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530" firstSheet="22" activeTab="25"/>
  </bookViews>
  <sheets>
    <sheet name="bevételi főtábla 1.sz " sheetId="41" r:id="rId1"/>
    <sheet name="kiadási főtábla 2.sz" sheetId="44" r:id="rId2"/>
    <sheet name="bev.kiad.msz.3.sz." sheetId="45" r:id="rId3"/>
    <sheet name="bevételi tábla 4.sz. ered.ei." sheetId="38" r:id="rId4"/>
    <sheet name="bevételi tábla 4.sz. mód.ei." sheetId="60" r:id="rId5"/>
    <sheet name="bevételi tábla 4.sz. telj." sheetId="80" r:id="rId6"/>
    <sheet name="kiadási tábla 5.sz ered.ei." sheetId="39" r:id="rId7"/>
    <sheet name="kiadási tábla 5.sz mód.ei." sheetId="62" r:id="rId8"/>
    <sheet name="kiadási tábla 5.sz telj." sheetId="78" r:id="rId9"/>
    <sheet name="stab. 6.sz (a)" sheetId="56" r:id="rId10"/>
    <sheet name="Adósság 6.sz.(b)" sheetId="58" r:id="rId11"/>
    <sheet name="Felújítások 7.sz." sheetId="64" r:id="rId12"/>
    <sheet name="Beruházások 8. sz." sheetId="23" r:id="rId13"/>
    <sheet name="támogatás 9. sz " sheetId="66" r:id="rId14"/>
    <sheet name="közvetett támogatás 10. sz." sheetId="9" r:id="rId15"/>
    <sheet name="maradvány kimutatás 11. sz." sheetId="67" r:id="rId16"/>
    <sheet name="mérleg 12. sz." sheetId="69" r:id="rId17"/>
    <sheet name="eredménykimutatás 13.sz." sheetId="68" r:id="rId18"/>
    <sheet name="vagyonkimutatas 14.sz." sheetId="84" r:id="rId19"/>
    <sheet name="pénzeszközváltozás15" sheetId="72" r:id="rId20"/>
    <sheet name="Uniós projektek 16.sz." sheetId="50" r:id="rId21"/>
    <sheet name="rovatos kiadások 17.sz." sheetId="75" r:id="rId22"/>
    <sheet name="rovatos bevételek 18.sz. " sheetId="76" r:id="rId23"/>
    <sheet name="19.sz melléklet állami tám." sheetId="81" r:id="rId24"/>
    <sheet name="tartalékok 20.sz." sheetId="82" r:id="rId25"/>
    <sheet name="Többéves  21.sz." sheetId="83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4._sz._sor_részletezése">#REF!</definedName>
    <definedName name="_Regression_Int" hidden="1">1</definedName>
    <definedName name="_Szűrő" hidden="1">[2]kv.00induló!$A$1:$AB$1668</definedName>
    <definedName name="_SzűrőAdatbázis" hidden="1">[3]kv.00induló!$A$1:$AB$1671</definedName>
    <definedName name="A1AC">[2]kv.00induló!$A$1</definedName>
    <definedName name="A1AC1329">[3]kv.00induló!$A$1</definedName>
    <definedName name="adat">'vagyonkimutatas 14.sz.'!$A$6:$AU$118</definedName>
    <definedName name="CCAműát">[4]kv.00induló!$A$1</definedName>
    <definedName name="int">[5]kv.00induló!$A$1</definedName>
    <definedName name="második">[6]iő!$A$1</definedName>
    <definedName name="_xlnm.Print_Titles" localSheetId="3">'bevételi tábla 4.sz. ered.ei.'!$A:$I</definedName>
    <definedName name="_xlnm.Print_Titles" localSheetId="4">'bevételi tábla 4.sz. mód.ei.'!$A:$I</definedName>
    <definedName name="_xlnm.Print_Titles" localSheetId="5">'bevételi tábla 4.sz. telj.'!$A:$I</definedName>
    <definedName name="_xlnm.Print_Titles" localSheetId="1">'kiadási főtábla 2.sz'!$A:$G</definedName>
    <definedName name="_xlnm.Print_Titles" localSheetId="6">'kiadási tábla 5.sz ered.ei.'!$A:$G</definedName>
    <definedName name="_xlnm.Print_Titles" localSheetId="7">'kiadási tábla 5.sz mód.ei.'!$A:$G</definedName>
    <definedName name="_xlnm.Print_Titles" localSheetId="8">'kiadási tábla 5.sz telj.'!$A:$G</definedName>
    <definedName name="_xlnm.Print_Titles" localSheetId="16">'mérleg 12. sz.'!$4:$5</definedName>
    <definedName name="_xlnm.Print_Titles" localSheetId="22">'rovatos bevételek 18.sz. '!$3:$4</definedName>
    <definedName name="_xlnm.Print_Titles" localSheetId="21">'rovatos kiadások 17.sz.'!$3:$4</definedName>
    <definedName name="_xlnm.Print_Titles" localSheetId="18">'vagyonkimutatas 14.sz.'!$2:$5</definedName>
    <definedName name="Nyomtatási_cím_M" localSheetId="6">[2]kv.00induló!$A$2:$IV$3,[2]kv.00induló!$A$1:$D$65536</definedName>
    <definedName name="Nyomtatási_cím_M" localSheetId="7">[2]kv.00induló!$A$2:$IV$3,[2]kv.00induló!$A$1:$D$65536</definedName>
    <definedName name="Nyomtatási_cím_M" localSheetId="8">[2]kv.00induló!$A$2:$IV$3,[2]kv.00induló!$A$1:$D$65536</definedName>
    <definedName name="Nyomtatási_cím_M">[2]kv.00induló!$A$2:$IV$3,[2]kv.00induló!$A$1:$D$65536</definedName>
    <definedName name="Nyomtatási_cím_MÉ" localSheetId="3">[7]kv.00induló!$A$2:$IV$3,[7]kv.00induló!$A$1:$D$65536</definedName>
    <definedName name="Nyomtatási_cím_MÉ" localSheetId="4">[7]kv.00induló!$A$2:$IV$3,[7]kv.00induló!$A$1:$D$65536</definedName>
    <definedName name="Nyomtatási_cím_MÉ" localSheetId="5">[7]kv.00induló!$A$2:$IV$3,[7]kv.00induló!$A$1:$D$65536</definedName>
    <definedName name="Nyomtatási_cím_MÉ" localSheetId="6">[8]kv.00induló!$A$2:$IV$3,[8]kv.00induló!$A$1:$D$65536</definedName>
    <definedName name="Nyomtatási_cím_MÉ" localSheetId="7">[8]kv.00induló!$A$2:$IV$3,[8]kv.00induló!$A$1:$D$65536</definedName>
    <definedName name="Nyomtatási_cím_MÉ" localSheetId="8">[8]kv.00induló!$A$2:$IV$3,[8]kv.00induló!$A$1:$D$65536</definedName>
    <definedName name="Nyomtatási_cím_MÉ">[8]kv.00induló!$A$2:$IV$3,[8]kv.00induló!$A$1:$D$65536</definedName>
    <definedName name="_xlnm.Print_Area" localSheetId="23">'19.sz melléklet állami tám.'!$A$2:$M$66</definedName>
    <definedName name="_xlnm.Print_Area" localSheetId="10">'Adósság 6.sz.(b)'!$A$1:$E$23</definedName>
    <definedName name="_xlnm.Print_Area" localSheetId="2">bev.kiad.msz.3.sz.!$A$1:$I$61</definedName>
    <definedName name="_xlnm.Print_Area" localSheetId="0">'bevételi főtábla 1.sz '!$A$5:$U$107</definedName>
    <definedName name="_xlnm.Print_Area" localSheetId="3">'bevételi tábla 4.sz. ered.ei.'!$A$1:$DL$104</definedName>
    <definedName name="_xlnm.Print_Area" localSheetId="4">'bevételi tábla 4.sz. mód.ei.'!$A$1:$DL$104</definedName>
    <definedName name="_xlnm.Print_Area" localSheetId="5">'bevételi tábla 4.sz. telj.'!$A$1:$BE$104</definedName>
    <definedName name="_xlnm.Print_Area" localSheetId="1">'kiadási főtábla 2.sz'!$A$1:$S$65</definedName>
    <definedName name="_xlnm.Print_Area" localSheetId="6">'kiadási tábla 5.sz ered.ei.'!$A$2:$BC$65</definedName>
    <definedName name="_xlnm.Print_Area" localSheetId="7">'kiadási tábla 5.sz mód.ei.'!$A$2:$BC$65</definedName>
    <definedName name="_xlnm.Print_Area" localSheetId="8">'kiadási tábla 5.sz telj.'!$A$2:$BC$65</definedName>
    <definedName name="_xlnm.Print_Area" localSheetId="19">pénzeszközváltozás15!$A$1:$O$34</definedName>
    <definedName name="_xlnm.Print_Area" localSheetId="22">'rovatos bevételek 18.sz. '!$A$1:$G$60</definedName>
    <definedName name="_xlnm.Print_Area" localSheetId="21">'rovatos kiadások 17.sz.'!$A$1:$I$64</definedName>
    <definedName name="_xlnm.Print_Area" localSheetId="24">'tartalékok 20.sz.'!$A$1:$E$12</definedName>
    <definedName name="Nyomtatási_terület_M">[2]kv.00induló!$R$4:$AA$1793</definedName>
    <definedName name="Nyomtatási_terület_MÉ">[3]kv.00induló!$R$4:$AA$1796</definedName>
  </definedNames>
  <calcPr calcId="125725" fullCalcOnLoad="1"/>
</workbook>
</file>

<file path=xl/calcChain.xml><?xml version="1.0" encoding="utf-8"?>
<calcChain xmlns="http://schemas.openxmlformats.org/spreadsheetml/2006/main">
  <c r="C14" i="9"/>
  <c r="C13"/>
  <c r="C11"/>
  <c r="I64" i="75"/>
  <c r="H64"/>
  <c r="G64"/>
  <c r="F64"/>
  <c r="E64"/>
  <c r="D64"/>
  <c r="C64"/>
  <c r="G60" i="76"/>
  <c r="F60"/>
  <c r="E60"/>
  <c r="D60"/>
  <c r="C60"/>
  <c r="E12" i="82"/>
  <c r="M61" i="81"/>
  <c r="M56"/>
  <c r="M66"/>
  <c r="J15" i="83"/>
  <c r="Q10"/>
  <c r="D12" i="82"/>
  <c r="J61" i="81"/>
  <c r="J56"/>
  <c r="J66"/>
  <c r="G56"/>
  <c r="G66"/>
  <c r="BC57" i="80"/>
  <c r="R60" i="41"/>
  <c r="BC56" i="80"/>
  <c r="R59" i="41"/>
  <c r="R97"/>
  <c r="R20"/>
  <c r="R19"/>
  <c r="T104"/>
  <c r="S104"/>
  <c r="T103"/>
  <c r="S103"/>
  <c r="T102"/>
  <c r="S102"/>
  <c r="T101"/>
  <c r="S101"/>
  <c r="T100"/>
  <c r="S100"/>
  <c r="T99"/>
  <c r="S99"/>
  <c r="T98"/>
  <c r="S98"/>
  <c r="T97"/>
  <c r="S97"/>
  <c r="T96"/>
  <c r="S96"/>
  <c r="T95"/>
  <c r="S95"/>
  <c r="T94"/>
  <c r="T93" s="1"/>
  <c r="S94"/>
  <c r="S93" s="1"/>
  <c r="T90"/>
  <c r="S90"/>
  <c r="T89"/>
  <c r="S89"/>
  <c r="T88"/>
  <c r="T87" s="1"/>
  <c r="S88"/>
  <c r="S87" s="1"/>
  <c r="T81"/>
  <c r="S81"/>
  <c r="T80"/>
  <c r="S80"/>
  <c r="T79"/>
  <c r="S79"/>
  <c r="T78"/>
  <c r="S78"/>
  <c r="S77" s="1"/>
  <c r="T76"/>
  <c r="S76"/>
  <c r="T75"/>
  <c r="S75"/>
  <c r="T74"/>
  <c r="S74"/>
  <c r="T73"/>
  <c r="S73"/>
  <c r="T72"/>
  <c r="T71" s="1"/>
  <c r="S72"/>
  <c r="S71" s="1"/>
  <c r="T69"/>
  <c r="S69"/>
  <c r="T68"/>
  <c r="S68"/>
  <c r="T67"/>
  <c r="T66" s="1"/>
  <c r="S67"/>
  <c r="S66" s="1"/>
  <c r="T64"/>
  <c r="S64"/>
  <c r="T63"/>
  <c r="S63"/>
  <c r="T62"/>
  <c r="S62"/>
  <c r="T61"/>
  <c r="S61"/>
  <c r="T60"/>
  <c r="S60"/>
  <c r="U60"/>
  <c r="T59"/>
  <c r="S59"/>
  <c r="T58"/>
  <c r="S58"/>
  <c r="T57"/>
  <c r="S57"/>
  <c r="T56"/>
  <c r="S56"/>
  <c r="T55"/>
  <c r="S55"/>
  <c r="T54"/>
  <c r="S54"/>
  <c r="T53"/>
  <c r="S53"/>
  <c r="T52"/>
  <c r="S52"/>
  <c r="T51"/>
  <c r="S51"/>
  <c r="T50"/>
  <c r="T49"/>
  <c r="S50"/>
  <c r="S49"/>
  <c r="T48"/>
  <c r="S48"/>
  <c r="T47"/>
  <c r="S47"/>
  <c r="T46"/>
  <c r="S46"/>
  <c r="T45"/>
  <c r="S45"/>
  <c r="T44"/>
  <c r="S44"/>
  <c r="T43"/>
  <c r="S43"/>
  <c r="T42"/>
  <c r="S42"/>
  <c r="T41"/>
  <c r="S41"/>
  <c r="T40"/>
  <c r="T39"/>
  <c r="S40"/>
  <c r="S39"/>
  <c r="T38"/>
  <c r="S38"/>
  <c r="T37"/>
  <c r="S37"/>
  <c r="S36" s="1"/>
  <c r="T36"/>
  <c r="T35"/>
  <c r="S35"/>
  <c r="T34"/>
  <c r="T33" s="1"/>
  <c r="T32" s="1"/>
  <c r="S34"/>
  <c r="S33" s="1"/>
  <c r="T31"/>
  <c r="S31"/>
  <c r="T30"/>
  <c r="S30"/>
  <c r="T29"/>
  <c r="S29"/>
  <c r="T28"/>
  <c r="S28"/>
  <c r="T27"/>
  <c r="T26"/>
  <c r="S27"/>
  <c r="S26"/>
  <c r="T25"/>
  <c r="T24"/>
  <c r="T23" s="1"/>
  <c r="S25"/>
  <c r="S24" s="1"/>
  <c r="S23" s="1"/>
  <c r="T21"/>
  <c r="S21"/>
  <c r="T20"/>
  <c r="S20"/>
  <c r="U20"/>
  <c r="T19"/>
  <c r="S19"/>
  <c r="U19" s="1"/>
  <c r="T18"/>
  <c r="S18"/>
  <c r="T17"/>
  <c r="S17"/>
  <c r="T16"/>
  <c r="S16"/>
  <c r="T15"/>
  <c r="S15"/>
  <c r="T14"/>
  <c r="S14"/>
  <c r="T13"/>
  <c r="S13"/>
  <c r="T12"/>
  <c r="S12"/>
  <c r="T11"/>
  <c r="S11"/>
  <c r="T10"/>
  <c r="T9" s="1"/>
  <c r="R65" i="44"/>
  <c r="Q65"/>
  <c r="S65" s="1"/>
  <c r="R64"/>
  <c r="Q64"/>
  <c r="S64"/>
  <c r="R60"/>
  <c r="Q60"/>
  <c r="P60"/>
  <c r="S60" s="1"/>
  <c r="R59"/>
  <c r="Q59"/>
  <c r="P59"/>
  <c r="S59" s="1"/>
  <c r="R58"/>
  <c r="Q58"/>
  <c r="P58"/>
  <c r="R57"/>
  <c r="R62" s="1"/>
  <c r="Q57"/>
  <c r="Q62" s="1"/>
  <c r="P57"/>
  <c r="P62" s="1"/>
  <c r="S62" s="1"/>
  <c r="R56"/>
  <c r="Q56"/>
  <c r="R55"/>
  <c r="Q55"/>
  <c r="P55"/>
  <c r="S55"/>
  <c r="R54"/>
  <c r="Q54"/>
  <c r="P54"/>
  <c r="S54"/>
  <c r="R53"/>
  <c r="Q53"/>
  <c r="P53"/>
  <c r="S53"/>
  <c r="R52"/>
  <c r="Q52"/>
  <c r="P52"/>
  <c r="S52"/>
  <c r="R51"/>
  <c r="Q51"/>
  <c r="P51"/>
  <c r="S51"/>
  <c r="R50"/>
  <c r="Q50"/>
  <c r="P50"/>
  <c r="S50"/>
  <c r="R49"/>
  <c r="Q49"/>
  <c r="P49"/>
  <c r="S49"/>
  <c r="R48"/>
  <c r="Q48"/>
  <c r="P48"/>
  <c r="S48"/>
  <c r="R47"/>
  <c r="Q47"/>
  <c r="P47"/>
  <c r="S47"/>
  <c r="R46"/>
  <c r="Q46"/>
  <c r="P46"/>
  <c r="S46"/>
  <c r="R45"/>
  <c r="Q45"/>
  <c r="P45"/>
  <c r="S45"/>
  <c r="R44"/>
  <c r="Q44"/>
  <c r="P44"/>
  <c r="S44"/>
  <c r="R43"/>
  <c r="Q43"/>
  <c r="Q42" s="1"/>
  <c r="P43"/>
  <c r="R42"/>
  <c r="R41" s="1"/>
  <c r="R39"/>
  <c r="Q39"/>
  <c r="P39"/>
  <c r="S39" s="1"/>
  <c r="R38"/>
  <c r="Q38"/>
  <c r="P38"/>
  <c r="S38" s="1"/>
  <c r="R37"/>
  <c r="Q37"/>
  <c r="P37"/>
  <c r="S37" s="1"/>
  <c r="R36"/>
  <c r="Q36"/>
  <c r="P36"/>
  <c r="S36" s="1"/>
  <c r="R35"/>
  <c r="Q35"/>
  <c r="P35"/>
  <c r="S35" s="1"/>
  <c r="R34"/>
  <c r="Q34"/>
  <c r="P34"/>
  <c r="S34" s="1"/>
  <c r="R33"/>
  <c r="Q33"/>
  <c r="P33"/>
  <c r="S33" s="1"/>
  <c r="R32"/>
  <c r="Q32"/>
  <c r="P32"/>
  <c r="S32" s="1"/>
  <c r="R31"/>
  <c r="Q31"/>
  <c r="P31"/>
  <c r="S31" s="1"/>
  <c r="R30"/>
  <c r="Q30"/>
  <c r="R29"/>
  <c r="R28" s="1"/>
  <c r="Q29"/>
  <c r="Q28" s="1"/>
  <c r="S27"/>
  <c r="R26"/>
  <c r="Q26"/>
  <c r="P26"/>
  <c r="R25"/>
  <c r="Q25"/>
  <c r="P25"/>
  <c r="S25" s="1"/>
  <c r="R24"/>
  <c r="Q24"/>
  <c r="Q22" s="1"/>
  <c r="Q12" s="1"/>
  <c r="Q6" s="1"/>
  <c r="Q40" s="1"/>
  <c r="P24"/>
  <c r="R23"/>
  <c r="Q23"/>
  <c r="P23"/>
  <c r="S23" s="1"/>
  <c r="R22"/>
  <c r="P22"/>
  <c r="S22" s="1"/>
  <c r="R21"/>
  <c r="Q21"/>
  <c r="P21"/>
  <c r="S21" s="1"/>
  <c r="R20"/>
  <c r="Q20"/>
  <c r="R19"/>
  <c r="Q19"/>
  <c r="P19"/>
  <c r="S19" s="1"/>
  <c r="R18"/>
  <c r="Q18"/>
  <c r="R17"/>
  <c r="Q17"/>
  <c r="R16"/>
  <c r="Q16"/>
  <c r="P16"/>
  <c r="S16" s="1"/>
  <c r="R15"/>
  <c r="Q15"/>
  <c r="P15"/>
  <c r="S15" s="1"/>
  <c r="R14"/>
  <c r="Q14"/>
  <c r="R13"/>
  <c r="R12" s="1"/>
  <c r="Q13"/>
  <c r="P13"/>
  <c r="S13"/>
  <c r="R11"/>
  <c r="Q11"/>
  <c r="R10"/>
  <c r="Q10"/>
  <c r="P10"/>
  <c r="S10"/>
  <c r="R9"/>
  <c r="Q9"/>
  <c r="R8"/>
  <c r="Q8"/>
  <c r="R7"/>
  <c r="Q7"/>
  <c r="I15" i="45"/>
  <c r="AW40" i="80"/>
  <c r="AW30"/>
  <c r="BE104"/>
  <c r="BD104"/>
  <c r="BC104"/>
  <c r="BB103"/>
  <c r="AY103"/>
  <c r="AV103"/>
  <c r="AS103"/>
  <c r="AM103"/>
  <c r="BE102"/>
  <c r="BD102"/>
  <c r="BC102"/>
  <c r="BE101"/>
  <c r="BD101"/>
  <c r="BC101"/>
  <c r="R104" i="41"/>
  <c r="BE100" i="80"/>
  <c r="BD100"/>
  <c r="BC100"/>
  <c r="R103" i="41"/>
  <c r="BE99" i="80"/>
  <c r="BD99"/>
  <c r="BC99"/>
  <c r="R102" i="41"/>
  <c r="BE98" i="80"/>
  <c r="BD98"/>
  <c r="BC98"/>
  <c r="R101" i="41"/>
  <c r="BB97" i="80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BE97"/>
  <c r="K97"/>
  <c r="BD97"/>
  <c r="J97"/>
  <c r="BC97"/>
  <c r="R100" i="41"/>
  <c r="BE96" i="80"/>
  <c r="BD96"/>
  <c r="BC96"/>
  <c r="R99" i="41"/>
  <c r="BE95" i="80"/>
  <c r="BD95"/>
  <c r="BC95"/>
  <c r="R98" i="41"/>
  <c r="BE94" i="80"/>
  <c r="BD94"/>
  <c r="BC94"/>
  <c r="BE93"/>
  <c r="BD93"/>
  <c r="BC93"/>
  <c r="R96" i="41"/>
  <c r="BB92" i="80"/>
  <c r="BA92"/>
  <c r="AZ92"/>
  <c r="AY92"/>
  <c r="AY91"/>
  <c r="AX92"/>
  <c r="AW92"/>
  <c r="AV92"/>
  <c r="AU92"/>
  <c r="AT92"/>
  <c r="AS92"/>
  <c r="AS91"/>
  <c r="AR92"/>
  <c r="AQ92"/>
  <c r="AQ91"/>
  <c r="AQ90"/>
  <c r="AP92"/>
  <c r="AO92"/>
  <c r="AO91"/>
  <c r="AO90"/>
  <c r="AN92"/>
  <c r="AM92"/>
  <c r="AM91"/>
  <c r="AL92"/>
  <c r="AK92"/>
  <c r="AJ92"/>
  <c r="AI92"/>
  <c r="AI91"/>
  <c r="AI90"/>
  <c r="AH92"/>
  <c r="AG92"/>
  <c r="AF92"/>
  <c r="AE92"/>
  <c r="AE91"/>
  <c r="AE90"/>
  <c r="AD92"/>
  <c r="AC92"/>
  <c r="AB92"/>
  <c r="AA92"/>
  <c r="AA91"/>
  <c r="AA90"/>
  <c r="Z92"/>
  <c r="Y92"/>
  <c r="X92"/>
  <c r="W92"/>
  <c r="W91"/>
  <c r="W90"/>
  <c r="V92"/>
  <c r="U92"/>
  <c r="T92"/>
  <c r="S92"/>
  <c r="S91"/>
  <c r="S90"/>
  <c r="R92"/>
  <c r="Q92"/>
  <c r="P92"/>
  <c r="O92"/>
  <c r="O91"/>
  <c r="O90"/>
  <c r="N92"/>
  <c r="M92"/>
  <c r="L92"/>
  <c r="BE92"/>
  <c r="K92"/>
  <c r="K91"/>
  <c r="K90"/>
  <c r="J92"/>
  <c r="BC92"/>
  <c r="R95" i="41"/>
  <c r="R94"/>
  <c r="R93" s="1"/>
  <c r="BB91" i="80"/>
  <c r="BA91"/>
  <c r="AZ91"/>
  <c r="AZ90"/>
  <c r="AX91"/>
  <c r="AX90"/>
  <c r="AW91"/>
  <c r="AW90"/>
  <c r="AV91"/>
  <c r="AU91"/>
  <c r="AT91"/>
  <c r="AT90"/>
  <c r="AR91"/>
  <c r="AR90"/>
  <c r="AP91"/>
  <c r="AP90"/>
  <c r="AN91"/>
  <c r="AN90"/>
  <c r="AL91"/>
  <c r="AL90"/>
  <c r="AK91"/>
  <c r="AJ91"/>
  <c r="AJ90"/>
  <c r="AH91"/>
  <c r="AH90"/>
  <c r="AG91"/>
  <c r="AF91"/>
  <c r="AF90"/>
  <c r="AD91"/>
  <c r="AD90"/>
  <c r="AC91"/>
  <c r="AB91"/>
  <c r="AB90"/>
  <c r="Z91"/>
  <c r="Z90"/>
  <c r="Y91"/>
  <c r="X91"/>
  <c r="X90"/>
  <c r="V91"/>
  <c r="V90"/>
  <c r="U91"/>
  <c r="T91"/>
  <c r="T90"/>
  <c r="R91"/>
  <c r="R90"/>
  <c r="Q91"/>
  <c r="P91"/>
  <c r="P90"/>
  <c r="N91"/>
  <c r="N90"/>
  <c r="M91"/>
  <c r="J91"/>
  <c r="J90"/>
  <c r="BA90"/>
  <c r="AU90"/>
  <c r="AK90"/>
  <c r="AG90"/>
  <c r="AC90"/>
  <c r="Y90"/>
  <c r="U90"/>
  <c r="Q90"/>
  <c r="M90"/>
  <c r="BE89"/>
  <c r="BD89"/>
  <c r="BC89"/>
  <c r="BE87"/>
  <c r="BD87"/>
  <c r="BC87"/>
  <c r="R90" i="41"/>
  <c r="U90"/>
  <c r="BE86" i="80"/>
  <c r="BD86"/>
  <c r="BC86"/>
  <c r="R89" i="41"/>
  <c r="BE85" i="80"/>
  <c r="BD85"/>
  <c r="BC85"/>
  <c r="R88" i="41"/>
  <c r="U88" s="1"/>
  <c r="BA84" i="80"/>
  <c r="AZ84"/>
  <c r="AX84"/>
  <c r="AW84"/>
  <c r="AU84"/>
  <c r="AT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BD84"/>
  <c r="V84"/>
  <c r="U84"/>
  <c r="T84"/>
  <c r="S84"/>
  <c r="R84"/>
  <c r="BE84"/>
  <c r="Q84"/>
  <c r="P84"/>
  <c r="O84"/>
  <c r="N84"/>
  <c r="M84"/>
  <c r="L84"/>
  <c r="K84"/>
  <c r="J84"/>
  <c r="BC84"/>
  <c r="I34" i="45"/>
  <c r="BE83" i="80"/>
  <c r="BD83"/>
  <c r="BC83"/>
  <c r="BE82"/>
  <c r="BD82"/>
  <c r="BC82"/>
  <c r="BE81"/>
  <c r="BD81"/>
  <c r="BC81"/>
  <c r="BE80"/>
  <c r="BD80"/>
  <c r="BC80"/>
  <c r="BE79"/>
  <c r="BD79"/>
  <c r="BC79"/>
  <c r="BE78"/>
  <c r="BD78"/>
  <c r="BC78"/>
  <c r="R81" i="41"/>
  <c r="U81" s="1"/>
  <c r="BE77" i="80"/>
  <c r="BD77"/>
  <c r="BC77"/>
  <c r="R80" i="41"/>
  <c r="BE76" i="80"/>
  <c r="BD76"/>
  <c r="BC76"/>
  <c r="R79" i="41"/>
  <c r="U79" s="1"/>
  <c r="BE75" i="80"/>
  <c r="BD75"/>
  <c r="BC75"/>
  <c r="R78" i="41"/>
  <c r="R77"/>
  <c r="BA74" i="80"/>
  <c r="AZ74"/>
  <c r="AX74"/>
  <c r="AW74"/>
  <c r="AU74"/>
  <c r="AT74"/>
  <c r="AR74"/>
  <c r="AQ74"/>
  <c r="AQ67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BE74"/>
  <c r="T74"/>
  <c r="S74"/>
  <c r="R74"/>
  <c r="Q74"/>
  <c r="BD74"/>
  <c r="P74"/>
  <c r="O74"/>
  <c r="N74"/>
  <c r="M74"/>
  <c r="L74"/>
  <c r="K74"/>
  <c r="J74"/>
  <c r="BE73"/>
  <c r="BD73"/>
  <c r="BC73"/>
  <c r="R76" i="41"/>
  <c r="U76" s="1"/>
  <c r="BE72" i="80"/>
  <c r="BD72"/>
  <c r="BC72"/>
  <c r="R75" i="41"/>
  <c r="BE71" i="80"/>
  <c r="BD71"/>
  <c r="BC71"/>
  <c r="R74" i="41"/>
  <c r="U74" s="1"/>
  <c r="BE70" i="80"/>
  <c r="BD70"/>
  <c r="BC70"/>
  <c r="R73" i="41"/>
  <c r="BE69" i="80"/>
  <c r="BD69"/>
  <c r="BC69"/>
  <c r="R72" i="41"/>
  <c r="BA68" i="80"/>
  <c r="BA67"/>
  <c r="AZ68"/>
  <c r="AZ67"/>
  <c r="AX68"/>
  <c r="AX67"/>
  <c r="AW68"/>
  <c r="AW67"/>
  <c r="AU68"/>
  <c r="AT68"/>
  <c r="AT67"/>
  <c r="AR68"/>
  <c r="AR67"/>
  <c r="AQ68"/>
  <c r="AP68"/>
  <c r="AO68"/>
  <c r="AO67"/>
  <c r="AN68"/>
  <c r="AN67"/>
  <c r="AM68"/>
  <c r="AM67"/>
  <c r="AL68"/>
  <c r="AK68"/>
  <c r="AK67"/>
  <c r="AJ68"/>
  <c r="AJ67"/>
  <c r="AI68"/>
  <c r="AH68"/>
  <c r="AH67"/>
  <c r="AG68"/>
  <c r="AG67"/>
  <c r="AF68"/>
  <c r="AF67"/>
  <c r="AE68"/>
  <c r="AD68"/>
  <c r="AD67"/>
  <c r="AC68"/>
  <c r="AC67"/>
  <c r="AB68"/>
  <c r="AB67"/>
  <c r="AA68"/>
  <c r="Z68"/>
  <c r="Z67"/>
  <c r="Y68"/>
  <c r="Y67"/>
  <c r="X68"/>
  <c r="X67"/>
  <c r="X88"/>
  <c r="X103"/>
  <c r="W68"/>
  <c r="V68"/>
  <c r="V67"/>
  <c r="U68"/>
  <c r="U67"/>
  <c r="T68"/>
  <c r="S68"/>
  <c r="R68"/>
  <c r="Q68"/>
  <c r="Q67"/>
  <c r="P68"/>
  <c r="P67"/>
  <c r="O68"/>
  <c r="N68"/>
  <c r="N67"/>
  <c r="M68"/>
  <c r="M67"/>
  <c r="L68"/>
  <c r="L67"/>
  <c r="K68"/>
  <c r="K67"/>
  <c r="J68"/>
  <c r="AU67"/>
  <c r="AP67"/>
  <c r="AL67"/>
  <c r="AI67"/>
  <c r="AE67"/>
  <c r="AA67"/>
  <c r="W67"/>
  <c r="U88"/>
  <c r="U103"/>
  <c r="S67"/>
  <c r="O67"/>
  <c r="BE66"/>
  <c r="BD66"/>
  <c r="BC66"/>
  <c r="BE65"/>
  <c r="BD65"/>
  <c r="BC65"/>
  <c r="R68" i="41"/>
  <c r="BE64" i="80"/>
  <c r="BD64"/>
  <c r="BC64"/>
  <c r="R67" i="41"/>
  <c r="BA63" i="80"/>
  <c r="AZ63"/>
  <c r="AX63"/>
  <c r="AW63"/>
  <c r="AU63"/>
  <c r="AT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BD63"/>
  <c r="S63"/>
  <c r="R63"/>
  <c r="BE63"/>
  <c r="Q63"/>
  <c r="P63"/>
  <c r="O63"/>
  <c r="N63"/>
  <c r="M63"/>
  <c r="L63"/>
  <c r="K63"/>
  <c r="J63"/>
  <c r="BE62"/>
  <c r="BD62"/>
  <c r="BC62"/>
  <c r="BE61"/>
  <c r="BD61"/>
  <c r="BC61"/>
  <c r="R64" i="41"/>
  <c r="U64" s="1"/>
  <c r="BE60" i="80"/>
  <c r="BD60"/>
  <c r="BC60"/>
  <c r="R63" i="41"/>
  <c r="BE59" i="80"/>
  <c r="BD59"/>
  <c r="BC59"/>
  <c r="R62" i="41"/>
  <c r="U62" s="1"/>
  <c r="BE58" i="80"/>
  <c r="BD58"/>
  <c r="BC58"/>
  <c r="R61" i="41"/>
  <c r="BE57" i="80"/>
  <c r="BD57"/>
  <c r="BE56"/>
  <c r="BD56"/>
  <c r="BE55"/>
  <c r="BD55"/>
  <c r="BC55"/>
  <c r="R58" i="41"/>
  <c r="U58" s="1"/>
  <c r="BE54" i="80"/>
  <c r="BD54"/>
  <c r="BC54"/>
  <c r="R57" i="41"/>
  <c r="BE53" i="80"/>
  <c r="BD53"/>
  <c r="BC53"/>
  <c r="R56" i="41"/>
  <c r="U56" s="1"/>
  <c r="BE52" i="80"/>
  <c r="BD52"/>
  <c r="BC52"/>
  <c r="R55" i="41"/>
  <c r="BE51" i="80"/>
  <c r="BD51"/>
  <c r="BD50"/>
  <c r="BC51"/>
  <c r="BC50"/>
  <c r="R53" i="41"/>
  <c r="BB50" i="80"/>
  <c r="BA50"/>
  <c r="AZ50"/>
  <c r="AY50"/>
  <c r="AX50"/>
  <c r="AW50"/>
  <c r="AW46"/>
  <c r="AV50"/>
  <c r="AU50"/>
  <c r="AT50"/>
  <c r="AS50"/>
  <c r="AR50"/>
  <c r="AR46"/>
  <c r="AQ50"/>
  <c r="AQ46"/>
  <c r="AP50"/>
  <c r="AO50"/>
  <c r="AO46"/>
  <c r="AN50"/>
  <c r="AN46"/>
  <c r="AM50"/>
  <c r="AM46"/>
  <c r="AL50"/>
  <c r="AK50"/>
  <c r="AK46"/>
  <c r="AJ50"/>
  <c r="AJ46"/>
  <c r="AI50"/>
  <c r="AI46"/>
  <c r="AH50"/>
  <c r="AG50"/>
  <c r="AG46"/>
  <c r="AF50"/>
  <c r="AE50"/>
  <c r="AE46"/>
  <c r="AD50"/>
  <c r="AC50"/>
  <c r="AC46"/>
  <c r="AA50"/>
  <c r="AA46"/>
  <c r="Z50"/>
  <c r="Y50"/>
  <c r="Y46"/>
  <c r="X50"/>
  <c r="W50"/>
  <c r="W46"/>
  <c r="V50"/>
  <c r="BE49"/>
  <c r="BD49"/>
  <c r="BC49"/>
  <c r="R52" i="41"/>
  <c r="U52" s="1"/>
  <c r="BE48" i="80"/>
  <c r="BD48"/>
  <c r="BC48"/>
  <c r="R51" i="41"/>
  <c r="BE47" i="80"/>
  <c r="BD47"/>
  <c r="BC47"/>
  <c r="R50" i="41"/>
  <c r="U50" s="1"/>
  <c r="BA46" i="80"/>
  <c r="AZ46"/>
  <c r="AX46"/>
  <c r="AU46"/>
  <c r="AT46"/>
  <c r="AP46"/>
  <c r="AL46"/>
  <c r="AH46"/>
  <c r="AF46"/>
  <c r="AD46"/>
  <c r="AB46"/>
  <c r="Z46"/>
  <c r="X46"/>
  <c r="V46"/>
  <c r="U46"/>
  <c r="T46"/>
  <c r="S46"/>
  <c r="R46"/>
  <c r="Q46"/>
  <c r="BD46"/>
  <c r="P46"/>
  <c r="O46"/>
  <c r="N46"/>
  <c r="M46"/>
  <c r="L46"/>
  <c r="K46"/>
  <c r="J46"/>
  <c r="BE45"/>
  <c r="BD45"/>
  <c r="BC45"/>
  <c r="R48" i="41"/>
  <c r="BE44" i="80"/>
  <c r="BD44"/>
  <c r="BC44"/>
  <c r="R47" i="41"/>
  <c r="BE43" i="80"/>
  <c r="BD43"/>
  <c r="BC43"/>
  <c r="R46" i="41"/>
  <c r="BE42" i="80"/>
  <c r="BD42"/>
  <c r="BC42"/>
  <c r="R45" i="41"/>
  <c r="BE41" i="80"/>
  <c r="BD41"/>
  <c r="BC41"/>
  <c r="R44" i="41"/>
  <c r="BA40" i="80"/>
  <c r="AZ40"/>
  <c r="AX40"/>
  <c r="AU40"/>
  <c r="AT40"/>
  <c r="AR40"/>
  <c r="AO40"/>
  <c r="AN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BE40"/>
  <c r="Q40"/>
  <c r="BD40"/>
  <c r="P40"/>
  <c r="O40"/>
  <c r="N40"/>
  <c r="M40"/>
  <c r="L40"/>
  <c r="K40"/>
  <c r="J40"/>
  <c r="BC40"/>
  <c r="BE39"/>
  <c r="BD39"/>
  <c r="BC39"/>
  <c r="R42" i="41"/>
  <c r="U42"/>
  <c r="BE38" i="80"/>
  <c r="BD38"/>
  <c r="BC38"/>
  <c r="R41" i="41"/>
  <c r="BE37" i="80"/>
  <c r="BD37"/>
  <c r="BC37"/>
  <c r="R40" i="41"/>
  <c r="BA36" i="80"/>
  <c r="AZ36"/>
  <c r="AX36"/>
  <c r="AW36"/>
  <c r="AU36"/>
  <c r="AT36"/>
  <c r="AR36"/>
  <c r="AO36"/>
  <c r="AN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BE36"/>
  <c r="T36"/>
  <c r="S36"/>
  <c r="R36"/>
  <c r="Q36"/>
  <c r="BD36"/>
  <c r="P36"/>
  <c r="O36"/>
  <c r="N36"/>
  <c r="M36"/>
  <c r="BC36"/>
  <c r="L36"/>
  <c r="K36"/>
  <c r="J36"/>
  <c r="BE35"/>
  <c r="BD35"/>
  <c r="BC35"/>
  <c r="R38" i="41"/>
  <c r="BE34" i="80"/>
  <c r="BD34"/>
  <c r="BC34"/>
  <c r="R37" i="41"/>
  <c r="BA33" i="80"/>
  <c r="AZ33"/>
  <c r="AY33"/>
  <c r="AX33"/>
  <c r="AW33"/>
  <c r="AV33"/>
  <c r="AU33"/>
  <c r="AT33"/>
  <c r="AR33"/>
  <c r="AQ33"/>
  <c r="AO33"/>
  <c r="AN33"/>
  <c r="AL33"/>
  <c r="AK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BE33"/>
  <c r="Q33"/>
  <c r="BD33"/>
  <c r="P33"/>
  <c r="O33"/>
  <c r="N33"/>
  <c r="M33"/>
  <c r="M29"/>
  <c r="L33"/>
  <c r="K33"/>
  <c r="J33"/>
  <c r="BC33"/>
  <c r="BE32"/>
  <c r="BD32"/>
  <c r="BC32"/>
  <c r="R35" i="41"/>
  <c r="U35" s="1"/>
  <c r="BE31" i="80"/>
  <c r="BD31"/>
  <c r="BC31"/>
  <c r="R34" i="41"/>
  <c r="U34" s="1"/>
  <c r="BA30" i="80"/>
  <c r="AZ30"/>
  <c r="AX30"/>
  <c r="AX29"/>
  <c r="AV30"/>
  <c r="AU30"/>
  <c r="AT30"/>
  <c r="AR30"/>
  <c r="AR29"/>
  <c r="AQ30"/>
  <c r="AQ29"/>
  <c r="AO30"/>
  <c r="AO29"/>
  <c r="AN30"/>
  <c r="AN29"/>
  <c r="AL30"/>
  <c r="AK30"/>
  <c r="AK29"/>
  <c r="AI30"/>
  <c r="AI29"/>
  <c r="AH30"/>
  <c r="AH29"/>
  <c r="AG30"/>
  <c r="AG29"/>
  <c r="AF30"/>
  <c r="AF29"/>
  <c r="AE30"/>
  <c r="AE29"/>
  <c r="AD30"/>
  <c r="AD29"/>
  <c r="AC30"/>
  <c r="AC29"/>
  <c r="AB30"/>
  <c r="AB29"/>
  <c r="AA30"/>
  <c r="AA29"/>
  <c r="Z30"/>
  <c r="Z29"/>
  <c r="Y30"/>
  <c r="Y29"/>
  <c r="X30"/>
  <c r="X29"/>
  <c r="W30"/>
  <c r="W29"/>
  <c r="BD29"/>
  <c r="V30"/>
  <c r="V29"/>
  <c r="U30"/>
  <c r="U29"/>
  <c r="T30"/>
  <c r="T29"/>
  <c r="S30"/>
  <c r="S29"/>
  <c r="R30"/>
  <c r="Q30"/>
  <c r="BD30"/>
  <c r="P30"/>
  <c r="P29"/>
  <c r="O30"/>
  <c r="O29"/>
  <c r="N30"/>
  <c r="N29"/>
  <c r="M30"/>
  <c r="L30"/>
  <c r="L29"/>
  <c r="K30"/>
  <c r="K29"/>
  <c r="J30"/>
  <c r="BA29"/>
  <c r="AU29"/>
  <c r="AL29"/>
  <c r="Q29"/>
  <c r="BD28"/>
  <c r="BC28"/>
  <c r="R31" i="41"/>
  <c r="BE27" i="80"/>
  <c r="BD27"/>
  <c r="BC27"/>
  <c r="R30" i="41"/>
  <c r="BE26" i="80"/>
  <c r="BD26"/>
  <c r="BC26"/>
  <c r="R29" i="41"/>
  <c r="U29" s="1"/>
  <c r="BE25" i="80"/>
  <c r="BD25"/>
  <c r="BC25"/>
  <c r="R28" i="41"/>
  <c r="BE24" i="80"/>
  <c r="BD24"/>
  <c r="BD23"/>
  <c r="BC24"/>
  <c r="R27" i="41"/>
  <c r="U27"/>
  <c r="BB23" i="80"/>
  <c r="BA23"/>
  <c r="AZ23"/>
  <c r="AY23"/>
  <c r="AX23"/>
  <c r="AV23"/>
  <c r="AU23"/>
  <c r="AT23"/>
  <c r="AS23"/>
  <c r="AR23"/>
  <c r="AQ23"/>
  <c r="AO23"/>
  <c r="AN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BE23"/>
  <c r="Q23"/>
  <c r="P23"/>
  <c r="O23"/>
  <c r="N23"/>
  <c r="M23"/>
  <c r="L23"/>
  <c r="K23"/>
  <c r="J23"/>
  <c r="BC23"/>
  <c r="BE22"/>
  <c r="BD22"/>
  <c r="BC22"/>
  <c r="R25" i="41"/>
  <c r="U25" s="1"/>
  <c r="U24" s="1"/>
  <c r="U23" s="1"/>
  <c r="BA21" i="80"/>
  <c r="AZ21"/>
  <c r="AZ20"/>
  <c r="AX21"/>
  <c r="AW21"/>
  <c r="AW20"/>
  <c r="AU21"/>
  <c r="AT21"/>
  <c r="AT20"/>
  <c r="AR21"/>
  <c r="AR20"/>
  <c r="AQ21"/>
  <c r="AQ20"/>
  <c r="AO21"/>
  <c r="AN21"/>
  <c r="AN20"/>
  <c r="AN19"/>
  <c r="AL21"/>
  <c r="AK21"/>
  <c r="AK20"/>
  <c r="AK19"/>
  <c r="AI21"/>
  <c r="AH21"/>
  <c r="AH20"/>
  <c r="AH19"/>
  <c r="AG21"/>
  <c r="AG20"/>
  <c r="AG19"/>
  <c r="AF21"/>
  <c r="AF20"/>
  <c r="AF19"/>
  <c r="AE21"/>
  <c r="AD21"/>
  <c r="AD20"/>
  <c r="AD19"/>
  <c r="AC21"/>
  <c r="AC20"/>
  <c r="AB21"/>
  <c r="AB20"/>
  <c r="AB19"/>
  <c r="AA21"/>
  <c r="Z21"/>
  <c r="Z20"/>
  <c r="Z19"/>
  <c r="Y21"/>
  <c r="Y20"/>
  <c r="Y19"/>
  <c r="X21"/>
  <c r="X20"/>
  <c r="X19"/>
  <c r="W21"/>
  <c r="V21"/>
  <c r="V20"/>
  <c r="V19"/>
  <c r="U21"/>
  <c r="U20"/>
  <c r="T21"/>
  <c r="T20"/>
  <c r="T19"/>
  <c r="S21"/>
  <c r="R21"/>
  <c r="R20"/>
  <c r="Q21"/>
  <c r="P21"/>
  <c r="P20"/>
  <c r="P19"/>
  <c r="O21"/>
  <c r="N21"/>
  <c r="N20"/>
  <c r="N19"/>
  <c r="M21"/>
  <c r="L21"/>
  <c r="L20"/>
  <c r="L19"/>
  <c r="K21"/>
  <c r="J21"/>
  <c r="J20"/>
  <c r="BA20"/>
  <c r="BA19"/>
  <c r="AX20"/>
  <c r="AU20"/>
  <c r="AU19"/>
  <c r="AO20"/>
  <c r="AL20"/>
  <c r="AI20"/>
  <c r="AI19"/>
  <c r="AE20"/>
  <c r="AE19"/>
  <c r="AA20"/>
  <c r="AA19"/>
  <c r="W20"/>
  <c r="W19"/>
  <c r="S20"/>
  <c r="S19"/>
  <c r="Q20"/>
  <c r="O20"/>
  <c r="O19"/>
  <c r="M20"/>
  <c r="M19"/>
  <c r="K20"/>
  <c r="AQ19"/>
  <c r="AP19"/>
  <c r="AM19"/>
  <c r="AJ19"/>
  <c r="BE18"/>
  <c r="BD18"/>
  <c r="BC18"/>
  <c r="BE17"/>
  <c r="BD17"/>
  <c r="BE16"/>
  <c r="BD16"/>
  <c r="BE15"/>
  <c r="BD15"/>
  <c r="BC15"/>
  <c r="R18" i="41"/>
  <c r="U18" s="1"/>
  <c r="BE14" i="80"/>
  <c r="BD14"/>
  <c r="BC14"/>
  <c r="R17" i="41"/>
  <c r="U17" s="1"/>
  <c r="BE13" i="80"/>
  <c r="BD13"/>
  <c r="BC13"/>
  <c r="R16" i="41"/>
  <c r="U16" s="1"/>
  <c r="BE12" i="80"/>
  <c r="BD12"/>
  <c r="BC12"/>
  <c r="R15" i="41"/>
  <c r="U15" s="1"/>
  <c r="BE11" i="80"/>
  <c r="BD11"/>
  <c r="BC11"/>
  <c r="R14" i="41"/>
  <c r="U14" s="1"/>
  <c r="BE10" i="80"/>
  <c r="BD10"/>
  <c r="BC10"/>
  <c r="R13" i="41"/>
  <c r="U13" s="1"/>
  <c r="BE9" i="80"/>
  <c r="BD9"/>
  <c r="BC9"/>
  <c r="R12" i="41"/>
  <c r="U12" s="1"/>
  <c r="BE8" i="80"/>
  <c r="BD8"/>
  <c r="BC8"/>
  <c r="R11" i="41"/>
  <c r="BB7" i="80"/>
  <c r="BA7"/>
  <c r="BA6"/>
  <c r="BA5"/>
  <c r="AZ7"/>
  <c r="AX7"/>
  <c r="AX6"/>
  <c r="AW7"/>
  <c r="AU7"/>
  <c r="AU6"/>
  <c r="AT7"/>
  <c r="AR7"/>
  <c r="AR6"/>
  <c r="AQ7"/>
  <c r="AP7"/>
  <c r="AP6"/>
  <c r="AO7"/>
  <c r="AN7"/>
  <c r="AN6"/>
  <c r="AN5"/>
  <c r="AN88"/>
  <c r="AN103"/>
  <c r="AM7"/>
  <c r="AL7"/>
  <c r="AL6"/>
  <c r="AK7"/>
  <c r="AJ7"/>
  <c r="AJ6"/>
  <c r="AJ5"/>
  <c r="AI7"/>
  <c r="AH7"/>
  <c r="AH6"/>
  <c r="AG7"/>
  <c r="AF7"/>
  <c r="AF6"/>
  <c r="AE7"/>
  <c r="AE6"/>
  <c r="AD7"/>
  <c r="AD6"/>
  <c r="AC7"/>
  <c r="AB7"/>
  <c r="AB6"/>
  <c r="AA7"/>
  <c r="AA6"/>
  <c r="AA5"/>
  <c r="AA88"/>
  <c r="AA103"/>
  <c r="Z7"/>
  <c r="Z6"/>
  <c r="Y7"/>
  <c r="W7"/>
  <c r="W6"/>
  <c r="W5"/>
  <c r="W88"/>
  <c r="W103"/>
  <c r="V7"/>
  <c r="V6"/>
  <c r="T7"/>
  <c r="T6"/>
  <c r="S7"/>
  <c r="Q7"/>
  <c r="P7"/>
  <c r="P6"/>
  <c r="P5"/>
  <c r="O7"/>
  <c r="N7"/>
  <c r="N6"/>
  <c r="N5"/>
  <c r="N88"/>
  <c r="N103"/>
  <c r="M7"/>
  <c r="L7"/>
  <c r="L6"/>
  <c r="L5"/>
  <c r="L88"/>
  <c r="K7"/>
  <c r="J7"/>
  <c r="J6"/>
  <c r="BC6"/>
  <c r="AZ6"/>
  <c r="AW6"/>
  <c r="AT6"/>
  <c r="AQ6"/>
  <c r="AQ5"/>
  <c r="AQ88"/>
  <c r="AQ103"/>
  <c r="AO6"/>
  <c r="AM6"/>
  <c r="AM5"/>
  <c r="AK6"/>
  <c r="AI6"/>
  <c r="AI5"/>
  <c r="AI88"/>
  <c r="AI103"/>
  <c r="AG6"/>
  <c r="BE6"/>
  <c r="AC6"/>
  <c r="Y6"/>
  <c r="Y5"/>
  <c r="Y88"/>
  <c r="S6"/>
  <c r="S5"/>
  <c r="S88"/>
  <c r="R6"/>
  <c r="Q6"/>
  <c r="BD6"/>
  <c r="O6"/>
  <c r="M6"/>
  <c r="K6"/>
  <c r="BA88"/>
  <c r="BA103"/>
  <c r="AU5"/>
  <c r="AU88"/>
  <c r="AU103"/>
  <c r="AP5"/>
  <c r="AP88"/>
  <c r="AP103"/>
  <c r="AK5"/>
  <c r="AK88"/>
  <c r="AK103"/>
  <c r="AJ88"/>
  <c r="AJ103"/>
  <c r="AH5"/>
  <c r="AH88"/>
  <c r="AH103"/>
  <c r="AG5"/>
  <c r="AG88"/>
  <c r="AG103"/>
  <c r="AF5"/>
  <c r="AF88"/>
  <c r="AF103"/>
  <c r="AE5"/>
  <c r="AE88"/>
  <c r="AE103"/>
  <c r="AD5"/>
  <c r="AD88"/>
  <c r="AD103"/>
  <c r="AB5"/>
  <c r="AB88"/>
  <c r="AB103"/>
  <c r="Z5"/>
  <c r="Z88"/>
  <c r="Z103"/>
  <c r="V5"/>
  <c r="V88"/>
  <c r="V103"/>
  <c r="T5"/>
  <c r="O5"/>
  <c r="O88"/>
  <c r="O103"/>
  <c r="BA29" i="78"/>
  <c r="BA65"/>
  <c r="BA64"/>
  <c r="BB65"/>
  <c r="BC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BB60"/>
  <c r="BA60"/>
  <c r="BB59"/>
  <c r="BA59"/>
  <c r="BB58"/>
  <c r="BA58"/>
  <c r="BB57"/>
  <c r="BB62"/>
  <c r="BA57"/>
  <c r="BA62"/>
  <c r="BB56"/>
  <c r="BA56"/>
  <c r="BB55"/>
  <c r="BA55"/>
  <c r="BB54"/>
  <c r="BA54"/>
  <c r="BB53"/>
  <c r="BA53"/>
  <c r="BB52"/>
  <c r="BA52"/>
  <c r="BB51"/>
  <c r="BA51"/>
  <c r="BB50"/>
  <c r="BA50"/>
  <c r="BB49"/>
  <c r="BA49"/>
  <c r="BB48"/>
  <c r="BA48"/>
  <c r="BB47"/>
  <c r="BA47"/>
  <c r="BB46"/>
  <c r="BA46"/>
  <c r="BB45"/>
  <c r="BA45"/>
  <c r="BB44"/>
  <c r="BA44"/>
  <c r="AZ43"/>
  <c r="AY43"/>
  <c r="AY42"/>
  <c r="AY41"/>
  <c r="AX43"/>
  <c r="AX42"/>
  <c r="AX41"/>
  <c r="AW43"/>
  <c r="AW42"/>
  <c r="AW41"/>
  <c r="AV43"/>
  <c r="AU43"/>
  <c r="AU42"/>
  <c r="AU41"/>
  <c r="AS43"/>
  <c r="AR43"/>
  <c r="AP43"/>
  <c r="AP42"/>
  <c r="AP41"/>
  <c r="AO43"/>
  <c r="AO42"/>
  <c r="AO41"/>
  <c r="AM43"/>
  <c r="AM42"/>
  <c r="AM41"/>
  <c r="AL43"/>
  <c r="AA43"/>
  <c r="AA42"/>
  <c r="AA41"/>
  <c r="Z43"/>
  <c r="X43"/>
  <c r="W43"/>
  <c r="W42"/>
  <c r="W41"/>
  <c r="U43"/>
  <c r="T43"/>
  <c r="R43"/>
  <c r="Q43"/>
  <c r="Q42"/>
  <c r="Q41"/>
  <c r="O43"/>
  <c r="BB43"/>
  <c r="BB42"/>
  <c r="BB41"/>
  <c r="N43"/>
  <c r="N42"/>
  <c r="N41"/>
  <c r="L43"/>
  <c r="K43"/>
  <c r="K42"/>
  <c r="K41"/>
  <c r="I43"/>
  <c r="H43"/>
  <c r="BA43"/>
  <c r="BA42"/>
  <c r="BA41"/>
  <c r="BC42"/>
  <c r="BC41"/>
  <c r="AZ42"/>
  <c r="AZ41"/>
  <c r="AV42"/>
  <c r="AV41"/>
  <c r="AT42"/>
  <c r="AS42"/>
  <c r="AS41"/>
  <c r="AR42"/>
  <c r="AQ42"/>
  <c r="AQ41"/>
  <c r="AN42"/>
  <c r="AN41"/>
  <c r="AL42"/>
  <c r="AL41"/>
  <c r="AK42"/>
  <c r="AJ42"/>
  <c r="AJ41"/>
  <c r="AI42"/>
  <c r="AH42"/>
  <c r="AH41"/>
  <c r="AG42"/>
  <c r="AF42"/>
  <c r="AF41"/>
  <c r="AE42"/>
  <c r="AD42"/>
  <c r="AD41"/>
  <c r="AC42"/>
  <c r="AB42"/>
  <c r="AB41"/>
  <c r="Z42"/>
  <c r="Z41"/>
  <c r="Y42"/>
  <c r="X42"/>
  <c r="X41"/>
  <c r="V42"/>
  <c r="U42"/>
  <c r="U41"/>
  <c r="T42"/>
  <c r="T41"/>
  <c r="S42"/>
  <c r="R42"/>
  <c r="R41"/>
  <c r="P42"/>
  <c r="O42"/>
  <c r="O41"/>
  <c r="M42"/>
  <c r="M41"/>
  <c r="L42"/>
  <c r="J42"/>
  <c r="J41"/>
  <c r="I42"/>
  <c r="H42"/>
  <c r="H41"/>
  <c r="AT41"/>
  <c r="AR41"/>
  <c r="AK41"/>
  <c r="AI41"/>
  <c r="AG41"/>
  <c r="AE41"/>
  <c r="AC41"/>
  <c r="Y41"/>
  <c r="V41"/>
  <c r="S41"/>
  <c r="P41"/>
  <c r="L41"/>
  <c r="I41"/>
  <c r="BB39"/>
  <c r="BA39"/>
  <c r="BB38"/>
  <c r="BA38"/>
  <c r="BB37"/>
  <c r="BA37"/>
  <c r="BB36"/>
  <c r="BA36"/>
  <c r="BB35"/>
  <c r="BA35"/>
  <c r="BB34"/>
  <c r="BA34"/>
  <c r="BB33"/>
  <c r="BA33"/>
  <c r="BB32"/>
  <c r="BA32"/>
  <c r="AZ31"/>
  <c r="AZ28"/>
  <c r="AY31"/>
  <c r="AY28"/>
  <c r="AX31"/>
  <c r="AX28"/>
  <c r="AW31"/>
  <c r="AV31"/>
  <c r="AV28"/>
  <c r="AU31"/>
  <c r="AU28"/>
  <c r="AS31"/>
  <c r="AR31"/>
  <c r="AP31"/>
  <c r="AP28"/>
  <c r="AO31"/>
  <c r="AM31"/>
  <c r="AL31"/>
  <c r="AA31"/>
  <c r="Z31"/>
  <c r="X31"/>
  <c r="X28"/>
  <c r="U31"/>
  <c r="U28"/>
  <c r="T31"/>
  <c r="T28"/>
  <c r="R31"/>
  <c r="Q31"/>
  <c r="O31"/>
  <c r="N31"/>
  <c r="N28"/>
  <c r="L31"/>
  <c r="K31"/>
  <c r="I31"/>
  <c r="I28"/>
  <c r="H31"/>
  <c r="BA31"/>
  <c r="BB30"/>
  <c r="BA30"/>
  <c r="BB29"/>
  <c r="BC28"/>
  <c r="AW28"/>
  <c r="AT28"/>
  <c r="AS28"/>
  <c r="AR28"/>
  <c r="AQ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W28"/>
  <c r="V28"/>
  <c r="S28"/>
  <c r="R28"/>
  <c r="Q28"/>
  <c r="P28"/>
  <c r="O28"/>
  <c r="M28"/>
  <c r="L28"/>
  <c r="K28"/>
  <c r="J28"/>
  <c r="BC27"/>
  <c r="BB27"/>
  <c r="BA27"/>
  <c r="BC26"/>
  <c r="BB26"/>
  <c r="BA26"/>
  <c r="BC25"/>
  <c r="BB25"/>
  <c r="BA25"/>
  <c r="BC24"/>
  <c r="BB24"/>
  <c r="BA24"/>
  <c r="BC23"/>
  <c r="BB23"/>
  <c r="BA23"/>
  <c r="AZ22"/>
  <c r="AY22"/>
  <c r="AX22"/>
  <c r="AW22"/>
  <c r="BC22"/>
  <c r="AV22"/>
  <c r="AU22"/>
  <c r="AS22"/>
  <c r="AR22"/>
  <c r="AP22"/>
  <c r="AO22"/>
  <c r="AM22"/>
  <c r="AL22"/>
  <c r="AA22"/>
  <c r="Z22"/>
  <c r="X22"/>
  <c r="U22"/>
  <c r="T22"/>
  <c r="R22"/>
  <c r="Q22"/>
  <c r="O22"/>
  <c r="N22"/>
  <c r="L22"/>
  <c r="I22"/>
  <c r="BB22"/>
  <c r="H22"/>
  <c r="BA22"/>
  <c r="BC21"/>
  <c r="BB21"/>
  <c r="BA21"/>
  <c r="BC20"/>
  <c r="BB20"/>
  <c r="BA20"/>
  <c r="BC19"/>
  <c r="BB19"/>
  <c r="BA19"/>
  <c r="BA18"/>
  <c r="AZ18"/>
  <c r="AZ12"/>
  <c r="AZ6" s="1"/>
  <c r="AZ40" s="1"/>
  <c r="AZ61" s="1"/>
  <c r="AZ63" s="1"/>
  <c r="AY18"/>
  <c r="AX18"/>
  <c r="AX12" s="1"/>
  <c r="AX6" s="1"/>
  <c r="AX40" s="1"/>
  <c r="AX61" s="1"/>
  <c r="AX63" s="1"/>
  <c r="AW18"/>
  <c r="BC18" s="1"/>
  <c r="BC12" s="1"/>
  <c r="BC6" s="1"/>
  <c r="BC40" s="1"/>
  <c r="BC61" s="1"/>
  <c r="BC63" s="1"/>
  <c r="AV18"/>
  <c r="AV12" s="1"/>
  <c r="AV6" s="1"/>
  <c r="AV40" s="1"/>
  <c r="AV61" s="1"/>
  <c r="AV63" s="1"/>
  <c r="BC17"/>
  <c r="BB17"/>
  <c r="BA17"/>
  <c r="BC16"/>
  <c r="BB16"/>
  <c r="BA16"/>
  <c r="BC15"/>
  <c r="BB15"/>
  <c r="BA15"/>
  <c r="BC14"/>
  <c r="BB14"/>
  <c r="BA14"/>
  <c r="BC13"/>
  <c r="BB13"/>
  <c r="BA13"/>
  <c r="AY12"/>
  <c r="AY6" s="1"/>
  <c r="AY40" s="1"/>
  <c r="AY61" s="1"/>
  <c r="AY63" s="1"/>
  <c r="AU12"/>
  <c r="AT12"/>
  <c r="AS12"/>
  <c r="AR12"/>
  <c r="AR6"/>
  <c r="AR40"/>
  <c r="AR61"/>
  <c r="AR63"/>
  <c r="AQ12"/>
  <c r="AP12"/>
  <c r="AO12"/>
  <c r="AN12"/>
  <c r="AM12"/>
  <c r="AL12"/>
  <c r="AL6"/>
  <c r="AL40"/>
  <c r="AL61"/>
  <c r="AL6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K6"/>
  <c r="K40"/>
  <c r="J12"/>
  <c r="I12"/>
  <c r="H12"/>
  <c r="BC11"/>
  <c r="BB11"/>
  <c r="BA11"/>
  <c r="BC10"/>
  <c r="BB10"/>
  <c r="BA10"/>
  <c r="BC9"/>
  <c r="BB9"/>
  <c r="BA9"/>
  <c r="BC8"/>
  <c r="BB8"/>
  <c r="BA8"/>
  <c r="BC7"/>
  <c r="BB7"/>
  <c r="H7"/>
  <c r="AU6"/>
  <c r="AU40"/>
  <c r="AU61"/>
  <c r="AU63"/>
  <c r="AT6"/>
  <c r="AT40"/>
  <c r="AT61"/>
  <c r="AT63"/>
  <c r="AS6"/>
  <c r="AS40"/>
  <c r="AS61"/>
  <c r="AS63"/>
  <c r="AQ6"/>
  <c r="AQ40"/>
  <c r="AQ61"/>
  <c r="AQ63"/>
  <c r="AP6"/>
  <c r="AP40"/>
  <c r="AP61"/>
  <c r="AP63"/>
  <c r="AO6"/>
  <c r="AO40"/>
  <c r="AO61"/>
  <c r="AO63"/>
  <c r="AN6"/>
  <c r="AN40"/>
  <c r="AN61"/>
  <c r="AN63"/>
  <c r="AM6"/>
  <c r="AM40"/>
  <c r="AM61"/>
  <c r="AM63"/>
  <c r="AK6"/>
  <c r="AK40"/>
  <c r="AK61"/>
  <c r="AK63"/>
  <c r="AJ6"/>
  <c r="AJ40"/>
  <c r="AJ61"/>
  <c r="AJ63"/>
  <c r="AI6"/>
  <c r="AI40"/>
  <c r="AI61"/>
  <c r="AI63"/>
  <c r="AH6"/>
  <c r="AH40"/>
  <c r="AH61"/>
  <c r="AH63"/>
  <c r="AG6"/>
  <c r="AG40"/>
  <c r="AG61"/>
  <c r="AG63"/>
  <c r="AF6"/>
  <c r="AE6"/>
  <c r="AE40"/>
  <c r="AE61"/>
  <c r="AE63"/>
  <c r="AD6"/>
  <c r="AD40"/>
  <c r="AD61"/>
  <c r="AD63"/>
  <c r="AC6"/>
  <c r="AC40"/>
  <c r="AC61"/>
  <c r="AC63"/>
  <c r="AB6"/>
  <c r="AB40"/>
  <c r="AB61"/>
  <c r="AB63"/>
  <c r="AA6"/>
  <c r="AA40"/>
  <c r="AA61"/>
  <c r="AA63"/>
  <c r="Z6"/>
  <c r="Z40"/>
  <c r="Z61"/>
  <c r="Z63"/>
  <c r="Y6"/>
  <c r="Y40"/>
  <c r="Y61"/>
  <c r="Y63"/>
  <c r="X6"/>
  <c r="X40"/>
  <c r="X61"/>
  <c r="X63"/>
  <c r="W6"/>
  <c r="W40"/>
  <c r="W61"/>
  <c r="W63"/>
  <c r="V6"/>
  <c r="V40"/>
  <c r="V61"/>
  <c r="V63"/>
  <c r="U6"/>
  <c r="U40"/>
  <c r="U61"/>
  <c r="U63"/>
  <c r="T6"/>
  <c r="T40"/>
  <c r="S6"/>
  <c r="S40"/>
  <c r="S61"/>
  <c r="S63"/>
  <c r="R6"/>
  <c r="R40"/>
  <c r="R61"/>
  <c r="R63"/>
  <c r="Q6"/>
  <c r="Q40"/>
  <c r="Q61"/>
  <c r="Q63"/>
  <c r="P6"/>
  <c r="P40"/>
  <c r="P61"/>
  <c r="P63"/>
  <c r="O6"/>
  <c r="O40"/>
  <c r="O61"/>
  <c r="O63"/>
  <c r="N6"/>
  <c r="N40"/>
  <c r="N61"/>
  <c r="N63"/>
  <c r="M6"/>
  <c r="M40"/>
  <c r="M61"/>
  <c r="M63"/>
  <c r="L6"/>
  <c r="L40"/>
  <c r="L61"/>
  <c r="L63"/>
  <c r="J6"/>
  <c r="J40"/>
  <c r="J61"/>
  <c r="J63"/>
  <c r="I6"/>
  <c r="I40"/>
  <c r="I61"/>
  <c r="I63"/>
  <c r="N29" i="72"/>
  <c r="M29"/>
  <c r="L29"/>
  <c r="K29"/>
  <c r="J29"/>
  <c r="I29"/>
  <c r="H29"/>
  <c r="G29"/>
  <c r="F29"/>
  <c r="E29"/>
  <c r="D29"/>
  <c r="C29"/>
  <c r="M33"/>
  <c r="L33"/>
  <c r="D17"/>
  <c r="N33"/>
  <c r="K33"/>
  <c r="J33"/>
  <c r="I33"/>
  <c r="H33"/>
  <c r="G33"/>
  <c r="F33"/>
  <c r="E33"/>
  <c r="D33"/>
  <c r="C33"/>
  <c r="O32"/>
  <c r="N17"/>
  <c r="N14"/>
  <c r="M17"/>
  <c r="M14"/>
  <c r="L17"/>
  <c r="L14"/>
  <c r="K17"/>
  <c r="K14"/>
  <c r="J17"/>
  <c r="J14"/>
  <c r="I17"/>
  <c r="I14"/>
  <c r="H17"/>
  <c r="H14"/>
  <c r="G17"/>
  <c r="G14"/>
  <c r="F17"/>
  <c r="F14"/>
  <c r="E17"/>
  <c r="E14"/>
  <c r="D14"/>
  <c r="E22" i="58"/>
  <c r="E21"/>
  <c r="E20"/>
  <c r="E19"/>
  <c r="E18"/>
  <c r="E17"/>
  <c r="E23"/>
  <c r="D23"/>
  <c r="C23"/>
  <c r="B23"/>
  <c r="R26" i="41"/>
  <c r="U38"/>
  <c r="U41"/>
  <c r="U44"/>
  <c r="U46"/>
  <c r="U48"/>
  <c r="U51"/>
  <c r="U53"/>
  <c r="U55"/>
  <c r="U57"/>
  <c r="U59"/>
  <c r="U61"/>
  <c r="U63"/>
  <c r="U78"/>
  <c r="U80"/>
  <c r="U96"/>
  <c r="U98"/>
  <c r="U102"/>
  <c r="U104"/>
  <c r="U31"/>
  <c r="U97"/>
  <c r="U95" s="1"/>
  <c r="U99"/>
  <c r="U101"/>
  <c r="U100" s="1"/>
  <c r="U103"/>
  <c r="U89"/>
  <c r="U73"/>
  <c r="U75"/>
  <c r="U68"/>
  <c r="U45"/>
  <c r="U47"/>
  <c r="U37"/>
  <c r="U36" s="1"/>
  <c r="U28"/>
  <c r="U30"/>
  <c r="S57" i="44"/>
  <c r="Y103" i="80"/>
  <c r="S103"/>
  <c r="P88"/>
  <c r="P103"/>
  <c r="AW29"/>
  <c r="AW19"/>
  <c r="AW5"/>
  <c r="AW88"/>
  <c r="AW103"/>
  <c r="BC74"/>
  <c r="BC91"/>
  <c r="BE91"/>
  <c r="M5"/>
  <c r="BC63"/>
  <c r="M88"/>
  <c r="M103"/>
  <c r="BC7"/>
  <c r="I12" i="45"/>
  <c r="BE7" i="80"/>
  <c r="Q19"/>
  <c r="AL19"/>
  <c r="AL5"/>
  <c r="AR19"/>
  <c r="AR5"/>
  <c r="AX19"/>
  <c r="AX5"/>
  <c r="BD21"/>
  <c r="BE21"/>
  <c r="BC30"/>
  <c r="R33" i="41"/>
  <c r="J29" i="80"/>
  <c r="BE30"/>
  <c r="R29"/>
  <c r="BE29"/>
  <c r="AT29"/>
  <c r="AT19"/>
  <c r="AT5"/>
  <c r="AT88"/>
  <c r="AT103"/>
  <c r="AZ29"/>
  <c r="AZ19"/>
  <c r="AZ5"/>
  <c r="AZ88"/>
  <c r="AZ103"/>
  <c r="BC68"/>
  <c r="I33" i="45"/>
  <c r="J67" i="80"/>
  <c r="BC67"/>
  <c r="BC20"/>
  <c r="BE20"/>
  <c r="BC21"/>
  <c r="R24" i="41"/>
  <c r="R23" s="1"/>
  <c r="BC46" i="80"/>
  <c r="I10" i="45"/>
  <c r="BE46" i="80"/>
  <c r="BD90"/>
  <c r="BC90"/>
  <c r="BE90"/>
  <c r="R67"/>
  <c r="BE67"/>
  <c r="T67"/>
  <c r="T88"/>
  <c r="T103"/>
  <c r="AF40" i="78"/>
  <c r="AF61"/>
  <c r="AF63"/>
  <c r="T61"/>
  <c r="T63"/>
  <c r="K61"/>
  <c r="K63"/>
  <c r="BA12"/>
  <c r="BA28"/>
  <c r="BB18"/>
  <c r="BB12" s="1"/>
  <c r="BB6" s="1"/>
  <c r="BB40" s="1"/>
  <c r="BB61" s="1"/>
  <c r="BB63" s="1"/>
  <c r="BB31"/>
  <c r="BB28"/>
  <c r="H28"/>
  <c r="D14" i="58"/>
  <c r="C14"/>
  <c r="B14"/>
  <c r="E23" i="50"/>
  <c r="AX88" i="80"/>
  <c r="AX103"/>
  <c r="AL88"/>
  <c r="AL103"/>
  <c r="BC29"/>
  <c r="R19"/>
  <c r="J19"/>
  <c r="BD67"/>
  <c r="AR88"/>
  <c r="AR103"/>
  <c r="Q5"/>
  <c r="F17" i="23"/>
  <c r="E17"/>
  <c r="B17"/>
  <c r="G17"/>
  <c r="D8"/>
  <c r="D17"/>
  <c r="O31" i="72"/>
  <c r="O30"/>
  <c r="N34"/>
  <c r="M34"/>
  <c r="L34"/>
  <c r="K34"/>
  <c r="K35"/>
  <c r="J34"/>
  <c r="I34"/>
  <c r="I35"/>
  <c r="H34"/>
  <c r="G34"/>
  <c r="F34"/>
  <c r="E34"/>
  <c r="E35"/>
  <c r="D34"/>
  <c r="O28"/>
  <c r="O27"/>
  <c r="O26"/>
  <c r="O25"/>
  <c r="O24"/>
  <c r="O23"/>
  <c r="O22"/>
  <c r="O21"/>
  <c r="O20"/>
  <c r="O29"/>
  <c r="C17"/>
  <c r="O17"/>
  <c r="O16"/>
  <c r="O15"/>
  <c r="N18"/>
  <c r="K18"/>
  <c r="J18"/>
  <c r="H18"/>
  <c r="F18"/>
  <c r="E18"/>
  <c r="D18"/>
  <c r="C14"/>
  <c r="O13"/>
  <c r="I18"/>
  <c r="O11"/>
  <c r="O10"/>
  <c r="O9"/>
  <c r="O8"/>
  <c r="O7"/>
  <c r="O6"/>
  <c r="O5"/>
  <c r="O4"/>
  <c r="A9" i="66"/>
  <c r="E8"/>
  <c r="E12" s="1"/>
  <c r="F12"/>
  <c r="D12"/>
  <c r="B11" i="64"/>
  <c r="D11"/>
  <c r="E11"/>
  <c r="F11"/>
  <c r="G11"/>
  <c r="M21" i="56"/>
  <c r="M20"/>
  <c r="M19"/>
  <c r="M18"/>
  <c r="M17"/>
  <c r="M16"/>
  <c r="M15"/>
  <c r="M14"/>
  <c r="M10"/>
  <c r="M9"/>
  <c r="M8"/>
  <c r="M7"/>
  <c r="M6"/>
  <c r="M5"/>
  <c r="M4"/>
  <c r="N60" i="41"/>
  <c r="N20"/>
  <c r="H15" i="45" s="1"/>
  <c r="N19" i="41"/>
  <c r="BA66" i="62"/>
  <c r="BB65"/>
  <c r="BA65"/>
  <c r="BB64"/>
  <c r="BA64"/>
  <c r="BC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BB60"/>
  <c r="BA60"/>
  <c r="BB59"/>
  <c r="BA59"/>
  <c r="BB58"/>
  <c r="BA58"/>
  <c r="L58" i="44"/>
  <c r="BB57" i="62"/>
  <c r="BB62"/>
  <c r="BA57"/>
  <c r="L57" i="44"/>
  <c r="BB56" i="62"/>
  <c r="BA56"/>
  <c r="L56" i="44"/>
  <c r="BB55" i="62"/>
  <c r="BA55"/>
  <c r="L55" i="44"/>
  <c r="BB54" i="62"/>
  <c r="BA54"/>
  <c r="L54" i="44"/>
  <c r="BB53" i="62"/>
  <c r="BA53"/>
  <c r="L53" i="44"/>
  <c r="BB52" i="62"/>
  <c r="BA52"/>
  <c r="L52" i="44"/>
  <c r="BB51" i="62"/>
  <c r="BA51"/>
  <c r="L51" i="44"/>
  <c r="BB50" i="62"/>
  <c r="BA50"/>
  <c r="L50" i="44"/>
  <c r="BB49" i="62"/>
  <c r="BA49"/>
  <c r="L49" i="44"/>
  <c r="BB48" i="62"/>
  <c r="BA48"/>
  <c r="L48" i="44"/>
  <c r="BB47" i="62"/>
  <c r="BA47"/>
  <c r="L47" i="44"/>
  <c r="BB46" i="62"/>
  <c r="BA46"/>
  <c r="L46" i="44"/>
  <c r="BB45" i="62"/>
  <c r="BA45"/>
  <c r="L45" i="44"/>
  <c r="BB44" i="62"/>
  <c r="BA44"/>
  <c r="L44" i="44"/>
  <c r="AZ43" i="62"/>
  <c r="AZ42"/>
  <c r="AZ41"/>
  <c r="AY43"/>
  <c r="AY42"/>
  <c r="AY41"/>
  <c r="AX43"/>
  <c r="AW43"/>
  <c r="AW42"/>
  <c r="AW41"/>
  <c r="AV43"/>
  <c r="AV42"/>
  <c r="AV41"/>
  <c r="AU43"/>
  <c r="AU42"/>
  <c r="AU41"/>
  <c r="AS43"/>
  <c r="AS42"/>
  <c r="AS41"/>
  <c r="AR43"/>
  <c r="AP43"/>
  <c r="AO43"/>
  <c r="AO42"/>
  <c r="AO41"/>
  <c r="AM43"/>
  <c r="AL43"/>
  <c r="AA43"/>
  <c r="Z43"/>
  <c r="X43"/>
  <c r="X42"/>
  <c r="X41"/>
  <c r="W43"/>
  <c r="W42"/>
  <c r="W41"/>
  <c r="U43"/>
  <c r="U42"/>
  <c r="U41"/>
  <c r="T43"/>
  <c r="R43"/>
  <c r="Q43"/>
  <c r="Q42"/>
  <c r="Q41"/>
  <c r="O43"/>
  <c r="BB43"/>
  <c r="BB42"/>
  <c r="BB41"/>
  <c r="N43"/>
  <c r="N42"/>
  <c r="N41"/>
  <c r="L43"/>
  <c r="K43"/>
  <c r="K42"/>
  <c r="K41"/>
  <c r="I43"/>
  <c r="H43"/>
  <c r="BA43"/>
  <c r="BC42"/>
  <c r="BC41"/>
  <c r="AX42"/>
  <c r="AX41"/>
  <c r="AT42"/>
  <c r="AT41"/>
  <c r="AR42"/>
  <c r="AR41"/>
  <c r="AQ42"/>
  <c r="AP42"/>
  <c r="AP41"/>
  <c r="AN42"/>
  <c r="AM42"/>
  <c r="AM41"/>
  <c r="AL42"/>
  <c r="AK42"/>
  <c r="AK41"/>
  <c r="AJ42"/>
  <c r="AI42"/>
  <c r="AI41"/>
  <c r="AH42"/>
  <c r="AG42"/>
  <c r="AG41"/>
  <c r="AF42"/>
  <c r="AE42"/>
  <c r="AE41"/>
  <c r="AD42"/>
  <c r="AC42"/>
  <c r="AC41"/>
  <c r="AB42"/>
  <c r="AA42"/>
  <c r="AA41"/>
  <c r="Z42"/>
  <c r="Y42"/>
  <c r="Y41"/>
  <c r="V42"/>
  <c r="V41"/>
  <c r="T42"/>
  <c r="T41"/>
  <c r="S42"/>
  <c r="R42"/>
  <c r="R41"/>
  <c r="P42"/>
  <c r="O42"/>
  <c r="O41"/>
  <c r="M42"/>
  <c r="M41"/>
  <c r="L42"/>
  <c r="J42"/>
  <c r="J41"/>
  <c r="I42"/>
  <c r="H42"/>
  <c r="H41"/>
  <c r="AQ41"/>
  <c r="AN41"/>
  <c r="AL41"/>
  <c r="AJ41"/>
  <c r="AH41"/>
  <c r="AF41"/>
  <c r="AD41"/>
  <c r="AB41"/>
  <c r="Z41"/>
  <c r="S41"/>
  <c r="P41"/>
  <c r="L41"/>
  <c r="I41"/>
  <c r="BB39"/>
  <c r="BA39"/>
  <c r="L39" i="44"/>
  <c r="BB38" i="62"/>
  <c r="BA38"/>
  <c r="L38" i="44"/>
  <c r="BB37" i="62"/>
  <c r="BA37"/>
  <c r="L37" i="44"/>
  <c r="BB36" i="62"/>
  <c r="BA36"/>
  <c r="L36" i="44"/>
  <c r="BB35" i="62"/>
  <c r="BA35"/>
  <c r="L35" i="44"/>
  <c r="BB34" i="62"/>
  <c r="BA34"/>
  <c r="L34" i="44"/>
  <c r="BB33" i="62"/>
  <c r="BA33"/>
  <c r="L33" i="44"/>
  <c r="BB32" i="62"/>
  <c r="BA32"/>
  <c r="L32" i="44"/>
  <c r="AZ31" i="62"/>
  <c r="AZ28"/>
  <c r="AY31"/>
  <c r="AX31"/>
  <c r="AX28"/>
  <c r="AW31"/>
  <c r="AV31"/>
  <c r="AV28"/>
  <c r="AU31"/>
  <c r="AS31"/>
  <c r="AR31"/>
  <c r="AP31"/>
  <c r="AP28"/>
  <c r="AO31"/>
  <c r="AM31"/>
  <c r="AL31"/>
  <c r="AA31"/>
  <c r="Z31"/>
  <c r="X31"/>
  <c r="X28"/>
  <c r="U31"/>
  <c r="T31"/>
  <c r="T28"/>
  <c r="R31"/>
  <c r="Q31"/>
  <c r="O31"/>
  <c r="N31"/>
  <c r="N28"/>
  <c r="L31"/>
  <c r="K31"/>
  <c r="I31"/>
  <c r="H31"/>
  <c r="BA31"/>
  <c r="L31" i="44"/>
  <c r="BB30" i="62"/>
  <c r="BA30"/>
  <c r="L30" i="44"/>
  <c r="BB29" i="62"/>
  <c r="H29"/>
  <c r="BA29"/>
  <c r="L29" i="44"/>
  <c r="BC28" i="62"/>
  <c r="AY28"/>
  <c r="AW28"/>
  <c r="AU28"/>
  <c r="AT28"/>
  <c r="AS28"/>
  <c r="AR28"/>
  <c r="AQ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W28"/>
  <c r="V28"/>
  <c r="U28"/>
  <c r="S28"/>
  <c r="R28"/>
  <c r="Q28"/>
  <c r="P28"/>
  <c r="O28"/>
  <c r="M28"/>
  <c r="L28"/>
  <c r="K28"/>
  <c r="J28"/>
  <c r="I28"/>
  <c r="BC27"/>
  <c r="BB27"/>
  <c r="BA27"/>
  <c r="BC26"/>
  <c r="BB26"/>
  <c r="BA26"/>
  <c r="L26" i="44"/>
  <c r="BC25" i="62"/>
  <c r="BB25"/>
  <c r="BA25"/>
  <c r="L25" i="44"/>
  <c r="BC24" i="62"/>
  <c r="BB24"/>
  <c r="BA24"/>
  <c r="L24" i="44"/>
  <c r="BC23" i="62"/>
  <c r="BB23"/>
  <c r="BA23"/>
  <c r="L23" i="44"/>
  <c r="AZ22" i="62"/>
  <c r="AY22"/>
  <c r="AX22"/>
  <c r="AW22"/>
  <c r="BC22"/>
  <c r="AV22"/>
  <c r="AU22"/>
  <c r="AS22"/>
  <c r="AS12"/>
  <c r="AS6"/>
  <c r="AS40"/>
  <c r="AR22"/>
  <c r="AP22"/>
  <c r="AO22"/>
  <c r="AM22"/>
  <c r="AM12"/>
  <c r="AM6"/>
  <c r="AM40"/>
  <c r="AM61"/>
  <c r="AM63"/>
  <c r="AL22"/>
  <c r="AA22"/>
  <c r="AA12"/>
  <c r="AA6"/>
  <c r="AA40"/>
  <c r="AA61"/>
  <c r="AA63"/>
  <c r="Z22"/>
  <c r="X22"/>
  <c r="U22"/>
  <c r="T22"/>
  <c r="R22"/>
  <c r="Q22"/>
  <c r="Q12"/>
  <c r="Q6"/>
  <c r="Q40"/>
  <c r="O22"/>
  <c r="N22"/>
  <c r="L22"/>
  <c r="I22"/>
  <c r="I12"/>
  <c r="I6"/>
  <c r="I40"/>
  <c r="I61"/>
  <c r="I63"/>
  <c r="H22"/>
  <c r="BA22"/>
  <c r="L22" i="44"/>
  <c r="BC21" i="62"/>
  <c r="BB21"/>
  <c r="BA21"/>
  <c r="L21" i="44"/>
  <c r="BC20" i="62"/>
  <c r="BB20"/>
  <c r="BA20"/>
  <c r="H23" i="45"/>
  <c r="BC19" i="62"/>
  <c r="BB19"/>
  <c r="BA19"/>
  <c r="L19" i="44"/>
  <c r="AZ18" i="62"/>
  <c r="AY18"/>
  <c r="AX18"/>
  <c r="AW18"/>
  <c r="BC18"/>
  <c r="AV18"/>
  <c r="BB18"/>
  <c r="BA18"/>
  <c r="L18" i="44"/>
  <c r="BC17" i="62"/>
  <c r="BB17"/>
  <c r="BA17"/>
  <c r="L17" i="44"/>
  <c r="BC16" i="62"/>
  <c r="BB16"/>
  <c r="BA16"/>
  <c r="L16" i="44"/>
  <c r="O16" s="1"/>
  <c r="BC15" i="62"/>
  <c r="BB15"/>
  <c r="BA15"/>
  <c r="L15" i="44"/>
  <c r="BC14" i="62"/>
  <c r="BB14"/>
  <c r="BA14"/>
  <c r="H22" i="45"/>
  <c r="BC13" i="62"/>
  <c r="BB13"/>
  <c r="BA13"/>
  <c r="L13" i="44"/>
  <c r="AZ12" i="62"/>
  <c r="AZ6"/>
  <c r="AZ40" s="1"/>
  <c r="AZ61" s="1"/>
  <c r="AZ63" s="1"/>
  <c r="AY12"/>
  <c r="AX12"/>
  <c r="AW12"/>
  <c r="AV12"/>
  <c r="AV6" s="1"/>
  <c r="AV40" s="1"/>
  <c r="AV61" s="1"/>
  <c r="AV63" s="1"/>
  <c r="AU12"/>
  <c r="AT12"/>
  <c r="AT6"/>
  <c r="AT40"/>
  <c r="AT61"/>
  <c r="AT63"/>
  <c r="AR12"/>
  <c r="AR6"/>
  <c r="AR40"/>
  <c r="AQ12"/>
  <c r="AP12"/>
  <c r="AP6"/>
  <c r="AP40"/>
  <c r="AO12"/>
  <c r="AN12"/>
  <c r="AN6"/>
  <c r="AN40"/>
  <c r="AN61"/>
  <c r="AN63"/>
  <c r="AL12"/>
  <c r="AL6"/>
  <c r="AL40"/>
  <c r="AL61"/>
  <c r="AL63"/>
  <c r="AK12"/>
  <c r="AJ12"/>
  <c r="AJ6"/>
  <c r="AJ40"/>
  <c r="AJ61"/>
  <c r="AJ63"/>
  <c r="AI12"/>
  <c r="AH12"/>
  <c r="AH6"/>
  <c r="AH40"/>
  <c r="AH61"/>
  <c r="AH63"/>
  <c r="AG12"/>
  <c r="AF12"/>
  <c r="AF6"/>
  <c r="AF40"/>
  <c r="AF61"/>
  <c r="AF63"/>
  <c r="AE12"/>
  <c r="AD12"/>
  <c r="AD6"/>
  <c r="AD40"/>
  <c r="AD61"/>
  <c r="AD63"/>
  <c r="AC12"/>
  <c r="AB12"/>
  <c r="AB6"/>
  <c r="AB40"/>
  <c r="AB61"/>
  <c r="AB63"/>
  <c r="Z12"/>
  <c r="Z6"/>
  <c r="Z40"/>
  <c r="Z61"/>
  <c r="Z63"/>
  <c r="Y12"/>
  <c r="X12"/>
  <c r="X6"/>
  <c r="X40"/>
  <c r="X61"/>
  <c r="X63"/>
  <c r="W12"/>
  <c r="V12"/>
  <c r="V6"/>
  <c r="V40"/>
  <c r="V61"/>
  <c r="V63"/>
  <c r="U12"/>
  <c r="T12"/>
  <c r="T6"/>
  <c r="T40"/>
  <c r="S12"/>
  <c r="R12"/>
  <c r="R6"/>
  <c r="R40"/>
  <c r="P12"/>
  <c r="P6"/>
  <c r="P40"/>
  <c r="P61"/>
  <c r="P63"/>
  <c r="O12"/>
  <c r="N12"/>
  <c r="N6"/>
  <c r="N40"/>
  <c r="N61"/>
  <c r="N63"/>
  <c r="M12"/>
  <c r="L12"/>
  <c r="L6"/>
  <c r="L40"/>
  <c r="L61"/>
  <c r="L63"/>
  <c r="K12"/>
  <c r="J12"/>
  <c r="J6"/>
  <c r="J40"/>
  <c r="J61"/>
  <c r="J63"/>
  <c r="H12"/>
  <c r="BC11"/>
  <c r="BB11"/>
  <c r="BA11"/>
  <c r="L11" i="44"/>
  <c r="BC10" i="62"/>
  <c r="BB10"/>
  <c r="BA10"/>
  <c r="L10" i="44"/>
  <c r="BC9" i="62"/>
  <c r="BB9"/>
  <c r="AX9"/>
  <c r="AU9"/>
  <c r="BA9"/>
  <c r="L9" i="44"/>
  <c r="H9" i="62"/>
  <c r="BC8"/>
  <c r="BB8"/>
  <c r="BA8"/>
  <c r="L8" i="44"/>
  <c r="BC7" i="62"/>
  <c r="BB7"/>
  <c r="H7"/>
  <c r="H6"/>
  <c r="AY6"/>
  <c r="AY40" s="1"/>
  <c r="AY61" s="1"/>
  <c r="AY63" s="1"/>
  <c r="AW6"/>
  <c r="AW40" s="1"/>
  <c r="AW61" s="1"/>
  <c r="AW63" s="1"/>
  <c r="AU6"/>
  <c r="AQ6"/>
  <c r="AQ40"/>
  <c r="AQ61"/>
  <c r="AQ63"/>
  <c r="AO6"/>
  <c r="AO40"/>
  <c r="AO61"/>
  <c r="AO63"/>
  <c r="AK6"/>
  <c r="AK40"/>
  <c r="AI6"/>
  <c r="AI40"/>
  <c r="AI61"/>
  <c r="AI63"/>
  <c r="AG6"/>
  <c r="AG40"/>
  <c r="AE6"/>
  <c r="AE40"/>
  <c r="AE61"/>
  <c r="AE63"/>
  <c r="AC6"/>
  <c r="AC40"/>
  <c r="Y6"/>
  <c r="Y40"/>
  <c r="Y61"/>
  <c r="Y63"/>
  <c r="W6"/>
  <c r="W40"/>
  <c r="W61"/>
  <c r="W63"/>
  <c r="U6"/>
  <c r="U40"/>
  <c r="U61"/>
  <c r="U63"/>
  <c r="S6"/>
  <c r="S40"/>
  <c r="S61"/>
  <c r="S63"/>
  <c r="O6"/>
  <c r="O40"/>
  <c r="O61"/>
  <c r="O63"/>
  <c r="M6"/>
  <c r="M40"/>
  <c r="M61"/>
  <c r="M63"/>
  <c r="K6"/>
  <c r="K40"/>
  <c r="K61"/>
  <c r="K63"/>
  <c r="AZ105" i="60"/>
  <c r="AZ108"/>
  <c r="BE104"/>
  <c r="BD104"/>
  <c r="BC104"/>
  <c r="BB103"/>
  <c r="AY103"/>
  <c r="AV103"/>
  <c r="AS103"/>
  <c r="AM103"/>
  <c r="BE102"/>
  <c r="BD102"/>
  <c r="BC102"/>
  <c r="BE101"/>
  <c r="BD101"/>
  <c r="BC101"/>
  <c r="N104" i="41"/>
  <c r="BE100" i="60"/>
  <c r="BD100"/>
  <c r="BC100"/>
  <c r="N103" i="41"/>
  <c r="BE99" i="60"/>
  <c r="BD99"/>
  <c r="BC99"/>
  <c r="N102" i="41"/>
  <c r="BE98" i="60"/>
  <c r="BD98"/>
  <c r="BC98"/>
  <c r="N101" i="41"/>
  <c r="BB97" i="60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BE97"/>
  <c r="K97"/>
  <c r="BD97"/>
  <c r="J97"/>
  <c r="BC97"/>
  <c r="N100" i="41"/>
  <c r="BE96" i="60"/>
  <c r="BD96"/>
  <c r="BC96"/>
  <c r="N99" i="41"/>
  <c r="BE95" i="60"/>
  <c r="BD95"/>
  <c r="BC95"/>
  <c r="N98" i="41"/>
  <c r="BE94" i="60"/>
  <c r="BD94"/>
  <c r="BC94"/>
  <c r="N97" i="41"/>
  <c r="BE93" i="60"/>
  <c r="BD93"/>
  <c r="BC93"/>
  <c r="N96" i="41"/>
  <c r="BB92" i="60"/>
  <c r="BA92"/>
  <c r="BA91"/>
  <c r="BA90"/>
  <c r="AZ92"/>
  <c r="AY92"/>
  <c r="AX92"/>
  <c r="AW92"/>
  <c r="AV92"/>
  <c r="AU92"/>
  <c r="AT92"/>
  <c r="AS92"/>
  <c r="AS91"/>
  <c r="AR92"/>
  <c r="AQ92"/>
  <c r="AQ91"/>
  <c r="AQ90"/>
  <c r="AP92"/>
  <c r="AO92"/>
  <c r="AO91"/>
  <c r="AO90"/>
  <c r="AN92"/>
  <c r="AM92"/>
  <c r="AM91"/>
  <c r="AL92"/>
  <c r="AK92"/>
  <c r="AK91"/>
  <c r="AK90"/>
  <c r="AJ92"/>
  <c r="AI92"/>
  <c r="AH92"/>
  <c r="AG92"/>
  <c r="AG91"/>
  <c r="AG90"/>
  <c r="AF92"/>
  <c r="AE92"/>
  <c r="AD92"/>
  <c r="AC92"/>
  <c r="AC91"/>
  <c r="AC90"/>
  <c r="AB92"/>
  <c r="AA92"/>
  <c r="Z92"/>
  <c r="Y92"/>
  <c r="Y91"/>
  <c r="Y90"/>
  <c r="X92"/>
  <c r="W92"/>
  <c r="V92"/>
  <c r="U92"/>
  <c r="U91"/>
  <c r="U90"/>
  <c r="T92"/>
  <c r="S92"/>
  <c r="R92"/>
  <c r="Q92"/>
  <c r="Q91"/>
  <c r="Q90"/>
  <c r="P92"/>
  <c r="O92"/>
  <c r="O91"/>
  <c r="O90"/>
  <c r="N92"/>
  <c r="M92"/>
  <c r="L92"/>
  <c r="BE92"/>
  <c r="BE91"/>
  <c r="K92"/>
  <c r="BD92"/>
  <c r="BD91"/>
  <c r="J92"/>
  <c r="BC92"/>
  <c r="BB91"/>
  <c r="AZ91"/>
  <c r="AY91"/>
  <c r="AX91"/>
  <c r="AW91"/>
  <c r="AV91"/>
  <c r="AU91"/>
  <c r="AU90"/>
  <c r="AT91"/>
  <c r="AT90"/>
  <c r="AR91"/>
  <c r="AP91"/>
  <c r="AN91"/>
  <c r="AL91"/>
  <c r="AL90"/>
  <c r="AJ91"/>
  <c r="AI91"/>
  <c r="AI90"/>
  <c r="AH91"/>
  <c r="AH90"/>
  <c r="AF91"/>
  <c r="AE91"/>
  <c r="AE90"/>
  <c r="AD91"/>
  <c r="AD90"/>
  <c r="AB91"/>
  <c r="AA91"/>
  <c r="AA90"/>
  <c r="Z91"/>
  <c r="Z90"/>
  <c r="X91"/>
  <c r="W91"/>
  <c r="W90"/>
  <c r="V91"/>
  <c r="V90"/>
  <c r="T91"/>
  <c r="S91"/>
  <c r="S90"/>
  <c r="R91"/>
  <c r="R90"/>
  <c r="P91"/>
  <c r="N91"/>
  <c r="M91"/>
  <c r="M90"/>
  <c r="L91"/>
  <c r="J91"/>
  <c r="AZ90"/>
  <c r="AX90"/>
  <c r="AW90"/>
  <c r="AR90"/>
  <c r="AP90"/>
  <c r="AN90"/>
  <c r="AJ90"/>
  <c r="AF90"/>
  <c r="AB90"/>
  <c r="X90"/>
  <c r="T90"/>
  <c r="P90"/>
  <c r="N90"/>
  <c r="L90"/>
  <c r="J90"/>
  <c r="BE89"/>
  <c r="BD89"/>
  <c r="BC89"/>
  <c r="BE87"/>
  <c r="BD87"/>
  <c r="BC87"/>
  <c r="N90" i="41"/>
  <c r="BE86" i="60"/>
  <c r="BD86"/>
  <c r="BC86"/>
  <c r="N89" i="41"/>
  <c r="BE85" i="60"/>
  <c r="BD85"/>
  <c r="BC85"/>
  <c r="N88" i="41"/>
  <c r="BA84" i="60"/>
  <c r="AZ84"/>
  <c r="AX84"/>
  <c r="AW84"/>
  <c r="AU84"/>
  <c r="AT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BE84"/>
  <c r="T84"/>
  <c r="S84"/>
  <c r="R84"/>
  <c r="Q84"/>
  <c r="BD84"/>
  <c r="P84"/>
  <c r="O84"/>
  <c r="N84"/>
  <c r="M84"/>
  <c r="BC84"/>
  <c r="L84"/>
  <c r="K84"/>
  <c r="J84"/>
  <c r="BE83"/>
  <c r="BD83"/>
  <c r="BC83"/>
  <c r="BE82"/>
  <c r="BD82"/>
  <c r="BC82"/>
  <c r="BE81"/>
  <c r="BD81"/>
  <c r="BC81"/>
  <c r="BE80"/>
  <c r="BD80"/>
  <c r="BC80"/>
  <c r="BE79"/>
  <c r="BD79"/>
  <c r="BC79"/>
  <c r="BE78"/>
  <c r="BD78"/>
  <c r="BC78"/>
  <c r="N81" i="41"/>
  <c r="BE77" i="60"/>
  <c r="BD77"/>
  <c r="BC77"/>
  <c r="N80" i="41"/>
  <c r="BE76" i="60"/>
  <c r="BD76"/>
  <c r="BC76"/>
  <c r="N79" i="41"/>
  <c r="BE75" i="60"/>
  <c r="BD75"/>
  <c r="BC75"/>
  <c r="N78" i="41"/>
  <c r="N77"/>
  <c r="BA74" i="60"/>
  <c r="BA67"/>
  <c r="AZ74"/>
  <c r="AX74"/>
  <c r="AW74"/>
  <c r="AU74"/>
  <c r="AU67"/>
  <c r="AT74"/>
  <c r="AR74"/>
  <c r="AQ74"/>
  <c r="AP74"/>
  <c r="AP67"/>
  <c r="AO74"/>
  <c r="AN74"/>
  <c r="AM74"/>
  <c r="AL74"/>
  <c r="AL67"/>
  <c r="AK74"/>
  <c r="AJ74"/>
  <c r="AI74"/>
  <c r="AH74"/>
  <c r="AH67"/>
  <c r="AG74"/>
  <c r="AF74"/>
  <c r="AE74"/>
  <c r="AD74"/>
  <c r="AC74"/>
  <c r="AB74"/>
  <c r="AB67"/>
  <c r="AA74"/>
  <c r="Z74"/>
  <c r="Y74"/>
  <c r="X74"/>
  <c r="X67"/>
  <c r="X88"/>
  <c r="X103"/>
  <c r="W74"/>
  <c r="V74"/>
  <c r="U74"/>
  <c r="T74"/>
  <c r="T67"/>
  <c r="S74"/>
  <c r="R74"/>
  <c r="Q74"/>
  <c r="P74"/>
  <c r="O74"/>
  <c r="N74"/>
  <c r="M74"/>
  <c r="L74"/>
  <c r="K74"/>
  <c r="J74"/>
  <c r="BC74"/>
  <c r="BE73"/>
  <c r="BD73"/>
  <c r="BC73"/>
  <c r="N76" i="41"/>
  <c r="BE72" i="60"/>
  <c r="BD72"/>
  <c r="BC72"/>
  <c r="N75" i="41"/>
  <c r="BE71" i="60"/>
  <c r="BD71"/>
  <c r="BC71"/>
  <c r="N74" i="41"/>
  <c r="BE70" i="60"/>
  <c r="BD70"/>
  <c r="BC70"/>
  <c r="N73" i="41"/>
  <c r="BE69" i="60"/>
  <c r="BD69"/>
  <c r="BC69"/>
  <c r="N72" i="41"/>
  <c r="BA68" i="60"/>
  <c r="AZ68"/>
  <c r="AX68"/>
  <c r="AX67"/>
  <c r="AW68"/>
  <c r="AW67"/>
  <c r="AU68"/>
  <c r="AT68"/>
  <c r="AR68"/>
  <c r="AR67"/>
  <c r="AQ68"/>
  <c r="AP68"/>
  <c r="AO68"/>
  <c r="AN68"/>
  <c r="AN67"/>
  <c r="AM68"/>
  <c r="AM67"/>
  <c r="AL68"/>
  <c r="AK68"/>
  <c r="AJ68"/>
  <c r="AJ67"/>
  <c r="AI68"/>
  <c r="AH68"/>
  <c r="AG68"/>
  <c r="AF68"/>
  <c r="AF67"/>
  <c r="AE68"/>
  <c r="AE67"/>
  <c r="AD68"/>
  <c r="AC68"/>
  <c r="AC67"/>
  <c r="AB68"/>
  <c r="AA68"/>
  <c r="Z68"/>
  <c r="Z67"/>
  <c r="Y68"/>
  <c r="X68"/>
  <c r="W68"/>
  <c r="V68"/>
  <c r="V67"/>
  <c r="U68"/>
  <c r="T68"/>
  <c r="S68"/>
  <c r="R68"/>
  <c r="BE68"/>
  <c r="Q68"/>
  <c r="P68"/>
  <c r="P67"/>
  <c r="O68"/>
  <c r="N68"/>
  <c r="N67"/>
  <c r="M68"/>
  <c r="BC68"/>
  <c r="L68"/>
  <c r="L67"/>
  <c r="K68"/>
  <c r="K67"/>
  <c r="J68"/>
  <c r="AZ67"/>
  <c r="AT67"/>
  <c r="AO67"/>
  <c r="AK67"/>
  <c r="AG67"/>
  <c r="AA67"/>
  <c r="W67"/>
  <c r="S67"/>
  <c r="O67"/>
  <c r="M67"/>
  <c r="BE66"/>
  <c r="BD66"/>
  <c r="BC66"/>
  <c r="H14" i="45"/>
  <c r="N69" i="41"/>
  <c r="BE65" i="60"/>
  <c r="BD65"/>
  <c r="BC65"/>
  <c r="N68" i="41"/>
  <c r="BE64" i="60"/>
  <c r="BD64"/>
  <c r="BC64"/>
  <c r="N67" i="41"/>
  <c r="BA63" i="60"/>
  <c r="AZ63"/>
  <c r="AX63"/>
  <c r="AW63"/>
  <c r="AU63"/>
  <c r="AT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BE63"/>
  <c r="Q63"/>
  <c r="BD63"/>
  <c r="P63"/>
  <c r="O63"/>
  <c r="N63"/>
  <c r="M63"/>
  <c r="L63"/>
  <c r="K63"/>
  <c r="J63"/>
  <c r="BE62"/>
  <c r="BD62"/>
  <c r="BC62"/>
  <c r="BE61"/>
  <c r="BD61"/>
  <c r="BC61"/>
  <c r="N64" i="41"/>
  <c r="BE60" i="60"/>
  <c r="BD60"/>
  <c r="BC60"/>
  <c r="BE59"/>
  <c r="BD59"/>
  <c r="BC59"/>
  <c r="N62" i="41"/>
  <c r="BE58" i="60"/>
  <c r="BD58"/>
  <c r="BC58"/>
  <c r="BE57"/>
  <c r="BD57"/>
  <c r="BE56"/>
  <c r="BD56"/>
  <c r="BC56"/>
  <c r="N59" i="41"/>
  <c r="BE55" i="60"/>
  <c r="BD55"/>
  <c r="BC55"/>
  <c r="N58" i="41"/>
  <c r="BE54" i="60"/>
  <c r="BD54"/>
  <c r="BC54"/>
  <c r="N57" i="41"/>
  <c r="BE53" i="60"/>
  <c r="BD53"/>
  <c r="BC53"/>
  <c r="N56" i="41"/>
  <c r="BE52" i="60"/>
  <c r="BD52"/>
  <c r="BC52"/>
  <c r="N55" i="41"/>
  <c r="BE51" i="60"/>
  <c r="BD51"/>
  <c r="BD50"/>
  <c r="BC51"/>
  <c r="N54" i="41"/>
  <c r="BC50" i="60"/>
  <c r="N53" i="41"/>
  <c r="BB50" i="60"/>
  <c r="BA50"/>
  <c r="AZ50"/>
  <c r="AY50"/>
  <c r="AX50"/>
  <c r="AX46"/>
  <c r="AW50"/>
  <c r="AW46"/>
  <c r="AV50"/>
  <c r="AU50"/>
  <c r="AU46"/>
  <c r="BD46"/>
  <c r="AT50"/>
  <c r="AS50"/>
  <c r="AR50"/>
  <c r="AR46"/>
  <c r="AQ50"/>
  <c r="AP50"/>
  <c r="AP46"/>
  <c r="AO50"/>
  <c r="AO46"/>
  <c r="AN50"/>
  <c r="AN46"/>
  <c r="AM50"/>
  <c r="AL50"/>
  <c r="AL46"/>
  <c r="AK50"/>
  <c r="AK46"/>
  <c r="AJ50"/>
  <c r="AJ46"/>
  <c r="AI50"/>
  <c r="AH50"/>
  <c r="AH46"/>
  <c r="AG50"/>
  <c r="AG46"/>
  <c r="AF50"/>
  <c r="AF46"/>
  <c r="AE50"/>
  <c r="AD50"/>
  <c r="AD46"/>
  <c r="AC50"/>
  <c r="AC46"/>
  <c r="AB50"/>
  <c r="AB46"/>
  <c r="AA50"/>
  <c r="Z50"/>
  <c r="Z46"/>
  <c r="Y50"/>
  <c r="Y46"/>
  <c r="X50"/>
  <c r="W50"/>
  <c r="V50"/>
  <c r="V46"/>
  <c r="BE49"/>
  <c r="BD49"/>
  <c r="BC49"/>
  <c r="N52" i="41"/>
  <c r="BE48" i="60"/>
  <c r="BD48"/>
  <c r="BC48"/>
  <c r="N51" i="41"/>
  <c r="BE47" i="60"/>
  <c r="BD47"/>
  <c r="BC47"/>
  <c r="N50" i="41"/>
  <c r="BA46" i="60"/>
  <c r="AZ46"/>
  <c r="AT46"/>
  <c r="AQ46"/>
  <c r="AM46"/>
  <c r="AI46"/>
  <c r="AE46"/>
  <c r="AA46"/>
  <c r="W46"/>
  <c r="U46"/>
  <c r="T46"/>
  <c r="S46"/>
  <c r="R46"/>
  <c r="Q46"/>
  <c r="P46"/>
  <c r="O46"/>
  <c r="N46"/>
  <c r="M46"/>
  <c r="L46"/>
  <c r="K46"/>
  <c r="J46"/>
  <c r="BE45"/>
  <c r="BD45"/>
  <c r="BC45"/>
  <c r="N48" i="41"/>
  <c r="BE44" i="60"/>
  <c r="BD44"/>
  <c r="BC44"/>
  <c r="N47" i="41"/>
  <c r="BE43" i="60"/>
  <c r="BD43"/>
  <c r="BC43"/>
  <c r="N46" i="41"/>
  <c r="BE42" i="60"/>
  <c r="BD42"/>
  <c r="BC42"/>
  <c r="N45" i="41"/>
  <c r="BE41" i="60"/>
  <c r="BD41"/>
  <c r="BC41"/>
  <c r="N44" i="41"/>
  <c r="BA40" i="60"/>
  <c r="AZ40"/>
  <c r="AX40"/>
  <c r="AU40"/>
  <c r="AT40"/>
  <c r="AR40"/>
  <c r="AO40"/>
  <c r="AN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BD40"/>
  <c r="P40"/>
  <c r="O40"/>
  <c r="N40"/>
  <c r="M40"/>
  <c r="L40"/>
  <c r="K40"/>
  <c r="J40"/>
  <c r="BE39"/>
  <c r="BD39"/>
  <c r="BC39"/>
  <c r="N42" i="41"/>
  <c r="BE38" i="60"/>
  <c r="BD38"/>
  <c r="BC38"/>
  <c r="N41" i="41"/>
  <c r="BE37" i="60"/>
  <c r="BD37"/>
  <c r="BC37"/>
  <c r="N40" i="41"/>
  <c r="N39" s="1"/>
  <c r="BA36" i="60"/>
  <c r="AZ36"/>
  <c r="AX36"/>
  <c r="AW36"/>
  <c r="AU36"/>
  <c r="AT36"/>
  <c r="AR36"/>
  <c r="AO36"/>
  <c r="AN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BD36"/>
  <c r="P36"/>
  <c r="O36"/>
  <c r="N36"/>
  <c r="N29"/>
  <c r="M36"/>
  <c r="L36"/>
  <c r="K36"/>
  <c r="J36"/>
  <c r="BE35"/>
  <c r="BD35"/>
  <c r="BC35"/>
  <c r="N38" i="41"/>
  <c r="BE34" i="60"/>
  <c r="BD34"/>
  <c r="BC34"/>
  <c r="N37" i="41"/>
  <c r="BA33" i="60"/>
  <c r="BA29"/>
  <c r="AZ33"/>
  <c r="AY33"/>
  <c r="AX33"/>
  <c r="AW33"/>
  <c r="AV33"/>
  <c r="AU33"/>
  <c r="AT33"/>
  <c r="AR33"/>
  <c r="AQ33"/>
  <c r="AQ29"/>
  <c r="AO33"/>
  <c r="AN33"/>
  <c r="AL33"/>
  <c r="AK33"/>
  <c r="AI33"/>
  <c r="AH33"/>
  <c r="AG33"/>
  <c r="AF33"/>
  <c r="AF29"/>
  <c r="AE33"/>
  <c r="AD33"/>
  <c r="AD29"/>
  <c r="AC33"/>
  <c r="AB33"/>
  <c r="AA33"/>
  <c r="Z33"/>
  <c r="Y33"/>
  <c r="X33"/>
  <c r="X29"/>
  <c r="W33"/>
  <c r="V33"/>
  <c r="U33"/>
  <c r="T33"/>
  <c r="S33"/>
  <c r="R33"/>
  <c r="Q33"/>
  <c r="BD33"/>
  <c r="P33"/>
  <c r="O33"/>
  <c r="N33"/>
  <c r="M33"/>
  <c r="L33"/>
  <c r="K33"/>
  <c r="J33"/>
  <c r="BE32"/>
  <c r="BD32"/>
  <c r="BC32"/>
  <c r="N35" i="41"/>
  <c r="BE31" i="60"/>
  <c r="BD31"/>
  <c r="BC31"/>
  <c r="N34" i="41"/>
  <c r="BA30" i="60"/>
  <c r="AZ30"/>
  <c r="AX30"/>
  <c r="AW30"/>
  <c r="AW29"/>
  <c r="AV30"/>
  <c r="AU30"/>
  <c r="AT30"/>
  <c r="AR30"/>
  <c r="AQ30"/>
  <c r="AO30"/>
  <c r="AN30"/>
  <c r="AN29"/>
  <c r="AL30"/>
  <c r="AK30"/>
  <c r="AI30"/>
  <c r="AH30"/>
  <c r="AG30"/>
  <c r="AF30"/>
  <c r="AE30"/>
  <c r="AD30"/>
  <c r="AC30"/>
  <c r="AB30"/>
  <c r="AA30"/>
  <c r="Z30"/>
  <c r="Y30"/>
  <c r="X30"/>
  <c r="W30"/>
  <c r="V30"/>
  <c r="V29"/>
  <c r="U30"/>
  <c r="BE30"/>
  <c r="T30"/>
  <c r="S30"/>
  <c r="R30"/>
  <c r="Q30"/>
  <c r="P30"/>
  <c r="O30"/>
  <c r="N30"/>
  <c r="M30"/>
  <c r="L30"/>
  <c r="K30"/>
  <c r="J30"/>
  <c r="AZ29"/>
  <c r="AT29"/>
  <c r="AK29"/>
  <c r="AB29"/>
  <c r="T29"/>
  <c r="P29"/>
  <c r="L29"/>
  <c r="BD28"/>
  <c r="BC28"/>
  <c r="N31" i="41"/>
  <c r="BE27" i="60"/>
  <c r="BD27"/>
  <c r="BC27"/>
  <c r="N30" i="41"/>
  <c r="BE26" i="60"/>
  <c r="BD26"/>
  <c r="BC26"/>
  <c r="BE25"/>
  <c r="BD25"/>
  <c r="BD23"/>
  <c r="BC25"/>
  <c r="N28" i="41"/>
  <c r="BE24" i="60"/>
  <c r="BD24"/>
  <c r="BC24"/>
  <c r="N27" i="41"/>
  <c r="BB23" i="60"/>
  <c r="BA23"/>
  <c r="AZ23"/>
  <c r="AY23"/>
  <c r="AX23"/>
  <c r="AW23"/>
  <c r="AV23"/>
  <c r="AU23"/>
  <c r="AT23"/>
  <c r="AS23"/>
  <c r="AR23"/>
  <c r="AQ23"/>
  <c r="AO23"/>
  <c r="AN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BE23"/>
  <c r="Q23"/>
  <c r="P23"/>
  <c r="O23"/>
  <c r="N23"/>
  <c r="M23"/>
  <c r="L23"/>
  <c r="K23"/>
  <c r="J23"/>
  <c r="BC23"/>
  <c r="BE22"/>
  <c r="BD22"/>
  <c r="BC22"/>
  <c r="N25" i="41"/>
  <c r="BA21" i="60"/>
  <c r="BA20"/>
  <c r="BA19"/>
  <c r="AZ21"/>
  <c r="AZ20"/>
  <c r="AZ19"/>
  <c r="AX21"/>
  <c r="AX20"/>
  <c r="AW21"/>
  <c r="AU21"/>
  <c r="AU20"/>
  <c r="AT21"/>
  <c r="AR21"/>
  <c r="AR20"/>
  <c r="AQ21"/>
  <c r="AO21"/>
  <c r="AO20"/>
  <c r="AN21"/>
  <c r="AN20"/>
  <c r="AN19"/>
  <c r="AL21"/>
  <c r="AL20"/>
  <c r="AK21"/>
  <c r="AI21"/>
  <c r="AI20"/>
  <c r="AH21"/>
  <c r="AH20"/>
  <c r="AG21"/>
  <c r="AG20"/>
  <c r="AF21"/>
  <c r="AE21"/>
  <c r="AE20"/>
  <c r="AD21"/>
  <c r="AD20"/>
  <c r="AC21"/>
  <c r="AC20"/>
  <c r="AB21"/>
  <c r="AA21"/>
  <c r="AA20"/>
  <c r="Z21"/>
  <c r="Y21"/>
  <c r="Y20"/>
  <c r="X21"/>
  <c r="W21"/>
  <c r="W20"/>
  <c r="V21"/>
  <c r="U21"/>
  <c r="U20"/>
  <c r="T21"/>
  <c r="S21"/>
  <c r="S20"/>
  <c r="R21"/>
  <c r="Q21"/>
  <c r="P21"/>
  <c r="P20"/>
  <c r="O21"/>
  <c r="O20"/>
  <c r="N21"/>
  <c r="M21"/>
  <c r="M20"/>
  <c r="L21"/>
  <c r="L20"/>
  <c r="L19"/>
  <c r="K21"/>
  <c r="K20"/>
  <c r="J21"/>
  <c r="BC21"/>
  <c r="N24" i="41"/>
  <c r="N23" s="1"/>
  <c r="AW20" i="60"/>
  <c r="AT20"/>
  <c r="AQ20"/>
  <c r="AK20"/>
  <c r="AK19"/>
  <c r="AF20"/>
  <c r="AB20"/>
  <c r="AB19"/>
  <c r="AB5"/>
  <c r="Z20"/>
  <c r="X20"/>
  <c r="V20"/>
  <c r="V19"/>
  <c r="T20"/>
  <c r="T19"/>
  <c r="N20"/>
  <c r="N19"/>
  <c r="J20"/>
  <c r="AP19"/>
  <c r="AM19"/>
  <c r="AJ19"/>
  <c r="AD19"/>
  <c r="BE18"/>
  <c r="BD18"/>
  <c r="BC18"/>
  <c r="N21" i="41"/>
  <c r="H13" i="45"/>
  <c r="BE17" i="60"/>
  <c r="BD17"/>
  <c r="BE16"/>
  <c r="BD16"/>
  <c r="BE15"/>
  <c r="BD15"/>
  <c r="BC15"/>
  <c r="N18" i="41"/>
  <c r="BE14" i="60"/>
  <c r="BD14"/>
  <c r="BC14"/>
  <c r="N17" i="41"/>
  <c r="BE13" i="60"/>
  <c r="BD13"/>
  <c r="BC13"/>
  <c r="N16" i="41"/>
  <c r="BE12" i="60"/>
  <c r="BD12"/>
  <c r="BC12"/>
  <c r="N15" i="41"/>
  <c r="BE11" i="60"/>
  <c r="BD11"/>
  <c r="BC11"/>
  <c r="N14" i="41"/>
  <c r="Q14" s="1"/>
  <c r="BE10" i="60"/>
  <c r="BD10"/>
  <c r="BC10"/>
  <c r="N13" i="41"/>
  <c r="BE9" i="60"/>
  <c r="BD9"/>
  <c r="BC9"/>
  <c r="N12" i="41"/>
  <c r="BE8" i="60"/>
  <c r="BD8"/>
  <c r="M8"/>
  <c r="BB7"/>
  <c r="BA7"/>
  <c r="AZ7"/>
  <c r="AZ6"/>
  <c r="AX7"/>
  <c r="AX6"/>
  <c r="AW7"/>
  <c r="AW6"/>
  <c r="AU7"/>
  <c r="AT7"/>
  <c r="AT6"/>
  <c r="AR7"/>
  <c r="AR6"/>
  <c r="AQ7"/>
  <c r="AQ6"/>
  <c r="AP7"/>
  <c r="AO7"/>
  <c r="AO6"/>
  <c r="AN7"/>
  <c r="AN6"/>
  <c r="AM7"/>
  <c r="AM6"/>
  <c r="AM5"/>
  <c r="AL7"/>
  <c r="AK7"/>
  <c r="AK6"/>
  <c r="AK5"/>
  <c r="AK88"/>
  <c r="AK103"/>
  <c r="AJ7"/>
  <c r="AI7"/>
  <c r="AI6"/>
  <c r="AH7"/>
  <c r="AG7"/>
  <c r="AG6"/>
  <c r="AF7"/>
  <c r="AE7"/>
  <c r="AE6"/>
  <c r="AD7"/>
  <c r="AD6"/>
  <c r="AC7"/>
  <c r="AC6"/>
  <c r="AB7"/>
  <c r="AA7"/>
  <c r="Z7"/>
  <c r="Y7"/>
  <c r="Y6"/>
  <c r="W7"/>
  <c r="W6"/>
  <c r="V7"/>
  <c r="V6"/>
  <c r="T7"/>
  <c r="S7"/>
  <c r="S6"/>
  <c r="Q7"/>
  <c r="P7"/>
  <c r="O7"/>
  <c r="O6"/>
  <c r="N7"/>
  <c r="L7"/>
  <c r="L6"/>
  <c r="K7"/>
  <c r="J7"/>
  <c r="J6"/>
  <c r="BA6"/>
  <c r="BA5"/>
  <c r="BA88"/>
  <c r="BA103"/>
  <c r="AU6"/>
  <c r="AP6"/>
  <c r="AP5"/>
  <c r="AL6"/>
  <c r="AJ6"/>
  <c r="AH6"/>
  <c r="AF6"/>
  <c r="AB6"/>
  <c r="Z6"/>
  <c r="T6"/>
  <c r="T5"/>
  <c r="T88"/>
  <c r="T103"/>
  <c r="R6"/>
  <c r="P6"/>
  <c r="N6"/>
  <c r="N5"/>
  <c r="K6"/>
  <c r="AP88"/>
  <c r="AP103"/>
  <c r="AJ5"/>
  <c r="AJ88"/>
  <c r="AJ103"/>
  <c r="AB88"/>
  <c r="AB103"/>
  <c r="N88"/>
  <c r="N103"/>
  <c r="G57" i="45"/>
  <c r="G53"/>
  <c r="G38"/>
  <c r="G42"/>
  <c r="G36"/>
  <c r="G20"/>
  <c r="G27"/>
  <c r="G13"/>
  <c r="G12"/>
  <c r="G17"/>
  <c r="G44"/>
  <c r="G59"/>
  <c r="N65" i="44"/>
  <c r="M65"/>
  <c r="O65" s="1"/>
  <c r="N64"/>
  <c r="M64"/>
  <c r="L62"/>
  <c r="N60"/>
  <c r="M60"/>
  <c r="L60"/>
  <c r="O60"/>
  <c r="N59"/>
  <c r="M59"/>
  <c r="L59"/>
  <c r="O59"/>
  <c r="N58"/>
  <c r="M58"/>
  <c r="O58" s="1"/>
  <c r="N57"/>
  <c r="M57"/>
  <c r="M62" s="1"/>
  <c r="N56"/>
  <c r="M56"/>
  <c r="O56"/>
  <c r="H55" i="45" s="1"/>
  <c r="H57" s="1"/>
  <c r="N55" i="44"/>
  <c r="M55"/>
  <c r="N54"/>
  <c r="M54"/>
  <c r="O54" s="1"/>
  <c r="N53"/>
  <c r="M53"/>
  <c r="N52"/>
  <c r="M52"/>
  <c r="O52" s="1"/>
  <c r="N51"/>
  <c r="M51"/>
  <c r="N50"/>
  <c r="M50"/>
  <c r="N49"/>
  <c r="M49"/>
  <c r="N48"/>
  <c r="M48"/>
  <c r="O48"/>
  <c r="N47"/>
  <c r="M47"/>
  <c r="N46"/>
  <c r="M46"/>
  <c r="O46" s="1"/>
  <c r="N45"/>
  <c r="M45"/>
  <c r="N44"/>
  <c r="M44"/>
  <c r="O44" s="1"/>
  <c r="N39"/>
  <c r="M39"/>
  <c r="O39"/>
  <c r="N38"/>
  <c r="M38"/>
  <c r="N37"/>
  <c r="M37"/>
  <c r="O37" s="1"/>
  <c r="N36"/>
  <c r="M36"/>
  <c r="N35"/>
  <c r="M35"/>
  <c r="O35" s="1"/>
  <c r="N34"/>
  <c r="M34"/>
  <c r="N33"/>
  <c r="M33"/>
  <c r="O33" s="1"/>
  <c r="N32"/>
  <c r="N31" s="1"/>
  <c r="N28" s="1"/>
  <c r="M32"/>
  <c r="N30"/>
  <c r="M30"/>
  <c r="N29"/>
  <c r="M29"/>
  <c r="O27"/>
  <c r="N26"/>
  <c r="M26"/>
  <c r="O26"/>
  <c r="N25"/>
  <c r="M25"/>
  <c r="O25" s="1"/>
  <c r="N24"/>
  <c r="M24"/>
  <c r="O24" s="1"/>
  <c r="N23"/>
  <c r="M23"/>
  <c r="N21"/>
  <c r="M21"/>
  <c r="N20"/>
  <c r="M20"/>
  <c r="N19"/>
  <c r="M19"/>
  <c r="O19"/>
  <c r="H24" i="45" s="1"/>
  <c r="N18" i="44"/>
  <c r="M18"/>
  <c r="N17"/>
  <c r="M17"/>
  <c r="N16"/>
  <c r="M16"/>
  <c r="N15"/>
  <c r="M15"/>
  <c r="N14"/>
  <c r="M14"/>
  <c r="N13"/>
  <c r="M13"/>
  <c r="N11"/>
  <c r="M11"/>
  <c r="N10"/>
  <c r="M10"/>
  <c r="N9"/>
  <c r="M9"/>
  <c r="N8"/>
  <c r="M8"/>
  <c r="N7"/>
  <c r="M7"/>
  <c r="P104" i="41"/>
  <c r="O104"/>
  <c r="P103"/>
  <c r="O103"/>
  <c r="P102"/>
  <c r="O102"/>
  <c r="P101"/>
  <c r="P100" s="1"/>
  <c r="O101"/>
  <c r="O100"/>
  <c r="P99"/>
  <c r="O99"/>
  <c r="P98"/>
  <c r="O98"/>
  <c r="P97"/>
  <c r="O97"/>
  <c r="P96"/>
  <c r="P95"/>
  <c r="P94" s="1"/>
  <c r="P93" s="1"/>
  <c r="O96"/>
  <c r="O95"/>
  <c r="P90"/>
  <c r="O90"/>
  <c r="P89"/>
  <c r="O89"/>
  <c r="P88"/>
  <c r="P87"/>
  <c r="O88"/>
  <c r="P81"/>
  <c r="O81"/>
  <c r="P80"/>
  <c r="O80"/>
  <c r="P79"/>
  <c r="O79"/>
  <c r="P78"/>
  <c r="O78"/>
  <c r="O77"/>
  <c r="P76"/>
  <c r="O76"/>
  <c r="P75"/>
  <c r="O75"/>
  <c r="Q75" s="1"/>
  <c r="P74"/>
  <c r="O74"/>
  <c r="P73"/>
  <c r="O73"/>
  <c r="P72"/>
  <c r="O72"/>
  <c r="P69"/>
  <c r="O69"/>
  <c r="P68"/>
  <c r="O68"/>
  <c r="P67"/>
  <c r="P66" s="1"/>
  <c r="O67"/>
  <c r="O66" s="1"/>
  <c r="P64"/>
  <c r="O64"/>
  <c r="P63"/>
  <c r="O63"/>
  <c r="N63"/>
  <c r="P62"/>
  <c r="O62"/>
  <c r="P61"/>
  <c r="O61"/>
  <c r="N61"/>
  <c r="P60"/>
  <c r="O60"/>
  <c r="P59"/>
  <c r="O59"/>
  <c r="P58"/>
  <c r="O58"/>
  <c r="P57"/>
  <c r="O57"/>
  <c r="P56"/>
  <c r="O56"/>
  <c r="Q56" s="1"/>
  <c r="P55"/>
  <c r="O55"/>
  <c r="P54"/>
  <c r="O54"/>
  <c r="P53"/>
  <c r="O53"/>
  <c r="P52"/>
  <c r="O52"/>
  <c r="Q52"/>
  <c r="P51"/>
  <c r="O51"/>
  <c r="P50"/>
  <c r="O50"/>
  <c r="P48"/>
  <c r="O48"/>
  <c r="P47"/>
  <c r="O47"/>
  <c r="Q47" s="1"/>
  <c r="P46"/>
  <c r="O46"/>
  <c r="P45"/>
  <c r="O45"/>
  <c r="P44"/>
  <c r="O44"/>
  <c r="P43"/>
  <c r="O43"/>
  <c r="N43"/>
  <c r="P42"/>
  <c r="O42"/>
  <c r="P41"/>
  <c r="O41"/>
  <c r="P40"/>
  <c r="O40"/>
  <c r="P38"/>
  <c r="O38"/>
  <c r="P37"/>
  <c r="P36" s="1"/>
  <c r="O37"/>
  <c r="O36" s="1"/>
  <c r="O32" s="1"/>
  <c r="P35"/>
  <c r="O35"/>
  <c r="P34"/>
  <c r="P33" s="1"/>
  <c r="O34"/>
  <c r="P31"/>
  <c r="O31"/>
  <c r="P30"/>
  <c r="O30"/>
  <c r="P29"/>
  <c r="O29"/>
  <c r="N29"/>
  <c r="P28"/>
  <c r="O28"/>
  <c r="P27"/>
  <c r="O27"/>
  <c r="P25"/>
  <c r="P24" s="1"/>
  <c r="P23" s="1"/>
  <c r="O25"/>
  <c r="O24"/>
  <c r="O23" s="1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O10"/>
  <c r="O9" s="1"/>
  <c r="M25" i="56"/>
  <c r="H32"/>
  <c r="AU9" i="39"/>
  <c r="D32" i="56"/>
  <c r="E32"/>
  <c r="F32"/>
  <c r="G32"/>
  <c r="I32"/>
  <c r="J32"/>
  <c r="K32"/>
  <c r="L32"/>
  <c r="C32"/>
  <c r="C33"/>
  <c r="C22"/>
  <c r="L22"/>
  <c r="K22"/>
  <c r="J22"/>
  <c r="I22"/>
  <c r="H22"/>
  <c r="G22"/>
  <c r="F22"/>
  <c r="E22"/>
  <c r="D22"/>
  <c r="C20" i="9"/>
  <c r="R63" i="38"/>
  <c r="S63"/>
  <c r="T63"/>
  <c r="U63"/>
  <c r="V63"/>
  <c r="W63"/>
  <c r="X63"/>
  <c r="Y63"/>
  <c r="Z63"/>
  <c r="R68"/>
  <c r="S68"/>
  <c r="T68"/>
  <c r="U68"/>
  <c r="V68"/>
  <c r="W68"/>
  <c r="X68"/>
  <c r="Y68"/>
  <c r="Z68"/>
  <c r="O63"/>
  <c r="O68"/>
  <c r="L63"/>
  <c r="L68"/>
  <c r="R46"/>
  <c r="S46"/>
  <c r="T46"/>
  <c r="U46"/>
  <c r="L46"/>
  <c r="M46"/>
  <c r="N46"/>
  <c r="O46"/>
  <c r="L40"/>
  <c r="M40"/>
  <c r="N40"/>
  <c r="O40"/>
  <c r="P40"/>
  <c r="Q40"/>
  <c r="R40"/>
  <c r="S40"/>
  <c r="T40"/>
  <c r="U40"/>
  <c r="V40"/>
  <c r="W40"/>
  <c r="X40"/>
  <c r="Y40"/>
  <c r="L21"/>
  <c r="L20"/>
  <c r="M21"/>
  <c r="M20"/>
  <c r="N21"/>
  <c r="N20"/>
  <c r="O21"/>
  <c r="O20"/>
  <c r="P21"/>
  <c r="P20"/>
  <c r="Q21"/>
  <c r="Q20"/>
  <c r="R21"/>
  <c r="R20"/>
  <c r="S21"/>
  <c r="S20"/>
  <c r="T21"/>
  <c r="T20"/>
  <c r="U21"/>
  <c r="V21"/>
  <c r="V20"/>
  <c r="W21"/>
  <c r="W20"/>
  <c r="X21"/>
  <c r="X20"/>
  <c r="Y21"/>
  <c r="Y20"/>
  <c r="L23"/>
  <c r="M23"/>
  <c r="N23"/>
  <c r="O23"/>
  <c r="P23"/>
  <c r="Q23"/>
  <c r="R23"/>
  <c r="S23"/>
  <c r="T23"/>
  <c r="U23"/>
  <c r="V23"/>
  <c r="W23"/>
  <c r="X23"/>
  <c r="Y23"/>
  <c r="L30"/>
  <c r="M30"/>
  <c r="N30"/>
  <c r="O30"/>
  <c r="P30"/>
  <c r="Q30"/>
  <c r="R30"/>
  <c r="S30"/>
  <c r="T30"/>
  <c r="U30"/>
  <c r="V30"/>
  <c r="W30"/>
  <c r="X30"/>
  <c r="Y30"/>
  <c r="L33"/>
  <c r="M33"/>
  <c r="N33"/>
  <c r="O33"/>
  <c r="P33"/>
  <c r="Q33"/>
  <c r="R33"/>
  <c r="S33"/>
  <c r="T33"/>
  <c r="U33"/>
  <c r="V33"/>
  <c r="W33"/>
  <c r="X33"/>
  <c r="Y33"/>
  <c r="L36"/>
  <c r="M36"/>
  <c r="N36"/>
  <c r="N29"/>
  <c r="O36"/>
  <c r="O29"/>
  <c r="O19"/>
  <c r="O5"/>
  <c r="P36"/>
  <c r="Q36"/>
  <c r="R36"/>
  <c r="S36"/>
  <c r="T36"/>
  <c r="U36"/>
  <c r="V36"/>
  <c r="W36"/>
  <c r="X36"/>
  <c r="Y36"/>
  <c r="Y29"/>
  <c r="Y19"/>
  <c r="Y5"/>
  <c r="L7"/>
  <c r="O7"/>
  <c r="AP7"/>
  <c r="AP6"/>
  <c r="AM7"/>
  <c r="AM6"/>
  <c r="AJ7"/>
  <c r="AJ6"/>
  <c r="AJ19"/>
  <c r="AM19"/>
  <c r="AP19"/>
  <c r="AJ63"/>
  <c r="AK63"/>
  <c r="AL63"/>
  <c r="AM63"/>
  <c r="AN63"/>
  <c r="AO63"/>
  <c r="AP63"/>
  <c r="AJ68"/>
  <c r="AK68"/>
  <c r="AL68"/>
  <c r="AM68"/>
  <c r="AN68"/>
  <c r="AO68"/>
  <c r="AP68"/>
  <c r="AJ74"/>
  <c r="AK74"/>
  <c r="AL74"/>
  <c r="AM74"/>
  <c r="AN74"/>
  <c r="AO74"/>
  <c r="AP74"/>
  <c r="AJ84"/>
  <c r="AK84"/>
  <c r="AL84"/>
  <c r="AM84"/>
  <c r="AN84"/>
  <c r="AO84"/>
  <c r="AP84"/>
  <c r="R74"/>
  <c r="S74"/>
  <c r="T74"/>
  <c r="T67"/>
  <c r="U74"/>
  <c r="V74"/>
  <c r="W74"/>
  <c r="X74"/>
  <c r="X67"/>
  <c r="Y74"/>
  <c r="Z74"/>
  <c r="AA74"/>
  <c r="AB74"/>
  <c r="AC74"/>
  <c r="AD74"/>
  <c r="R84"/>
  <c r="S84"/>
  <c r="T84"/>
  <c r="U84"/>
  <c r="V84"/>
  <c r="W84"/>
  <c r="X84"/>
  <c r="Y84"/>
  <c r="Z84"/>
  <c r="AA84"/>
  <c r="AB84"/>
  <c r="AC84"/>
  <c r="AD84"/>
  <c r="O74"/>
  <c r="O67"/>
  <c r="O84"/>
  <c r="O92"/>
  <c r="L92"/>
  <c r="L97"/>
  <c r="L91"/>
  <c r="L90"/>
  <c r="L84"/>
  <c r="L74"/>
  <c r="K9" i="39"/>
  <c r="AX9"/>
  <c r="BA9"/>
  <c r="AZ105" i="38"/>
  <c r="AZ108"/>
  <c r="BA65" i="39"/>
  <c r="E7" i="58"/>
  <c r="E8"/>
  <c r="E9"/>
  <c r="E10"/>
  <c r="E14"/>
  <c r="E11"/>
  <c r="E12"/>
  <c r="E13"/>
  <c r="F18" i="50"/>
  <c r="M34" i="56"/>
  <c r="M31"/>
  <c r="M23"/>
  <c r="M24"/>
  <c r="L13"/>
  <c r="K13"/>
  <c r="J13"/>
  <c r="I13"/>
  <c r="H13"/>
  <c r="G13"/>
  <c r="F13"/>
  <c r="E13"/>
  <c r="D13"/>
  <c r="C13"/>
  <c r="M13"/>
  <c r="L11"/>
  <c r="L12"/>
  <c r="K11"/>
  <c r="K12"/>
  <c r="K33"/>
  <c r="J11"/>
  <c r="J12"/>
  <c r="I11"/>
  <c r="I12"/>
  <c r="H11"/>
  <c r="H12"/>
  <c r="G11"/>
  <c r="G12"/>
  <c r="G33"/>
  <c r="F11"/>
  <c r="F12"/>
  <c r="F33"/>
  <c r="E11"/>
  <c r="E12"/>
  <c r="E33"/>
  <c r="D11"/>
  <c r="D12"/>
  <c r="D33"/>
  <c r="C11"/>
  <c r="M11"/>
  <c r="C12"/>
  <c r="M12"/>
  <c r="AX8" i="39"/>
  <c r="BA8"/>
  <c r="H8" i="44"/>
  <c r="AX7" i="39"/>
  <c r="J19" i="41"/>
  <c r="BA7" i="38"/>
  <c r="BB7"/>
  <c r="BC11"/>
  <c r="J14" i="41"/>
  <c r="M8" i="38"/>
  <c r="BC8"/>
  <c r="J11" i="41"/>
  <c r="M34"/>
  <c r="C13" i="50"/>
  <c r="E13"/>
  <c r="B13"/>
  <c r="J20" i="41"/>
  <c r="BC18" i="38"/>
  <c r="J21" i="41"/>
  <c r="AV30" i="38"/>
  <c r="AW30"/>
  <c r="J12" i="39"/>
  <c r="J6"/>
  <c r="K12"/>
  <c r="K6"/>
  <c r="M12"/>
  <c r="M6"/>
  <c r="M40"/>
  <c r="P12"/>
  <c r="P6"/>
  <c r="S12"/>
  <c r="S6"/>
  <c r="V12"/>
  <c r="V6"/>
  <c r="V40"/>
  <c r="V61"/>
  <c r="V63"/>
  <c r="W12"/>
  <c r="W6"/>
  <c r="Y12"/>
  <c r="Y6"/>
  <c r="Y40"/>
  <c r="AB12"/>
  <c r="AB6"/>
  <c r="AC12"/>
  <c r="AC6"/>
  <c r="AC40"/>
  <c r="AD12"/>
  <c r="AD6"/>
  <c r="AE12"/>
  <c r="AE6"/>
  <c r="AE40"/>
  <c r="AE61"/>
  <c r="AE63"/>
  <c r="AF12"/>
  <c r="AF6"/>
  <c r="AF40"/>
  <c r="AF61"/>
  <c r="AF63"/>
  <c r="AG12"/>
  <c r="AG6"/>
  <c r="AG40"/>
  <c r="AH12"/>
  <c r="AH6"/>
  <c r="AI12"/>
  <c r="AI6"/>
  <c r="AI40"/>
  <c r="AI61"/>
  <c r="AI63"/>
  <c r="AJ12"/>
  <c r="AJ6"/>
  <c r="AK12"/>
  <c r="AK6"/>
  <c r="AK40"/>
  <c r="AN12"/>
  <c r="AN6"/>
  <c r="AQ12"/>
  <c r="AQ6"/>
  <c r="AQ40"/>
  <c r="AQ61"/>
  <c r="AQ63"/>
  <c r="AT12"/>
  <c r="AT6"/>
  <c r="J42"/>
  <c r="J41"/>
  <c r="M42"/>
  <c r="M41"/>
  <c r="P42"/>
  <c r="P41"/>
  <c r="S42"/>
  <c r="S41"/>
  <c r="V42"/>
  <c r="V41"/>
  <c r="Y42"/>
  <c r="Y41"/>
  <c r="AB42"/>
  <c r="AB41"/>
  <c r="AC42"/>
  <c r="AC41"/>
  <c r="AC61"/>
  <c r="AC63"/>
  <c r="AD42"/>
  <c r="AD41"/>
  <c r="AE42"/>
  <c r="AE41"/>
  <c r="AF42"/>
  <c r="AF41"/>
  <c r="AG42"/>
  <c r="AG41"/>
  <c r="AH42"/>
  <c r="AH41"/>
  <c r="AI42"/>
  <c r="AI41"/>
  <c r="AJ42"/>
  <c r="AJ41"/>
  <c r="AK42"/>
  <c r="AK41"/>
  <c r="AK61"/>
  <c r="AK63"/>
  <c r="AN42"/>
  <c r="AN41"/>
  <c r="AQ42"/>
  <c r="AQ41"/>
  <c r="AT42"/>
  <c r="AT41"/>
  <c r="BC42"/>
  <c r="BC41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C62"/>
  <c r="S28"/>
  <c r="V28"/>
  <c r="W28"/>
  <c r="Y28"/>
  <c r="AB28"/>
  <c r="AC28"/>
  <c r="AD28"/>
  <c r="AD40"/>
  <c r="AD61"/>
  <c r="AD63"/>
  <c r="AE28"/>
  <c r="AF28"/>
  <c r="AG28"/>
  <c r="AH28"/>
  <c r="AI28"/>
  <c r="AJ28"/>
  <c r="AJ40"/>
  <c r="AK28"/>
  <c r="AN28"/>
  <c r="AQ28"/>
  <c r="AT28"/>
  <c r="BC28"/>
  <c r="J28"/>
  <c r="M28"/>
  <c r="P28"/>
  <c r="AR18"/>
  <c r="E47" i="50"/>
  <c r="E32"/>
  <c r="H29" i="39"/>
  <c r="BA29"/>
  <c r="H29" i="44"/>
  <c r="AG97" i="38"/>
  <c r="AF97"/>
  <c r="AE97"/>
  <c r="AG92"/>
  <c r="AG91"/>
  <c r="AG90"/>
  <c r="AF92"/>
  <c r="AF91"/>
  <c r="AF90"/>
  <c r="AE92"/>
  <c r="AG84"/>
  <c r="AF84"/>
  <c r="AE84"/>
  <c r="AG74"/>
  <c r="AF74"/>
  <c r="AE74"/>
  <c r="AG68"/>
  <c r="AG67"/>
  <c r="AF68"/>
  <c r="AF67"/>
  <c r="AE68"/>
  <c r="AG63"/>
  <c r="AF63"/>
  <c r="AE63"/>
  <c r="AG50"/>
  <c r="AG46"/>
  <c r="AF50"/>
  <c r="AF46"/>
  <c r="AE50"/>
  <c r="AE46"/>
  <c r="AG40"/>
  <c r="AF40"/>
  <c r="AE40"/>
  <c r="AG36"/>
  <c r="AF36"/>
  <c r="AE36"/>
  <c r="AG33"/>
  <c r="AF33"/>
  <c r="AE33"/>
  <c r="AG30"/>
  <c r="AG29"/>
  <c r="AF30"/>
  <c r="AE30"/>
  <c r="AE29"/>
  <c r="AG23"/>
  <c r="AF23"/>
  <c r="AE23"/>
  <c r="AG21"/>
  <c r="AG20"/>
  <c r="AG19"/>
  <c r="AF21"/>
  <c r="AF20"/>
  <c r="AE21"/>
  <c r="AE20"/>
  <c r="AG7"/>
  <c r="AG6"/>
  <c r="AF7"/>
  <c r="AF6"/>
  <c r="AE7"/>
  <c r="AE6"/>
  <c r="BA10" i="39"/>
  <c r="BA11"/>
  <c r="BA13"/>
  <c r="BA14"/>
  <c r="BA15"/>
  <c r="H15" i="44"/>
  <c r="BA16" i="39"/>
  <c r="BA17"/>
  <c r="H17" i="44"/>
  <c r="BA19" i="39"/>
  <c r="BA20"/>
  <c r="H20" i="44"/>
  <c r="BA21" i="39"/>
  <c r="BA23"/>
  <c r="BA24"/>
  <c r="BA25"/>
  <c r="H25" i="44"/>
  <c r="BA26" i="39"/>
  <c r="BA27"/>
  <c r="BA30"/>
  <c r="H30" i="44"/>
  <c r="BA32" i="39"/>
  <c r="BA33"/>
  <c r="BA34"/>
  <c r="BA35"/>
  <c r="H35" i="44"/>
  <c r="BA36" i="39"/>
  <c r="BA37"/>
  <c r="BA38"/>
  <c r="BA39"/>
  <c r="H39" i="44"/>
  <c r="BA44" i="39"/>
  <c r="BA45"/>
  <c r="BA46"/>
  <c r="BA47"/>
  <c r="BA48"/>
  <c r="BA49"/>
  <c r="BA50"/>
  <c r="BA51"/>
  <c r="BA52"/>
  <c r="BA53"/>
  <c r="BA54"/>
  <c r="BA55"/>
  <c r="BA56"/>
  <c r="BA57"/>
  <c r="BA62"/>
  <c r="BA58"/>
  <c r="H58" i="44"/>
  <c r="BA59" i="39"/>
  <c r="BA60"/>
  <c r="H60" i="44"/>
  <c r="F7" i="50"/>
  <c r="F8"/>
  <c r="F9"/>
  <c r="F10"/>
  <c r="F6"/>
  <c r="D47"/>
  <c r="C47"/>
  <c r="F42"/>
  <c r="F41"/>
  <c r="F40"/>
  <c r="D37"/>
  <c r="D23"/>
  <c r="C23"/>
  <c r="F17"/>
  <c r="F16"/>
  <c r="F23"/>
  <c r="W50" i="38"/>
  <c r="W46"/>
  <c r="X50"/>
  <c r="Y50"/>
  <c r="Y46"/>
  <c r="Z50"/>
  <c r="Z46"/>
  <c r="AA50"/>
  <c r="AA46"/>
  <c r="AB50"/>
  <c r="AB46"/>
  <c r="AC50"/>
  <c r="AC46"/>
  <c r="AD50"/>
  <c r="AD46"/>
  <c r="AH50"/>
  <c r="AH46"/>
  <c r="AI50"/>
  <c r="AJ50"/>
  <c r="AJ46"/>
  <c r="AJ5"/>
  <c r="AJ88"/>
  <c r="AK50"/>
  <c r="AK46"/>
  <c r="AL50"/>
  <c r="AL46"/>
  <c r="AM50"/>
  <c r="AM46"/>
  <c r="AN50"/>
  <c r="AN46"/>
  <c r="AO50"/>
  <c r="AO46"/>
  <c r="AP50"/>
  <c r="AP46"/>
  <c r="AP5"/>
  <c r="AQ50"/>
  <c r="AR50"/>
  <c r="AR46"/>
  <c r="AS50"/>
  <c r="AT50"/>
  <c r="AU50"/>
  <c r="AV50"/>
  <c r="AW50"/>
  <c r="AX50"/>
  <c r="AY50"/>
  <c r="AZ50"/>
  <c r="AZ46"/>
  <c r="BA50"/>
  <c r="BB50"/>
  <c r="Z7"/>
  <c r="Z6"/>
  <c r="AA7"/>
  <c r="AA6"/>
  <c r="AB7"/>
  <c r="AB6"/>
  <c r="AC7"/>
  <c r="AD7"/>
  <c r="AD6"/>
  <c r="Z21"/>
  <c r="Z20"/>
  <c r="Z19"/>
  <c r="Z5"/>
  <c r="AA21"/>
  <c r="AB21"/>
  <c r="AB20"/>
  <c r="AC21"/>
  <c r="AC20"/>
  <c r="AD21"/>
  <c r="AD20"/>
  <c r="Z23"/>
  <c r="AA23"/>
  <c r="AB23"/>
  <c r="AC23"/>
  <c r="AD23"/>
  <c r="Z30"/>
  <c r="AA30"/>
  <c r="AB30"/>
  <c r="AC30"/>
  <c r="AD30"/>
  <c r="Z33"/>
  <c r="AA33"/>
  <c r="AB33"/>
  <c r="AC33"/>
  <c r="AD33"/>
  <c r="Z36"/>
  <c r="AA36"/>
  <c r="BE36"/>
  <c r="AB36"/>
  <c r="AC36"/>
  <c r="AD36"/>
  <c r="Z40"/>
  <c r="AA40"/>
  <c r="BE40"/>
  <c r="AB40"/>
  <c r="AC40"/>
  <c r="AD40"/>
  <c r="AA63"/>
  <c r="AB63"/>
  <c r="AC63"/>
  <c r="AD63"/>
  <c r="AA68"/>
  <c r="AB68"/>
  <c r="AB67"/>
  <c r="AC68"/>
  <c r="AD68"/>
  <c r="AD67"/>
  <c r="Z92"/>
  <c r="Z91"/>
  <c r="Z90"/>
  <c r="AA92"/>
  <c r="AB92"/>
  <c r="AC92"/>
  <c r="AD92"/>
  <c r="AD91"/>
  <c r="AD90"/>
  <c r="Z97"/>
  <c r="AA97"/>
  <c r="AA91"/>
  <c r="AB97"/>
  <c r="AC97"/>
  <c r="AC91"/>
  <c r="AD97"/>
  <c r="AH7"/>
  <c r="AH6"/>
  <c r="AH21"/>
  <c r="AH20"/>
  <c r="AH23"/>
  <c r="AH30"/>
  <c r="AH33"/>
  <c r="AH36"/>
  <c r="AH40"/>
  <c r="AH63"/>
  <c r="AH68"/>
  <c r="AH74"/>
  <c r="AH84"/>
  <c r="AH92"/>
  <c r="AH97"/>
  <c r="AH91"/>
  <c r="AH90"/>
  <c r="AV18" i="39"/>
  <c r="BB18" s="1"/>
  <c r="AW18"/>
  <c r="AX18"/>
  <c r="AY18"/>
  <c r="AY12" s="1"/>
  <c r="AY6" s="1"/>
  <c r="AY40" s="1"/>
  <c r="AY61" s="1"/>
  <c r="AY63" s="1"/>
  <c r="AZ18"/>
  <c r="AZ12"/>
  <c r="AZ6" s="1"/>
  <c r="AZ40" s="1"/>
  <c r="AZ61" s="1"/>
  <c r="AZ63" s="1"/>
  <c r="AV22"/>
  <c r="AV12"/>
  <c r="AV6" s="1"/>
  <c r="AV40" s="1"/>
  <c r="AV61" s="1"/>
  <c r="AV63" s="1"/>
  <c r="AW22"/>
  <c r="BC22"/>
  <c r="AX22"/>
  <c r="AY22"/>
  <c r="AZ22"/>
  <c r="AV31"/>
  <c r="AV28"/>
  <c r="AW31"/>
  <c r="AW28"/>
  <c r="AX31"/>
  <c r="AX28"/>
  <c r="AY31"/>
  <c r="AY28"/>
  <c r="AZ31"/>
  <c r="AZ28"/>
  <c r="AV43"/>
  <c r="AV42"/>
  <c r="AV41"/>
  <c r="AW43"/>
  <c r="AW42"/>
  <c r="AW41"/>
  <c r="AX43"/>
  <c r="AX42"/>
  <c r="AX41"/>
  <c r="AY43"/>
  <c r="AY42"/>
  <c r="AY41"/>
  <c r="AZ43"/>
  <c r="AZ42"/>
  <c r="AZ41"/>
  <c r="BA18"/>
  <c r="BB7"/>
  <c r="BC7"/>
  <c r="BB8"/>
  <c r="BC8"/>
  <c r="BB9"/>
  <c r="BC9"/>
  <c r="BB10"/>
  <c r="BC10"/>
  <c r="BB11"/>
  <c r="BC11"/>
  <c r="BB13"/>
  <c r="BC13"/>
  <c r="BB14"/>
  <c r="I14" i="44"/>
  <c r="BC14" i="39"/>
  <c r="J14" i="44"/>
  <c r="BB15" i="39"/>
  <c r="BC15"/>
  <c r="BB16"/>
  <c r="BC16"/>
  <c r="J16" i="44"/>
  <c r="BB17" i="39"/>
  <c r="BC17"/>
  <c r="BB19"/>
  <c r="BC19"/>
  <c r="J19" i="44"/>
  <c r="BB20" i="39"/>
  <c r="BC20"/>
  <c r="BB21"/>
  <c r="BC21"/>
  <c r="J21" i="44"/>
  <c r="BB23" i="39"/>
  <c r="BC23"/>
  <c r="BB24"/>
  <c r="BC24"/>
  <c r="BB25"/>
  <c r="BC25"/>
  <c r="BB26"/>
  <c r="BC26"/>
  <c r="BB27"/>
  <c r="BC27"/>
  <c r="H9"/>
  <c r="H7"/>
  <c r="BD93" i="38"/>
  <c r="K96" i="41"/>
  <c r="BE93" i="38"/>
  <c r="L96" i="41"/>
  <c r="BD94" i="38"/>
  <c r="BE94"/>
  <c r="L97" i="41"/>
  <c r="BD95" i="38"/>
  <c r="BE95"/>
  <c r="L98" i="41"/>
  <c r="BD96" i="38"/>
  <c r="BE96"/>
  <c r="BD98"/>
  <c r="K101" i="41"/>
  <c r="BE98" i="38"/>
  <c r="BD99"/>
  <c r="K102" i="41"/>
  <c r="BE99" i="38"/>
  <c r="BC93"/>
  <c r="J96" i="41"/>
  <c r="M96" s="1"/>
  <c r="BC94" i="38"/>
  <c r="BC95"/>
  <c r="BC96"/>
  <c r="BC98"/>
  <c r="J101" i="41"/>
  <c r="BC99" i="38"/>
  <c r="BC100"/>
  <c r="BC101"/>
  <c r="K92"/>
  <c r="M92"/>
  <c r="N92"/>
  <c r="P92"/>
  <c r="Q92"/>
  <c r="R92"/>
  <c r="S92"/>
  <c r="T92"/>
  <c r="U92"/>
  <c r="V92"/>
  <c r="V91"/>
  <c r="W92"/>
  <c r="X92"/>
  <c r="Y92"/>
  <c r="AI92"/>
  <c r="AI91"/>
  <c r="AI90"/>
  <c r="AJ92"/>
  <c r="AK92"/>
  <c r="AL92"/>
  <c r="AM92"/>
  <c r="AN92"/>
  <c r="AO92"/>
  <c r="AP92"/>
  <c r="AP91"/>
  <c r="AP90"/>
  <c r="AQ92"/>
  <c r="AR92"/>
  <c r="AS92"/>
  <c r="AT92"/>
  <c r="AU92"/>
  <c r="AV92"/>
  <c r="AW92"/>
  <c r="AX92"/>
  <c r="AY92"/>
  <c r="AY91"/>
  <c r="AZ92"/>
  <c r="AZ91"/>
  <c r="AZ90"/>
  <c r="BA92"/>
  <c r="BB92"/>
  <c r="K97"/>
  <c r="K91"/>
  <c r="K90"/>
  <c r="M97"/>
  <c r="N97"/>
  <c r="N91"/>
  <c r="N90"/>
  <c r="O97"/>
  <c r="O91"/>
  <c r="O90"/>
  <c r="P97"/>
  <c r="Q97"/>
  <c r="Q91"/>
  <c r="Q90"/>
  <c r="R97"/>
  <c r="S97"/>
  <c r="T97"/>
  <c r="U97"/>
  <c r="V97"/>
  <c r="W97"/>
  <c r="X97"/>
  <c r="X91"/>
  <c r="X90"/>
  <c r="Y97"/>
  <c r="AI97"/>
  <c r="AJ97"/>
  <c r="AJ91"/>
  <c r="AJ90"/>
  <c r="AK97"/>
  <c r="AK91"/>
  <c r="AK90"/>
  <c r="AL97"/>
  <c r="AM97"/>
  <c r="AM91"/>
  <c r="AN97"/>
  <c r="AO97"/>
  <c r="AP97"/>
  <c r="AQ97"/>
  <c r="AR97"/>
  <c r="AS97"/>
  <c r="AT97"/>
  <c r="AU97"/>
  <c r="AU91"/>
  <c r="AU90"/>
  <c r="AV97"/>
  <c r="AW97"/>
  <c r="AX97"/>
  <c r="AX91"/>
  <c r="AX90"/>
  <c r="AY97"/>
  <c r="AZ97"/>
  <c r="BA97"/>
  <c r="BB97"/>
  <c r="BB91"/>
  <c r="AM103"/>
  <c r="AS103"/>
  <c r="AV103"/>
  <c r="AY103"/>
  <c r="BB103"/>
  <c r="AV33"/>
  <c r="AW33"/>
  <c r="AX33"/>
  <c r="AY33"/>
  <c r="L6"/>
  <c r="O6"/>
  <c r="R6"/>
  <c r="BC22"/>
  <c r="J25" i="41"/>
  <c r="J24" s="1"/>
  <c r="J23" s="1"/>
  <c r="BC24" i="38"/>
  <c r="J27" i="41"/>
  <c r="BC25" i="38"/>
  <c r="J28" i="41"/>
  <c r="BC26" i="38"/>
  <c r="J29" i="41"/>
  <c r="BC27" i="38"/>
  <c r="J30" i="41"/>
  <c r="BC28" i="38"/>
  <c r="J31" i="41"/>
  <c r="BC31" i="38"/>
  <c r="BC32"/>
  <c r="J35" i="41"/>
  <c r="BC34" i="38"/>
  <c r="J37" i="41"/>
  <c r="BC35" i="38"/>
  <c r="J38" i="41"/>
  <c r="BC37" i="38"/>
  <c r="J40" i="41"/>
  <c r="J39" s="1"/>
  <c r="J32" s="1"/>
  <c r="BC38" i="38"/>
  <c r="J41" i="41"/>
  <c r="BC39" i="38"/>
  <c r="J42" i="41"/>
  <c r="M42" s="1"/>
  <c r="BC41" i="38"/>
  <c r="BC42"/>
  <c r="BC43"/>
  <c r="BC44"/>
  <c r="J47" i="41"/>
  <c r="BC45" i="38"/>
  <c r="AU22" i="39"/>
  <c r="AU12"/>
  <c r="AU6"/>
  <c r="AU40"/>
  <c r="AU31"/>
  <c r="AU28"/>
  <c r="AU43"/>
  <c r="AU42"/>
  <c r="AU41"/>
  <c r="BC51" i="38"/>
  <c r="BC9"/>
  <c r="J12" i="41"/>
  <c r="BC10" i="38"/>
  <c r="J13" i="41"/>
  <c r="BC12" i="38"/>
  <c r="J15" i="41"/>
  <c r="BC13" i="38"/>
  <c r="J16" i="41"/>
  <c r="BC14" i="38"/>
  <c r="J17" i="41"/>
  <c r="BC15" i="38"/>
  <c r="J18" i="41"/>
  <c r="BC47" i="38"/>
  <c r="J50" i="41"/>
  <c r="M50" s="1"/>
  <c r="BC48" i="38"/>
  <c r="J51" i="41"/>
  <c r="BC49" i="38"/>
  <c r="J52" i="41"/>
  <c r="BC52" i="38"/>
  <c r="BC53"/>
  <c r="BC54"/>
  <c r="J57" i="41"/>
  <c r="BC55" i="38"/>
  <c r="J58" i="41"/>
  <c r="M58" s="1"/>
  <c r="BC56" i="38"/>
  <c r="J59" i="41"/>
  <c r="BC58" i="38"/>
  <c r="J61" i="41"/>
  <c r="BC59" i="38"/>
  <c r="J62" i="41"/>
  <c r="BC60" i="38"/>
  <c r="BC61"/>
  <c r="J64" i="41"/>
  <c r="BC62" i="38"/>
  <c r="BC64"/>
  <c r="J67" i="41"/>
  <c r="BC65" i="38"/>
  <c r="BC66"/>
  <c r="BC69"/>
  <c r="J72" i="41"/>
  <c r="BC70" i="38"/>
  <c r="BC71"/>
  <c r="BC72"/>
  <c r="BC73"/>
  <c r="J76" i="41"/>
  <c r="BC75" i="38"/>
  <c r="J78" i="41"/>
  <c r="BC76" i="38"/>
  <c r="BC77"/>
  <c r="J80" i="41"/>
  <c r="BC78" i="38"/>
  <c r="J81" i="41"/>
  <c r="BC79" i="38"/>
  <c r="BC80"/>
  <c r="BC81"/>
  <c r="BC82"/>
  <c r="BC83"/>
  <c r="BC85"/>
  <c r="BC86"/>
  <c r="J89" i="41"/>
  <c r="BC87" i="38"/>
  <c r="J90" i="41"/>
  <c r="BC89" i="38"/>
  <c r="BC102"/>
  <c r="BC104"/>
  <c r="L31" i="41"/>
  <c r="BA66" i="39"/>
  <c r="H11" i="44"/>
  <c r="H14"/>
  <c r="H16"/>
  <c r="H18"/>
  <c r="H19"/>
  <c r="H21"/>
  <c r="H33"/>
  <c r="H37"/>
  <c r="AO43" i="39"/>
  <c r="AO42"/>
  <c r="AO41"/>
  <c r="H46" i="44"/>
  <c r="H48"/>
  <c r="H50"/>
  <c r="H52"/>
  <c r="K52" s="1"/>
  <c r="H54"/>
  <c r="H56"/>
  <c r="BA64" i="39"/>
  <c r="V50" i="38"/>
  <c r="V46"/>
  <c r="AQ33"/>
  <c r="AQ30"/>
  <c r="AQ29"/>
  <c r="BD28"/>
  <c r="K31" i="41"/>
  <c r="AS23" i="38"/>
  <c r="AT23"/>
  <c r="AU23"/>
  <c r="AV23"/>
  <c r="AW23"/>
  <c r="AX23"/>
  <c r="AY23"/>
  <c r="AZ23"/>
  <c r="BA23"/>
  <c r="BB23"/>
  <c r="K23"/>
  <c r="AI23"/>
  <c r="AK23"/>
  <c r="AL23"/>
  <c r="AN23"/>
  <c r="AO23"/>
  <c r="AQ23"/>
  <c r="AR23"/>
  <c r="J23"/>
  <c r="AQ7"/>
  <c r="AQ6"/>
  <c r="M68"/>
  <c r="M74"/>
  <c r="M84"/>
  <c r="BD48"/>
  <c r="K51" i="41"/>
  <c r="BE48" i="38"/>
  <c r="L51" i="41"/>
  <c r="BD49" i="38"/>
  <c r="K52" i="41"/>
  <c r="BE49" i="38"/>
  <c r="L52" i="41"/>
  <c r="BD47" i="38"/>
  <c r="K50" i="41"/>
  <c r="BE47" i="38"/>
  <c r="L50" i="41"/>
  <c r="BD54" i="38"/>
  <c r="K57" i="41"/>
  <c r="BE54" i="38"/>
  <c r="L57" i="41"/>
  <c r="BD55" i="38"/>
  <c r="K58" i="41"/>
  <c r="BE55" i="38"/>
  <c r="L58" i="41"/>
  <c r="BD56" i="38"/>
  <c r="K59" i="41"/>
  <c r="BE56" i="38"/>
  <c r="L59" i="41"/>
  <c r="J60"/>
  <c r="BD57" i="38"/>
  <c r="K60" i="41"/>
  <c r="BE57" i="38"/>
  <c r="L60" i="41"/>
  <c r="BD59" i="38"/>
  <c r="K62" i="41"/>
  <c r="BE59" i="38"/>
  <c r="L62" i="41"/>
  <c r="BD61" i="38"/>
  <c r="K64" i="41"/>
  <c r="BE61" i="38"/>
  <c r="L64" i="41"/>
  <c r="BD8" i="38"/>
  <c r="K11" i="41"/>
  <c r="BE8" i="38"/>
  <c r="L11" i="41"/>
  <c r="BD9" i="38"/>
  <c r="K12" i="41"/>
  <c r="BE9" i="38"/>
  <c r="L12" i="41"/>
  <c r="BD10" i="38"/>
  <c r="K13" i="41"/>
  <c r="BE10" i="38"/>
  <c r="L13" i="41"/>
  <c r="BD11" i="38"/>
  <c r="K14" i="41"/>
  <c r="M14" s="1"/>
  <c r="M10" s="1"/>
  <c r="BE11" i="38"/>
  <c r="L14" i="41"/>
  <c r="BD12" i="38"/>
  <c r="K15" i="41"/>
  <c r="BE12" i="38"/>
  <c r="L15" i="41"/>
  <c r="BD13" i="38"/>
  <c r="K16" i="41"/>
  <c r="BE13" i="38"/>
  <c r="L16" i="41"/>
  <c r="BD14" i="38"/>
  <c r="K17" i="41"/>
  <c r="BE14" i="38"/>
  <c r="L17" i="41"/>
  <c r="BD15" i="38"/>
  <c r="K18" i="41"/>
  <c r="BE15" i="38"/>
  <c r="L18" i="41"/>
  <c r="BD16" i="38"/>
  <c r="K19" i="41"/>
  <c r="BE16" i="38"/>
  <c r="L19" i="41"/>
  <c r="BD17" i="38"/>
  <c r="K20" i="41"/>
  <c r="BE17" i="38"/>
  <c r="L20" i="41"/>
  <c r="BD18" i="38"/>
  <c r="K21" i="41"/>
  <c r="BE18" i="38"/>
  <c r="L21" i="41"/>
  <c r="BD22" i="38"/>
  <c r="K25" i="41"/>
  <c r="K24"/>
  <c r="K23" s="1"/>
  <c r="BE22" i="38"/>
  <c r="L25" i="41"/>
  <c r="L24" s="1"/>
  <c r="L23" s="1"/>
  <c r="BD24" i="38"/>
  <c r="K27" i="41"/>
  <c r="BE24" i="38"/>
  <c r="L27" i="41"/>
  <c r="BD25" i="38"/>
  <c r="K28" i="41"/>
  <c r="BE25" i="38"/>
  <c r="L28" i="41"/>
  <c r="BD26" i="38"/>
  <c r="K29" i="41"/>
  <c r="BE26" i="38"/>
  <c r="L29" i="41"/>
  <c r="M29"/>
  <c r="BD27" i="38"/>
  <c r="K30" i="41"/>
  <c r="BE27" i="38"/>
  <c r="L30" i="41"/>
  <c r="BD31" i="38"/>
  <c r="K34" i="41"/>
  <c r="BE31" i="38"/>
  <c r="L34" i="41"/>
  <c r="BD32" i="38"/>
  <c r="K35" i="41"/>
  <c r="BE32" i="38"/>
  <c r="L35" i="41"/>
  <c r="BD34" i="38"/>
  <c r="K37" i="41"/>
  <c r="BE34" i="38"/>
  <c r="L37" i="41"/>
  <c r="BD35" i="38"/>
  <c r="K38" i="41"/>
  <c r="BE35" i="38"/>
  <c r="L38" i="41"/>
  <c r="BD37" i="38"/>
  <c r="K40" i="41"/>
  <c r="BE37" i="38"/>
  <c r="L40" i="41"/>
  <c r="BD38" i="38"/>
  <c r="K41" i="41"/>
  <c r="BE38" i="38"/>
  <c r="L41" i="41"/>
  <c r="BD39" i="38"/>
  <c r="K42" i="41"/>
  <c r="BE39" i="38"/>
  <c r="L42" i="41"/>
  <c r="AK40" i="38"/>
  <c r="AN40"/>
  <c r="AT40"/>
  <c r="AZ40"/>
  <c r="AI40"/>
  <c r="AL40"/>
  <c r="AO40"/>
  <c r="AR40"/>
  <c r="AU40"/>
  <c r="AX40"/>
  <c r="BA40"/>
  <c r="L43" i="41"/>
  <c r="BD64" i="38"/>
  <c r="K67" i="41"/>
  <c r="BE64" i="38"/>
  <c r="L67" i="41"/>
  <c r="J68"/>
  <c r="BD65" i="38"/>
  <c r="K68" i="41"/>
  <c r="BE65" i="38"/>
  <c r="L68" i="41"/>
  <c r="J69"/>
  <c r="BD66" i="38"/>
  <c r="K69" i="41"/>
  <c r="BE66" i="38"/>
  <c r="L69" i="41"/>
  <c r="BD69" i="38"/>
  <c r="K72" i="41"/>
  <c r="BE69" i="38"/>
  <c r="L72" i="41"/>
  <c r="J73"/>
  <c r="BD70" i="38"/>
  <c r="K73" i="41"/>
  <c r="BE70" i="38"/>
  <c r="L73" i="41"/>
  <c r="J74"/>
  <c r="M74" s="1"/>
  <c r="BD71" i="38"/>
  <c r="K74" i="41"/>
  <c r="BE71" i="38"/>
  <c r="L74" i="41"/>
  <c r="J75"/>
  <c r="M75" s="1"/>
  <c r="BD72" i="38"/>
  <c r="K75" i="41"/>
  <c r="BE72" i="38"/>
  <c r="L75" i="41"/>
  <c r="BD73" i="38"/>
  <c r="K76" i="41"/>
  <c r="BE73" i="38"/>
  <c r="L76" i="41"/>
  <c r="BD75" i="38"/>
  <c r="K78" i="41"/>
  <c r="BE75" i="38"/>
  <c r="L78" i="41"/>
  <c r="BD76" i="38"/>
  <c r="K79" i="41"/>
  <c r="BE76" i="38"/>
  <c r="L79" i="41"/>
  <c r="BD77" i="38"/>
  <c r="K80" i="41"/>
  <c r="BE77" i="38"/>
  <c r="L80" i="41"/>
  <c r="BD78" i="38"/>
  <c r="K81" i="41"/>
  <c r="BE78" i="38"/>
  <c r="L81" i="41"/>
  <c r="J88"/>
  <c r="BD85" i="38"/>
  <c r="K88" i="41"/>
  <c r="BE85" i="38"/>
  <c r="L88" i="41"/>
  <c r="BD86" i="38"/>
  <c r="K89" i="41"/>
  <c r="BE86" i="38"/>
  <c r="L89" i="41"/>
  <c r="BD87" i="38"/>
  <c r="K90" i="41"/>
  <c r="BE87" i="38"/>
  <c r="L90" i="41"/>
  <c r="J97"/>
  <c r="K97"/>
  <c r="M97" s="1"/>
  <c r="J98"/>
  <c r="K98"/>
  <c r="J99"/>
  <c r="K99"/>
  <c r="L99"/>
  <c r="L101"/>
  <c r="J102"/>
  <c r="L102"/>
  <c r="J103"/>
  <c r="BD100" i="38"/>
  <c r="K103" i="41"/>
  <c r="BE100" i="38"/>
  <c r="L103" i="41"/>
  <c r="J104"/>
  <c r="BD101" i="38"/>
  <c r="K104" i="41"/>
  <c r="BE101" i="38"/>
  <c r="L104" i="41"/>
  <c r="J33"/>
  <c r="AK7" i="38"/>
  <c r="AK6"/>
  <c r="AK21"/>
  <c r="AK20"/>
  <c r="AK30"/>
  <c r="AK33"/>
  <c r="AK36"/>
  <c r="P7"/>
  <c r="P6"/>
  <c r="P46"/>
  <c r="P63"/>
  <c r="P68"/>
  <c r="P74"/>
  <c r="P84"/>
  <c r="S7"/>
  <c r="S6"/>
  <c r="V7"/>
  <c r="V6"/>
  <c r="Y7"/>
  <c r="Y6"/>
  <c r="AN7"/>
  <c r="AN6"/>
  <c r="AN21"/>
  <c r="AN20"/>
  <c r="AN19"/>
  <c r="AN5"/>
  <c r="AN30"/>
  <c r="AN33"/>
  <c r="AN29"/>
  <c r="AN36"/>
  <c r="AQ21"/>
  <c r="AQ20"/>
  <c r="AQ46"/>
  <c r="AQ63"/>
  <c r="AQ68"/>
  <c r="AQ74"/>
  <c r="AQ84"/>
  <c r="AT7"/>
  <c r="AT6"/>
  <c r="AT21"/>
  <c r="AT20"/>
  <c r="AT30"/>
  <c r="AT33"/>
  <c r="AT29"/>
  <c r="AT19"/>
  <c r="AT5"/>
  <c r="AT88"/>
  <c r="AT103"/>
  <c r="AT36"/>
  <c r="AT46"/>
  <c r="AT63"/>
  <c r="AT68"/>
  <c r="AT67"/>
  <c r="AT74"/>
  <c r="AT84"/>
  <c r="AW7"/>
  <c r="AW6"/>
  <c r="AW21"/>
  <c r="AW20"/>
  <c r="AW19"/>
  <c r="AW36"/>
  <c r="AW29"/>
  <c r="AW46"/>
  <c r="AW63"/>
  <c r="AW68"/>
  <c r="AW74"/>
  <c r="AW84"/>
  <c r="AZ7"/>
  <c r="AZ6"/>
  <c r="AZ21"/>
  <c r="AZ20"/>
  <c r="AZ30"/>
  <c r="AZ33"/>
  <c r="AZ36"/>
  <c r="AZ63"/>
  <c r="AZ68"/>
  <c r="AZ74"/>
  <c r="AZ84"/>
  <c r="J7"/>
  <c r="J6"/>
  <c r="J21"/>
  <c r="J30"/>
  <c r="J33"/>
  <c r="J36"/>
  <c r="J40"/>
  <c r="J46"/>
  <c r="J63"/>
  <c r="BC63"/>
  <c r="J68"/>
  <c r="BC68"/>
  <c r="J74"/>
  <c r="J84"/>
  <c r="J92"/>
  <c r="J97"/>
  <c r="M7"/>
  <c r="M6"/>
  <c r="M63"/>
  <c r="Q7"/>
  <c r="Q6"/>
  <c r="Q46"/>
  <c r="BD46"/>
  <c r="Q63"/>
  <c r="Q68"/>
  <c r="Q74"/>
  <c r="Q67"/>
  <c r="Q84"/>
  <c r="T7"/>
  <c r="T6"/>
  <c r="W7"/>
  <c r="W6"/>
  <c r="AI7"/>
  <c r="AI6"/>
  <c r="AI21"/>
  <c r="AI20"/>
  <c r="AI30"/>
  <c r="AI33"/>
  <c r="BD33"/>
  <c r="AI36"/>
  <c r="AI46"/>
  <c r="AI63"/>
  <c r="AI68"/>
  <c r="AI74"/>
  <c r="AI84"/>
  <c r="AL7"/>
  <c r="AL6"/>
  <c r="AL21"/>
  <c r="AL30"/>
  <c r="AL33"/>
  <c r="AL29"/>
  <c r="AL36"/>
  <c r="AO7"/>
  <c r="AO6"/>
  <c r="AO21"/>
  <c r="AO20"/>
  <c r="AO30"/>
  <c r="AO33"/>
  <c r="AO36"/>
  <c r="AR7"/>
  <c r="AR6"/>
  <c r="AR21"/>
  <c r="AR20"/>
  <c r="AR30"/>
  <c r="AR33"/>
  <c r="AR36"/>
  <c r="AR63"/>
  <c r="AR68"/>
  <c r="AR74"/>
  <c r="AR67"/>
  <c r="AR84"/>
  <c r="AU7"/>
  <c r="AU6"/>
  <c r="AU21"/>
  <c r="AU20"/>
  <c r="AU30"/>
  <c r="AU33"/>
  <c r="AU36"/>
  <c r="AU46"/>
  <c r="AU63"/>
  <c r="BD63"/>
  <c r="AU68"/>
  <c r="AU74"/>
  <c r="AU84"/>
  <c r="AX7"/>
  <c r="AX6"/>
  <c r="AX21"/>
  <c r="AX20"/>
  <c r="AX19"/>
  <c r="AX30"/>
  <c r="AX36"/>
  <c r="AX29"/>
  <c r="AX46"/>
  <c r="AX63"/>
  <c r="AX68"/>
  <c r="AX74"/>
  <c r="AX84"/>
  <c r="AX67"/>
  <c r="BA6"/>
  <c r="BA21"/>
  <c r="BA20"/>
  <c r="BA19"/>
  <c r="BA30"/>
  <c r="BA33"/>
  <c r="BA36"/>
  <c r="BD36"/>
  <c r="BA46"/>
  <c r="BA63"/>
  <c r="BA68"/>
  <c r="BA74"/>
  <c r="BA84"/>
  <c r="K7"/>
  <c r="K6"/>
  <c r="K21"/>
  <c r="K20"/>
  <c r="K19"/>
  <c r="K30"/>
  <c r="K33"/>
  <c r="K36"/>
  <c r="K40"/>
  <c r="K46"/>
  <c r="K63"/>
  <c r="K68"/>
  <c r="K74"/>
  <c r="K67"/>
  <c r="K84"/>
  <c r="N7"/>
  <c r="N6"/>
  <c r="N5"/>
  <c r="N63"/>
  <c r="N68"/>
  <c r="N74"/>
  <c r="N67"/>
  <c r="N84"/>
  <c r="J8" i="44"/>
  <c r="J9"/>
  <c r="J10"/>
  <c r="H10"/>
  <c r="K10" s="1"/>
  <c r="J11"/>
  <c r="J13"/>
  <c r="J15"/>
  <c r="J17"/>
  <c r="J20"/>
  <c r="J23"/>
  <c r="J22" s="1"/>
  <c r="J24"/>
  <c r="J25"/>
  <c r="J26"/>
  <c r="H13"/>
  <c r="H26"/>
  <c r="BB29" i="39"/>
  <c r="BB30"/>
  <c r="I30" i="44"/>
  <c r="BB33" i="39"/>
  <c r="I33" i="44"/>
  <c r="J29"/>
  <c r="J30"/>
  <c r="K30" s="1"/>
  <c r="J32"/>
  <c r="J33"/>
  <c r="K33" s="1"/>
  <c r="J34"/>
  <c r="J35"/>
  <c r="J36"/>
  <c r="J37"/>
  <c r="J38"/>
  <c r="J39"/>
  <c r="H32"/>
  <c r="H34"/>
  <c r="H36"/>
  <c r="H38"/>
  <c r="H44"/>
  <c r="H45"/>
  <c r="H43" s="1"/>
  <c r="H55"/>
  <c r="BB44" i="39"/>
  <c r="I44" i="44"/>
  <c r="BB45" i="39"/>
  <c r="I45" i="44"/>
  <c r="BB55" i="39"/>
  <c r="I55" i="44"/>
  <c r="BB56" i="39"/>
  <c r="I56" i="44"/>
  <c r="BB57" i="39"/>
  <c r="BB62"/>
  <c r="J44" i="44"/>
  <c r="J45"/>
  <c r="J46"/>
  <c r="J47"/>
  <c r="J48"/>
  <c r="J49"/>
  <c r="J50"/>
  <c r="J51"/>
  <c r="J52"/>
  <c r="J53"/>
  <c r="J54"/>
  <c r="J55"/>
  <c r="K55" s="1"/>
  <c r="J56"/>
  <c r="J57"/>
  <c r="J62"/>
  <c r="J58"/>
  <c r="J59"/>
  <c r="J60"/>
  <c r="H47"/>
  <c r="K47" s="1"/>
  <c r="H49"/>
  <c r="H51"/>
  <c r="H53"/>
  <c r="H59"/>
  <c r="K59" s="1"/>
  <c r="H62"/>
  <c r="J64"/>
  <c r="J65"/>
  <c r="I10"/>
  <c r="I11"/>
  <c r="K11"/>
  <c r="I13"/>
  <c r="K13"/>
  <c r="I15"/>
  <c r="K15"/>
  <c r="I16"/>
  <c r="I17"/>
  <c r="I19"/>
  <c r="I20"/>
  <c r="K20" s="1"/>
  <c r="I21"/>
  <c r="I23"/>
  <c r="K23" s="1"/>
  <c r="I24"/>
  <c r="K24" s="1"/>
  <c r="I25"/>
  <c r="K25" s="1"/>
  <c r="I26"/>
  <c r="K26" s="1"/>
  <c r="BB32" i="39"/>
  <c r="I32" i="44"/>
  <c r="K32"/>
  <c r="BB34" i="39"/>
  <c r="I34" i="44"/>
  <c r="K34" s="1"/>
  <c r="BB35" i="39"/>
  <c r="I35" i="44"/>
  <c r="K35" s="1"/>
  <c r="BB36" i="39"/>
  <c r="I36" i="44"/>
  <c r="K36" s="1"/>
  <c r="BB37" i="39"/>
  <c r="I37" i="44"/>
  <c r="BB38" i="39"/>
  <c r="I38" i="44"/>
  <c r="BB39" i="39"/>
  <c r="I39" i="44"/>
  <c r="K39"/>
  <c r="BB46" i="39"/>
  <c r="I46" i="44"/>
  <c r="K46" s="1"/>
  <c r="BB47" i="39"/>
  <c r="I47" i="44"/>
  <c r="BB48" i="39"/>
  <c r="I48" i="44"/>
  <c r="BB49" i="39"/>
  <c r="I49" i="44"/>
  <c r="K49"/>
  <c r="BB50" i="39"/>
  <c r="I50" i="44"/>
  <c r="K50" s="1"/>
  <c r="BB51" i="39"/>
  <c r="I51" i="44"/>
  <c r="K51" s="1"/>
  <c r="BB52" i="39"/>
  <c r="I52" i="44"/>
  <c r="BB53" i="39"/>
  <c r="I53" i="44"/>
  <c r="K53" s="1"/>
  <c r="BB54" i="39"/>
  <c r="I54" i="44"/>
  <c r="K54"/>
  <c r="BB58" i="39"/>
  <c r="I58" i="44"/>
  <c r="K58" s="1"/>
  <c r="BB59" i="39"/>
  <c r="I59" i="44"/>
  <c r="BB60" i="39"/>
  <c r="I60" i="44"/>
  <c r="BB64" i="39"/>
  <c r="I64" i="44"/>
  <c r="K64"/>
  <c r="BB65" i="39"/>
  <c r="I65" i="44"/>
  <c r="K65" s="1"/>
  <c r="I7"/>
  <c r="I8"/>
  <c r="K8" s="1"/>
  <c r="I9"/>
  <c r="J7"/>
  <c r="K27"/>
  <c r="J44" i="41"/>
  <c r="BD41" i="38"/>
  <c r="K44" i="41"/>
  <c r="BE41" i="38"/>
  <c r="L44" i="41"/>
  <c r="J45"/>
  <c r="BD42" i="38"/>
  <c r="K45" i="41"/>
  <c r="BE42" i="38"/>
  <c r="L45" i="41"/>
  <c r="J46"/>
  <c r="BD43" i="38"/>
  <c r="K46" i="41"/>
  <c r="BE43" i="38"/>
  <c r="L46" i="41"/>
  <c r="BD44" i="38"/>
  <c r="K47" i="41"/>
  <c r="BE44" i="38"/>
  <c r="L47" i="41"/>
  <c r="J48"/>
  <c r="BD45" i="38"/>
  <c r="K48" i="41"/>
  <c r="BE45" i="38"/>
  <c r="L48" i="41"/>
  <c r="BD51" i="38"/>
  <c r="K54" i="41"/>
  <c r="BE51" i="38"/>
  <c r="L54" i="41"/>
  <c r="J55"/>
  <c r="BD52" i="38"/>
  <c r="BE52"/>
  <c r="L55" i="41"/>
  <c r="J56"/>
  <c r="BD53" i="38"/>
  <c r="K56" i="41"/>
  <c r="BE53" i="38"/>
  <c r="L56" i="41"/>
  <c r="BD58" i="38"/>
  <c r="K61" i="41"/>
  <c r="BE58" i="38"/>
  <c r="L61" i="41"/>
  <c r="J63"/>
  <c r="BD60" i="38"/>
  <c r="K63" i="41"/>
  <c r="BE60" i="38"/>
  <c r="L63" i="41"/>
  <c r="BD62" i="38"/>
  <c r="BD79"/>
  <c r="BD80"/>
  <c r="BD81"/>
  <c r="BD82"/>
  <c r="BD83"/>
  <c r="BD89"/>
  <c r="BD102"/>
  <c r="BD104"/>
  <c r="BE7"/>
  <c r="BE30"/>
  <c r="BE62"/>
  <c r="BE74"/>
  <c r="BE79"/>
  <c r="BE80"/>
  <c r="BE81"/>
  <c r="BE82"/>
  <c r="BE83"/>
  <c r="BE84"/>
  <c r="BE89"/>
  <c r="BE102"/>
  <c r="BE104"/>
  <c r="I22" i="39"/>
  <c r="I12"/>
  <c r="I6"/>
  <c r="L22"/>
  <c r="L12"/>
  <c r="L6"/>
  <c r="O22"/>
  <c r="O12"/>
  <c r="O6"/>
  <c r="R22"/>
  <c r="R12"/>
  <c r="R6"/>
  <c r="U22"/>
  <c r="U12"/>
  <c r="U6"/>
  <c r="X22"/>
  <c r="X12"/>
  <c r="X6"/>
  <c r="AA22"/>
  <c r="AA12"/>
  <c r="AA6"/>
  <c r="AM22"/>
  <c r="AM12"/>
  <c r="AM6"/>
  <c r="AP22"/>
  <c r="AP12"/>
  <c r="AP6"/>
  <c r="AS22"/>
  <c r="AS12"/>
  <c r="AS6"/>
  <c r="I31"/>
  <c r="I28"/>
  <c r="L31"/>
  <c r="L28"/>
  <c r="O31"/>
  <c r="R31"/>
  <c r="R28"/>
  <c r="U31"/>
  <c r="U28"/>
  <c r="X31"/>
  <c r="X28"/>
  <c r="AA31"/>
  <c r="AA28"/>
  <c r="AM31"/>
  <c r="AM28"/>
  <c r="AP31"/>
  <c r="AP28"/>
  <c r="AS31"/>
  <c r="AS28"/>
  <c r="I43"/>
  <c r="I42"/>
  <c r="I41"/>
  <c r="L43"/>
  <c r="L42"/>
  <c r="L41"/>
  <c r="O43"/>
  <c r="O42"/>
  <c r="O41"/>
  <c r="R43"/>
  <c r="R42"/>
  <c r="R41"/>
  <c r="U43"/>
  <c r="U42"/>
  <c r="U41"/>
  <c r="X43"/>
  <c r="X42"/>
  <c r="X41"/>
  <c r="AA43"/>
  <c r="AA42"/>
  <c r="AA41"/>
  <c r="AM43"/>
  <c r="AM42"/>
  <c r="AM41"/>
  <c r="AP43"/>
  <c r="AP42"/>
  <c r="AP41"/>
  <c r="AS43"/>
  <c r="AS42"/>
  <c r="AS41"/>
  <c r="H22"/>
  <c r="H12"/>
  <c r="H6"/>
  <c r="H40"/>
  <c r="H61"/>
  <c r="H63"/>
  <c r="N22"/>
  <c r="N12"/>
  <c r="N6"/>
  <c r="N40"/>
  <c r="N61"/>
  <c r="N63"/>
  <c r="Q22"/>
  <c r="Q12"/>
  <c r="Q6"/>
  <c r="T22"/>
  <c r="T12"/>
  <c r="T6"/>
  <c r="T40"/>
  <c r="Z22"/>
  <c r="Z12"/>
  <c r="Z6"/>
  <c r="AL22"/>
  <c r="AL12"/>
  <c r="AL6"/>
  <c r="AL40"/>
  <c r="AL61"/>
  <c r="AL63"/>
  <c r="AO22"/>
  <c r="AO12"/>
  <c r="AO6"/>
  <c r="AR22"/>
  <c r="AR12"/>
  <c r="AR6"/>
  <c r="H31"/>
  <c r="H28"/>
  <c r="K31"/>
  <c r="K28"/>
  <c r="K40"/>
  <c r="N31"/>
  <c r="N28"/>
  <c r="Q31"/>
  <c r="Q28"/>
  <c r="T31"/>
  <c r="T28"/>
  <c r="Z31"/>
  <c r="Z28"/>
  <c r="AL31"/>
  <c r="AL28"/>
  <c r="AO31"/>
  <c r="AO28"/>
  <c r="AR31"/>
  <c r="AR28"/>
  <c r="H43"/>
  <c r="H42"/>
  <c r="H41"/>
  <c r="K43"/>
  <c r="K42"/>
  <c r="K41"/>
  <c r="N43"/>
  <c r="N42"/>
  <c r="N41"/>
  <c r="Q43"/>
  <c r="Q42"/>
  <c r="Q41"/>
  <c r="T43"/>
  <c r="T42"/>
  <c r="T41"/>
  <c r="W43"/>
  <c r="W42"/>
  <c r="W41"/>
  <c r="Z43"/>
  <c r="Z42"/>
  <c r="Z41"/>
  <c r="AL43"/>
  <c r="AL42"/>
  <c r="AL41"/>
  <c r="AR43"/>
  <c r="AR42"/>
  <c r="AR41"/>
  <c r="H62"/>
  <c r="D20" i="9"/>
  <c r="AK29" i="38"/>
  <c r="BD23"/>
  <c r="L95" i="41"/>
  <c r="M67" i="38"/>
  <c r="J36" i="41"/>
  <c r="I57" i="44"/>
  <c r="I62"/>
  <c r="K62" s="1"/>
  <c r="BC40" i="38"/>
  <c r="J43" i="41"/>
  <c r="BD97" i="38"/>
  <c r="AD29"/>
  <c r="AD19"/>
  <c r="AD5"/>
  <c r="AD88"/>
  <c r="AD103"/>
  <c r="Z29"/>
  <c r="BA7" i="39"/>
  <c r="H7" i="44"/>
  <c r="AH29" i="38"/>
  <c r="AE67"/>
  <c r="L77" i="41"/>
  <c r="K55"/>
  <c r="AC29" i="38"/>
  <c r="AA20"/>
  <c r="AC6"/>
  <c r="AC5"/>
  <c r="AC67"/>
  <c r="BD68"/>
  <c r="J71" i="41"/>
  <c r="AO29" i="38"/>
  <c r="AW91"/>
  <c r="AW90"/>
  <c r="M91"/>
  <c r="M90"/>
  <c r="AB29"/>
  <c r="AB19"/>
  <c r="AB5"/>
  <c r="AE91"/>
  <c r="AE90"/>
  <c r="AU67"/>
  <c r="AV91"/>
  <c r="P91"/>
  <c r="P90"/>
  <c r="AR91"/>
  <c r="AR90"/>
  <c r="AT91"/>
  <c r="AT90"/>
  <c r="AN91"/>
  <c r="AN90"/>
  <c r="AC19"/>
  <c r="AE19"/>
  <c r="AE5"/>
  <c r="AE88"/>
  <c r="BD50"/>
  <c r="K53" i="41"/>
  <c r="E37" i="50"/>
  <c r="F32"/>
  <c r="AX12" i="39"/>
  <c r="AX6"/>
  <c r="AX40" s="1"/>
  <c r="AX61" s="1"/>
  <c r="AX63" s="1"/>
  <c r="AA67" i="38"/>
  <c r="AA29"/>
  <c r="BE29"/>
  <c r="N19"/>
  <c r="BE6"/>
  <c r="J29"/>
  <c r="Y91"/>
  <c r="Y90"/>
  <c r="W91"/>
  <c r="W90"/>
  <c r="U91"/>
  <c r="U90"/>
  <c r="S91"/>
  <c r="S90"/>
  <c r="AC90"/>
  <c r="AA90"/>
  <c r="AP67"/>
  <c r="AN67"/>
  <c r="AL67"/>
  <c r="AJ67"/>
  <c r="Y67"/>
  <c r="U67"/>
  <c r="U88"/>
  <c r="S67"/>
  <c r="V90"/>
  <c r="AO67"/>
  <c r="AM67"/>
  <c r="AK67"/>
  <c r="L67"/>
  <c r="R67"/>
  <c r="BA29"/>
  <c r="M101" i="41"/>
  <c r="M28"/>
  <c r="BD7" i="38"/>
  <c r="P67"/>
  <c r="H31" i="44"/>
  <c r="H28" s="1"/>
  <c r="J43"/>
  <c r="J42" s="1"/>
  <c r="J41" s="1"/>
  <c r="I29"/>
  <c r="BD30" i="38"/>
  <c r="AL20"/>
  <c r="AL19"/>
  <c r="AL5"/>
  <c r="BD21"/>
  <c r="BC92"/>
  <c r="J91"/>
  <c r="J90"/>
  <c r="J67"/>
  <c r="BC74"/>
  <c r="J20"/>
  <c r="BC21"/>
  <c r="AZ29"/>
  <c r="AZ19"/>
  <c r="AZ5"/>
  <c r="AZ88"/>
  <c r="AZ103"/>
  <c r="AW67"/>
  <c r="AQ67"/>
  <c r="BC33"/>
  <c r="K77" i="41"/>
  <c r="AG61" i="39"/>
  <c r="AG63"/>
  <c r="AB40"/>
  <c r="AB61"/>
  <c r="AB63"/>
  <c r="X29" i="38"/>
  <c r="X19"/>
  <c r="U29"/>
  <c r="P29"/>
  <c r="P19"/>
  <c r="M29"/>
  <c r="AN40" i="39"/>
  <c r="AN61"/>
  <c r="AN63"/>
  <c r="S40"/>
  <c r="S61"/>
  <c r="S63"/>
  <c r="T29" i="38"/>
  <c r="T19"/>
  <c r="T5"/>
  <c r="T88"/>
  <c r="L29"/>
  <c r="L19"/>
  <c r="L5"/>
  <c r="L88"/>
  <c r="L103"/>
  <c r="W67"/>
  <c r="H33" i="56"/>
  <c r="M73" i="41"/>
  <c r="M46"/>
  <c r="BA43" i="39"/>
  <c r="BA42"/>
  <c r="BA41"/>
  <c r="K56" i="44"/>
  <c r="BC46" i="38"/>
  <c r="K14" i="44"/>
  <c r="K7"/>
  <c r="W19" i="38"/>
  <c r="W5"/>
  <c r="K29"/>
  <c r="AU29"/>
  <c r="AU19"/>
  <c r="AU5"/>
  <c r="AI67"/>
  <c r="BD74"/>
  <c r="BE23"/>
  <c r="J54" i="41"/>
  <c r="BC50" i="38"/>
  <c r="J53" i="41"/>
  <c r="BE97" i="38"/>
  <c r="R91"/>
  <c r="R90"/>
  <c r="AQ91"/>
  <c r="AQ90"/>
  <c r="AL91"/>
  <c r="AL90"/>
  <c r="BD92"/>
  <c r="BD91"/>
  <c r="BC18" i="39"/>
  <c r="J18" i="44" s="1"/>
  <c r="AW12" i="39"/>
  <c r="AW6" s="1"/>
  <c r="AW40" s="1"/>
  <c r="AW61" s="1"/>
  <c r="AW63" s="1"/>
  <c r="X46" i="38"/>
  <c r="BE46"/>
  <c r="BE50"/>
  <c r="L53" i="41"/>
  <c r="M53" s="1"/>
  <c r="F37" i="50"/>
  <c r="K17" i="44"/>
  <c r="AT40" i="39"/>
  <c r="AT61"/>
  <c r="AT63"/>
  <c r="U20" i="38"/>
  <c r="BE21"/>
  <c r="BE68"/>
  <c r="BE63"/>
  <c r="M19"/>
  <c r="BB22" i="39"/>
  <c r="J26" i="41"/>
  <c r="U103" i="38"/>
  <c r="BC97"/>
  <c r="BC91"/>
  <c r="BE92"/>
  <c r="BE91"/>
  <c r="BA31" i="39"/>
  <c r="BA28"/>
  <c r="O28"/>
  <c r="BB31"/>
  <c r="BB28"/>
  <c r="I31" i="44"/>
  <c r="I28" s="1"/>
  <c r="BA67" i="38"/>
  <c r="BA5"/>
  <c r="BA88"/>
  <c r="AR29"/>
  <c r="AR19"/>
  <c r="AR5"/>
  <c r="BD84"/>
  <c r="BC84"/>
  <c r="BC36"/>
  <c r="BC30"/>
  <c r="AZ67"/>
  <c r="AK19"/>
  <c r="M37" i="41"/>
  <c r="K37" i="44"/>
  <c r="K19"/>
  <c r="K16"/>
  <c r="K100" i="41"/>
  <c r="AH67" i="38"/>
  <c r="BC23"/>
  <c r="AH19"/>
  <c r="AH5"/>
  <c r="M41" i="41"/>
  <c r="AF29" i="38"/>
  <c r="AF19"/>
  <c r="AF5"/>
  <c r="J33" i="56"/>
  <c r="L33"/>
  <c r="D13" i="50"/>
  <c r="F11"/>
  <c r="J40" i="39"/>
  <c r="J61"/>
  <c r="J63"/>
  <c r="W29" i="38"/>
  <c r="S29"/>
  <c r="Q29"/>
  <c r="Q19"/>
  <c r="V29"/>
  <c r="V19"/>
  <c r="V5"/>
  <c r="R29"/>
  <c r="AF88"/>
  <c r="AF103"/>
  <c r="AU88"/>
  <c r="AU103"/>
  <c r="S19"/>
  <c r="S5"/>
  <c r="BC29"/>
  <c r="BE20"/>
  <c r="U19"/>
  <c r="R19"/>
  <c r="Y88"/>
  <c r="Y103"/>
  <c r="AN88"/>
  <c r="AN103"/>
  <c r="S88"/>
  <c r="S103"/>
  <c r="R5"/>
  <c r="R88"/>
  <c r="BC12" i="62"/>
  <c r="BC6"/>
  <c r="BC40" s="1"/>
  <c r="BC61" s="1"/>
  <c r="BC63" s="1"/>
  <c r="O30" i="44"/>
  <c r="H37" i="45" s="1"/>
  <c r="L28" i="44"/>
  <c r="AU40" i="62"/>
  <c r="AU61"/>
  <c r="AU63"/>
  <c r="O29" i="44"/>
  <c r="H38" i="45" s="1"/>
  <c r="BA28" i="62"/>
  <c r="BA12"/>
  <c r="L12" i="44" s="1"/>
  <c r="Q12" i="41"/>
  <c r="Q101"/>
  <c r="H51" i="45"/>
  <c r="N66" i="41"/>
  <c r="Q69"/>
  <c r="Q50"/>
  <c r="N49"/>
  <c r="H10" i="45" s="1"/>
  <c r="AD67" i="60"/>
  <c r="BC7" i="38"/>
  <c r="M5"/>
  <c r="M88"/>
  <c r="M103"/>
  <c r="J10" i="41"/>
  <c r="J9" s="1"/>
  <c r="Q16"/>
  <c r="O45" i="44"/>
  <c r="O47"/>
  <c r="O49"/>
  <c r="O51"/>
  <c r="O53"/>
  <c r="O55"/>
  <c r="O32"/>
  <c r="O34"/>
  <c r="O36"/>
  <c r="O38"/>
  <c r="BB22" i="62"/>
  <c r="BB12"/>
  <c r="BB6" s="1"/>
  <c r="BB40" s="1"/>
  <c r="BB61" s="1"/>
  <c r="BB63" s="1"/>
  <c r="BB31"/>
  <c r="BB28"/>
  <c r="AX6"/>
  <c r="AX40" s="1"/>
  <c r="AX61" s="1"/>
  <c r="AX63" s="1"/>
  <c r="BA7"/>
  <c r="H28"/>
  <c r="H40"/>
  <c r="H61"/>
  <c r="H63"/>
  <c r="P19" i="60"/>
  <c r="P5"/>
  <c r="X19"/>
  <c r="AF19"/>
  <c r="AF5"/>
  <c r="AQ19"/>
  <c r="AQ5"/>
  <c r="AW19"/>
  <c r="AW5"/>
  <c r="AW88"/>
  <c r="AW103"/>
  <c r="BC36"/>
  <c r="J29"/>
  <c r="J19"/>
  <c r="J5"/>
  <c r="BE36"/>
  <c r="R29"/>
  <c r="BE7"/>
  <c r="AA6"/>
  <c r="BC8"/>
  <c r="M7"/>
  <c r="M6"/>
  <c r="BC6"/>
  <c r="AT19"/>
  <c r="AT5"/>
  <c r="S5"/>
  <c r="AE19"/>
  <c r="AE5"/>
  <c r="K29"/>
  <c r="K19"/>
  <c r="K5"/>
  <c r="M29"/>
  <c r="M19"/>
  <c r="M5"/>
  <c r="O29"/>
  <c r="O19"/>
  <c r="O5"/>
  <c r="BD30"/>
  <c r="Q29"/>
  <c r="S29"/>
  <c r="S19"/>
  <c r="U29"/>
  <c r="U19"/>
  <c r="W29"/>
  <c r="W19"/>
  <c r="W5"/>
  <c r="Y29"/>
  <c r="Y19"/>
  <c r="Y5"/>
  <c r="AA29"/>
  <c r="AA19"/>
  <c r="AA5"/>
  <c r="AC29"/>
  <c r="AC19"/>
  <c r="AC5"/>
  <c r="AE29"/>
  <c r="AG29"/>
  <c r="AG19"/>
  <c r="AG5"/>
  <c r="AI29"/>
  <c r="AI19"/>
  <c r="AI5"/>
  <c r="AL29"/>
  <c r="AL19"/>
  <c r="AL5"/>
  <c r="AL88"/>
  <c r="AL103"/>
  <c r="AO29"/>
  <c r="AO19"/>
  <c r="AO5"/>
  <c r="AR29"/>
  <c r="AR19"/>
  <c r="AR5"/>
  <c r="AU29"/>
  <c r="AU19"/>
  <c r="AU5"/>
  <c r="AU88"/>
  <c r="BC30"/>
  <c r="N33" i="41"/>
  <c r="BC33" i="60"/>
  <c r="BE33"/>
  <c r="BC40"/>
  <c r="BE40"/>
  <c r="X46"/>
  <c r="BE46"/>
  <c r="BE74"/>
  <c r="R67"/>
  <c r="BC90"/>
  <c r="BE90"/>
  <c r="J67"/>
  <c r="BD74"/>
  <c r="G46" i="45"/>
  <c r="O23" i="44"/>
  <c r="N62"/>
  <c r="O57"/>
  <c r="Q79" i="41"/>
  <c r="H29" i="45"/>
  <c r="L7" i="44"/>
  <c r="AG88" i="60"/>
  <c r="AG103"/>
  <c r="O88"/>
  <c r="O103"/>
  <c r="AC88"/>
  <c r="AC103"/>
  <c r="AT88"/>
  <c r="AT103"/>
  <c r="AF88"/>
  <c r="AF103"/>
  <c r="AR88"/>
  <c r="AR103"/>
  <c r="AU103"/>
  <c r="BE29"/>
  <c r="O7" i="44"/>
  <c r="H18" i="45" s="1"/>
  <c r="Q21" i="41"/>
  <c r="G18" i="72"/>
  <c r="M18"/>
  <c r="L18"/>
  <c r="O12"/>
  <c r="M104" i="41"/>
  <c r="L100"/>
  <c r="M89"/>
  <c r="M76"/>
  <c r="K49"/>
  <c r="M52"/>
  <c r="Q34"/>
  <c r="M60"/>
  <c r="Q76"/>
  <c r="K39"/>
  <c r="J77"/>
  <c r="J66"/>
  <c r="M25"/>
  <c r="M24" s="1"/>
  <c r="M23" s="1"/>
  <c r="M44"/>
  <c r="M68"/>
  <c r="M27"/>
  <c r="K95"/>
  <c r="K94"/>
  <c r="K93" s="1"/>
  <c r="O26"/>
  <c r="P49"/>
  <c r="Q73"/>
  <c r="O71"/>
  <c r="O70" s="1"/>
  <c r="P77"/>
  <c r="Q17"/>
  <c r="Q19"/>
  <c r="Q27"/>
  <c r="N26"/>
  <c r="Q30"/>
  <c r="Q38"/>
  <c r="N36"/>
  <c r="Q41"/>
  <c r="Q44"/>
  <c r="Q46"/>
  <c r="Q48"/>
  <c r="Q53"/>
  <c r="Q55"/>
  <c r="Q57"/>
  <c r="Q59"/>
  <c r="Q62"/>
  <c r="Q68"/>
  <c r="Q80"/>
  <c r="Q88"/>
  <c r="N87"/>
  <c r="Q90"/>
  <c r="H34" i="45" s="1"/>
  <c r="Q96" i="41"/>
  <c r="H49" i="45" s="1"/>
  <c r="H53" s="1"/>
  <c r="Q98" i="41"/>
  <c r="Q102"/>
  <c r="Q100" s="1"/>
  <c r="Q104"/>
  <c r="R5" i="80"/>
  <c r="Q88"/>
  <c r="Q103"/>
  <c r="BC19"/>
  <c r="I11" i="45"/>
  <c r="J5" i="80"/>
  <c r="O8" i="44"/>
  <c r="H19" i="45" s="1"/>
  <c r="O11" i="44"/>
  <c r="H25" i="45" s="1"/>
  <c r="O33" i="72"/>
  <c r="O14"/>
  <c r="O18"/>
  <c r="C18"/>
  <c r="M32" i="56"/>
  <c r="F13" i="50"/>
  <c r="F47"/>
  <c r="J88" i="80"/>
  <c r="BC5"/>
  <c r="BF5"/>
  <c r="R88"/>
  <c r="BE5"/>
  <c r="BH5"/>
  <c r="O34" i="72"/>
  <c r="O35"/>
  <c r="C34"/>
  <c r="C35"/>
  <c r="R103" i="80"/>
  <c r="BE88"/>
  <c r="BE103"/>
  <c r="J103"/>
  <c r="BC88"/>
  <c r="BC103"/>
  <c r="BI5"/>
  <c r="AA88" i="60"/>
  <c r="AA103"/>
  <c r="M88"/>
  <c r="M103"/>
  <c r="W88"/>
  <c r="W103"/>
  <c r="K88"/>
  <c r="BK5" i="80"/>
  <c r="AE88" i="60"/>
  <c r="AE103"/>
  <c r="S88"/>
  <c r="S103"/>
  <c r="N11" i="41"/>
  <c r="Q11" s="1"/>
  <c r="BC7" i="60"/>
  <c r="R103" i="38"/>
  <c r="AH88"/>
  <c r="AH103"/>
  <c r="AR88"/>
  <c r="AR103"/>
  <c r="AL88"/>
  <c r="AL103"/>
  <c r="AC88"/>
  <c r="AC103"/>
  <c r="K61" i="39"/>
  <c r="K63"/>
  <c r="T61"/>
  <c r="T63"/>
  <c r="Q40"/>
  <c r="Q61"/>
  <c r="Q63"/>
  <c r="AS40"/>
  <c r="AS61"/>
  <c r="AS63"/>
  <c r="AM40"/>
  <c r="AM61"/>
  <c r="AM63"/>
  <c r="X40"/>
  <c r="X61"/>
  <c r="X63"/>
  <c r="R40"/>
  <c r="R61"/>
  <c r="R63"/>
  <c r="O40"/>
  <c r="O61"/>
  <c r="O63"/>
  <c r="M56" i="41"/>
  <c r="M45"/>
  <c r="I43" i="44"/>
  <c r="K44"/>
  <c r="BD20" i="38"/>
  <c r="BD6"/>
  <c r="Q5"/>
  <c r="L87" i="41"/>
  <c r="K71"/>
  <c r="K70"/>
  <c r="L66"/>
  <c r="K33"/>
  <c r="K26"/>
  <c r="K10"/>
  <c r="K9" s="1"/>
  <c r="M11"/>
  <c r="AU61" i="39"/>
  <c r="AU63"/>
  <c r="AJ103" i="38"/>
  <c r="K29" i="44"/>
  <c r="P88" i="60"/>
  <c r="P103"/>
  <c r="AO88"/>
  <c r="AO103"/>
  <c r="J88"/>
  <c r="BC20"/>
  <c r="BC6" i="38"/>
  <c r="W88"/>
  <c r="W103"/>
  <c r="AO19"/>
  <c r="BE90"/>
  <c r="J49" i="41"/>
  <c r="AE103" i="38"/>
  <c r="AB88"/>
  <c r="AR40" i="39"/>
  <c r="AR61"/>
  <c r="AR63"/>
  <c r="AO40"/>
  <c r="AO61"/>
  <c r="AO63"/>
  <c r="Z40"/>
  <c r="Z61"/>
  <c r="Z63"/>
  <c r="AP40"/>
  <c r="AP61"/>
  <c r="AP63"/>
  <c r="AA40"/>
  <c r="AA61"/>
  <c r="AA63"/>
  <c r="U40"/>
  <c r="U61"/>
  <c r="U63"/>
  <c r="L40"/>
  <c r="L61"/>
  <c r="L63"/>
  <c r="I40"/>
  <c r="I61"/>
  <c r="I63"/>
  <c r="M61" i="41"/>
  <c r="N88" i="38"/>
  <c r="N103"/>
  <c r="K5"/>
  <c r="AX5"/>
  <c r="AO5"/>
  <c r="AW5"/>
  <c r="AQ19"/>
  <c r="AQ5"/>
  <c r="P5"/>
  <c r="AK5"/>
  <c r="M103" i="41"/>
  <c r="K87"/>
  <c r="M88"/>
  <c r="K66"/>
  <c r="L36"/>
  <c r="L33"/>
  <c r="L26"/>
  <c r="M26" s="1"/>
  <c r="L10"/>
  <c r="L9"/>
  <c r="J87"/>
  <c r="M16"/>
  <c r="AP88" i="38"/>
  <c r="AP103"/>
  <c r="H9" i="44"/>
  <c r="X88" i="38"/>
  <c r="X103"/>
  <c r="BE67"/>
  <c r="O88"/>
  <c r="O103"/>
  <c r="L5" i="60"/>
  <c r="AD5"/>
  <c r="BE6"/>
  <c r="AN5"/>
  <c r="BC20" i="38"/>
  <c r="AA19"/>
  <c r="AA5"/>
  <c r="AI29"/>
  <c r="BD29"/>
  <c r="M67" i="41"/>
  <c r="M30"/>
  <c r="AS91" i="38"/>
  <c r="T91"/>
  <c r="T90"/>
  <c r="J100" i="41"/>
  <c r="AB91" i="38"/>
  <c r="AB90"/>
  <c r="BC90"/>
  <c r="AG5"/>
  <c r="AJ61" i="39"/>
  <c r="AJ63"/>
  <c r="AH40"/>
  <c r="AH61"/>
  <c r="AH63"/>
  <c r="P40"/>
  <c r="P61"/>
  <c r="P63"/>
  <c r="I33" i="56"/>
  <c r="M33"/>
  <c r="BD40" i="38"/>
  <c r="K43" i="41"/>
  <c r="M43" s="1"/>
  <c r="V67" i="38"/>
  <c r="V88"/>
  <c r="V103"/>
  <c r="Q29" i="41"/>
  <c r="O33"/>
  <c r="O87"/>
  <c r="M22" i="44"/>
  <c r="N22"/>
  <c r="M43"/>
  <c r="M42" s="1"/>
  <c r="M41" s="1"/>
  <c r="V5" i="60"/>
  <c r="AZ5"/>
  <c r="BD21"/>
  <c r="Q20"/>
  <c r="Q25" i="41"/>
  <c r="Q24" s="1"/>
  <c r="Q23" s="1"/>
  <c r="Q37"/>
  <c r="Q36" s="1"/>
  <c r="Q103"/>
  <c r="O15" i="44"/>
  <c r="O17"/>
  <c r="BB43" i="39"/>
  <c r="BB42"/>
  <c r="BB41"/>
  <c r="J19" i="38"/>
  <c r="BC19"/>
  <c r="BA22" i="39"/>
  <c r="M64" i="41"/>
  <c r="M17"/>
  <c r="BA91" i="38"/>
  <c r="BA90"/>
  <c r="BA103"/>
  <c r="AO91"/>
  <c r="AO90"/>
  <c r="J95" i="41"/>
  <c r="Y61" i="39"/>
  <c r="Y63"/>
  <c r="W40"/>
  <c r="W61"/>
  <c r="W63"/>
  <c r="M61"/>
  <c r="M63"/>
  <c r="AM5" i="38"/>
  <c r="BE33"/>
  <c r="Z67"/>
  <c r="BD67"/>
  <c r="O39" i="41"/>
  <c r="M12" i="44"/>
  <c r="M6" s="1"/>
  <c r="N12"/>
  <c r="N6" s="1"/>
  <c r="BD7" i="60"/>
  <c r="Q6"/>
  <c r="Q15" i="41"/>
  <c r="BE21" i="60"/>
  <c r="R20"/>
  <c r="Q51" i="41"/>
  <c r="Q78"/>
  <c r="Q35"/>
  <c r="BD90" i="60"/>
  <c r="O9" i="44"/>
  <c r="H20" i="45" s="1"/>
  <c r="BA42" i="62"/>
  <c r="L43" i="44"/>
  <c r="M22" i="56"/>
  <c r="Z29" i="60"/>
  <c r="Z19"/>
  <c r="Z5"/>
  <c r="AH29"/>
  <c r="BC29"/>
  <c r="AX29"/>
  <c r="AX19"/>
  <c r="AX5"/>
  <c r="BC46"/>
  <c r="BE50"/>
  <c r="BC63"/>
  <c r="BD68"/>
  <c r="Q67"/>
  <c r="U67"/>
  <c r="U88"/>
  <c r="U103"/>
  <c r="Y67"/>
  <c r="AI67"/>
  <c r="AI88"/>
  <c r="AI103"/>
  <c r="AQ67"/>
  <c r="AQ88"/>
  <c r="AQ103"/>
  <c r="N71" i="41"/>
  <c r="N70" s="1"/>
  <c r="N95"/>
  <c r="N94" s="1"/>
  <c r="N93" s="1"/>
  <c r="BC91" i="60"/>
  <c r="AC61" i="62"/>
  <c r="AC63"/>
  <c r="AG61"/>
  <c r="AG63"/>
  <c r="AK61"/>
  <c r="AK63"/>
  <c r="O10" i="44"/>
  <c r="R61" i="62"/>
  <c r="R63"/>
  <c r="T61"/>
  <c r="T63"/>
  <c r="AP61"/>
  <c r="AP63"/>
  <c r="AR61"/>
  <c r="AR63"/>
  <c r="O18" i="44"/>
  <c r="H21" i="45" s="1"/>
  <c r="Q61" i="62"/>
  <c r="Q63"/>
  <c r="AS61"/>
  <c r="AS63"/>
  <c r="K91" i="60"/>
  <c r="K90"/>
  <c r="L20" i="44"/>
  <c r="O20"/>
  <c r="BA62" i="62"/>
  <c r="L14" i="44"/>
  <c r="O14" s="1"/>
  <c r="D35" i="72"/>
  <c r="F35"/>
  <c r="H35"/>
  <c r="J35"/>
  <c r="L35"/>
  <c r="N35"/>
  <c r="H6" i="78"/>
  <c r="H40"/>
  <c r="H61"/>
  <c r="H63"/>
  <c r="BA7"/>
  <c r="G35" i="72"/>
  <c r="M35"/>
  <c r="P8" i="44"/>
  <c r="S8" s="1"/>
  <c r="I19" i="45"/>
  <c r="P17" i="44"/>
  <c r="S17" s="1"/>
  <c r="I24" i="45"/>
  <c r="P18" i="44"/>
  <c r="S18" s="1"/>
  <c r="I21" i="45"/>
  <c r="P20" i="44"/>
  <c r="S20"/>
  <c r="I23" i="45"/>
  <c r="P56" i="44"/>
  <c r="S56" s="1"/>
  <c r="I55" i="45"/>
  <c r="I57" s="1"/>
  <c r="P29" i="44"/>
  <c r="S29" s="1"/>
  <c r="I38" i="45"/>
  <c r="BD7" i="80"/>
  <c r="P9" i="44"/>
  <c r="S9"/>
  <c r="I20" i="45"/>
  <c r="I25"/>
  <c r="P11" i="44"/>
  <c r="S11"/>
  <c r="P14"/>
  <c r="I22" i="45"/>
  <c r="P30" i="44"/>
  <c r="S30"/>
  <c r="I37" i="45"/>
  <c r="I42"/>
  <c r="K19" i="80"/>
  <c r="K5"/>
  <c r="AO19"/>
  <c r="AO5"/>
  <c r="U19"/>
  <c r="BE19"/>
  <c r="AC19"/>
  <c r="BD20"/>
  <c r="R10" i="41"/>
  <c r="U11"/>
  <c r="R21"/>
  <c r="U21" s="1"/>
  <c r="I13" i="45"/>
  <c r="R36" i="41"/>
  <c r="U40"/>
  <c r="R39"/>
  <c r="R43"/>
  <c r="U43" s="1"/>
  <c r="BE50" i="80"/>
  <c r="U67" i="41"/>
  <c r="R69"/>
  <c r="U69" s="1"/>
  <c r="I14" i="45"/>
  <c r="BE68" i="80"/>
  <c r="BD68"/>
  <c r="R71" i="41"/>
  <c r="R70" s="1"/>
  <c r="U72"/>
  <c r="BD92" i="80"/>
  <c r="BD91"/>
  <c r="I29" i="45"/>
  <c r="I36" s="1"/>
  <c r="I51"/>
  <c r="R49" i="41"/>
  <c r="R54"/>
  <c r="U54" s="1"/>
  <c r="L91" i="80"/>
  <c r="L90"/>
  <c r="L103"/>
  <c r="I26" i="45"/>
  <c r="I49"/>
  <c r="I53" s="1"/>
  <c r="I50"/>
  <c r="S10" i="41"/>
  <c r="S9" s="1"/>
  <c r="R87"/>
  <c r="AQ88" i="38"/>
  <c r="AQ103"/>
  <c r="AX88" i="60"/>
  <c r="AX103"/>
  <c r="Z88"/>
  <c r="Z103"/>
  <c r="K88" i="80"/>
  <c r="K103"/>
  <c r="BD5"/>
  <c r="S14" i="44"/>
  <c r="P7"/>
  <c r="I18" i="45"/>
  <c r="I27" s="1"/>
  <c r="I46" s="1"/>
  <c r="I61" s="1"/>
  <c r="BA6" i="78"/>
  <c r="BA40"/>
  <c r="BA61" s="1"/>
  <c r="BA63" s="1"/>
  <c r="Y88" i="60"/>
  <c r="Y103"/>
  <c r="BC67"/>
  <c r="BD67"/>
  <c r="L42" i="44"/>
  <c r="BA41" i="62"/>
  <c r="AH19" i="60"/>
  <c r="BD6"/>
  <c r="Q19"/>
  <c r="BD19"/>
  <c r="BD20"/>
  <c r="V88"/>
  <c r="V103"/>
  <c r="AG88" i="38"/>
  <c r="AG103"/>
  <c r="AA88"/>
  <c r="AA103"/>
  <c r="AN88" i="60"/>
  <c r="AN103"/>
  <c r="AD88"/>
  <c r="AD103"/>
  <c r="Z88" i="38"/>
  <c r="Z103"/>
  <c r="P88"/>
  <c r="P103"/>
  <c r="AW88"/>
  <c r="AW103"/>
  <c r="AO88"/>
  <c r="AO103"/>
  <c r="K88"/>
  <c r="K103"/>
  <c r="BE5"/>
  <c r="Q88"/>
  <c r="BC67"/>
  <c r="BE88"/>
  <c r="BE103"/>
  <c r="N10" i="41"/>
  <c r="H12" i="45"/>
  <c r="R9" i="41"/>
  <c r="AC5" i="80"/>
  <c r="BD19"/>
  <c r="AO88"/>
  <c r="AO103"/>
  <c r="P28" i="44"/>
  <c r="BD29" i="60"/>
  <c r="BE20"/>
  <c r="R19"/>
  <c r="H22" i="44"/>
  <c r="BA12" i="39"/>
  <c r="BA6" s="1"/>
  <c r="BA40" s="1"/>
  <c r="BA61" s="1"/>
  <c r="BA63" s="1"/>
  <c r="AZ88" i="60"/>
  <c r="AZ103"/>
  <c r="BD90" i="38"/>
  <c r="L88" i="60"/>
  <c r="L103"/>
  <c r="BH5" i="38"/>
  <c r="K9" i="44"/>
  <c r="AK88" i="38"/>
  <c r="AK103"/>
  <c r="AI19"/>
  <c r="AX88"/>
  <c r="AX103"/>
  <c r="AB103"/>
  <c r="BE19"/>
  <c r="J103" i="60"/>
  <c r="J5" i="38"/>
  <c r="I42" i="44"/>
  <c r="T103" i="38"/>
  <c r="BE67" i="60"/>
  <c r="BN5" i="80"/>
  <c r="K103" i="60"/>
  <c r="BL5" i="80"/>
  <c r="BO5"/>
  <c r="BR5"/>
  <c r="Q103" i="38"/>
  <c r="BQ5" i="80"/>
  <c r="I41" i="44"/>
  <c r="J88" i="38"/>
  <c r="BC5"/>
  <c r="AI5"/>
  <c r="BD19"/>
  <c r="H12" i="44"/>
  <c r="H6" s="1"/>
  <c r="R5" i="60"/>
  <c r="BE19"/>
  <c r="AC88" i="80"/>
  <c r="BG5"/>
  <c r="BK5" i="38"/>
  <c r="BN5"/>
  <c r="Q5" i="60"/>
  <c r="BC19"/>
  <c r="AH5"/>
  <c r="L41" i="44"/>
  <c r="S7"/>
  <c r="AH88" i="60"/>
  <c r="BF5"/>
  <c r="BC5"/>
  <c r="Q88"/>
  <c r="BD5"/>
  <c r="AC103" i="80"/>
  <c r="BD88"/>
  <c r="BD103"/>
  <c r="R88" i="60"/>
  <c r="BH5"/>
  <c r="BE5"/>
  <c r="AI88" i="38"/>
  <c r="BD5"/>
  <c r="BJ5"/>
  <c r="BG5"/>
  <c r="BF5"/>
  <c r="BQ5"/>
  <c r="BJ5" i="80"/>
  <c r="J103" i="38"/>
  <c r="BC88"/>
  <c r="BC103"/>
  <c r="BT5" i="80"/>
  <c r="BU5"/>
  <c r="BM5"/>
  <c r="BW5"/>
  <c r="BP5" i="38"/>
  <c r="AI103"/>
  <c r="BD88"/>
  <c r="BD103"/>
  <c r="BK5" i="60"/>
  <c r="BP5" i="80"/>
  <c r="BD88" i="60"/>
  <c r="BD103"/>
  <c r="Q103"/>
  <c r="BX5" i="80"/>
  <c r="CA5"/>
  <c r="BT5" i="38"/>
  <c r="BZ5" i="80"/>
  <c r="BW5" i="38"/>
  <c r="CC5" i="80"/>
  <c r="BL5" i="38"/>
  <c r="BI5"/>
  <c r="BM5"/>
  <c r="BN5" i="60"/>
  <c r="BE88"/>
  <c r="BE103"/>
  <c r="R103"/>
  <c r="BG5"/>
  <c r="BJ5"/>
  <c r="BI5"/>
  <c r="AH103"/>
  <c r="BC88"/>
  <c r="BC103"/>
  <c r="BL5"/>
  <c r="BQ5"/>
  <c r="BT5"/>
  <c r="BO5" i="38"/>
  <c r="BR5"/>
  <c r="CF5" i="80"/>
  <c r="CD5"/>
  <c r="BS5"/>
  <c r="CC5" i="38"/>
  <c r="BZ5"/>
  <c r="CF5"/>
  <c r="BP5" i="60"/>
  <c r="BM5"/>
  <c r="BS5" i="38"/>
  <c r="CG5" i="80"/>
  <c r="BX5" i="38"/>
  <c r="BV5"/>
  <c r="BO5" i="60"/>
  <c r="CI5" i="38"/>
  <c r="CL5"/>
  <c r="BW5" i="60"/>
  <c r="BV5" i="80"/>
  <c r="BR5" i="60"/>
  <c r="BU5" i="38"/>
  <c r="BS5" i="60"/>
  <c r="BZ5"/>
  <c r="BY5" i="38"/>
  <c r="BU5" i="60"/>
  <c r="CB5" i="38"/>
  <c r="BY5" i="80"/>
  <c r="BV5" i="60"/>
  <c r="CB5" i="80"/>
  <c r="BX5" i="60"/>
  <c r="CC5"/>
  <c r="CA5" i="38"/>
  <c r="BY5" i="60"/>
  <c r="CD5" i="38"/>
  <c r="CF5" i="60"/>
  <c r="CE5" i="80"/>
  <c r="CH5"/>
  <c r="CA5" i="60"/>
  <c r="CE5" i="38"/>
  <c r="CG5"/>
  <c r="CB5" i="60"/>
  <c r="CI5" i="80"/>
  <c r="CD5" i="60"/>
  <c r="CJ5" i="80"/>
  <c r="CH5" i="38"/>
  <c r="CJ5"/>
  <c r="CK5" i="80"/>
  <c r="CE5" i="60"/>
  <c r="CG5"/>
  <c r="CL5" i="80"/>
  <c r="CK5" i="38"/>
  <c r="CH5" i="60"/>
  <c r="CM5" i="38"/>
  <c r="CM5" i="80"/>
  <c r="CI5" i="60"/>
  <c r="CJ5"/>
  <c r="CN5" i="38"/>
  <c r="CN5" i="80"/>
  <c r="CO5"/>
  <c r="CK5" i="60"/>
  <c r="CO5" i="38"/>
  <c r="CL5" i="60"/>
  <c r="CP5" i="80"/>
  <c r="CP5" i="38"/>
  <c r="CM5" i="60"/>
  <c r="CQ5" i="38"/>
  <c r="CQ5" i="80"/>
  <c r="CN5" i="60"/>
  <c r="CR5" i="80"/>
  <c r="CR5" i="38"/>
  <c r="CS5" i="80"/>
  <c r="CO5" i="60"/>
  <c r="CS5" i="38"/>
  <c r="CT5"/>
  <c r="CP5" i="60"/>
  <c r="CT5" i="80"/>
  <c r="CU5"/>
  <c r="CQ5" i="60"/>
  <c r="CU5" i="38"/>
  <c r="CR5" i="60"/>
  <c r="CV5" i="80"/>
  <c r="CV5" i="38"/>
  <c r="CS5" i="60"/>
  <c r="CW5" i="38"/>
  <c r="CW5" i="80"/>
  <c r="CX5"/>
  <c r="CX5" i="38"/>
  <c r="CT5" i="60"/>
  <c r="CU5"/>
  <c r="CY5" i="38"/>
  <c r="CY5" i="80"/>
  <c r="CZ5"/>
  <c r="CV5" i="60"/>
  <c r="CZ5" i="38"/>
  <c r="DA5"/>
  <c r="CW5" i="60"/>
  <c r="DA5" i="80"/>
  <c r="DB5"/>
  <c r="CX5" i="60"/>
  <c r="DB5" i="38"/>
  <c r="DC5"/>
  <c r="CY5" i="60"/>
  <c r="DC5" i="80"/>
  <c r="DD5"/>
  <c r="CZ5" i="60"/>
  <c r="DD5" i="38"/>
  <c r="DA5" i="60"/>
  <c r="DE5" i="80"/>
  <c r="DE5" i="38"/>
  <c r="DF5" i="80"/>
  <c r="DB5" i="60"/>
  <c r="DF5" i="38"/>
  <c r="DG5" i="80"/>
  <c r="DG5" i="38"/>
  <c r="DC5" i="60"/>
  <c r="DH5" i="38"/>
  <c r="DH5" i="80"/>
  <c r="DD5" i="60"/>
  <c r="DE5"/>
  <c r="DI5" i="80"/>
  <c r="DI5" i="38"/>
  <c r="DJ5"/>
  <c r="DJ5" i="80"/>
  <c r="DF5" i="60"/>
  <c r="DG5"/>
  <c r="DK5" i="80"/>
  <c r="DK5" i="38"/>
  <c r="DH5" i="60"/>
  <c r="DL5" i="38"/>
  <c r="DL5" i="80"/>
  <c r="DM5"/>
  <c r="DM5" i="38"/>
  <c r="DI5" i="60"/>
  <c r="DN5" i="38"/>
  <c r="DN5" i="80"/>
  <c r="DJ5" i="60"/>
  <c r="DK5"/>
  <c r="DO5" i="80"/>
  <c r="DO5" i="38"/>
  <c r="DP5"/>
  <c r="DP5" i="80"/>
  <c r="DL5" i="60"/>
  <c r="DM5"/>
  <c r="DQ5" i="80"/>
  <c r="DQ5" i="38"/>
  <c r="DR5"/>
  <c r="DR5" i="80"/>
  <c r="DN5" i="60"/>
  <c r="DO5"/>
  <c r="DS5" i="80"/>
  <c r="DS5" i="38"/>
  <c r="DT5"/>
  <c r="DT5" i="80"/>
  <c r="DP5" i="60"/>
  <c r="DU5" i="80"/>
  <c r="DU5" i="38"/>
  <c r="DQ5" i="60"/>
  <c r="DR5"/>
  <c r="DV5" i="38"/>
  <c r="DV5" i="80"/>
  <c r="DW5" i="38"/>
  <c r="DS5" i="60"/>
  <c r="DW5" i="80"/>
  <c r="DX5"/>
  <c r="DT5" i="60"/>
  <c r="DX5" i="38"/>
  <c r="DY5"/>
  <c r="DU5" i="60"/>
  <c r="DY5" i="80"/>
  <c r="DZ5"/>
  <c r="DV5" i="60"/>
  <c r="DZ5" i="38"/>
  <c r="EA5"/>
  <c r="DW5" i="60"/>
  <c r="EA5" i="80"/>
  <c r="EB5"/>
  <c r="DX5" i="60"/>
  <c r="EB5" i="38"/>
  <c r="EC5"/>
  <c r="DY5" i="60"/>
  <c r="EC5" i="80"/>
  <c r="ED5"/>
  <c r="DZ5" i="60"/>
  <c r="ED5" i="38"/>
  <c r="EE5"/>
  <c r="EA5" i="60"/>
  <c r="EE5" i="80"/>
  <c r="EF5"/>
  <c r="EB5" i="60"/>
  <c r="EF5" i="38"/>
  <c r="EG5"/>
  <c r="EC5" i="60"/>
  <c r="EG5" i="80"/>
  <c r="EH5"/>
  <c r="ED5" i="60"/>
  <c r="EH5" i="38"/>
  <c r="EI5"/>
  <c r="EE5" i="60"/>
  <c r="EI5" i="80"/>
  <c r="EJ5"/>
  <c r="EF5" i="60"/>
  <c r="EJ5" i="38"/>
  <c r="EK5"/>
  <c r="EG5" i="60"/>
  <c r="EK5" i="80"/>
  <c r="EL5"/>
  <c r="EH5" i="60"/>
  <c r="EL5" i="38"/>
  <c r="EI5" i="60"/>
  <c r="EM5" i="80"/>
  <c r="EM5" i="38"/>
  <c r="EN5"/>
  <c r="EN5" i="80"/>
  <c r="EJ5" i="60"/>
  <c r="EK5"/>
  <c r="EO5" i="80"/>
  <c r="EO5" i="38"/>
  <c r="EP5"/>
  <c r="EP5" i="80"/>
  <c r="EL5" i="60"/>
  <c r="EM5"/>
  <c r="EQ5" i="80"/>
  <c r="EQ5" i="38"/>
  <c r="ER5"/>
  <c r="ER5" i="80"/>
  <c r="EN5" i="60"/>
  <c r="EO5"/>
  <c r="ES5" i="80"/>
  <c r="ES5" i="38"/>
  <c r="ET5"/>
  <c r="ET5" i="80"/>
  <c r="EP5" i="60"/>
  <c r="EQ5"/>
  <c r="EU5" i="80"/>
  <c r="EU5" i="38"/>
  <c r="EV5"/>
  <c r="EV5" i="80"/>
  <c r="ER5" i="60"/>
  <c r="ES5"/>
  <c r="EW5" i="80"/>
  <c r="EW5" i="38"/>
  <c r="EX5"/>
  <c r="EX5" i="80"/>
  <c r="ET5" i="60"/>
  <c r="EU5"/>
  <c r="EY5" i="80"/>
  <c r="EY5" i="38"/>
  <c r="EZ5"/>
  <c r="EZ5" i="80"/>
  <c r="EV5" i="60"/>
  <c r="EW5"/>
  <c r="FA5" i="80"/>
  <c r="FA5" i="38"/>
  <c r="FB5"/>
  <c r="FB5" i="80"/>
  <c r="EX5" i="60"/>
  <c r="EY5"/>
  <c r="FC5" i="80"/>
  <c r="FC5" i="38"/>
  <c r="FD5"/>
  <c r="FD5" i="80"/>
  <c r="EZ5" i="60"/>
  <c r="FA5"/>
  <c r="FE5" i="80"/>
  <c r="FE5" i="38"/>
  <c r="FF5"/>
  <c r="FF5" i="80"/>
  <c r="FB5" i="60"/>
  <c r="FC5"/>
  <c r="FG5" i="80"/>
  <c r="FG5" i="38"/>
  <c r="FH5"/>
  <c r="FH5" i="80"/>
  <c r="FD5" i="60"/>
  <c r="FE5"/>
  <c r="FI5" i="80"/>
  <c r="FI5" i="38"/>
  <c r="FJ5"/>
  <c r="FJ5" i="80"/>
  <c r="FF5" i="60"/>
  <c r="FG5"/>
  <c r="FK5" i="80"/>
  <c r="FK5" i="38"/>
  <c r="FL5" i="80"/>
  <c r="FH5" i="60"/>
  <c r="FL5" i="38"/>
  <c r="FM5"/>
  <c r="FI5" i="60"/>
  <c r="FM5" i="80"/>
  <c r="FN5"/>
  <c r="FJ5" i="60"/>
  <c r="FN5" i="38"/>
  <c r="FO5"/>
  <c r="FK5" i="60"/>
  <c r="FO5" i="80"/>
  <c r="FP5"/>
  <c r="FL5" i="60"/>
  <c r="FP5" i="38"/>
  <c r="FQ5"/>
  <c r="FM5" i="60"/>
  <c r="FQ5" i="80"/>
  <c r="FN5" i="60"/>
  <c r="FR5" i="38"/>
  <c r="FR5" i="80"/>
  <c r="FS5" i="38"/>
  <c r="FO5" i="60"/>
  <c r="FS5" i="80"/>
  <c r="FP5" i="60"/>
  <c r="FT5" i="38"/>
  <c r="FT5" i="80"/>
  <c r="FU5"/>
  <c r="FU5" i="38"/>
  <c r="FQ5" i="60"/>
  <c r="FR5"/>
  <c r="FV5" i="80"/>
  <c r="FV5" i="38"/>
  <c r="FW5" i="80"/>
  <c r="FS5" i="60"/>
  <c r="FW5" i="38"/>
  <c r="FT5" i="60"/>
  <c r="FX5" i="80"/>
  <c r="FX5" i="38"/>
  <c r="FY5" i="80"/>
  <c r="FU5" i="60"/>
  <c r="FY5" i="38"/>
  <c r="FZ5"/>
  <c r="FV5" i="60"/>
  <c r="FZ5" i="80"/>
  <c r="GA5"/>
  <c r="FW5" i="60"/>
  <c r="GA5" i="38"/>
  <c r="GB5"/>
  <c r="FX5" i="60"/>
  <c r="GB5" i="80"/>
  <c r="GC5"/>
  <c r="FY5" i="60"/>
  <c r="GC5" i="38"/>
  <c r="GD5"/>
  <c r="FZ5" i="60"/>
  <c r="GD5" i="80"/>
  <c r="GE5"/>
  <c r="GA5" i="60"/>
  <c r="GE5" i="38"/>
  <c r="GF5"/>
  <c r="GB5" i="60"/>
  <c r="GF5" i="80"/>
  <c r="GG5"/>
  <c r="GC5" i="60"/>
  <c r="GG5" i="38"/>
  <c r="GH5"/>
  <c r="GD5" i="60"/>
  <c r="GH5" i="80"/>
  <c r="GI5"/>
  <c r="GE5" i="60"/>
  <c r="GI5" i="38"/>
  <c r="GJ5"/>
  <c r="GF5" i="60"/>
  <c r="GJ5" i="80"/>
  <c r="GK5"/>
  <c r="GG5" i="60"/>
  <c r="GK5" i="38"/>
  <c r="GL5"/>
  <c r="GH5" i="60"/>
  <c r="GL5" i="80"/>
  <c r="GI5" i="60"/>
  <c r="GM5" i="80"/>
  <c r="GM5" i="38"/>
  <c r="GN5"/>
  <c r="GN5" i="80"/>
  <c r="GJ5" i="60"/>
  <c r="GK5"/>
  <c r="GO5" i="80"/>
  <c r="GO5" i="38"/>
  <c r="GP5" i="80"/>
  <c r="GL5" i="60"/>
  <c r="GP5" i="38"/>
  <c r="GM5" i="60"/>
  <c r="GQ5" i="80"/>
  <c r="GQ5" i="38"/>
  <c r="GR5"/>
  <c r="GR5" i="80"/>
  <c r="GN5" i="60"/>
  <c r="GO5"/>
  <c r="GS5" i="80"/>
  <c r="GS5" i="38"/>
  <c r="GT5"/>
  <c r="GT5" i="80"/>
  <c r="GP5" i="60"/>
  <c r="GU5" i="80"/>
  <c r="GU5" i="38"/>
  <c r="GQ5" i="60"/>
  <c r="GV5" i="38"/>
  <c r="GV5" i="80"/>
  <c r="GR5" i="60"/>
  <c r="GS5"/>
  <c r="GW5" i="80"/>
  <c r="GW5" i="38"/>
  <c r="GX5" i="80"/>
  <c r="GT5" i="60"/>
  <c r="GX5" i="38"/>
  <c r="GY5"/>
  <c r="GU5" i="60"/>
  <c r="GY5" i="80"/>
  <c r="GZ5"/>
  <c r="GV5" i="60"/>
  <c r="GZ5" i="38"/>
  <c r="GW5" i="60"/>
  <c r="HA5" i="80"/>
  <c r="HA5" i="38"/>
  <c r="HB5"/>
  <c r="HB5" i="80"/>
  <c r="GX5" i="60"/>
  <c r="GY5"/>
  <c r="HC5" i="80"/>
  <c r="HC5" i="38"/>
  <c r="HD5"/>
  <c r="HD5" i="80"/>
  <c r="GZ5" i="60"/>
  <c r="HA5"/>
  <c r="HE5" i="80"/>
  <c r="HE5" i="38"/>
  <c r="HF5"/>
  <c r="HB5" i="60"/>
  <c r="HF5" i="80"/>
  <c r="HG5"/>
  <c r="HC5" i="60"/>
  <c r="HG5" i="38"/>
  <c r="HH5"/>
  <c r="HD5" i="60"/>
  <c r="HH5" i="80"/>
  <c r="HE5" i="60"/>
  <c r="HI5" i="80"/>
  <c r="HI5" i="38"/>
  <c r="HJ5"/>
  <c r="HJ5" i="80"/>
  <c r="HF5" i="60"/>
  <c r="HG5"/>
  <c r="HK5" i="80"/>
  <c r="HK5" i="38"/>
  <c r="HL5" i="80"/>
  <c r="HL5" i="38"/>
  <c r="HH5" i="60"/>
  <c r="HM5" i="38"/>
  <c r="HI5" i="60"/>
  <c r="HM5" i="80"/>
  <c r="HN5"/>
  <c r="HJ5" i="60"/>
  <c r="HN5" i="38"/>
  <c r="HO5"/>
  <c r="HK5" i="60"/>
  <c r="HO5" i="80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HL5" i="60"/>
  <c r="HP5" i="38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HM5" i="60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N9" i="41"/>
  <c r="J70"/>
  <c r="M69"/>
  <c r="M66" s="1"/>
  <c r="M102"/>
  <c r="M100" s="1"/>
  <c r="M98"/>
  <c r="M18"/>
  <c r="M12"/>
  <c r="Q20"/>
  <c r="Q31"/>
  <c r="Q40"/>
  <c r="Q45"/>
  <c r="Q60"/>
  <c r="Q61"/>
  <c r="Q64"/>
  <c r="Q72"/>
  <c r="H33" i="45" s="1"/>
  <c r="H36" s="1"/>
  <c r="Q74" i="41"/>
  <c r="O94"/>
  <c r="O93" s="1"/>
  <c r="Q97"/>
  <c r="Q95" s="1"/>
  <c r="U39"/>
  <c r="M54"/>
  <c r="M55"/>
  <c r="M47"/>
  <c r="M99"/>
  <c r="L71"/>
  <c r="L70" s="1"/>
  <c r="M72"/>
  <c r="M71" s="1"/>
  <c r="M59"/>
  <c r="M57"/>
  <c r="M31"/>
  <c r="P10"/>
  <c r="P9" s="1"/>
  <c r="Q18"/>
  <c r="P26"/>
  <c r="Q26" s="1"/>
  <c r="P39"/>
  <c r="Q43"/>
  <c r="O49"/>
  <c r="Q58"/>
  <c r="Q63"/>
  <c r="Q67"/>
  <c r="Q66" s="1"/>
  <c r="P71"/>
  <c r="P70" s="1"/>
  <c r="Q81"/>
  <c r="Q77" s="1"/>
  <c r="Q89"/>
  <c r="Q87" s="1"/>
  <c r="Q99"/>
  <c r="T77"/>
  <c r="R66"/>
  <c r="BC12" i="39"/>
  <c r="BC6" s="1"/>
  <c r="BC40" s="1"/>
  <c r="BC61" s="1"/>
  <c r="BC63" s="1"/>
  <c r="M63" i="41"/>
  <c r="M48"/>
  <c r="M79"/>
  <c r="L39"/>
  <c r="L32" s="1"/>
  <c r="M40"/>
  <c r="M39" s="1"/>
  <c r="K36"/>
  <c r="K32" s="1"/>
  <c r="M35"/>
  <c r="M33" s="1"/>
  <c r="M21"/>
  <c r="M19"/>
  <c r="M15"/>
  <c r="M62"/>
  <c r="U26"/>
  <c r="M90"/>
  <c r="M87" s="1"/>
  <c r="M13"/>
  <c r="M81"/>
  <c r="M80"/>
  <c r="M78"/>
  <c r="M77" s="1"/>
  <c r="S43" i="44"/>
  <c r="K57"/>
  <c r="G61" i="45"/>
  <c r="Q49" i="41"/>
  <c r="O12" i="44" l="1"/>
  <c r="L6"/>
  <c r="L40" s="1"/>
  <c r="L61" s="1"/>
  <c r="L63" s="1"/>
  <c r="H42"/>
  <c r="K43"/>
  <c r="L22" i="41"/>
  <c r="I18" i="44"/>
  <c r="BB12" i="39"/>
  <c r="BB6" s="1"/>
  <c r="BB40" s="1"/>
  <c r="BB61" s="1"/>
  <c r="BB63" s="1"/>
  <c r="Q33" i="41"/>
  <c r="P32"/>
  <c r="P8"/>
  <c r="P91" s="1"/>
  <c r="P106" s="1"/>
  <c r="S28" i="44"/>
  <c r="I17" i="45"/>
  <c r="I44" s="1"/>
  <c r="I59" s="1"/>
  <c r="U10" i="41"/>
  <c r="U9" s="1"/>
  <c r="M38"/>
  <c r="M36" s="1"/>
  <c r="M32" s="1"/>
  <c r="K22"/>
  <c r="K8" s="1"/>
  <c r="K91" s="1"/>
  <c r="K106" s="1"/>
  <c r="M51"/>
  <c r="O22"/>
  <c r="O8" s="1"/>
  <c r="O91" s="1"/>
  <c r="O106" s="1"/>
  <c r="P22"/>
  <c r="Q71"/>
  <c r="U77"/>
  <c r="S24" i="44"/>
  <c r="S26"/>
  <c r="S58"/>
  <c r="S70" i="41"/>
  <c r="T70"/>
  <c r="M70"/>
  <c r="Q94"/>
  <c r="Q93" s="1"/>
  <c r="M95"/>
  <c r="P12" i="44"/>
  <c r="P6" s="1"/>
  <c r="P42"/>
  <c r="P41" s="1"/>
  <c r="U66" i="41"/>
  <c r="R32"/>
  <c r="N40" i="44"/>
  <c r="J94" i="41"/>
  <c r="J93" s="1"/>
  <c r="O22" i="44"/>
  <c r="H26" i="45" s="1"/>
  <c r="L49" i="41"/>
  <c r="L94"/>
  <c r="L93" s="1"/>
  <c r="BA6" i="62"/>
  <c r="BA40" s="1"/>
  <c r="BA61" s="1"/>
  <c r="BA63" s="1"/>
  <c r="O62" i="44"/>
  <c r="J12"/>
  <c r="J6" s="1"/>
  <c r="J31"/>
  <c r="I22"/>
  <c r="K22" s="1"/>
  <c r="K60"/>
  <c r="K48"/>
  <c r="K38"/>
  <c r="K21"/>
  <c r="K45"/>
  <c r="M20" i="41"/>
  <c r="M9" s="1"/>
  <c r="J22"/>
  <c r="J8" s="1"/>
  <c r="J91" s="1"/>
  <c r="Q13"/>
  <c r="Q10" s="1"/>
  <c r="Q9" s="1"/>
  <c r="Q28"/>
  <c r="Q42"/>
  <c r="Q39" s="1"/>
  <c r="Q32" s="1"/>
  <c r="Q22" s="1"/>
  <c r="Q54"/>
  <c r="O13" i="44"/>
  <c r="O21"/>
  <c r="M31"/>
  <c r="M28" s="1"/>
  <c r="O28" s="1"/>
  <c r="N43"/>
  <c r="O50"/>
  <c r="O64"/>
  <c r="N22" i="41"/>
  <c r="H11" i="45" s="1"/>
  <c r="H17" s="1"/>
  <c r="H44" s="1"/>
  <c r="H59" s="1"/>
  <c r="N32" i="41"/>
  <c r="U94"/>
  <c r="U93" s="1"/>
  <c r="U49"/>
  <c r="U71"/>
  <c r="U70" s="1"/>
  <c r="U87"/>
  <c r="S12" i="44"/>
  <c r="T22" i="41"/>
  <c r="T8" s="1"/>
  <c r="T91" s="1"/>
  <c r="T106" s="1"/>
  <c r="H40" i="44"/>
  <c r="O6"/>
  <c r="AZ109" i="60"/>
  <c r="AZ110" s="1"/>
  <c r="AZ109" i="38"/>
  <c r="AZ110" s="1"/>
  <c r="H27" i="45"/>
  <c r="M49" i="41"/>
  <c r="Q70"/>
  <c r="R6" i="44"/>
  <c r="R40" s="1"/>
  <c r="R61" s="1"/>
  <c r="R63" s="1"/>
  <c r="P40"/>
  <c r="S6"/>
  <c r="H41"/>
  <c r="K41" s="1"/>
  <c r="K42"/>
  <c r="I12"/>
  <c r="K18"/>
  <c r="O31"/>
  <c r="N42"/>
  <c r="O43"/>
  <c r="N8" i="41"/>
  <c r="N91" s="1"/>
  <c r="N106" s="1"/>
  <c r="Q41" i="44"/>
  <c r="S42"/>
  <c r="U33" i="41"/>
  <c r="U32" s="1"/>
  <c r="S32"/>
  <c r="S22" s="1"/>
  <c r="S8" s="1"/>
  <c r="S91" s="1"/>
  <c r="S106" s="1"/>
  <c r="Q61" i="44"/>
  <c r="Q63" s="1"/>
  <c r="M94" i="41"/>
  <c r="M93" s="1"/>
  <c r="S41" i="44"/>
  <c r="M22" i="41"/>
  <c r="H42" i="45"/>
  <c r="J106" i="41"/>
  <c r="R22"/>
  <c r="R8" s="1"/>
  <c r="R91" s="1"/>
  <c r="R106" s="1"/>
  <c r="U22"/>
  <c r="U8" s="1"/>
  <c r="U91" s="1"/>
  <c r="U106" s="1"/>
  <c r="AW12" i="78"/>
  <c r="AW6" s="1"/>
  <c r="AW40" s="1"/>
  <c r="AW61" s="1"/>
  <c r="AW63" s="1"/>
  <c r="Q8" i="41" l="1"/>
  <c r="Q91" s="1"/>
  <c r="Q106" s="1"/>
  <c r="J28" i="44"/>
  <c r="K28" s="1"/>
  <c r="K31"/>
  <c r="L8" i="41"/>
  <c r="L91" s="1"/>
  <c r="L106" s="1"/>
  <c r="M8"/>
  <c r="M91" s="1"/>
  <c r="M106" s="1"/>
  <c r="J40" i="44"/>
  <c r="J61" s="1"/>
  <c r="J63" s="1"/>
  <c r="O42"/>
  <c r="N41"/>
  <c r="K12"/>
  <c r="I6"/>
  <c r="P61"/>
  <c r="S40"/>
  <c r="H61"/>
  <c r="H46" i="45"/>
  <c r="H61" s="1"/>
  <c r="M40" i="44"/>
  <c r="M61" l="1"/>
  <c r="O40"/>
  <c r="H63"/>
  <c r="P63"/>
  <c r="S63" s="1"/>
  <c r="U107" i="41" s="1"/>
  <c r="S61" i="44"/>
  <c r="I40"/>
  <c r="K6"/>
  <c r="O41"/>
  <c r="N61"/>
  <c r="N63" s="1"/>
  <c r="I61" l="1"/>
  <c r="K40"/>
  <c r="M63"/>
  <c r="O63" s="1"/>
  <c r="Q107" i="41" s="1"/>
  <c r="O61" i="44"/>
  <c r="I63" l="1"/>
  <c r="K63" s="1"/>
  <c r="M107" i="41" s="1"/>
  <c r="K61" i="44"/>
</calcChain>
</file>

<file path=xl/sharedStrings.xml><?xml version="1.0" encoding="utf-8"?>
<sst xmlns="http://schemas.openxmlformats.org/spreadsheetml/2006/main" count="3695" uniqueCount="1316">
  <si>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</si>
  <si>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</si>
  <si>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</si>
  <si>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</si>
  <si>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</si>
  <si>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</si>
  <si>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</si>
  <si>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</si>
  <si>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</si>
  <si>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K512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</si>
  <si>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</si>
  <si>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</si>
  <si>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</si>
  <si>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</si>
  <si>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</si>
  <si>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K6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</si>
  <si>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</si>
  <si>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</si>
  <si>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</si>
  <si>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</si>
  <si>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</si>
  <si>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</si>
  <si>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</si>
  <si>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</si>
  <si>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</si>
  <si>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</si>
  <si>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</si>
  <si>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</si>
  <si>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</si>
  <si>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</si>
  <si>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</si>
  <si>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</si>
  <si>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</si>
  <si>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</si>
  <si>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</si>
  <si>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</si>
  <si>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</si>
  <si>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</si>
  <si>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</si>
  <si>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</si>
  <si>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</si>
  <si>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</si>
  <si>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</si>
  <si>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</si>
  <si>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</si>
  <si>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</si>
  <si>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</si>
  <si>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</si>
  <si>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</si>
  <si>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</si>
  <si>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</si>
  <si>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</si>
  <si>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</si>
  <si>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</si>
  <si>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</si>
  <si>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</si>
  <si>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</si>
  <si>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</si>
  <si>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</si>
  <si>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</si>
  <si>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</si>
  <si>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</si>
  <si>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</si>
  <si>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</si>
  <si>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</si>
  <si>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</si>
  <si>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</si>
  <si>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</si>
  <si>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</si>
  <si>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</si>
  <si>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</si>
  <si>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</si>
  <si>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</si>
  <si>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</si>
  <si>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</si>
  <si>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</si>
  <si>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</si>
  <si>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</si>
  <si>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</si>
  <si>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</si>
  <si>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</si>
  <si>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</si>
  <si>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</si>
  <si>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</si>
  <si>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</si>
  <si>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</si>
  <si>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</si>
  <si>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</si>
  <si>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</si>
  <si>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</si>
  <si>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</si>
  <si>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</si>
  <si>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</si>
  <si>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</si>
  <si>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</si>
  <si>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</si>
  <si>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</si>
  <si>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</si>
  <si>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</si>
  <si>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</si>
  <si>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</si>
  <si>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</si>
  <si>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</si>
  <si>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</si>
  <si>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</si>
  <si>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</si>
  <si>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</si>
  <si>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</si>
  <si>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>Megnevezés</t>
  </si>
  <si>
    <t>Kamatbevételek</t>
  </si>
  <si>
    <t>1.</t>
  </si>
  <si>
    <t>2.</t>
  </si>
  <si>
    <t>4.</t>
  </si>
  <si>
    <t>5.</t>
  </si>
  <si>
    <t>6.</t>
  </si>
  <si>
    <t>7.</t>
  </si>
  <si>
    <t>9.</t>
  </si>
  <si>
    <t>10.</t>
  </si>
  <si>
    <t>11.</t>
  </si>
  <si>
    <t>3.</t>
  </si>
  <si>
    <t>8.</t>
  </si>
  <si>
    <t>12.</t>
  </si>
  <si>
    <t>13.</t>
  </si>
  <si>
    <t>14.</t>
  </si>
  <si>
    <t>15.</t>
  </si>
  <si>
    <t>Személyi juttatások</t>
  </si>
  <si>
    <t>16.</t>
  </si>
  <si>
    <t>17.</t>
  </si>
  <si>
    <t>19.</t>
  </si>
  <si>
    <t>20.</t>
  </si>
  <si>
    <t>21.</t>
  </si>
  <si>
    <t>22.</t>
  </si>
  <si>
    <t>23.</t>
  </si>
  <si>
    <t>Tartalékok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</si>
  <si>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</si>
  <si>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</si>
  <si>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</si>
  <si>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</si>
  <si>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</si>
  <si>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</si>
  <si>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</si>
  <si>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</si>
  <si>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</si>
  <si>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Önkormányzat</t>
  </si>
  <si>
    <t>Városgazdálkodás</t>
  </si>
  <si>
    <t>Közvilágítás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</si>
  <si>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</si>
  <si>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</si>
  <si>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</si>
  <si>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</si>
  <si>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</si>
  <si>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</si>
  <si>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</si>
  <si>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</si>
  <si>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</si>
  <si>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</si>
  <si>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</si>
  <si>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</si>
  <si>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</si>
  <si>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sorszám</t>
  </si>
  <si>
    <t>Bevételi jogcím</t>
  </si>
  <si>
    <t>Kedvezmény nélkül
elérhető bevétel</t>
  </si>
  <si>
    <t>Kedvezmények
összege</t>
  </si>
  <si>
    <t>Ellátottak térítési díjának csökkentése, elengedése</t>
  </si>
  <si>
    <t>Ellátottak kártérítésének csökkentése, elengedése</t>
  </si>
  <si>
    <t>Lakosság részére lakásépítéshez, lakásvásárláshoz nyújtott kölcsön elengedése</t>
  </si>
  <si>
    <t>Iparűzésiadóból biztosított kedvezmény, mentesség</t>
  </si>
  <si>
    <t>…….-ból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</si>
  <si>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</si>
  <si>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</si>
  <si>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</si>
  <si>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</si>
  <si>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Teljes költség</t>
  </si>
  <si>
    <t>Kivitelezés kezdési
és befejezési éve</t>
  </si>
  <si>
    <t>Összesen:</t>
  </si>
  <si>
    <t>Beruházás
megnevezése</t>
  </si>
  <si>
    <t>Sorszám</t>
  </si>
  <si>
    <t>Támogatott szervezet neve</t>
  </si>
  <si>
    <t>Támogatás célja</t>
  </si>
  <si>
    <t>Környezetvédelmi bírság</t>
  </si>
  <si>
    <t>Közfoglalkoztatás</t>
  </si>
  <si>
    <t>Ellátottak pénzbeli juttatásai</t>
  </si>
  <si>
    <t>Közhatalmi bevételek</t>
  </si>
  <si>
    <t>Működési célú átvett pénzeszközök</t>
  </si>
  <si>
    <t>Felújítások</t>
  </si>
  <si>
    <t>Beruházások</t>
  </si>
  <si>
    <t>Munkaadókat terhelő járulékok és szoc hozzájárulási adó</t>
  </si>
  <si>
    <t>Dologi kiadások</t>
  </si>
  <si>
    <t>821900, 910121</t>
  </si>
  <si>
    <t>082044</t>
  </si>
  <si>
    <t>011130</t>
  </si>
  <si>
    <t>066020</t>
  </si>
  <si>
    <t>Talajterhelési díj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</si>
  <si>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</si>
  <si>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</si>
  <si>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</si>
  <si>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</si>
  <si>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</si>
  <si>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</si>
  <si>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</si>
  <si>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rendszeres pénzbeli</t>
  </si>
  <si>
    <t>eseti pbeli</t>
  </si>
  <si>
    <t>890441-442-443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</si>
  <si>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</si>
  <si>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</si>
  <si>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</si>
  <si>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</si>
  <si>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</si>
  <si>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</si>
  <si>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</si>
  <si>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</si>
  <si>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</si>
  <si>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</si>
  <si>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</si>
  <si>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</si>
  <si>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</si>
  <si>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</si>
  <si>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</si>
  <si>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</si>
  <si>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</si>
  <si>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</si>
  <si>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</si>
  <si>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</si>
  <si>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</si>
  <si>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</si>
  <si>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</si>
  <si>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</si>
  <si>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</si>
  <si>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</si>
  <si>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</si>
  <si>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</si>
  <si>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</si>
  <si>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</si>
  <si>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</si>
  <si>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</si>
  <si>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</si>
  <si>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</si>
  <si>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</si>
  <si>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</si>
  <si>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</si>
  <si>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</si>
  <si>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</si>
  <si>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</si>
  <si>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</si>
  <si>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</si>
  <si>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</si>
  <si>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</si>
  <si>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</si>
  <si>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</si>
  <si>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</si>
  <si>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</si>
  <si>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</si>
  <si>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</si>
  <si>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</si>
  <si>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</si>
  <si>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</si>
  <si>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</si>
  <si>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Korábbi évek megszünt adónemei áthuzódó fizetéseiből bef.bev.</t>
  </si>
  <si>
    <t>Egyéb közhatalmi bevételek</t>
  </si>
  <si>
    <t>B36</t>
  </si>
  <si>
    <t>Igazgatási szolgáltatási díj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</si>
  <si>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</si>
  <si>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</si>
  <si>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</si>
  <si>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</si>
  <si>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</si>
  <si>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</si>
  <si>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</si>
  <si>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</si>
  <si>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</si>
  <si>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</si>
  <si>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</si>
  <si>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</si>
  <si>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</si>
  <si>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</si>
  <si>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</si>
  <si>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</si>
  <si>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</si>
  <si>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</si>
  <si>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</si>
  <si>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</si>
  <si>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</si>
  <si>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</si>
  <si>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</si>
  <si>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</si>
  <si>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</si>
  <si>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</si>
  <si>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</si>
  <si>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</si>
  <si>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</si>
  <si>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</si>
  <si>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</si>
  <si>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</si>
  <si>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</si>
  <si>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</si>
  <si>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</si>
  <si>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</si>
  <si>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</si>
  <si>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</si>
  <si>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</si>
  <si>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</si>
  <si>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</si>
  <si>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</si>
  <si>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</si>
  <si>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</si>
  <si>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</si>
  <si>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</si>
  <si>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</si>
  <si>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</si>
  <si>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</si>
  <si>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</si>
  <si>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</si>
  <si>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</si>
  <si>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</si>
  <si>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</si>
  <si>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</si>
  <si>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</si>
  <si>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</si>
  <si>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</si>
  <si>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</si>
  <si>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</si>
  <si>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</si>
  <si>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</si>
  <si>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</si>
  <si>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</si>
  <si>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</si>
  <si>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</si>
  <si>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</si>
  <si>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</si>
  <si>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</si>
  <si>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</si>
  <si>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</si>
  <si>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</si>
  <si>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</si>
  <si>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</si>
  <si>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</si>
  <si>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</si>
  <si>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</si>
  <si>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</si>
  <si>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</si>
  <si>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</si>
  <si>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</si>
  <si>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</si>
  <si>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</si>
  <si>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</si>
  <si>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</si>
  <si>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</si>
  <si>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</si>
  <si>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</si>
  <si>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</si>
  <si>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</si>
  <si>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</si>
  <si>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</si>
  <si>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</si>
  <si>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</si>
  <si>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</si>
  <si>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</si>
  <si>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</si>
  <si>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</si>
  <si>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</si>
  <si>
    <t>Működési kiadások összesen:</t>
  </si>
  <si>
    <t>K1</t>
  </si>
  <si>
    <t>Munkaadókat terhelő járulékok és szociális hozzájárulási adó</t>
  </si>
  <si>
    <t>K2</t>
  </si>
  <si>
    <t>K3</t>
  </si>
  <si>
    <t>ebből:  kamatkiadások</t>
  </si>
  <si>
    <t>K353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</si>
  <si>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</si>
  <si>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</si>
  <si>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</si>
  <si>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</si>
  <si>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</si>
  <si>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</si>
  <si>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</si>
  <si>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</si>
  <si>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</si>
  <si>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</si>
  <si>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</si>
  <si>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</si>
  <si>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Önkormányzat  összesen</t>
  </si>
  <si>
    <t>Kommunális adóból biztosított kedvezmény, mentesség</t>
  </si>
  <si>
    <t>feladatellátás</t>
  </si>
  <si>
    <t>Szava Községi Önkormányzat</t>
  </si>
  <si>
    <t>Magánszemélyek kommunális adója</t>
  </si>
  <si>
    <t>működési, felhalmozási, finanszírozási  bevételeinek, kiadásainak mérlegszerű bemutatása</t>
  </si>
  <si>
    <t>I.</t>
  </si>
  <si>
    <t>MŰKÖDÉSI BEVÉTELEK ÉS KIADÁSOK</t>
  </si>
  <si>
    <t xml:space="preserve">1. </t>
  </si>
  <si>
    <t xml:space="preserve">2. </t>
  </si>
  <si>
    <t xml:space="preserve">3. </t>
  </si>
  <si>
    <t xml:space="preserve">4. </t>
  </si>
  <si>
    <t>Egyéb működési célú támogatások  bevételei ÁHT-n belülről</t>
  </si>
  <si>
    <t>Működési célú visszatérítendő támogatások</t>
  </si>
  <si>
    <t xml:space="preserve">Elvonások és befizetések bevételei </t>
  </si>
  <si>
    <t>Működési bevételek összesen (1.+..+7.)</t>
  </si>
  <si>
    <t xml:space="preserve">Dologi kiadások </t>
  </si>
  <si>
    <t>Ellátottak pénzbeli juttatása</t>
  </si>
  <si>
    <t>Működési kiadások összesen (9.+..+16.)</t>
  </si>
  <si>
    <t>II.</t>
  </si>
  <si>
    <t>FELHALMOZÁSI BEVÉTELEK ÉS KIADÁSOK</t>
  </si>
  <si>
    <t xml:space="preserve">Felhalmozási bevételek </t>
  </si>
  <si>
    <t xml:space="preserve"> -ebből ingatlanok értékesítése</t>
  </si>
  <si>
    <t xml:space="preserve"> -ebből egyéb tárgyi eszköz értékesítése</t>
  </si>
  <si>
    <t xml:space="preserve"> -ebből részesedések értékesítése</t>
  </si>
  <si>
    <t>Egyéb felhalmozási célú támogatás bevételei ÁHT-n belülről</t>
  </si>
  <si>
    <t>Egyéb felhalmozási célú átvett pénzeszköz</t>
  </si>
  <si>
    <t>Felhalmozási célú visszatértendő kölcsönök ÁHT-n kivűlről</t>
  </si>
  <si>
    <t>Felhalmozási bevételek összesen (18.+..+ 24.)</t>
  </si>
  <si>
    <t>Felhalmozási célú visszatértendő kölcsönök ÁHT-n kívülre</t>
  </si>
  <si>
    <t>33.</t>
  </si>
  <si>
    <t>Költségvetési bevételek ( 8.+25.)</t>
  </si>
  <si>
    <t>Költségvetési kiadások ( 17.+32.)</t>
  </si>
  <si>
    <t>III.</t>
  </si>
  <si>
    <t>FINANSZÍROZÁSI BEVÉTELEK ÉS KIADÁSOK</t>
  </si>
  <si>
    <t>35.</t>
  </si>
  <si>
    <t>Hitel, kölcsönfelvétel államháztartáson kívülről</t>
  </si>
  <si>
    <t>36.</t>
  </si>
  <si>
    <t>37.</t>
  </si>
  <si>
    <t>Maradvány igénybe vételele</t>
  </si>
  <si>
    <t>38.</t>
  </si>
  <si>
    <t>Irányító szervi támogatások</t>
  </si>
  <si>
    <t>39.</t>
  </si>
  <si>
    <t>Finanszírozási bevételek összesen(35+..+38.)</t>
  </si>
  <si>
    <t>40.</t>
  </si>
  <si>
    <t>Hitel, kölcsöntörlesztés államháztartáson kívülre</t>
  </si>
  <si>
    <t>41.</t>
  </si>
  <si>
    <t>42.</t>
  </si>
  <si>
    <t>Írányító szervi támogatások folyósítása</t>
  </si>
  <si>
    <t>43.</t>
  </si>
  <si>
    <t>Finanszírozási kiadások összesen ( 40.+..+42. )</t>
  </si>
  <si>
    <t>44.</t>
  </si>
  <si>
    <t>BEVÉTELEK ÖSSZESEN ( 33.+39. )</t>
  </si>
  <si>
    <t>45.</t>
  </si>
  <si>
    <t>KIADÁSOK ÖSSZESEN ( 34.+43. )</t>
  </si>
  <si>
    <t>28</t>
  </si>
  <si>
    <t>29</t>
  </si>
  <si>
    <t>30</t>
  </si>
  <si>
    <t>31</t>
  </si>
  <si>
    <t>35</t>
  </si>
  <si>
    <t>36</t>
  </si>
  <si>
    <t>37</t>
  </si>
  <si>
    <t>42</t>
  </si>
  <si>
    <t>43</t>
  </si>
  <si>
    <t>44</t>
  </si>
  <si>
    <t>45</t>
  </si>
  <si>
    <t>47</t>
  </si>
  <si>
    <t>49</t>
  </si>
  <si>
    <t>116</t>
  </si>
  <si>
    <t>900020</t>
  </si>
  <si>
    <t>Adóbevételek</t>
  </si>
  <si>
    <t>Adatok  Ft-ban</t>
  </si>
  <si>
    <t>Ft</t>
  </si>
  <si>
    <t>Adatok forintban</t>
  </si>
  <si>
    <t>Adatok Ft-ban</t>
  </si>
  <si>
    <t>Álllamháztartáson belüli megelőlegezések</t>
  </si>
  <si>
    <t>K914</t>
  </si>
  <si>
    <t>Államháztartáson belüli megelőlegezések visszafizetése</t>
  </si>
  <si>
    <t>Szavai Körzeti Óvodafenntartó társulás/Szavai Óvoda</t>
  </si>
  <si>
    <t>Államháztartáson belüli megelőlegezések</t>
  </si>
  <si>
    <t>Önkormányzati Jogalkotás</t>
  </si>
  <si>
    <t>Zöldterület</t>
  </si>
  <si>
    <t>Köztemető</t>
  </si>
  <si>
    <t>Közutak</t>
  </si>
  <si>
    <t>Települési támogatás</t>
  </si>
  <si>
    <t>Szünidei gyermekétkeztetés</t>
  </si>
  <si>
    <t>segélyek</t>
  </si>
  <si>
    <t>Házi segítségnyújtás</t>
  </si>
  <si>
    <t>Ovinak</t>
  </si>
  <si>
    <t>Könyvtár, Közművelődési feladatok</t>
  </si>
  <si>
    <t>Ö S S Z E S E N</t>
  </si>
  <si>
    <t>Ivóvíz</t>
  </si>
  <si>
    <t>064010</t>
  </si>
  <si>
    <t>066010</t>
  </si>
  <si>
    <t>013320</t>
  </si>
  <si>
    <t>051030</t>
  </si>
  <si>
    <t>Települési hulladék ellszállítása</t>
  </si>
  <si>
    <t>052020 - 052080</t>
  </si>
  <si>
    <t>Szennyvíz</t>
  </si>
  <si>
    <t>063020</t>
  </si>
  <si>
    <t>091110-091120-091140</t>
  </si>
  <si>
    <t>107052</t>
  </si>
  <si>
    <t>107060</t>
  </si>
  <si>
    <t>EU-s projekt neve, azonosítója:</t>
  </si>
  <si>
    <t>Források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</si>
  <si>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</si>
  <si>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</si>
  <si>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</si>
  <si>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</si>
  <si>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</si>
  <si>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</si>
  <si>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</si>
  <si>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</si>
  <si>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</si>
  <si>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</si>
  <si>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</si>
  <si>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</si>
  <si>
    <t>EFOP-1.5.3-16-2017-00049</t>
  </si>
  <si>
    <t>Óvoda</t>
  </si>
  <si>
    <t xml:space="preserve">Ivóvíz </t>
  </si>
  <si>
    <t>szennyvíz</t>
  </si>
  <si>
    <t>Háziorvos</t>
  </si>
  <si>
    <t xml:space="preserve">Szennyvíz közmű beruházás </t>
  </si>
  <si>
    <t>V.P.-6-7.2.1.2-16</t>
  </si>
  <si>
    <t>2018. évi közvetett támogatások (kedvezmények) bemutatása</t>
  </si>
  <si>
    <t>Tegyünk együtt a jövőnkért !                                                                                              -   Humán szolgáltatásfejlesztés térségi szemléletben</t>
  </si>
  <si>
    <t>2017-2018</t>
  </si>
  <si>
    <t>2018-2019</t>
  </si>
  <si>
    <t>EFOP tárgyi eszköz vásárlás (ping-pong asztal)</t>
  </si>
  <si>
    <t>Törvény szerinti illetmények, munkabérek (K1101)</t>
  </si>
  <si>
    <t>Béren kívüli juttatások (K1107)</t>
  </si>
  <si>
    <t>Foglalkoztatottak egyéb személyi juttatásai (&gt;=14) (K1113)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</si>
  <si>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</si>
  <si>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</si>
  <si>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</si>
  <si>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ebből: szociális hozzájárulási adó (K2)</t>
  </si>
  <si>
    <t>Szakmai anyagok beszerzése (K311)</t>
  </si>
  <si>
    <t>Üzemeltetési anyagok beszerzése (K312)</t>
  </si>
  <si>
    <t>Árubeszerzés (K313)</t>
  </si>
  <si>
    <t>32</t>
  </si>
  <si>
    <t>Informatikai szolgáltatások igénybevétele (K321)</t>
  </si>
  <si>
    <t>33</t>
  </si>
  <si>
    <t>Egyéb kommunikációs szolgáltatások (K322)</t>
  </si>
  <si>
    <t>34</t>
  </si>
  <si>
    <t>Közüzemi díjak (K331)</t>
  </si>
  <si>
    <t>Vásárolt élelmezés (K332)</t>
  </si>
  <si>
    <t>39</t>
  </si>
  <si>
    <t>Karbantartási, kisjavítási szolgáltatások (K334)</t>
  </si>
  <si>
    <t>ebből: biztosítási díjak (K337)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</si>
  <si>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</si>
  <si>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</si>
  <si>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</si>
  <si>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</si>
  <si>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</si>
  <si>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</si>
  <si>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60</t>
  </si>
  <si>
    <t>62</t>
  </si>
  <si>
    <t>98</t>
  </si>
  <si>
    <t>114</t>
  </si>
  <si>
    <t>115</t>
  </si>
  <si>
    <t>ebből: köztemetés [Szoctv. 48.§] (K48)</t>
  </si>
  <si>
    <t>117</t>
  </si>
  <si>
    <t>118</t>
  </si>
  <si>
    <t>ebből: önkormányzat által saját hatáskörben (nem szociális és gyermekvédelmi előírások alapján) adott más ellátás (K48)</t>
  </si>
  <si>
    <t>121</t>
  </si>
  <si>
    <t>A helyi önkormányzatok előző évi elszámolásából származó kiadások (K5021)</t>
  </si>
  <si>
    <t>124</t>
  </si>
  <si>
    <t>144</t>
  </si>
  <si>
    <t>ebből: helyi önkormányzatok és költségvetési szerveik (K505)</t>
  </si>
  <si>
    <t>148</t>
  </si>
  <si>
    <t>149</t>
  </si>
  <si>
    <t>ebből: központi költségvetési szervek (K506)</t>
  </si>
  <si>
    <t>156</t>
  </si>
  <si>
    <t>ebből: társulások és költségvetési szerveik (K506)</t>
  </si>
  <si>
    <t>176</t>
  </si>
  <si>
    <t>179</t>
  </si>
  <si>
    <t>Tartalékok (K513)</t>
  </si>
  <si>
    <t>190</t>
  </si>
  <si>
    <t>193</t>
  </si>
  <si>
    <t>Egyéb tárgyi eszközök beszerzése, létesítése (K64)</t>
  </si>
  <si>
    <t>196</t>
  </si>
  <si>
    <t>197</t>
  </si>
  <si>
    <t>198</t>
  </si>
  <si>
    <t>Beruházási célú előzetesen felszámított általános forgalmi adó (K67)</t>
  </si>
  <si>
    <t>Ingatlanok felújítása (K71)</t>
  </si>
  <si>
    <t>201</t>
  </si>
  <si>
    <t>202</t>
  </si>
  <si>
    <t>Felújítási célú előzetesen felszámított általános forgalmi adó (K74)</t>
  </si>
  <si>
    <t>Adósságot keletkeztető ügylettel megvalósítható beruházás</t>
  </si>
  <si>
    <t>Egyedi szennyvízkezelés kialakítása Szava Községben</t>
  </si>
  <si>
    <t>50 db ingatlanra egyedi szennyvízkezelő berendezés elhelyezése és beszerelése</t>
  </si>
  <si>
    <t>1 db szippantós tartálykocsi beszerzése</t>
  </si>
  <si>
    <t>műszaki ellenőrzés</t>
  </si>
  <si>
    <t>közbeszerzés</t>
  </si>
  <si>
    <t>Fejlesztési célú hitel tőketartozásának törlesztőrészletei:</t>
  </si>
  <si>
    <t>Fejlesztési célú hitel díjtartozása (kamatok, díjak)</t>
  </si>
  <si>
    <t>Felvett éven belüli kötelezettség</t>
  </si>
  <si>
    <t>Tervezett fejlesztési célú hitelfelvétel összege:</t>
  </si>
  <si>
    <t>Működési célú visszatéritendő támogatások ÁHT-n belülre</t>
  </si>
  <si>
    <t>K53</t>
  </si>
  <si>
    <t>Szava Községi Önkormányzat Képviselő Testületének 12/2002(XII.09.Ör</t>
  </si>
  <si>
    <t>6§. A kommunáli adó megfizetése esetén az egedül álló nyugdíjas 30%-os kedvezményben</t>
  </si>
  <si>
    <t>Óvoda kapacitásbővítés</t>
  </si>
  <si>
    <t>Könyvtári eszközbeszerzés</t>
  </si>
  <si>
    <t>Víz- és szennyvízközmű beruházás- eszközhasználati díj</t>
  </si>
  <si>
    <t xml:space="preserve">Szava Községi Önkormányzat                     </t>
  </si>
  <si>
    <t>Szava Községi Önkormányzat stabilitási tv. 3. § (1) bekezdése szerinti adósságot keletkeztető ügyletekből és a kezességvállalásokból fennálló kötelezettségei a 2018-2027. közötti időszakban</t>
  </si>
  <si>
    <t>Módosított előirányzat</t>
  </si>
  <si>
    <t>107060; 104051</t>
  </si>
  <si>
    <t>B64</t>
  </si>
  <si>
    <t>Működési célú visszatérítendő támogatások visszatérülése áht-on kívűlről</t>
  </si>
  <si>
    <t>Egyéb működési célú támogatások áht-n kívülre</t>
  </si>
  <si>
    <t>K513</t>
  </si>
  <si>
    <t>Művelődési Ház ablak beépítés</t>
  </si>
  <si>
    <t>Foglalkoztatottak személyi juttatásai (=01+…+13) (K11)</t>
  </si>
  <si>
    <t>Személyi juttatások (=15+19) (K1)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</si>
  <si>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</si>
  <si>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</si>
  <si>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</si>
  <si>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</si>
  <si>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Szakmai tevékenységet segítő szolgáltatások  (K336)</t>
  </si>
  <si>
    <t>Egyéb szolgáltatások (&gt;=44) (K337)</t>
  </si>
  <si>
    <t>Szolgáltatási kiadások (=35+36+37+39+40+42+43) (K33)</t>
  </si>
  <si>
    <t>Különféle befizetések és egyéb dologi kiadások (=49+50+51+54+58) (K35)</t>
  </si>
  <si>
    <t>Dologi kiadások (=31+34+45+48+59) (K3)</t>
  </si>
  <si>
    <t>Családi támogatások (=63+…+72) (K42)</t>
  </si>
  <si>
    <t>72</t>
  </si>
  <si>
    <t>ebből: az egyéb pénzbeli és természetbeni gyermekvédelmi támogatások  (K42)</t>
  </si>
  <si>
    <t>Egyéb nem intézményi ellátások (&gt;=99+…+117) (K48)</t>
  </si>
  <si>
    <t>ebből: települési támogatás [Szoctv. 45. §], (K48)</t>
  </si>
  <si>
    <t>Ellátottak pénzbeli juttatásai (=61+62+73+74+83+92+95+98) (K4)</t>
  </si>
  <si>
    <t>Elvonások és befizetések (=121+122+123) (K502)</t>
  </si>
  <si>
    <t>137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</si>
  <si>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</si>
  <si>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</si>
  <si>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Egyéb működési célú támogatások államháztartáson kívülre (=177+…+186) (K512)</t>
  </si>
  <si>
    <t>ebből: egyéb civil szervezetek (K512)</t>
  </si>
  <si>
    <t>187</t>
  </si>
  <si>
    <t>188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</si>
  <si>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</si>
  <si>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</si>
  <si>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</si>
  <si>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</si>
  <si>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265</t>
  </si>
  <si>
    <t>Költségvetési kiadások (=20+21+60+118+188+197+202+264) (K1-K8)</t>
  </si>
  <si>
    <t>Villányi Mikrotérségi Szociális és Gyermekjóléti Társulás</t>
  </si>
  <si>
    <t>10. sz. melléklet</t>
  </si>
  <si>
    <t>Ft-ban</t>
  </si>
  <si>
    <t>Felhasználás
2016.12.31.-ig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</si>
  <si>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</si>
  <si>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</si>
  <si>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</si>
  <si>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</si>
  <si>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</si>
  <si>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</si>
  <si>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</si>
  <si>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</si>
  <si>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</si>
  <si>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</si>
  <si>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</si>
  <si>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</si>
  <si>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</si>
  <si>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</si>
  <si>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</si>
  <si>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</si>
  <si>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</si>
  <si>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</si>
  <si>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</si>
  <si>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</si>
  <si>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</si>
  <si>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</si>
  <si>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</si>
  <si>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</si>
  <si>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50</t>
  </si>
  <si>
    <t>C/II Pénztárak, csekkek, betétkönyvek (=C/II/1+C/II/2+C/II/3)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</si>
  <si>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</si>
  <si>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</si>
  <si>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</si>
  <si>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</si>
  <si>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</si>
  <si>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</si>
  <si>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</si>
  <si>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</si>
  <si>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</si>
  <si>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</si>
  <si>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</si>
  <si>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</si>
  <si>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</si>
  <si>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</si>
  <si>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</si>
  <si>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</si>
  <si>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</si>
  <si>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</si>
  <si>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</si>
  <si>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</si>
  <si>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143</t>
  </si>
  <si>
    <t>D/III/1 Adott előlegek (=D/III/1a+…+D/III/1f)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</si>
  <si>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</si>
  <si>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</si>
  <si>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</si>
  <si>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</si>
  <si>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</si>
  <si>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</si>
  <si>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</si>
  <si>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</si>
  <si>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</si>
  <si>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</si>
  <si>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</si>
  <si>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</si>
  <si>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</si>
  <si>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ESZKÖZÖK ÖSSZESEN (=A+B+C+D+E+F)</t>
  </si>
  <si>
    <t>177</t>
  </si>
  <si>
    <t>G/I  Nemzeti vagyon induláskori értéke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</si>
  <si>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</si>
  <si>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</si>
  <si>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</si>
  <si>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</si>
  <si>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</si>
  <si>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</si>
  <si>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</si>
  <si>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</si>
  <si>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</si>
  <si>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186</t>
  </si>
  <si>
    <t>H/I/3 Költségvetési évben esedékes kötelezettségek dologi kiadásokra</t>
  </si>
  <si>
    <t>H/I/4 Költségvetési évben esedékes kötelezettségek ellátottak pénzbeli juttatásaira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</si>
  <si>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</si>
  <si>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</si>
  <si>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</si>
  <si>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</si>
  <si>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</si>
  <si>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</si>
  <si>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</si>
  <si>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</si>
  <si>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</si>
  <si>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</si>
  <si>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</si>
  <si>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</si>
  <si>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</si>
  <si>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</si>
  <si>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</si>
  <si>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</si>
  <si>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</si>
  <si>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</si>
  <si>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</si>
  <si>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</si>
  <si>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</si>
  <si>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</si>
  <si>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</si>
  <si>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</si>
  <si>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</si>
  <si>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</si>
  <si>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</si>
  <si>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</si>
  <si>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</si>
  <si>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</si>
  <si>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</si>
  <si>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</si>
  <si>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</si>
  <si>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</si>
  <si>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</si>
  <si>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</si>
  <si>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</si>
  <si>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</si>
  <si>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</si>
  <si>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</si>
  <si>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</si>
  <si>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</si>
  <si>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</si>
  <si>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</si>
  <si>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</si>
  <si>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Pénzeszközök változásának bemutatása</t>
  </si>
  <si>
    <t>Rovat</t>
  </si>
  <si>
    <t>Munkaadókat terhelő járulékok é szociális hozzájárulási adó</t>
  </si>
  <si>
    <t>Egyéb működési célú támogatások államháztartáson kivűlre</t>
  </si>
  <si>
    <t>Felhalmozási célú támogatások</t>
  </si>
  <si>
    <t>Költségvetési kiadások</t>
  </si>
  <si>
    <t>Központi , irányítószervi támogatások folyósítása</t>
  </si>
  <si>
    <t>Önkormányzatok működési támogatásai</t>
  </si>
  <si>
    <t>Működési célú támogatások áht-n belülről</t>
  </si>
  <si>
    <t>Felhalmozási célú támogatások áht-n belülről</t>
  </si>
  <si>
    <t>Működési célú visszatérítendő támogatások , kölcsönök visszatérülése áht-n kivűlről</t>
  </si>
  <si>
    <t>B65</t>
  </si>
  <si>
    <t>Költségvetési bevételek</t>
  </si>
  <si>
    <t>B814</t>
  </si>
  <si>
    <t>Finanszírozás bevételei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</si>
  <si>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</si>
  <si>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</si>
  <si>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</si>
  <si>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</si>
  <si>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</si>
  <si>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</si>
  <si>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</si>
  <si>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</si>
  <si>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</si>
  <si>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</si>
  <si>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</si>
  <si>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</si>
  <si>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</si>
  <si>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</si>
  <si>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</si>
  <si>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ebből: helyi önkormányzatok és költségvetési szerveik (B15)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</si>
  <si>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</si>
  <si>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</si>
  <si>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</si>
  <si>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</si>
  <si>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</si>
  <si>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</si>
  <si>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</si>
  <si>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</si>
  <si>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</si>
  <si>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</si>
  <si>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</si>
  <si>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</si>
  <si>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</si>
  <si>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</si>
  <si>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</si>
  <si>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</si>
  <si>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Értékesítési és forgalmi adók (=117+…+138) (B351)</t>
  </si>
  <si>
    <t>123</t>
  </si>
  <si>
    <t>ebből: állandó jelleggel végzett iparűzési tevékenység után fizetett helyi iparűzési adó (B351)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</si>
  <si>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</si>
  <si>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</si>
  <si>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</si>
  <si>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</si>
  <si>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</si>
  <si>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</si>
  <si>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</si>
  <si>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Közhatalmi bevételek (=93+94+104+109+167+168) (B3)</t>
  </si>
  <si>
    <t>Készletértékesítés ellenértéke (B401)</t>
  </si>
  <si>
    <t>Szolgáltatások ellenértéke (&gt;=189+190) (B402)</t>
  </si>
  <si>
    <t>191</t>
  </si>
  <si>
    <t>Közvetített szolgáltatások ellenértéke  (&gt;=192) (B403)</t>
  </si>
  <si>
    <t>192</t>
  </si>
  <si>
    <t>ebből: államháztartáson belül (B403)</t>
  </si>
  <si>
    <t>Tulajdonosi bevételek (&gt;=194+…+199) (B404)</t>
  </si>
  <si>
    <t>206</t>
  </si>
  <si>
    <t>Egyéb kapott (járó) kamatok és kamatjellegű bevételek (&gt;=207+208) (B4082)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</si>
  <si>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</si>
  <si>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</si>
  <si>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</si>
  <si>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</si>
  <si>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</si>
  <si>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</si>
  <si>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</si>
  <si>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</si>
  <si>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</si>
  <si>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</si>
  <si>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</si>
  <si>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</si>
  <si>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240</t>
  </si>
  <si>
    <t>ebből: pénzügyi vállalkozások (B64)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</si>
  <si>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</si>
  <si>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</si>
  <si>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</si>
  <si>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</si>
  <si>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275</t>
  </si>
  <si>
    <t>ebből: háztartások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</si>
  <si>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</si>
  <si>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</si>
  <si>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</si>
  <si>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</si>
  <si>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2018. évi bevételek</t>
  </si>
  <si>
    <t>2018. évi kiadások</t>
  </si>
  <si>
    <t>2018. évi eredménykimutatás</t>
  </si>
  <si>
    <t>2018. évi mérleg</t>
  </si>
  <si>
    <t>2018. évi pénzmaradvány</t>
  </si>
  <si>
    <t>2018.  évi működési célú támogatás</t>
  </si>
  <si>
    <t>2018. évi beruházási kiadásai feladatonként</t>
  </si>
  <si>
    <t>Szék vásárlás</t>
  </si>
  <si>
    <t xml:space="preserve">                -  egyéb forrás (hozzájárulás)</t>
  </si>
  <si>
    <t>Saját erő    -  hitelből</t>
  </si>
  <si>
    <t>nyilvánosság</t>
  </si>
  <si>
    <t>Megvalósíthatósági tanulmány</t>
  </si>
  <si>
    <t>Likvid hitel felvétel</t>
  </si>
  <si>
    <t>072111-072112</t>
  </si>
  <si>
    <t>107060,104051</t>
  </si>
  <si>
    <t>104037</t>
  </si>
  <si>
    <t>018010;018030</t>
  </si>
  <si>
    <t>062020</t>
  </si>
  <si>
    <t>Településfejlesztési projektek és támogatásuk</t>
  </si>
  <si>
    <t>041233;041237</t>
  </si>
  <si>
    <t>107080</t>
  </si>
  <si>
    <t>Esélyegyenlőség elősegítését célzó tevékenységek és programok</t>
  </si>
  <si>
    <t>018010</t>
  </si>
  <si>
    <t>Önkormányzatok elszámolásai a központi költségvetéssel</t>
  </si>
  <si>
    <t>018030</t>
  </si>
  <si>
    <t>Támogatási célú finanszírozási műveletek</t>
  </si>
  <si>
    <t>900060</t>
  </si>
  <si>
    <t>Forgatási és befektetési célú finanszírozási műveletek</t>
  </si>
  <si>
    <t>Önkormányzatok funkcióra nem sorolható bevételei államháztartáson kívűlről</t>
  </si>
  <si>
    <t>082092</t>
  </si>
  <si>
    <t>Közművelődés-hagyományos közösségi kulturális értékek gondozása</t>
  </si>
  <si>
    <t xml:space="preserve">  2018. évi zárszámadás</t>
  </si>
  <si>
    <t>Közművelődési érdekeltég növ. támogatásból beszer-zendő tárgyi eszközök</t>
  </si>
  <si>
    <t>No.</t>
  </si>
  <si>
    <t>Jogcím száma</t>
  </si>
  <si>
    <t>Jogcím megnevezése</t>
  </si>
  <si>
    <t>Mennyiségi egység</t>
  </si>
  <si>
    <t>Eredeti</t>
  </si>
  <si>
    <t>Módosított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</si>
  <si>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</si>
  <si>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</si>
  <si>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</si>
  <si>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</si>
  <si>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</si>
  <si>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</si>
  <si>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</si>
  <si>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</si>
  <si>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</si>
  <si>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</si>
  <si>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</si>
  <si>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</si>
  <si>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</si>
  <si>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</si>
  <si>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</si>
  <si>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</si>
  <si>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</si>
  <si>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</si>
  <si>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</si>
  <si>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</si>
  <si>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</si>
  <si>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</si>
  <si>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</si>
  <si>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</si>
  <si>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</si>
  <si>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</si>
  <si>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</si>
  <si>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</si>
  <si>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</si>
  <si>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</si>
  <si>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</si>
  <si>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</si>
  <si>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</si>
  <si>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</si>
  <si>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</si>
  <si>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</si>
  <si>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</si>
  <si>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</si>
  <si>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</si>
  <si>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</si>
  <si>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</si>
  <si>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</si>
  <si>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</si>
  <si>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</si>
  <si>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</si>
  <si>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</si>
  <si>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</si>
  <si>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</si>
  <si>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</si>
  <si>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</si>
  <si>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</si>
  <si>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</si>
  <si>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</si>
  <si>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I.1.e</t>
  </si>
  <si>
    <t>Üdülőhelyi feladatok támogatása</t>
  </si>
  <si>
    <t xml:space="preserve">idegenforgalmi adóforint </t>
  </si>
  <si>
    <t>I.1.e - V.</t>
  </si>
  <si>
    <t>Üdülőhelyi feladatok támogatása - beszámítás után</t>
  </si>
  <si>
    <t>V. Info</t>
  </si>
  <si>
    <t>Beszámítás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</si>
  <si>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</si>
  <si>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</si>
  <si>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</si>
  <si>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</si>
  <si>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</si>
  <si>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</si>
  <si>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</si>
  <si>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</si>
  <si>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</si>
  <si>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</si>
  <si>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</si>
  <si>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</si>
  <si>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</si>
  <si>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</si>
  <si>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</si>
  <si>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</si>
  <si>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>I.6</t>
  </si>
  <si>
    <t>Polgármesteri illetmény támogatása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</si>
  <si>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</si>
  <si>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</si>
  <si>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</si>
  <si>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2018.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</si>
  <si>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</si>
  <si>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</si>
  <si>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</si>
  <si>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</si>
  <si>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</si>
  <si>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</si>
  <si>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2018. évben 4 hónapra - óvoda napi nyitvatartási ideje eléri a nyolc órát</t>
  </si>
  <si>
    <t>II.1. (1) 2</t>
  </si>
  <si>
    <t>II.1. (2) 2</t>
  </si>
  <si>
    <t>II.1. (3) 2</t>
  </si>
  <si>
    <t>II.2. Óvodaműködtetési támogatás</t>
  </si>
  <si>
    <t>41</t>
  </si>
  <si>
    <t>II.2. (1) 1</t>
  </si>
  <si>
    <t>Óvoda napi nyitvatartási ideje eléri a nyolc órát</t>
  </si>
  <si>
    <t>II.2. (8) 1</t>
  </si>
  <si>
    <t>Óvoda napi nyitvatartási ideje nem éri el a nyolc órát, de eléri a hat órát</t>
  </si>
  <si>
    <t>II.2. (1) 2</t>
  </si>
  <si>
    <t>II.2. (6) 2</t>
  </si>
  <si>
    <t xml:space="preserve">II.3. Társulás által fenntartott óvodákba bejáró gyermekek utaztatásának támogatása </t>
  </si>
  <si>
    <t>II.3. 1</t>
  </si>
  <si>
    <t xml:space="preserve">8 hónap </t>
  </si>
  <si>
    <t>46</t>
  </si>
  <si>
    <t>II.3. 2</t>
  </si>
  <si>
    <t>4 hónap</t>
  </si>
  <si>
    <t>II.4. 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</si>
  <si>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</si>
  <si>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2016. december 31-éig szerezték meg</t>
  </si>
  <si>
    <t>48</t>
  </si>
  <si>
    <t>II.4.b (1)</t>
  </si>
  <si>
    <t>Alapfokozatú végzettségű pedagógus II. kategóriába sorolt óvodapedagógusok kiegészítő támogatása, akik a minősítést 2018. január 1-jei átsorolássalszerezték meg</t>
  </si>
  <si>
    <t>II.4.a (2)</t>
  </si>
  <si>
    <t>Alapfokozatú végzettségű mesterpedagógus kategóriába sorolt óvodapedagógusok kiegészítő támogatása, akik a minősítést 2016. december 31-éig szerezték meg</t>
  </si>
  <si>
    <t>63</t>
  </si>
  <si>
    <t xml:space="preserve">II. </t>
  </si>
  <si>
    <t>A települési önkormányzatok egyes köznevelési feladatainak támogatása</t>
  </si>
  <si>
    <t>64</t>
  </si>
  <si>
    <t>III.2.</t>
  </si>
  <si>
    <t>A települési önkormányzatok szociális feladatainak egyéb támogatása</t>
  </si>
  <si>
    <t>III.6. A rászoruló gyermekek szünidei étkeztetésének támogatása</t>
  </si>
  <si>
    <t>112</t>
  </si>
  <si>
    <t>III.6.</t>
  </si>
  <si>
    <t>A rászoruló gyermekek szünidei étkeztetésének támogatása</t>
  </si>
  <si>
    <t>A települési önkormányzatok szociális, gyermekjóléti és gyermekétkeztetési feladatainak támogatása</t>
  </si>
  <si>
    <t>Könyvtári, közművelődési és múzeumi feladatok támogatása</t>
  </si>
  <si>
    <t>120</t>
  </si>
  <si>
    <t>IV.1.d</t>
  </si>
  <si>
    <t>Települési önkormányzatok nyilvános könyvtári és a közművelődési feladatainak támogatása</t>
  </si>
  <si>
    <t>MINDÖSSZESEN:</t>
  </si>
  <si>
    <t>2018. évi Tartalékok bemutatása</t>
  </si>
  <si>
    <t>Felhalmozási célú tartalék</t>
  </si>
  <si>
    <t>Általános tartalék</t>
  </si>
  <si>
    <t>Tartalékok összesen</t>
  </si>
  <si>
    <t xml:space="preserve"> </t>
  </si>
  <si>
    <t>Többéves kihatással járó döntésekből származó kötelezettségei célok szerint, évenkénti bontásban</t>
  </si>
  <si>
    <t>sor-szám</t>
  </si>
  <si>
    <t>Kötelezettség jogcíme</t>
  </si>
  <si>
    <t>Köt. váll. éve</t>
  </si>
  <si>
    <t>Érvényesség</t>
  </si>
  <si>
    <t>Szerződő partner</t>
  </si>
  <si>
    <t xml:space="preserve">2017.12.31-én fennálló tartozás,  </t>
  </si>
  <si>
    <t>Összesen        (7+8+9)</t>
  </si>
  <si>
    <t>Fejlesztési célú hosszú lejáratú hitel:</t>
  </si>
  <si>
    <t>VP 6.7.4.1.1-15 azonosító számú "Egyedi szennyvízkezelés kialakítása Szava községben " pályázat önerő hitele</t>
  </si>
  <si>
    <t>Otp Bank Nyrt</t>
  </si>
  <si>
    <t>2017.12.31-ig teljesült</t>
  </si>
  <si>
    <t>Összesen (6+7+8+9)</t>
  </si>
  <si>
    <t>Pályázatok:</t>
  </si>
  <si>
    <t>VP 6.7.4.1.1-15 azonosító számú "Egyedi szennyvízkezelés kialakítása Szava községben " pályázat</t>
  </si>
  <si>
    <t>2017</t>
  </si>
  <si>
    <t>Vidékfejlesztési Program Irányító Hatóság</t>
  </si>
  <si>
    <t>21. számú melléklet</t>
  </si>
  <si>
    <t>Hosszú lejáratú hitelek, kölcsönök felvétele pénzügyi vállalkozástól (B8111)</t>
  </si>
  <si>
    <t>Likviditási célú hitelek, kölcsönök felvétele pénzügyi vállalkozástól (B8112)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</si>
  <si>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</si>
  <si>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</si>
  <si>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</si>
  <si>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</si>
  <si>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</si>
  <si>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</si>
  <si>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Bevételek mindösszesen:</t>
  </si>
  <si>
    <t>Államháztartáson belüli megelőlegezések visszafizetése (K914)</t>
  </si>
  <si>
    <t>Belföldi finanszírozás kiadásai (=06+19+…+25+28) (K91)</t>
  </si>
  <si>
    <t>40</t>
  </si>
  <si>
    <t>Finanszírozási kiadások (=29+37+38+39) (K9)</t>
  </si>
  <si>
    <t>Kiadások mindösszesen:</t>
  </si>
  <si>
    <t>Vagyonkimutatás - 2018</t>
  </si>
  <si>
    <t>Értéktípus: Forint</t>
  </si>
  <si>
    <t>Előző év</t>
  </si>
  <si>
    <t>Tárgyév</t>
  </si>
  <si>
    <t>Index (%)</t>
  </si>
  <si>
    <t>ESZKÖZÖK</t>
  </si>
  <si>
    <t>A/ NEMZETI VAGYONBA TARTOZÓ BEFEKTETETT ESZKÖZÖK</t>
  </si>
  <si>
    <t>A</t>
  </si>
  <si>
    <t>208 665 282</t>
  </si>
  <si>
    <t>228 177 341</t>
  </si>
  <si>
    <t>109,35</t>
  </si>
  <si>
    <t>I. IMMATERIÁLIS JAVAK</t>
  </si>
  <si>
    <t>A/I</t>
  </si>
  <si>
    <t>781 534</t>
  </si>
  <si>
    <t>521 690</t>
  </si>
  <si>
    <t>66,75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</si>
  <si>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</si>
  <si>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</si>
  <si>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</si>
  <si>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</si>
  <si>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</si>
  <si>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</si>
  <si>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</si>
  <si>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</si>
  <si>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</si>
  <si>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</si>
  <si>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</si>
  <si>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</si>
  <si>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</si>
  <si>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</si>
  <si>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</si>
  <si>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</si>
  <si>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</si>
  <si>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</si>
  <si>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</si>
  <si>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</si>
  <si>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</si>
  <si>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</si>
  <si>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</si>
  <si>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</si>
  <si>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207 864 097</t>
  </si>
  <si>
    <t>227 636 000</t>
  </si>
  <si>
    <t>109,51</t>
  </si>
  <si>
    <t>1. Ingatlanok és kapcsolódó vagyoni értékű jogok</t>
  </si>
  <si>
    <t>A/II/1</t>
  </si>
  <si>
    <t>201 607 987</t>
  </si>
  <si>
    <t>192 195 084</t>
  </si>
  <si>
    <t>95,33</t>
  </si>
  <si>
    <t>A/II/1/a</t>
  </si>
  <si>
    <t>46 446 331</t>
  </si>
  <si>
    <t>44 605 515</t>
  </si>
  <si>
    <t>96,04</t>
  </si>
  <si>
    <t>A/II/1/b</t>
  </si>
  <si>
    <t>A/II/1/c</t>
  </si>
  <si>
    <t>154 152 656</t>
  </si>
  <si>
    <t>146 580 569</t>
  </si>
  <si>
    <t>95,09</t>
  </si>
  <si>
    <t>A/II/1/d</t>
  </si>
  <si>
    <t>1 009 000</t>
  </si>
  <si>
    <t>100</t>
  </si>
  <si>
    <t>2. Gépek, berendezések, felszerelések, járművek</t>
  </si>
  <si>
    <t>A/II/2</t>
  </si>
  <si>
    <t>3 031 110</t>
  </si>
  <si>
    <t>2 387 532</t>
  </si>
  <si>
    <t>78,77</t>
  </si>
  <si>
    <t>A/II/2/a</t>
  </si>
  <si>
    <t>A/II/2/b</t>
  </si>
  <si>
    <t>A/II/2/c</t>
  </si>
  <si>
    <t>-1 097 408</t>
  </si>
  <si>
    <t>-1 213 408</t>
  </si>
  <si>
    <t>110,57</t>
  </si>
  <si>
    <t>A/II/2/d</t>
  </si>
  <si>
    <t>4 128 518</t>
  </si>
  <si>
    <t>3 600 940</t>
  </si>
  <si>
    <t>87,22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</si>
  <si>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</si>
  <si>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</si>
  <si>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</si>
  <si>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</si>
  <si>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</si>
  <si>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</si>
  <si>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</si>
  <si>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</si>
  <si>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3 225 000</t>
  </si>
  <si>
    <t>33 053 384</t>
  </si>
  <si>
    <t>1 024,91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</si>
  <si>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</si>
  <si>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</si>
  <si>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</si>
  <si>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</si>
  <si>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</si>
  <si>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</si>
  <si>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</si>
  <si>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</si>
  <si>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</si>
  <si>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</si>
  <si>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</si>
  <si>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</si>
  <si>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19 651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</si>
  <si>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</si>
  <si>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</si>
  <si>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</si>
  <si>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</si>
  <si>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</si>
  <si>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</si>
  <si>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</si>
  <si>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</si>
  <si>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</si>
  <si>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</si>
  <si>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</si>
  <si>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</si>
  <si>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</si>
  <si>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</si>
  <si>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</si>
  <si>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</si>
  <si>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</si>
  <si>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</si>
  <si>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</si>
  <si>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</si>
  <si>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</si>
  <si>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</si>
  <si>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</si>
  <si>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</si>
  <si>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</si>
  <si>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</si>
  <si>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</si>
  <si>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</si>
  <si>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</si>
  <si>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</si>
  <si>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</si>
  <si>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</si>
  <si>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</si>
  <si>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</si>
  <si>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</si>
  <si>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</si>
  <si>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</si>
  <si>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</si>
  <si>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</si>
  <si>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</si>
  <si>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41 532 075</t>
  </si>
  <si>
    <t>10 507 615</t>
  </si>
  <si>
    <t>25,30</t>
  </si>
  <si>
    <t>I. Lekötött bankbetétek</t>
  </si>
  <si>
    <t>C/I</t>
  </si>
  <si>
    <t>II. Pénztárak, csekkek, betétkönyvek</t>
  </si>
  <si>
    <t>C/II</t>
  </si>
  <si>
    <t>89 365</t>
  </si>
  <si>
    <t>78 185</t>
  </si>
  <si>
    <t>87,49</t>
  </si>
  <si>
    <t>III. Forintszámlák</t>
  </si>
  <si>
    <t>C/III</t>
  </si>
  <si>
    <t>41 442 710</t>
  </si>
  <si>
    <t>10 429 430</t>
  </si>
  <si>
    <t>25,17</t>
  </si>
  <si>
    <t>IV. Devizaszámlák</t>
  </si>
  <si>
    <t>C/IV</t>
  </si>
  <si>
    <t>D/ KÖVETELÉSEK</t>
  </si>
  <si>
    <t>D</t>
  </si>
  <si>
    <t>4 511 647</t>
  </si>
  <si>
    <t>5 384 776</t>
  </si>
  <si>
    <t>119,35</t>
  </si>
  <si>
    <t>I. Költségvetési évben esedékes követelések</t>
  </si>
  <si>
    <t>D/I</t>
  </si>
  <si>
    <t>5 314 776</t>
  </si>
  <si>
    <t>117,80</t>
  </si>
  <si>
    <t>II. Költségvetési évet követően esedékes követelések</t>
  </si>
  <si>
    <t>D/II</t>
  </si>
  <si>
    <t>III. Követelés jellegű sajátos elszámolások</t>
  </si>
  <si>
    <t>D/III</t>
  </si>
  <si>
    <t>70 000</t>
  </si>
  <si>
    <t>E/ EGYÉB SAJÁTOS ESZKÖZOLDALI ELSZÁMOLÁSOK</t>
  </si>
  <si>
    <t>E</t>
  </si>
  <si>
    <t>9 882 613</t>
  </si>
  <si>
    <t>F/ AKTÍV IDŐBELI ELHATÁROLÁSOK</t>
  </si>
  <si>
    <t>F</t>
  </si>
  <si>
    <t>ESZKÖZÖK ÖSSZESEN</t>
  </si>
  <si>
    <t>A+..+F</t>
  </si>
  <si>
    <t>264 591 617</t>
  </si>
  <si>
    <t>244 069 732</t>
  </si>
  <si>
    <t>92,24</t>
  </si>
  <si>
    <t>FORRÁSOK</t>
  </si>
  <si>
    <t>G/ SAJÁT TŐKE</t>
  </si>
  <si>
    <t>G</t>
  </si>
  <si>
    <t>260 159 655</t>
  </si>
  <si>
    <t>237 773 705</t>
  </si>
  <si>
    <t>91,40</t>
  </si>
  <si>
    <t>I. Nemzeti vagyon induláskori értéke</t>
  </si>
  <si>
    <t>G/I</t>
  </si>
  <si>
    <t>328 171 656</t>
  </si>
  <si>
    <t>II. Nemzeti vagyon változásai</t>
  </si>
  <si>
    <t>G/II</t>
  </si>
  <si>
    <t>III. Egyéb eszközök induláskori értéke és változásai</t>
  </si>
  <si>
    <t>G/III</t>
  </si>
  <si>
    <t>2 550 264</t>
  </si>
  <si>
    <t>IV. Felhalmozott eredmény</t>
  </si>
  <si>
    <t>G/IV</t>
  </si>
  <si>
    <t>-106 425 215</t>
  </si>
  <si>
    <t>-70 562 265</t>
  </si>
  <si>
    <t>66,30</t>
  </si>
  <si>
    <t>V. Eszközök értékhelyesbítésének forrása</t>
  </si>
  <si>
    <t>G/V</t>
  </si>
  <si>
    <t>VI. Mérleg szerinti eredmény</t>
  </si>
  <si>
    <t>G/VI</t>
  </si>
  <si>
    <t>35 862 950</t>
  </si>
  <si>
    <t>-22 385 950</t>
  </si>
  <si>
    <t>-62,42</t>
  </si>
  <si>
    <t>H/ KÖTELEZETTSÉGEK</t>
  </si>
  <si>
    <t>H</t>
  </si>
  <si>
    <t>4 282 952</t>
  </si>
  <si>
    <t>4 604 034</t>
  </si>
  <si>
    <t>107,50</t>
  </si>
  <si>
    <t>I. Költségvetési évben esedékes kötelezettségek</t>
  </si>
  <si>
    <t>H/I</t>
  </si>
  <si>
    <t>450 482</t>
  </si>
  <si>
    <t>711 618</t>
  </si>
  <si>
    <t>157,97</t>
  </si>
  <si>
    <t>II. Költségvetési évet követően esedékes kötelezettségek</t>
  </si>
  <si>
    <t>H/II</t>
  </si>
  <si>
    <t>1 169 377</t>
  </si>
  <si>
    <t>1 260 261</t>
  </si>
  <si>
    <t>107,77</t>
  </si>
  <si>
    <t>III. Kötelezettség jellegű sajátos elszámolások</t>
  </si>
  <si>
    <t>H/III</t>
  </si>
  <si>
    <t>2 663 093</t>
  </si>
  <si>
    <t>2 632 155</t>
  </si>
  <si>
    <t>98,84</t>
  </si>
  <si>
    <t>I/ KINCSTÁRI SZÁMLAVEZETÉSSEL KAPCSOLATOS ELSZÁMOLÁSOK</t>
  </si>
  <si>
    <t>I</t>
  </si>
  <si>
    <t>J/ PASSZÍV IDŐBELI ELHATÁROLÁSOK (=K/1+K/2+K/3)</t>
  </si>
  <si>
    <t>J</t>
  </si>
  <si>
    <t>149 010</t>
  </si>
  <si>
    <t>1 691 993</t>
  </si>
  <si>
    <t>1 135,49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</si>
  <si>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</si>
  <si>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</si>
  <si>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</si>
  <si>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</si>
  <si>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</si>
  <si>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</si>
  <si>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</si>
  <si>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</si>
  <si>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</si>
  <si>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</si>
  <si>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</si>
  <si>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</si>
  <si>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</si>
  <si>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</si>
  <si>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</si>
  <si>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</si>
  <si>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</si>
  <si>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</si>
  <si>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</si>
  <si>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</si>
  <si>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 xml:space="preserve"> Baranya-Víz Zrt. részesedés</t>
  </si>
  <si>
    <t>19651</t>
  </si>
  <si>
    <t>Gépjárműadóból biztosított kedvezmény, mentesség</t>
  </si>
  <si>
    <t>részesül. A kedvezmény mértéke: 1200,-Ft/fő, érintett adózók száma 28.</t>
  </si>
  <si>
    <t>Gépjárműadó: 1991. évi LXXXVII. törvény szerinti mentesség 13.160,-Ft.</t>
  </si>
  <si>
    <t>Iparűzés: Önkormányzata Képviselő-testületének 11/2015. (XI.30.) 13§ (1) 50.928,-Ft.</t>
  </si>
  <si>
    <t>Működési célú költségvetési támogatások és kiegészítő támogatások</t>
  </si>
  <si>
    <t>Elszámolásból származó bevételek</t>
  </si>
  <si>
    <t>045120</t>
  </si>
  <si>
    <t>072111</t>
  </si>
  <si>
    <r>
      <t>Felhalmozási kiadások összesen (26.</t>
    </r>
    <r>
      <rPr>
        <b/>
        <i/>
        <sz val="12"/>
        <rFont val="Times New Roman"/>
        <family val="1"/>
        <charset val="238"/>
      </rPr>
      <t>+ ..</t>
    </r>
    <r>
      <rPr>
        <b/>
        <sz val="12"/>
        <rFont val="Times New Roman"/>
        <family val="1"/>
        <charset val="238"/>
      </rPr>
      <t>+31.)</t>
    </r>
  </si>
  <si>
    <t>Segélyek</t>
  </si>
  <si>
    <t>821900, 910121;082044</t>
  </si>
  <si>
    <t>041232;041233;041231</t>
  </si>
  <si>
    <t>821900, 910121,082044</t>
  </si>
  <si>
    <t>104031</t>
  </si>
  <si>
    <t>041232,041233,041231</t>
  </si>
</sst>
</file>

<file path=xl/styles.xml><?xml version="1.0" encoding="utf-8"?>
<styleSheet xmlns="http://schemas.openxmlformats.org/spreadsheetml/2006/main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9" formatCode="_-* #,##0\ _F_t_-;\-* #,##0\ _F_t_-;_-* &quot;-&quot;??\ _F_t_-;_-@_-"/>
    <numFmt numFmtId="173" formatCode="#,##0.0"/>
  </numFmts>
  <fonts count="58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 CE"/>
      <charset val="238"/>
    </font>
    <font>
      <sz val="10"/>
      <name val="Cambria"/>
      <family val="1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24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Arial CE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lightHorizontal"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Horizontal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3" fontId="27" fillId="0" borderId="0" applyFont="0" applyFill="0" applyBorder="0" applyAlignment="0">
      <protection locked="0"/>
    </xf>
    <xf numFmtId="0" fontId="9" fillId="16" borderId="5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13" fillId="4" borderId="0" applyNumberFormat="0" applyBorder="0" applyAlignment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" fillId="0" borderId="0"/>
    <xf numFmtId="0" fontId="25" fillId="0" borderId="0"/>
    <xf numFmtId="0" fontId="34" fillId="0" borderId="0"/>
    <xf numFmtId="0" fontId="28" fillId="0" borderId="0"/>
    <xf numFmtId="0" fontId="1" fillId="0" borderId="0"/>
    <xf numFmtId="0" fontId="34" fillId="0" borderId="0"/>
    <xf numFmtId="0" fontId="25" fillId="0" borderId="0"/>
    <xf numFmtId="0" fontId="26" fillId="0" borderId="0"/>
    <xf numFmtId="0" fontId="23" fillId="0" borderId="0"/>
    <xf numFmtId="0" fontId="23" fillId="0" borderId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  <xf numFmtId="9" fontId="1" fillId="0" borderId="0" applyFont="0" applyFill="0" applyBorder="0" applyAlignment="0" applyProtection="0"/>
  </cellStyleXfs>
  <cellXfs count="807">
    <xf numFmtId="0" fontId="0" fillId="0" borderId="0" xfId="0"/>
    <xf numFmtId="0" fontId="21" fillId="0" borderId="0" xfId="0" applyFont="1"/>
    <xf numFmtId="3" fontId="0" fillId="0" borderId="0" xfId="0" applyNumberFormat="1"/>
    <xf numFmtId="0" fontId="22" fillId="0" borderId="0" xfId="0" applyFont="1"/>
    <xf numFmtId="0" fontId="23" fillId="0" borderId="0" xfId="46"/>
    <xf numFmtId="0" fontId="23" fillId="0" borderId="0" xfId="46" applyFill="1"/>
    <xf numFmtId="0" fontId="30" fillId="0" borderId="10" xfId="44" applyFont="1" applyBorder="1" applyAlignment="1" applyProtection="1">
      <alignment vertical="center"/>
      <protection hidden="1"/>
    </xf>
    <xf numFmtId="0" fontId="30" fillId="20" borderId="10" xfId="44" applyFont="1" applyFill="1" applyBorder="1" applyAlignment="1" applyProtection="1">
      <alignment vertical="center"/>
      <protection hidden="1"/>
    </xf>
    <xf numFmtId="0" fontId="31" fillId="0" borderId="11" xfId="44" applyFont="1" applyBorder="1" applyAlignment="1" applyProtection="1">
      <alignment vertical="center" textRotation="90"/>
      <protection hidden="1"/>
    </xf>
    <xf numFmtId="0" fontId="31" fillId="21" borderId="10" xfId="44" applyFont="1" applyFill="1" applyBorder="1" applyAlignment="1" applyProtection="1">
      <alignment horizontal="center" vertical="center"/>
      <protection hidden="1"/>
    </xf>
    <xf numFmtId="0" fontId="32" fillId="21" borderId="10" xfId="44" applyFont="1" applyFill="1" applyBorder="1" applyAlignment="1" applyProtection="1">
      <alignment vertical="center"/>
      <protection hidden="1"/>
    </xf>
    <xf numFmtId="3" fontId="30" fillId="21" borderId="10" xfId="28" applyNumberFormat="1" applyFont="1" applyFill="1" applyBorder="1" applyAlignment="1" applyProtection="1">
      <alignment horizontal="right" vertical="center" wrapText="1"/>
      <protection hidden="1"/>
    </xf>
    <xf numFmtId="0" fontId="31" fillId="0" borderId="11" xfId="44" applyFont="1" applyBorder="1" applyAlignment="1" applyProtection="1">
      <alignment vertical="center"/>
      <protection hidden="1"/>
    </xf>
    <xf numFmtId="0" fontId="30" fillId="0" borderId="10" xfId="44" applyFont="1" applyBorder="1" applyAlignment="1" applyProtection="1">
      <alignment horizontal="left" vertical="center"/>
      <protection hidden="1"/>
    </xf>
    <xf numFmtId="0" fontId="30" fillId="22" borderId="10" xfId="44" applyFont="1" applyFill="1" applyBorder="1" applyAlignment="1" applyProtection="1">
      <alignment horizontal="center" vertical="center"/>
      <protection hidden="1"/>
    </xf>
    <xf numFmtId="0" fontId="30" fillId="22" borderId="10" xfId="44" applyFont="1" applyFill="1" applyBorder="1" applyAlignment="1" applyProtection="1">
      <alignment vertical="center"/>
      <protection hidden="1"/>
    </xf>
    <xf numFmtId="0" fontId="30" fillId="22" borderId="10" xfId="44" applyFont="1" applyFill="1" applyBorder="1" applyAlignment="1" applyProtection="1">
      <alignment horizontal="left" vertical="center"/>
      <protection hidden="1"/>
    </xf>
    <xf numFmtId="3" fontId="30" fillId="22" borderId="10" xfId="28" applyNumberFormat="1" applyFont="1" applyFill="1" applyBorder="1" applyAlignment="1" applyProtection="1">
      <alignment horizontal="right" vertical="center" wrapText="1"/>
      <protection hidden="1"/>
    </xf>
    <xf numFmtId="3" fontId="31" fillId="22" borderId="10" xfId="28" applyNumberFormat="1" applyFont="1" applyFill="1" applyBorder="1" applyAlignment="1" applyProtection="1">
      <alignment horizontal="right" vertical="center"/>
      <protection hidden="1"/>
    </xf>
    <xf numFmtId="0" fontId="31" fillId="0" borderId="10" xfId="44" applyFont="1" applyBorder="1" applyAlignment="1" applyProtection="1">
      <alignment vertical="center"/>
      <protection hidden="1"/>
    </xf>
    <xf numFmtId="0" fontId="30" fillId="0" borderId="11" xfId="44" applyFont="1" applyBorder="1" applyAlignment="1" applyProtection="1">
      <alignment vertical="center"/>
      <protection hidden="1"/>
    </xf>
    <xf numFmtId="0" fontId="30" fillId="0" borderId="10" xfId="44" applyFont="1" applyBorder="1" applyAlignment="1" applyProtection="1">
      <alignment horizontal="center" vertical="center"/>
      <protection hidden="1"/>
    </xf>
    <xf numFmtId="3" fontId="30" fillId="0" borderId="10" xfId="28" applyNumberFormat="1" applyFont="1" applyFill="1" applyBorder="1" applyAlignment="1" applyProtection="1">
      <alignment horizontal="right" vertical="center" wrapText="1"/>
      <protection hidden="1"/>
    </xf>
    <xf numFmtId="3" fontId="31" fillId="0" borderId="10" xfId="28" applyNumberFormat="1" applyFont="1" applyFill="1" applyBorder="1" applyAlignment="1" applyProtection="1">
      <alignment horizontal="right" vertical="center"/>
      <protection hidden="1"/>
    </xf>
    <xf numFmtId="0" fontId="30" fillId="0" borderId="10" xfId="37" applyFont="1" applyBorder="1" applyAlignment="1">
      <alignment vertical="center"/>
    </xf>
    <xf numFmtId="3" fontId="30" fillId="0" borderId="10" xfId="37" applyNumberFormat="1" applyFont="1" applyBorder="1" applyAlignment="1">
      <alignment horizontal="right" vertical="center"/>
    </xf>
    <xf numFmtId="3" fontId="30" fillId="0" borderId="10" xfId="44" applyNumberFormat="1" applyFont="1" applyBorder="1" applyAlignment="1" applyProtection="1">
      <alignment horizontal="right" vertical="center"/>
      <protection hidden="1"/>
    </xf>
    <xf numFmtId="0" fontId="30" fillId="0" borderId="10" xfId="37" applyFont="1" applyBorder="1" applyAlignment="1">
      <alignment horizontal="center" vertical="center"/>
    </xf>
    <xf numFmtId="3" fontId="30" fillId="22" borderId="10" xfId="28" applyNumberFormat="1" applyFont="1" applyFill="1" applyBorder="1" applyAlignment="1" applyProtection="1">
      <alignment horizontal="right" vertical="center"/>
      <protection hidden="1"/>
    </xf>
    <xf numFmtId="0" fontId="29" fillId="0" borderId="10" xfId="44" applyFont="1" applyBorder="1" applyAlignment="1" applyProtection="1">
      <alignment vertical="center"/>
      <protection hidden="1"/>
    </xf>
    <xf numFmtId="3" fontId="30" fillId="0" borderId="10" xfId="28" applyNumberFormat="1" applyFont="1" applyBorder="1" applyAlignment="1" applyProtection="1">
      <alignment horizontal="right" vertical="center"/>
      <protection hidden="1"/>
    </xf>
    <xf numFmtId="0" fontId="29" fillId="0" borderId="11" xfId="44" applyFont="1" applyBorder="1" applyAlignment="1" applyProtection="1">
      <alignment vertical="center"/>
      <protection hidden="1"/>
    </xf>
    <xf numFmtId="0" fontId="29" fillId="0" borderId="10" xfId="44" applyFont="1" applyBorder="1" applyAlignment="1" applyProtection="1">
      <alignment horizontal="left" vertical="center"/>
      <protection hidden="1"/>
    </xf>
    <xf numFmtId="3" fontId="31" fillId="0" borderId="10" xfId="28" applyNumberFormat="1" applyFont="1" applyBorder="1" applyAlignment="1" applyProtection="1">
      <alignment horizontal="right" vertical="center"/>
      <protection hidden="1"/>
    </xf>
    <xf numFmtId="3" fontId="30" fillId="21" borderId="10" xfId="28" applyNumberFormat="1" applyFont="1" applyFill="1" applyBorder="1" applyAlignment="1" applyProtection="1">
      <alignment horizontal="right" vertical="center"/>
      <protection hidden="1"/>
    </xf>
    <xf numFmtId="3" fontId="30" fillId="0" borderId="10" xfId="44" applyNumberFormat="1" applyFont="1" applyFill="1" applyBorder="1" applyAlignment="1" applyProtection="1">
      <alignment horizontal="right" vertical="center"/>
      <protection hidden="1"/>
    </xf>
    <xf numFmtId="3" fontId="29" fillId="0" borderId="10" xfId="44" applyNumberFormat="1" applyFont="1" applyBorder="1" applyAlignment="1" applyProtection="1">
      <alignment horizontal="right" vertical="center"/>
      <protection hidden="1"/>
    </xf>
    <xf numFmtId="3" fontId="30" fillId="23" borderId="10" xfId="28" applyNumberFormat="1" applyFont="1" applyFill="1" applyBorder="1" applyAlignment="1" applyProtection="1">
      <alignment horizontal="right" vertical="center" wrapText="1"/>
      <protection hidden="1"/>
    </xf>
    <xf numFmtId="3" fontId="31" fillId="23" borderId="10" xfId="28" applyNumberFormat="1" applyFont="1" applyFill="1" applyBorder="1" applyAlignment="1" applyProtection="1">
      <alignment horizontal="right" vertical="center"/>
      <protection hidden="1"/>
    </xf>
    <xf numFmtId="0" fontId="31" fillId="0" borderId="10" xfId="44" applyFont="1" applyBorder="1" applyAlignment="1" applyProtection="1">
      <alignment horizontal="left" vertical="center"/>
      <protection hidden="1"/>
    </xf>
    <xf numFmtId="0" fontId="31" fillId="0" borderId="10" xfId="44" applyFont="1" applyBorder="1" applyAlignment="1" applyProtection="1">
      <alignment horizontal="center" vertical="center"/>
      <protection hidden="1"/>
    </xf>
    <xf numFmtId="3" fontId="31" fillId="0" borderId="10" xfId="44" applyNumberFormat="1" applyFont="1" applyBorder="1" applyAlignment="1" applyProtection="1">
      <alignment horizontal="right" vertical="center"/>
      <protection hidden="1"/>
    </xf>
    <xf numFmtId="0" fontId="32" fillId="21" borderId="10" xfId="44" applyFont="1" applyFill="1" applyBorder="1" applyAlignment="1" applyProtection="1">
      <alignment horizontal="left" vertical="center"/>
      <protection hidden="1"/>
    </xf>
    <xf numFmtId="3" fontId="31" fillId="21" borderId="10" xfId="28" applyNumberFormat="1" applyFont="1" applyFill="1" applyBorder="1" applyAlignment="1" applyProtection="1">
      <alignment horizontal="right" vertical="center"/>
      <protection hidden="1"/>
    </xf>
    <xf numFmtId="0" fontId="30" fillId="0" borderId="10" xfId="44" applyFont="1" applyFill="1" applyBorder="1" applyAlignment="1" applyProtection="1">
      <alignment vertical="center"/>
      <protection hidden="1"/>
    </xf>
    <xf numFmtId="3" fontId="30" fillId="0" borderId="10" xfId="28" applyNumberFormat="1" applyFont="1" applyFill="1" applyBorder="1" applyAlignment="1" applyProtection="1">
      <alignment horizontal="right" vertical="center"/>
      <protection hidden="1"/>
    </xf>
    <xf numFmtId="0" fontId="30" fillId="0" borderId="12" xfId="44" applyFont="1" applyBorder="1" applyAlignment="1" applyProtection="1">
      <alignment vertical="center"/>
      <protection hidden="1"/>
    </xf>
    <xf numFmtId="0" fontId="30" fillId="0" borderId="13" xfId="44" applyFont="1" applyBorder="1" applyAlignment="1" applyProtection="1">
      <alignment vertical="center"/>
      <protection hidden="1"/>
    </xf>
    <xf numFmtId="3" fontId="30" fillId="0" borderId="13" xfId="44" applyNumberFormat="1" applyFont="1" applyBorder="1" applyAlignment="1" applyProtection="1">
      <alignment horizontal="right" vertical="center"/>
      <protection hidden="1"/>
    </xf>
    <xf numFmtId="3" fontId="30" fillId="0" borderId="14" xfId="44" applyNumberFormat="1" applyFont="1" applyBorder="1" applyAlignment="1" applyProtection="1">
      <alignment horizontal="right" vertical="center"/>
      <protection hidden="1"/>
    </xf>
    <xf numFmtId="0" fontId="30" fillId="0" borderId="15" xfId="44" applyFont="1" applyBorder="1" applyAlignment="1" applyProtection="1">
      <alignment vertical="center"/>
      <protection hidden="1"/>
    </xf>
    <xf numFmtId="3" fontId="30" fillId="0" borderId="15" xfId="44" applyNumberFormat="1" applyFont="1" applyBorder="1" applyAlignment="1" applyProtection="1">
      <alignment horizontal="right" vertical="center"/>
      <protection hidden="1"/>
    </xf>
    <xf numFmtId="0" fontId="32" fillId="0" borderId="10" xfId="37" applyFont="1" applyBorder="1" applyAlignment="1" applyProtection="1">
      <alignment horizontal="right" vertical="center"/>
      <protection hidden="1"/>
    </xf>
    <xf numFmtId="169" fontId="30" fillId="0" borderId="10" xfId="28" applyNumberFormat="1" applyFont="1" applyBorder="1" applyAlignment="1" applyProtection="1">
      <alignment horizontal="right" vertical="center"/>
      <protection hidden="1"/>
    </xf>
    <xf numFmtId="0" fontId="30" fillId="0" borderId="10" xfId="37" applyFont="1" applyBorder="1" applyAlignment="1" applyProtection="1">
      <alignment vertical="center"/>
    </xf>
    <xf numFmtId="0" fontId="31" fillId="0" borderId="16" xfId="37" applyFont="1" applyBorder="1" applyAlignment="1" applyProtection="1">
      <alignment horizontal="center" vertical="center"/>
    </xf>
    <xf numFmtId="0" fontId="30" fillId="20" borderId="10" xfId="37" applyFont="1" applyFill="1" applyBorder="1" applyAlignment="1" applyProtection="1">
      <alignment vertical="center"/>
    </xf>
    <xf numFmtId="0" fontId="31" fillId="0" borderId="11" xfId="37" applyFont="1" applyFill="1" applyBorder="1" applyAlignment="1" applyProtection="1">
      <alignment vertical="center" textRotation="90"/>
      <protection hidden="1"/>
    </xf>
    <xf numFmtId="0" fontId="31" fillId="21" borderId="10" xfId="37" applyFont="1" applyFill="1" applyBorder="1" applyAlignment="1" applyProtection="1">
      <alignment horizontal="center" vertical="center"/>
    </xf>
    <xf numFmtId="3" fontId="32" fillId="21" borderId="10" xfId="28" applyNumberFormat="1" applyFont="1" applyFill="1" applyBorder="1" applyAlignment="1" applyProtection="1">
      <alignment horizontal="right" vertical="center" wrapText="1"/>
    </xf>
    <xf numFmtId="0" fontId="32" fillId="20" borderId="11" xfId="37" applyFont="1" applyFill="1" applyBorder="1" applyAlignment="1" applyProtection="1">
      <alignment vertical="center"/>
    </xf>
    <xf numFmtId="0" fontId="30" fillId="22" borderId="10" xfId="37" applyFont="1" applyFill="1" applyBorder="1" applyAlignment="1" applyProtection="1">
      <alignment horizontal="center" vertical="center"/>
    </xf>
    <xf numFmtId="3" fontId="30" fillId="22" borderId="10" xfId="44" applyNumberFormat="1" applyFont="1" applyFill="1" applyBorder="1" applyAlignment="1" applyProtection="1">
      <alignment horizontal="right" vertical="center"/>
      <protection hidden="1"/>
    </xf>
    <xf numFmtId="3" fontId="32" fillId="20" borderId="10" xfId="25" applyFont="1" applyFill="1" applyBorder="1" applyAlignment="1" applyProtection="1">
      <alignment vertical="center"/>
    </xf>
    <xf numFmtId="0" fontId="32" fillId="20" borderId="10" xfId="37" applyFont="1" applyFill="1" applyBorder="1" applyAlignment="1" applyProtection="1">
      <alignment vertical="center"/>
    </xf>
    <xf numFmtId="0" fontId="31" fillId="0" borderId="11" xfId="37" applyFont="1" applyFill="1" applyBorder="1" applyAlignment="1" applyProtection="1">
      <alignment vertical="center"/>
      <protection hidden="1"/>
    </xf>
    <xf numFmtId="3" fontId="29" fillId="22" borderId="10" xfId="25" applyNumberFormat="1" applyFont="1" applyFill="1" applyBorder="1" applyAlignment="1" applyProtection="1">
      <alignment horizontal="right" vertical="center"/>
    </xf>
    <xf numFmtId="0" fontId="30" fillId="20" borderId="10" xfId="37" applyFont="1" applyFill="1" applyBorder="1" applyAlignment="1" applyProtection="1">
      <alignment horizontal="center" vertical="center"/>
    </xf>
    <xf numFmtId="0" fontId="31" fillId="0" borderId="10" xfId="37" applyFont="1" applyFill="1" applyBorder="1" applyAlignment="1" applyProtection="1">
      <alignment vertical="center"/>
      <protection hidden="1"/>
    </xf>
    <xf numFmtId="0" fontId="30" fillId="0" borderId="10" xfId="37" applyFont="1" applyFill="1" applyBorder="1" applyAlignment="1" applyProtection="1">
      <alignment vertical="center"/>
      <protection hidden="1"/>
    </xf>
    <xf numFmtId="0" fontId="30" fillId="0" borderId="10" xfId="44" applyFont="1" applyFill="1" applyBorder="1" applyAlignment="1" applyProtection="1">
      <alignment horizontal="left" vertical="center"/>
      <protection hidden="1"/>
    </xf>
    <xf numFmtId="3" fontId="30" fillId="0" borderId="10" xfId="37" applyNumberFormat="1" applyFont="1" applyFill="1" applyBorder="1" applyAlignment="1" applyProtection="1">
      <alignment horizontal="right" vertical="center"/>
      <protection hidden="1"/>
    </xf>
    <xf numFmtId="0" fontId="30" fillId="0" borderId="10" xfId="37" applyFont="1" applyFill="1" applyBorder="1" applyAlignment="1" applyProtection="1">
      <alignment horizontal="center" vertical="center"/>
      <protection hidden="1"/>
    </xf>
    <xf numFmtId="3" fontId="32" fillId="21" borderId="10" xfId="44" applyNumberFormat="1" applyFont="1" applyFill="1" applyBorder="1" applyAlignment="1" applyProtection="1">
      <alignment horizontal="right" vertical="center"/>
      <protection hidden="1"/>
    </xf>
    <xf numFmtId="3" fontId="30" fillId="22" borderId="10" xfId="25" applyNumberFormat="1" applyFont="1" applyFill="1" applyBorder="1" applyAlignment="1" applyProtection="1">
      <alignment horizontal="right" vertical="center"/>
    </xf>
    <xf numFmtId="3" fontId="31" fillId="23" borderId="10" xfId="44" applyNumberFormat="1" applyFont="1" applyFill="1" applyBorder="1" applyAlignment="1" applyProtection="1">
      <alignment horizontal="right" vertical="center"/>
      <protection hidden="1"/>
    </xf>
    <xf numFmtId="0" fontId="30" fillId="22" borderId="10" xfId="37" applyFont="1" applyFill="1" applyBorder="1" applyAlignment="1">
      <alignment vertical="center"/>
    </xf>
    <xf numFmtId="3" fontId="30" fillId="22" borderId="10" xfId="37" applyNumberFormat="1" applyFont="1" applyFill="1" applyBorder="1" applyAlignment="1">
      <alignment horizontal="right" vertical="center"/>
    </xf>
    <xf numFmtId="0" fontId="30" fillId="20" borderId="10" xfId="37" applyFont="1" applyFill="1" applyBorder="1" applyAlignment="1" applyProtection="1">
      <alignment vertical="center"/>
      <protection hidden="1"/>
    </xf>
    <xf numFmtId="0" fontId="31" fillId="0" borderId="10" xfId="37" applyFont="1" applyFill="1" applyBorder="1" applyAlignment="1" applyProtection="1">
      <alignment horizontal="center" vertical="center"/>
      <protection hidden="1"/>
    </xf>
    <xf numFmtId="3" fontId="31" fillId="0" borderId="10" xfId="37" applyNumberFormat="1" applyFont="1" applyFill="1" applyBorder="1" applyAlignment="1" applyProtection="1">
      <alignment horizontal="right" vertical="center"/>
      <protection hidden="1"/>
    </xf>
    <xf numFmtId="0" fontId="30" fillId="22" borderId="10" xfId="37" applyFont="1" applyFill="1" applyBorder="1" applyAlignment="1" applyProtection="1">
      <alignment horizontal="center" vertical="center"/>
      <protection hidden="1"/>
    </xf>
    <xf numFmtId="3" fontId="31" fillId="23" borderId="10" xfId="25" applyNumberFormat="1" applyFont="1" applyFill="1" applyBorder="1" applyAlignment="1" applyProtection="1">
      <alignment horizontal="right" vertical="center"/>
    </xf>
    <xf numFmtId="0" fontId="33" fillId="0" borderId="10" xfId="37" applyFont="1" applyBorder="1" applyAlignment="1" applyProtection="1">
      <alignment vertical="center"/>
    </xf>
    <xf numFmtId="0" fontId="30" fillId="0" borderId="17" xfId="44" applyFont="1" applyBorder="1" applyAlignment="1" applyProtection="1">
      <alignment vertical="center"/>
      <protection hidden="1"/>
    </xf>
    <xf numFmtId="0" fontId="30" fillId="0" borderId="18" xfId="44" applyFont="1" applyBorder="1" applyAlignment="1" applyProtection="1">
      <alignment vertical="center"/>
      <protection hidden="1"/>
    </xf>
    <xf numFmtId="3" fontId="31" fillId="0" borderId="0" xfId="28" applyNumberFormat="1" applyFont="1" applyFill="1" applyBorder="1" applyAlignment="1" applyProtection="1">
      <alignment horizontal="right" vertical="center"/>
      <protection hidden="1"/>
    </xf>
    <xf numFmtId="3" fontId="30" fillId="0" borderId="0" xfId="28" applyNumberFormat="1" applyFont="1" applyFill="1" applyBorder="1" applyAlignment="1" applyProtection="1">
      <alignment horizontal="right" vertical="center" wrapText="1"/>
      <protection hidden="1"/>
    </xf>
    <xf numFmtId="3" fontId="30" fillId="0" borderId="0" xfId="44" applyNumberFormat="1" applyFont="1" applyFill="1" applyBorder="1" applyAlignment="1" applyProtection="1">
      <alignment horizontal="right" vertical="center"/>
      <protection hidden="1"/>
    </xf>
    <xf numFmtId="3" fontId="30" fillId="0" borderId="0" xfId="28" applyNumberFormat="1" applyFont="1" applyFill="1" applyBorder="1" applyAlignment="1" applyProtection="1">
      <alignment horizontal="right" vertical="center"/>
      <protection hidden="1"/>
    </xf>
    <xf numFmtId="0" fontId="30" fillId="0" borderId="0" xfId="44" applyFont="1" applyFill="1" applyBorder="1" applyAlignment="1" applyProtection="1">
      <alignment vertical="center"/>
      <protection hidden="1"/>
    </xf>
    <xf numFmtId="0" fontId="30" fillId="0" borderId="0" xfId="44" applyFont="1" applyFill="1" applyBorder="1" applyAlignment="1" applyProtection="1">
      <alignment horizontal="center" vertical="center" wrapText="1"/>
      <protection hidden="1"/>
    </xf>
    <xf numFmtId="0" fontId="31" fillId="0" borderId="0" xfId="44" applyFont="1" applyFill="1" applyBorder="1" applyAlignment="1" applyProtection="1">
      <alignment vertical="center"/>
      <protection hidden="1"/>
    </xf>
    <xf numFmtId="3" fontId="30" fillId="0" borderId="0" xfId="37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 applyProtection="1">
      <alignment vertical="center"/>
      <protection hidden="1"/>
    </xf>
    <xf numFmtId="3" fontId="29" fillId="0" borderId="0" xfId="44" applyNumberFormat="1" applyFont="1" applyFill="1" applyBorder="1" applyAlignment="1" applyProtection="1">
      <alignment horizontal="right" vertical="center"/>
      <protection hidden="1"/>
    </xf>
    <xf numFmtId="3" fontId="31" fillId="0" borderId="0" xfId="44" applyNumberFormat="1" applyFont="1" applyFill="1" applyBorder="1" applyAlignment="1" applyProtection="1">
      <alignment horizontal="right" vertical="center"/>
      <protection hidden="1"/>
    </xf>
    <xf numFmtId="0" fontId="31" fillId="0" borderId="0" xfId="44" applyFont="1" applyFill="1" applyBorder="1" applyAlignment="1" applyProtection="1">
      <alignment horizontal="left" vertical="center"/>
      <protection hidden="1"/>
    </xf>
    <xf numFmtId="0" fontId="31" fillId="0" borderId="0" xfId="44" applyFont="1" applyFill="1" applyBorder="1" applyAlignment="1" applyProtection="1">
      <alignment horizontal="center" vertical="center"/>
      <protection hidden="1"/>
    </xf>
    <xf numFmtId="0" fontId="32" fillId="0" borderId="0" xfId="37" applyFont="1" applyFill="1" applyBorder="1" applyAlignment="1" applyProtection="1">
      <alignment horizontal="right" vertical="center"/>
      <protection hidden="1"/>
    </xf>
    <xf numFmtId="169" fontId="30" fillId="0" borderId="0" xfId="28" applyNumberFormat="1" applyFont="1" applyFill="1" applyBorder="1" applyAlignment="1" applyProtection="1">
      <alignment horizontal="right" vertical="center"/>
      <protection hidden="1"/>
    </xf>
    <xf numFmtId="0" fontId="32" fillId="0" borderId="0" xfId="37" applyFont="1" applyBorder="1" applyAlignment="1" applyProtection="1">
      <alignment horizontal="right" vertical="center"/>
      <protection hidden="1"/>
    </xf>
    <xf numFmtId="0" fontId="31" fillId="0" borderId="0" xfId="44" applyFont="1" applyBorder="1" applyAlignment="1" applyProtection="1">
      <alignment horizontal="left" vertical="center"/>
      <protection hidden="1"/>
    </xf>
    <xf numFmtId="0" fontId="31" fillId="0" borderId="0" xfId="44" applyFont="1" applyBorder="1" applyAlignment="1" applyProtection="1">
      <alignment horizontal="center" vertical="center"/>
      <protection hidden="1"/>
    </xf>
    <xf numFmtId="0" fontId="30" fillId="0" borderId="0" xfId="44" applyFont="1" applyBorder="1" applyAlignment="1" applyProtection="1">
      <alignment vertical="center"/>
      <protection hidden="1"/>
    </xf>
    <xf numFmtId="3" fontId="30" fillId="0" borderId="0" xfId="44" applyNumberFormat="1" applyFont="1" applyBorder="1" applyAlignment="1" applyProtection="1">
      <alignment horizontal="right" vertical="center"/>
      <protection hidden="1"/>
    </xf>
    <xf numFmtId="0" fontId="29" fillId="0" borderId="0" xfId="44" applyFont="1" applyBorder="1" applyAlignment="1" applyProtection="1">
      <alignment vertical="center"/>
      <protection hidden="1"/>
    </xf>
    <xf numFmtId="0" fontId="31" fillId="0" borderId="0" xfId="44" applyFont="1" applyBorder="1" applyAlignment="1" applyProtection="1">
      <alignment vertical="center"/>
      <protection hidden="1"/>
    </xf>
    <xf numFmtId="0" fontId="30" fillId="0" borderId="10" xfId="44" applyFont="1" applyFill="1" applyBorder="1" applyAlignment="1" applyProtection="1">
      <alignment horizontal="center" vertical="center"/>
      <protection hidden="1"/>
    </xf>
    <xf numFmtId="0" fontId="30" fillId="0" borderId="10" xfId="37" applyFont="1" applyFill="1" applyBorder="1" applyAlignment="1" applyProtection="1">
      <alignment vertical="center"/>
    </xf>
    <xf numFmtId="0" fontId="30" fillId="0" borderId="10" xfId="37" applyFont="1" applyFill="1" applyBorder="1" applyAlignment="1" applyProtection="1">
      <alignment horizontal="center" vertical="center"/>
    </xf>
    <xf numFmtId="0" fontId="30" fillId="0" borderId="10" xfId="37" applyFont="1" applyFill="1" applyBorder="1" applyAlignment="1">
      <alignment horizontal="center" vertical="center"/>
    </xf>
    <xf numFmtId="0" fontId="29" fillId="0" borderId="10" xfId="44" applyFont="1" applyFill="1" applyBorder="1" applyAlignment="1" applyProtection="1">
      <alignment vertical="center"/>
      <protection hidden="1"/>
    </xf>
    <xf numFmtId="3" fontId="30" fillId="0" borderId="10" xfId="37" applyNumberFormat="1" applyFont="1" applyFill="1" applyBorder="1" applyAlignment="1">
      <alignment horizontal="right" vertical="center"/>
    </xf>
    <xf numFmtId="0" fontId="30" fillId="0" borderId="10" xfId="37" applyFont="1" applyFill="1" applyBorder="1" applyAlignment="1">
      <alignment vertical="center"/>
    </xf>
    <xf numFmtId="0" fontId="32" fillId="0" borderId="11" xfId="37" applyFont="1" applyFill="1" applyBorder="1" applyAlignment="1" applyProtection="1">
      <alignment vertical="center"/>
    </xf>
    <xf numFmtId="3" fontId="30" fillId="21" borderId="10" xfId="28" applyNumberFormat="1" applyFont="1" applyFill="1" applyBorder="1" applyAlignment="1" applyProtection="1">
      <alignment horizontal="right" vertical="center" wrapText="1"/>
    </xf>
    <xf numFmtId="3" fontId="30" fillId="22" borderId="10" xfId="28" applyNumberFormat="1" applyFont="1" applyFill="1" applyBorder="1" applyAlignment="1" applyProtection="1">
      <alignment horizontal="right" vertical="center" wrapText="1"/>
    </xf>
    <xf numFmtId="3" fontId="30" fillId="0" borderId="10" xfId="28" applyNumberFormat="1" applyFont="1" applyFill="1" applyBorder="1" applyAlignment="1" applyProtection="1">
      <alignment horizontal="right" vertical="center" wrapText="1"/>
    </xf>
    <xf numFmtId="0" fontId="30" fillId="0" borderId="19" xfId="44" applyFont="1" applyBorder="1" applyAlignment="1" applyProtection="1">
      <alignment vertical="center"/>
      <protection hidden="1"/>
    </xf>
    <xf numFmtId="3" fontId="29" fillId="0" borderId="0" xfId="44" applyNumberFormat="1" applyFont="1" applyBorder="1" applyAlignment="1" applyProtection="1">
      <alignment horizontal="right" vertical="center"/>
      <protection hidden="1"/>
    </xf>
    <xf numFmtId="0" fontId="30" fillId="0" borderId="20" xfId="44" applyFont="1" applyBorder="1" applyAlignment="1" applyProtection="1">
      <alignment vertical="center"/>
      <protection hidden="1"/>
    </xf>
    <xf numFmtId="173" fontId="30" fillId="0" borderId="10" xfId="44" applyNumberFormat="1" applyFont="1" applyFill="1" applyBorder="1" applyAlignment="1" applyProtection="1">
      <alignment horizontal="right" vertical="center"/>
      <protection hidden="1"/>
    </xf>
    <xf numFmtId="0" fontId="30" fillId="31" borderId="10" xfId="44" applyFont="1" applyFill="1" applyBorder="1" applyAlignment="1" applyProtection="1">
      <alignment vertical="center"/>
      <protection hidden="1"/>
    </xf>
    <xf numFmtId="0" fontId="30" fillId="31" borderId="10" xfId="44" applyFont="1" applyFill="1" applyBorder="1" applyAlignment="1" applyProtection="1">
      <alignment horizontal="center" vertical="center"/>
      <protection hidden="1"/>
    </xf>
    <xf numFmtId="3" fontId="31" fillId="31" borderId="10" xfId="28" applyNumberFormat="1" applyFont="1" applyFill="1" applyBorder="1" applyAlignment="1" applyProtection="1">
      <alignment horizontal="right" vertical="center"/>
      <protection hidden="1"/>
    </xf>
    <xf numFmtId="3" fontId="30" fillId="31" borderId="10" xfId="28" applyNumberFormat="1" applyFont="1" applyFill="1" applyBorder="1" applyAlignment="1" applyProtection="1">
      <alignment horizontal="right" vertical="center"/>
      <protection hidden="1"/>
    </xf>
    <xf numFmtId="3" fontId="30" fillId="31" borderId="10" xfId="37" applyNumberFormat="1" applyFont="1" applyFill="1" applyBorder="1" applyAlignment="1">
      <alignment horizontal="right" vertical="center"/>
    </xf>
    <xf numFmtId="3" fontId="30" fillId="21" borderId="18" xfId="28" applyNumberFormat="1" applyFont="1" applyFill="1" applyBorder="1" applyAlignment="1" applyProtection="1">
      <alignment horizontal="right" vertical="center" wrapText="1"/>
      <protection hidden="1"/>
    </xf>
    <xf numFmtId="3" fontId="30" fillId="0" borderId="19" xfId="44" applyNumberFormat="1" applyFont="1" applyBorder="1" applyAlignment="1" applyProtection="1">
      <alignment horizontal="right" vertical="center"/>
      <protection hidden="1"/>
    </xf>
    <xf numFmtId="3" fontId="30" fillId="21" borderId="21" xfId="28" applyNumberFormat="1" applyFont="1" applyFill="1" applyBorder="1" applyAlignment="1" applyProtection="1">
      <alignment horizontal="right" vertical="center" wrapText="1"/>
      <protection hidden="1"/>
    </xf>
    <xf numFmtId="3" fontId="31" fillId="22" borderId="21" xfId="28" applyNumberFormat="1" applyFont="1" applyFill="1" applyBorder="1" applyAlignment="1" applyProtection="1">
      <alignment horizontal="right" vertical="center"/>
      <protection hidden="1"/>
    </xf>
    <xf numFmtId="3" fontId="30" fillId="0" borderId="21" xfId="37" applyNumberFormat="1" applyFont="1" applyBorder="1" applyAlignment="1">
      <alignment horizontal="right" vertical="center"/>
    </xf>
    <xf numFmtId="3" fontId="30" fillId="0" borderId="21" xfId="44" applyNumberFormat="1" applyFont="1" applyBorder="1" applyAlignment="1" applyProtection="1">
      <alignment horizontal="right" vertical="center"/>
      <protection hidden="1"/>
    </xf>
    <xf numFmtId="3" fontId="30" fillId="22" borderId="21" xfId="28" applyNumberFormat="1" applyFont="1" applyFill="1" applyBorder="1" applyAlignment="1" applyProtection="1">
      <alignment horizontal="right" vertical="center"/>
      <protection hidden="1"/>
    </xf>
    <xf numFmtId="3" fontId="30" fillId="0" borderId="21" xfId="28" applyNumberFormat="1" applyFont="1" applyBorder="1" applyAlignment="1" applyProtection="1">
      <alignment horizontal="right" vertical="center"/>
      <protection hidden="1"/>
    </xf>
    <xf numFmtId="3" fontId="30" fillId="21" borderId="21" xfId="28" applyNumberFormat="1" applyFont="1" applyFill="1" applyBorder="1" applyAlignment="1" applyProtection="1">
      <alignment horizontal="right" vertical="center"/>
      <protection hidden="1"/>
    </xf>
    <xf numFmtId="3" fontId="29" fillId="0" borderId="21" xfId="44" applyNumberFormat="1" applyFont="1" applyBorder="1" applyAlignment="1" applyProtection="1">
      <alignment horizontal="right" vertical="center"/>
      <protection hidden="1"/>
    </xf>
    <xf numFmtId="3" fontId="31" fillId="23" borderId="21" xfId="28" applyNumberFormat="1" applyFont="1" applyFill="1" applyBorder="1" applyAlignment="1" applyProtection="1">
      <alignment horizontal="right" vertical="center"/>
      <protection hidden="1"/>
    </xf>
    <xf numFmtId="3" fontId="31" fillId="0" borderId="21" xfId="44" applyNumberFormat="1" applyFont="1" applyBorder="1" applyAlignment="1" applyProtection="1">
      <alignment horizontal="right" vertical="center"/>
      <protection hidden="1"/>
    </xf>
    <xf numFmtId="3" fontId="31" fillId="21" borderId="21" xfId="28" applyNumberFormat="1" applyFont="1" applyFill="1" applyBorder="1" applyAlignment="1" applyProtection="1">
      <alignment horizontal="right" vertical="center"/>
      <protection hidden="1"/>
    </xf>
    <xf numFmtId="3" fontId="31" fillId="0" borderId="13" xfId="28" applyNumberFormat="1" applyFont="1" applyBorder="1" applyAlignment="1" applyProtection="1">
      <alignment horizontal="right" vertical="center"/>
      <protection hidden="1"/>
    </xf>
    <xf numFmtId="3" fontId="31" fillId="0" borderId="22" xfId="28" applyNumberFormat="1" applyFont="1" applyBorder="1" applyAlignment="1" applyProtection="1">
      <alignment horizontal="right" vertical="center"/>
      <protection hidden="1"/>
    </xf>
    <xf numFmtId="3" fontId="30" fillId="32" borderId="10" xfId="44" applyNumberFormat="1" applyFont="1" applyFill="1" applyBorder="1" applyAlignment="1" applyProtection="1">
      <alignment horizontal="right" vertical="center"/>
      <protection hidden="1"/>
    </xf>
    <xf numFmtId="3" fontId="30" fillId="20" borderId="10" xfId="37" applyNumberFormat="1" applyFont="1" applyFill="1" applyBorder="1" applyAlignment="1" applyProtection="1">
      <alignment vertical="center"/>
    </xf>
    <xf numFmtId="3" fontId="30" fillId="0" borderId="10" xfId="44" applyNumberFormat="1" applyFont="1" applyBorder="1" applyAlignment="1" applyProtection="1">
      <alignment vertical="center"/>
      <protection hidden="1"/>
    </xf>
    <xf numFmtId="3" fontId="31" fillId="31" borderId="21" xfId="28" applyNumberFormat="1" applyFont="1" applyFill="1" applyBorder="1" applyAlignment="1" applyProtection="1">
      <alignment horizontal="right" vertical="center"/>
      <protection hidden="1"/>
    </xf>
    <xf numFmtId="3" fontId="30" fillId="31" borderId="21" xfId="28" applyNumberFormat="1" applyFont="1" applyFill="1" applyBorder="1" applyAlignment="1" applyProtection="1">
      <alignment horizontal="right" vertical="center"/>
      <protection hidden="1"/>
    </xf>
    <xf numFmtId="3" fontId="30" fillId="31" borderId="21" xfId="37" applyNumberFormat="1" applyFont="1" applyFill="1" applyBorder="1" applyAlignment="1">
      <alignment horizontal="right" vertical="center"/>
    </xf>
    <xf numFmtId="3" fontId="30" fillId="0" borderId="21" xfId="28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/>
    <xf numFmtId="3" fontId="35" fillId="0" borderId="0" xfId="0" applyNumberFormat="1" applyFont="1"/>
    <xf numFmtId="3" fontId="30" fillId="0" borderId="10" xfId="37" applyNumberFormat="1" applyFont="1" applyBorder="1" applyAlignment="1" applyProtection="1">
      <alignment vertical="center"/>
    </xf>
    <xf numFmtId="3" fontId="31" fillId="0" borderId="23" xfId="28" applyNumberFormat="1" applyFont="1" applyBorder="1" applyAlignment="1" applyProtection="1">
      <alignment horizontal="right" vertical="center"/>
      <protection hidden="1"/>
    </xf>
    <xf numFmtId="0" fontId="31" fillId="0" borderId="15" xfId="37" applyFont="1" applyFill="1" applyBorder="1" applyAlignment="1" applyProtection="1">
      <alignment vertical="center"/>
      <protection hidden="1"/>
    </xf>
    <xf numFmtId="3" fontId="32" fillId="21" borderId="21" xfId="28" applyNumberFormat="1" applyFont="1" applyFill="1" applyBorder="1" applyAlignment="1" applyProtection="1">
      <alignment horizontal="right" vertical="center" wrapText="1"/>
    </xf>
    <xf numFmtId="3" fontId="30" fillId="22" borderId="21" xfId="44" applyNumberFormat="1" applyFont="1" applyFill="1" applyBorder="1" applyAlignment="1" applyProtection="1">
      <alignment horizontal="right" vertical="center"/>
      <protection hidden="1"/>
    </xf>
    <xf numFmtId="3" fontId="29" fillId="22" borderId="21" xfId="25" applyNumberFormat="1" applyFont="1" applyFill="1" applyBorder="1" applyAlignment="1" applyProtection="1">
      <alignment horizontal="right" vertical="center"/>
    </xf>
    <xf numFmtId="3" fontId="30" fillId="0" borderId="21" xfId="44" applyNumberFormat="1" applyFont="1" applyFill="1" applyBorder="1" applyAlignment="1" applyProtection="1">
      <alignment horizontal="right" vertical="center"/>
      <protection hidden="1"/>
    </xf>
    <xf numFmtId="3" fontId="32" fillId="21" borderId="21" xfId="44" applyNumberFormat="1" applyFont="1" applyFill="1" applyBorder="1" applyAlignment="1" applyProtection="1">
      <alignment horizontal="right" vertical="center"/>
      <protection hidden="1"/>
    </xf>
    <xf numFmtId="3" fontId="30" fillId="22" borderId="21" xfId="25" applyNumberFormat="1" applyFont="1" applyFill="1" applyBorder="1" applyAlignment="1" applyProtection="1">
      <alignment horizontal="right" vertical="center"/>
    </xf>
    <xf numFmtId="3" fontId="31" fillId="23" borderId="21" xfId="44" applyNumberFormat="1" applyFont="1" applyFill="1" applyBorder="1" applyAlignment="1" applyProtection="1">
      <alignment horizontal="right" vertical="center"/>
      <protection hidden="1"/>
    </xf>
    <xf numFmtId="3" fontId="30" fillId="22" borderId="21" xfId="37" applyNumberFormat="1" applyFont="1" applyFill="1" applyBorder="1" applyAlignment="1">
      <alignment horizontal="right" vertical="center"/>
    </xf>
    <xf numFmtId="3" fontId="31" fillId="0" borderId="21" xfId="37" applyNumberFormat="1" applyFont="1" applyFill="1" applyBorder="1" applyAlignment="1" applyProtection="1">
      <alignment horizontal="right" vertical="center"/>
      <protection hidden="1"/>
    </xf>
    <xf numFmtId="3" fontId="31" fillId="23" borderId="21" xfId="25" applyNumberFormat="1" applyFont="1" applyFill="1" applyBorder="1" applyAlignment="1" applyProtection="1">
      <alignment horizontal="right" vertical="center"/>
    </xf>
    <xf numFmtId="0" fontId="31" fillId="0" borderId="13" xfId="37" applyFont="1" applyFill="1" applyBorder="1" applyAlignment="1" applyProtection="1">
      <alignment vertical="center"/>
      <protection hidden="1"/>
    </xf>
    <xf numFmtId="0" fontId="31" fillId="0" borderId="22" xfId="37" applyFont="1" applyFill="1" applyBorder="1" applyAlignment="1" applyProtection="1">
      <alignment vertical="center"/>
      <protection hidden="1"/>
    </xf>
    <xf numFmtId="0" fontId="30" fillId="0" borderId="16" xfId="37" applyFont="1" applyBorder="1" applyAlignment="1" applyProtection="1">
      <alignment vertical="center"/>
    </xf>
    <xf numFmtId="0" fontId="30" fillId="0" borderId="24" xfId="37" applyFont="1" applyBorder="1" applyAlignment="1" applyProtection="1">
      <alignment vertical="center"/>
    </xf>
    <xf numFmtId="0" fontId="23" fillId="0" borderId="0" xfId="46" applyAlignment="1">
      <alignment wrapText="1"/>
    </xf>
    <xf numFmtId="0" fontId="30" fillId="20" borderId="18" xfId="37" applyFont="1" applyFill="1" applyBorder="1" applyAlignment="1" applyProtection="1">
      <alignment vertical="center"/>
    </xf>
    <xf numFmtId="3" fontId="32" fillId="20" borderId="18" xfId="25" applyFont="1" applyFill="1" applyBorder="1" applyAlignment="1" applyProtection="1">
      <alignment vertical="center"/>
    </xf>
    <xf numFmtId="0" fontId="32" fillId="20" borderId="18" xfId="37" applyFont="1" applyFill="1" applyBorder="1" applyAlignment="1" applyProtection="1">
      <alignment vertical="center"/>
    </xf>
    <xf numFmtId="0" fontId="30" fillId="0" borderId="18" xfId="37" applyFont="1" applyBorder="1" applyAlignment="1" applyProtection="1">
      <alignment vertical="center"/>
    </xf>
    <xf numFmtId="0" fontId="30" fillId="20" borderId="18" xfId="37" applyFont="1" applyFill="1" applyBorder="1" applyAlignment="1" applyProtection="1">
      <alignment vertical="center"/>
      <protection hidden="1"/>
    </xf>
    <xf numFmtId="3" fontId="30" fillId="22" borderId="15" xfId="44" applyNumberFormat="1" applyFont="1" applyFill="1" applyBorder="1" applyAlignment="1" applyProtection="1">
      <alignment horizontal="right" vertical="center"/>
      <protection hidden="1"/>
    </xf>
    <xf numFmtId="49" fontId="31" fillId="0" borderId="10" xfId="37" applyNumberFormat="1" applyFont="1" applyBorder="1" applyAlignment="1" applyProtection="1">
      <alignment horizontal="center" vertical="center"/>
    </xf>
    <xf numFmtId="3" fontId="32" fillId="0" borderId="10" xfId="28" applyNumberFormat="1" applyFont="1" applyFill="1" applyBorder="1" applyAlignment="1" applyProtection="1">
      <alignment horizontal="right" vertical="center" wrapText="1"/>
    </xf>
    <xf numFmtId="0" fontId="31" fillId="0" borderId="10" xfId="37" applyFont="1" applyFill="1" applyBorder="1" applyAlignment="1" applyProtection="1">
      <alignment vertical="center"/>
    </xf>
    <xf numFmtId="0" fontId="31" fillId="0" borderId="21" xfId="37" applyFont="1" applyFill="1" applyBorder="1" applyAlignment="1" applyProtection="1">
      <alignment vertical="center"/>
    </xf>
    <xf numFmtId="173" fontId="30" fillId="0" borderId="13" xfId="44" applyNumberFormat="1" applyFont="1" applyFill="1" applyBorder="1" applyAlignment="1" applyProtection="1">
      <alignment horizontal="right" vertical="center"/>
      <protection hidden="1"/>
    </xf>
    <xf numFmtId="3" fontId="30" fillId="0" borderId="13" xfId="44" applyNumberFormat="1" applyFont="1" applyFill="1" applyBorder="1" applyAlignment="1" applyProtection="1">
      <alignment horizontal="right" vertical="center"/>
      <protection hidden="1"/>
    </xf>
    <xf numFmtId="3" fontId="30" fillId="33" borderId="10" xfId="44" applyNumberFormat="1" applyFont="1" applyFill="1" applyBorder="1" applyAlignment="1" applyProtection="1">
      <alignment horizontal="right" vertical="center"/>
      <protection hidden="1"/>
    </xf>
    <xf numFmtId="3" fontId="31" fillId="23" borderId="10" xfId="28" applyNumberFormat="1" applyFont="1" applyFill="1" applyBorder="1" applyAlignment="1" applyProtection="1">
      <alignment horizontal="right" vertical="center" wrapText="1"/>
    </xf>
    <xf numFmtId="0" fontId="31" fillId="0" borderId="0" xfId="37" applyFont="1" applyFill="1" applyBorder="1" applyAlignment="1" applyProtection="1">
      <alignment vertical="center"/>
      <protection hidden="1"/>
    </xf>
    <xf numFmtId="3" fontId="31" fillId="0" borderId="0" xfId="25" applyFont="1" applyFill="1" applyBorder="1" applyAlignment="1" applyProtection="1">
      <alignment horizontal="right" vertical="center"/>
      <protection hidden="1"/>
    </xf>
    <xf numFmtId="0" fontId="0" fillId="0" borderId="0" xfId="0" applyFill="1" applyBorder="1"/>
    <xf numFmtId="169" fontId="31" fillId="0" borderId="0" xfId="28" applyNumberFormat="1" applyFont="1" applyFill="1" applyBorder="1" applyAlignment="1" applyProtection="1">
      <alignment horizontal="right" vertical="center"/>
      <protection hidden="1"/>
    </xf>
    <xf numFmtId="3" fontId="31" fillId="0" borderId="0" xfId="25" applyFont="1" applyFill="1" applyBorder="1" applyAlignment="1" applyProtection="1">
      <alignment horizontal="right" vertical="center"/>
    </xf>
    <xf numFmtId="0" fontId="33" fillId="0" borderId="0" xfId="37" applyFont="1" applyBorder="1" applyAlignment="1" applyProtection="1">
      <alignment vertical="center"/>
    </xf>
    <xf numFmtId="3" fontId="31" fillId="0" borderId="0" xfId="37" applyNumberFormat="1" applyFont="1" applyBorder="1" applyAlignment="1" applyProtection="1">
      <alignment vertical="center"/>
    </xf>
    <xf numFmtId="0" fontId="30" fillId="0" borderId="0" xfId="37" applyFont="1" applyBorder="1" applyAlignment="1" applyProtection="1">
      <alignment vertical="center"/>
    </xf>
    <xf numFmtId="3" fontId="31" fillId="21" borderId="21" xfId="28" applyNumberFormat="1" applyFont="1" applyFill="1" applyBorder="1" applyAlignment="1" applyProtection="1">
      <alignment horizontal="right" vertical="center" wrapText="1"/>
    </xf>
    <xf numFmtId="3" fontId="30" fillId="22" borderId="21" xfId="28" applyNumberFormat="1" applyFont="1" applyFill="1" applyBorder="1" applyAlignment="1" applyProtection="1">
      <alignment horizontal="right" vertical="center" wrapText="1"/>
    </xf>
    <xf numFmtId="3" fontId="30" fillId="0" borderId="21" xfId="28" applyNumberFormat="1" applyFont="1" applyFill="1" applyBorder="1" applyAlignment="1" applyProtection="1">
      <alignment horizontal="right" vertical="center" wrapText="1"/>
    </xf>
    <xf numFmtId="3" fontId="30" fillId="21" borderId="21" xfId="28" applyNumberFormat="1" applyFont="1" applyFill="1" applyBorder="1" applyAlignment="1" applyProtection="1">
      <alignment horizontal="right" vertical="center" wrapText="1"/>
    </xf>
    <xf numFmtId="3" fontId="31" fillId="23" borderId="21" xfId="28" applyNumberFormat="1" applyFont="1" applyFill="1" applyBorder="1" applyAlignment="1" applyProtection="1">
      <alignment horizontal="right" vertical="center" wrapText="1"/>
    </xf>
    <xf numFmtId="3" fontId="31" fillId="0" borderId="0" xfId="28" applyNumberFormat="1" applyFont="1" applyBorder="1" applyAlignment="1" applyProtection="1">
      <alignment horizontal="right" vertical="center"/>
      <protection hidden="1"/>
    </xf>
    <xf numFmtId="0" fontId="30" fillId="31" borderId="10" xfId="44" applyFont="1" applyFill="1" applyBorder="1" applyAlignment="1" applyProtection="1">
      <alignment horizontal="left" vertical="center"/>
      <protection hidden="1"/>
    </xf>
    <xf numFmtId="0" fontId="30" fillId="22" borderId="10" xfId="37" applyFont="1" applyFill="1" applyBorder="1" applyAlignment="1">
      <alignment horizontal="left" vertical="center"/>
    </xf>
    <xf numFmtId="0" fontId="31" fillId="23" borderId="10" xfId="44" applyFont="1" applyFill="1" applyBorder="1" applyAlignment="1" applyProtection="1">
      <alignment horizontal="center" vertical="center"/>
      <protection hidden="1"/>
    </xf>
    <xf numFmtId="0" fontId="30" fillId="21" borderId="10" xfId="44" applyFont="1" applyFill="1" applyBorder="1" applyAlignment="1" applyProtection="1">
      <alignment horizontal="left" vertical="center"/>
      <protection hidden="1"/>
    </xf>
    <xf numFmtId="0" fontId="29" fillId="0" borderId="13" xfId="37" applyFont="1" applyBorder="1" applyAlignment="1" applyProtection="1">
      <alignment horizontal="right" vertical="center"/>
      <protection hidden="1"/>
    </xf>
    <xf numFmtId="0" fontId="31" fillId="0" borderId="18" xfId="44" applyFont="1" applyBorder="1" applyAlignment="1" applyProtection="1">
      <alignment vertical="center"/>
      <protection hidden="1"/>
    </xf>
    <xf numFmtId="0" fontId="29" fillId="0" borderId="18" xfId="44" applyFont="1" applyBorder="1" applyAlignment="1" applyProtection="1">
      <alignment vertical="center"/>
      <protection hidden="1"/>
    </xf>
    <xf numFmtId="0" fontId="30" fillId="0" borderId="25" xfId="44" applyFont="1" applyBorder="1" applyAlignment="1" applyProtection="1">
      <alignment vertical="center"/>
      <protection hidden="1"/>
    </xf>
    <xf numFmtId="3" fontId="30" fillId="34" borderId="10" xfId="28" applyNumberFormat="1" applyFont="1" applyFill="1" applyBorder="1" applyAlignment="1" applyProtection="1">
      <alignment horizontal="right" vertical="center" wrapText="1"/>
      <protection hidden="1"/>
    </xf>
    <xf numFmtId="3" fontId="30" fillId="22" borderId="21" xfId="28" applyNumberFormat="1" applyFont="1" applyFill="1" applyBorder="1" applyAlignment="1" applyProtection="1">
      <alignment horizontal="right" vertical="center" wrapText="1"/>
      <protection hidden="1"/>
    </xf>
    <xf numFmtId="3" fontId="30" fillId="0" borderId="21" xfId="28" applyNumberFormat="1" applyFont="1" applyFill="1" applyBorder="1" applyAlignment="1" applyProtection="1">
      <alignment horizontal="right" vertical="center" wrapText="1"/>
      <protection hidden="1"/>
    </xf>
    <xf numFmtId="3" fontId="30" fillId="23" borderId="21" xfId="28" applyNumberFormat="1" applyFont="1" applyFill="1" applyBorder="1" applyAlignment="1" applyProtection="1">
      <alignment horizontal="right" vertical="center" wrapText="1"/>
      <protection hidden="1"/>
    </xf>
    <xf numFmtId="3" fontId="30" fillId="0" borderId="13" xfId="28" applyNumberFormat="1" applyFont="1" applyFill="1" applyBorder="1" applyAlignment="1" applyProtection="1">
      <alignment horizontal="right" vertical="center" wrapText="1"/>
      <protection hidden="1"/>
    </xf>
    <xf numFmtId="3" fontId="30" fillId="0" borderId="22" xfId="28" applyNumberFormat="1" applyFont="1" applyFill="1" applyBorder="1" applyAlignment="1" applyProtection="1">
      <alignment horizontal="right" vertical="center" wrapText="1"/>
      <protection hidden="1"/>
    </xf>
    <xf numFmtId="0" fontId="30" fillId="0" borderId="26" xfId="44" applyFont="1" applyBorder="1" applyAlignment="1" applyProtection="1">
      <alignment vertical="center"/>
      <protection hidden="1"/>
    </xf>
    <xf numFmtId="3" fontId="30" fillId="0" borderId="0" xfId="44" applyNumberFormat="1" applyFont="1" applyBorder="1" applyAlignment="1" applyProtection="1">
      <alignment vertical="center"/>
      <protection hidden="1"/>
    </xf>
    <xf numFmtId="169" fontId="30" fillId="0" borderId="0" xfId="28" applyNumberFormat="1" applyFont="1" applyBorder="1" applyAlignment="1" applyProtection="1">
      <alignment horizontal="right" vertical="center"/>
      <protection hidden="1"/>
    </xf>
    <xf numFmtId="0" fontId="36" fillId="0" borderId="0" xfId="45" applyFont="1" applyBorder="1" applyAlignment="1" applyProtection="1">
      <alignment horizontal="center" vertical="center"/>
      <protection hidden="1"/>
    </xf>
    <xf numFmtId="0" fontId="10" fillId="0" borderId="0" xfId="45" applyFont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45" applyFont="1" applyBorder="1" applyAlignment="1" applyProtection="1">
      <alignment vertical="center"/>
      <protection hidden="1"/>
    </xf>
    <xf numFmtId="0" fontId="41" fillId="0" borderId="0" xfId="0" applyFont="1"/>
    <xf numFmtId="0" fontId="42" fillId="0" borderId="0" xfId="0" applyFont="1"/>
    <xf numFmtId="0" fontId="0" fillId="33" borderId="0" xfId="0" applyFill="1"/>
    <xf numFmtId="0" fontId="21" fillId="33" borderId="0" xfId="0" applyFont="1" applyFill="1"/>
    <xf numFmtId="0" fontId="2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/>
    <xf numFmtId="0" fontId="40" fillId="24" borderId="27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43" fillId="0" borderId="21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4" fillId="0" borderId="21" xfId="0" applyNumberFormat="1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3" fontId="44" fillId="0" borderId="13" xfId="0" applyNumberFormat="1" applyFont="1" applyBorder="1" applyAlignment="1">
      <alignment horizontal="right" vertical="top" wrapText="1"/>
    </xf>
    <xf numFmtId="3" fontId="44" fillId="0" borderId="22" xfId="0" applyNumberFormat="1" applyFont="1" applyBorder="1" applyAlignment="1">
      <alignment horizontal="right" vertical="top" wrapText="1"/>
    </xf>
    <xf numFmtId="0" fontId="44" fillId="0" borderId="0" xfId="0" applyFont="1"/>
    <xf numFmtId="3" fontId="43" fillId="0" borderId="0" xfId="0" applyNumberFormat="1" applyFont="1"/>
    <xf numFmtId="0" fontId="31" fillId="0" borderId="0" xfId="39" applyFont="1" applyAlignment="1">
      <alignment vertical="center" wrapText="1"/>
    </xf>
    <xf numFmtId="0" fontId="43" fillId="0" borderId="0" xfId="39" applyFont="1" applyAlignment="1">
      <alignment vertical="center" wrapText="1"/>
    </xf>
    <xf numFmtId="0" fontId="30" fillId="0" borderId="0" xfId="39" applyFont="1" applyAlignment="1">
      <alignment vertical="center" wrapText="1"/>
    </xf>
    <xf numFmtId="0" fontId="31" fillId="0" borderId="0" xfId="39" applyFont="1" applyAlignment="1">
      <alignment horizontal="right" vertical="center" wrapText="1"/>
    </xf>
    <xf numFmtId="0" fontId="32" fillId="25" borderId="28" xfId="39" applyFont="1" applyFill="1" applyBorder="1" applyAlignment="1">
      <alignment vertical="center" wrapText="1"/>
    </xf>
    <xf numFmtId="0" fontId="32" fillId="25" borderId="29" xfId="39" applyFont="1" applyFill="1" applyBorder="1" applyAlignment="1">
      <alignment horizontal="center" vertical="center" wrapText="1"/>
    </xf>
    <xf numFmtId="0" fontId="32" fillId="25" borderId="30" xfId="39" applyFont="1" applyFill="1" applyBorder="1" applyAlignment="1">
      <alignment horizontal="center" vertical="center" wrapText="1"/>
    </xf>
    <xf numFmtId="0" fontId="32" fillId="25" borderId="31" xfId="39" applyFont="1" applyFill="1" applyBorder="1" applyAlignment="1">
      <alignment horizontal="center" vertical="center" wrapText="1"/>
    </xf>
    <xf numFmtId="0" fontId="30" fillId="0" borderId="25" xfId="39" applyFont="1" applyBorder="1" applyAlignment="1">
      <alignment vertical="center" wrapText="1"/>
    </xf>
    <xf numFmtId="0" fontId="30" fillId="0" borderId="23" xfId="39" applyFont="1" applyBorder="1" applyAlignment="1">
      <alignment vertical="center" wrapText="1"/>
    </xf>
    <xf numFmtId="3" fontId="30" fillId="0" borderId="15" xfId="39" applyNumberFormat="1" applyFont="1" applyBorder="1" applyAlignment="1">
      <alignment vertical="center" wrapText="1"/>
    </xf>
    <xf numFmtId="3" fontId="30" fillId="0" borderId="32" xfId="39" applyNumberFormat="1" applyFont="1" applyBorder="1" applyAlignment="1">
      <alignment vertical="center" wrapText="1"/>
    </xf>
    <xf numFmtId="0" fontId="30" fillId="0" borderId="11" xfId="39" applyFont="1" applyBorder="1" applyAlignment="1">
      <alignment vertical="center" wrapText="1"/>
    </xf>
    <xf numFmtId="3" fontId="30" fillId="0" borderId="18" xfId="39" applyNumberFormat="1" applyFont="1" applyBorder="1" applyAlignment="1">
      <alignment vertical="center" wrapText="1"/>
    </xf>
    <xf numFmtId="3" fontId="30" fillId="0" borderId="10" xfId="39" applyNumberFormat="1" applyFont="1" applyBorder="1" applyAlignment="1">
      <alignment vertical="center" wrapText="1"/>
    </xf>
    <xf numFmtId="3" fontId="30" fillId="0" borderId="10" xfId="39" applyNumberFormat="1" applyFont="1" applyFill="1" applyBorder="1" applyAlignment="1">
      <alignment vertical="center" wrapText="1"/>
    </xf>
    <xf numFmtId="0" fontId="30" fillId="0" borderId="33" xfId="39" applyFont="1" applyBorder="1" applyAlignment="1">
      <alignment vertical="center" wrapText="1"/>
    </xf>
    <xf numFmtId="3" fontId="30" fillId="0" borderId="26" xfId="39" applyNumberFormat="1" applyFont="1" applyBorder="1" applyAlignment="1">
      <alignment vertical="center" wrapText="1"/>
    </xf>
    <xf numFmtId="3" fontId="30" fillId="0" borderId="20" xfId="39" applyNumberFormat="1" applyFont="1" applyBorder="1" applyAlignment="1">
      <alignment vertical="center" wrapText="1"/>
    </xf>
    <xf numFmtId="0" fontId="32" fillId="26" borderId="28" xfId="39" applyFont="1" applyFill="1" applyBorder="1" applyAlignment="1">
      <alignment vertical="center" wrapText="1"/>
    </xf>
    <xf numFmtId="3" fontId="32" fillId="26" borderId="30" xfId="39" applyNumberFormat="1" applyFont="1" applyFill="1" applyBorder="1" applyAlignment="1">
      <alignment vertical="center" wrapText="1"/>
    </xf>
    <xf numFmtId="0" fontId="30" fillId="0" borderId="34" xfId="39" applyFont="1" applyBorder="1" applyAlignment="1">
      <alignment vertical="center" wrapText="1"/>
    </xf>
    <xf numFmtId="3" fontId="30" fillId="0" borderId="0" xfId="39" applyNumberFormat="1" applyFont="1" applyBorder="1" applyAlignment="1">
      <alignment vertical="center" wrapText="1"/>
    </xf>
    <xf numFmtId="3" fontId="30" fillId="0" borderId="35" xfId="39" applyNumberFormat="1" applyFont="1" applyBorder="1" applyAlignment="1">
      <alignment vertical="center" wrapText="1"/>
    </xf>
    <xf numFmtId="1" fontId="32" fillId="25" borderId="29" xfId="39" applyNumberFormat="1" applyFont="1" applyFill="1" applyBorder="1" applyAlignment="1">
      <alignment horizontal="center" vertical="center" wrapText="1"/>
    </xf>
    <xf numFmtId="1" fontId="32" fillId="25" borderId="30" xfId="39" applyNumberFormat="1" applyFont="1" applyFill="1" applyBorder="1" applyAlignment="1">
      <alignment horizontal="center" vertical="center" wrapText="1"/>
    </xf>
    <xf numFmtId="3" fontId="32" fillId="25" borderId="31" xfId="39" applyNumberFormat="1" applyFont="1" applyFill="1" applyBorder="1" applyAlignment="1">
      <alignment horizontal="center" vertical="center" wrapText="1"/>
    </xf>
    <xf numFmtId="3" fontId="30" fillId="0" borderId="23" xfId="39" applyNumberFormat="1" applyFont="1" applyBorder="1" applyAlignment="1">
      <alignment vertical="center" wrapText="1"/>
    </xf>
    <xf numFmtId="3" fontId="30" fillId="0" borderId="15" xfId="39" applyNumberFormat="1" applyFont="1" applyFill="1" applyBorder="1" applyAlignment="1">
      <alignment vertical="center" wrapText="1"/>
    </xf>
    <xf numFmtId="0" fontId="30" fillId="0" borderId="11" xfId="39" applyFont="1" applyFill="1" applyBorder="1" applyAlignment="1">
      <alignment vertical="center" wrapText="1"/>
    </xf>
    <xf numFmtId="3" fontId="30" fillId="0" borderId="18" xfId="39" applyNumberFormat="1" applyFont="1" applyFill="1" applyBorder="1" applyAlignment="1">
      <alignment vertical="center" wrapText="1"/>
    </xf>
    <xf numFmtId="3" fontId="30" fillId="0" borderId="0" xfId="39" applyNumberFormat="1" applyFont="1" applyAlignment="1">
      <alignment vertical="center" wrapText="1"/>
    </xf>
    <xf numFmtId="3" fontId="32" fillId="26" borderId="31" xfId="39" applyNumberFormat="1" applyFont="1" applyFill="1" applyBorder="1" applyAlignment="1">
      <alignment vertical="center" wrapText="1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center"/>
    </xf>
    <xf numFmtId="3" fontId="43" fillId="0" borderId="10" xfId="0" applyNumberFormat="1" applyFont="1" applyBorder="1"/>
    <xf numFmtId="3" fontId="44" fillId="0" borderId="10" xfId="0" applyNumberFormat="1" applyFont="1" applyBorder="1"/>
    <xf numFmtId="3" fontId="43" fillId="0" borderId="0" xfId="0" applyNumberFormat="1" applyFont="1" applyFill="1" applyBorder="1"/>
    <xf numFmtId="3" fontId="44" fillId="35" borderId="10" xfId="0" applyNumberFormat="1" applyFont="1" applyFill="1" applyBorder="1"/>
    <xf numFmtId="3" fontId="44" fillId="0" borderId="0" xfId="0" applyNumberFormat="1" applyFont="1"/>
    <xf numFmtId="0" fontId="10" fillId="33" borderId="0" xfId="0" applyFont="1" applyFill="1" applyAlignment="1">
      <alignment horizontal="center" vertical="top" wrapText="1"/>
    </xf>
    <xf numFmtId="0" fontId="43" fillId="33" borderId="0" xfId="0" applyFont="1" applyFill="1"/>
    <xf numFmtId="0" fontId="40" fillId="24" borderId="27" xfId="0" applyFont="1" applyFill="1" applyBorder="1" applyAlignment="1">
      <alignment horizontal="center" vertical="top" wrapText="1"/>
    </xf>
    <xf numFmtId="0" fontId="40" fillId="24" borderId="16" xfId="0" applyFont="1" applyFill="1" applyBorder="1" applyAlignment="1">
      <alignment horizontal="center" vertical="top" wrapText="1"/>
    </xf>
    <xf numFmtId="0" fontId="40" fillId="24" borderId="24" xfId="0" applyFont="1" applyFill="1" applyBorder="1" applyAlignment="1">
      <alignment horizontal="center" vertical="top" wrapText="1"/>
    </xf>
    <xf numFmtId="0" fontId="40" fillId="24" borderId="11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horizontal="center" vertical="top" wrapText="1"/>
    </xf>
    <xf numFmtId="0" fontId="40" fillId="24" borderId="21" xfId="0" applyFont="1" applyFill="1" applyBorder="1" applyAlignment="1">
      <alignment horizontal="center" vertical="top" wrapText="1"/>
    </xf>
    <xf numFmtId="0" fontId="46" fillId="33" borderId="0" xfId="0" applyFont="1" applyFill="1"/>
    <xf numFmtId="0" fontId="3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1" fillId="25" borderId="27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16" xfId="42" applyFont="1" applyFill="1" applyBorder="1" applyAlignment="1">
      <alignment horizontal="center" vertical="center" wrapText="1"/>
    </xf>
    <xf numFmtId="0" fontId="31" fillId="25" borderId="24" xfId="42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21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21" xfId="0" applyNumberFormat="1" applyFont="1" applyBorder="1" applyAlignment="1">
      <alignment vertical="center" wrapText="1"/>
    </xf>
    <xf numFmtId="0" fontId="32" fillId="26" borderId="12" xfId="0" applyFont="1" applyFill="1" applyBorder="1" applyAlignment="1">
      <alignment vertical="center" wrapText="1"/>
    </xf>
    <xf numFmtId="0" fontId="45" fillId="27" borderId="13" xfId="0" applyFont="1" applyFill="1" applyBorder="1" applyAlignment="1">
      <alignment vertical="center" wrapText="1"/>
    </xf>
    <xf numFmtId="3" fontId="45" fillId="26" borderId="13" xfId="0" applyNumberFormat="1" applyFont="1" applyFill="1" applyBorder="1" applyAlignment="1">
      <alignment vertical="center" wrapText="1"/>
    </xf>
    <xf numFmtId="3" fontId="45" fillId="26" borderId="22" xfId="0" applyNumberFormat="1" applyFont="1" applyFill="1" applyBorder="1" applyAlignment="1">
      <alignment vertical="center" wrapText="1"/>
    </xf>
    <xf numFmtId="0" fontId="43" fillId="0" borderId="0" xfId="42" applyFont="1"/>
    <xf numFmtId="0" fontId="31" fillId="25" borderId="36" xfId="42" applyFont="1" applyFill="1" applyBorder="1" applyAlignment="1">
      <alignment horizontal="center" vertical="center" wrapText="1"/>
    </xf>
    <xf numFmtId="0" fontId="31" fillId="25" borderId="37" xfId="42" applyFont="1" applyFill="1" applyBorder="1" applyAlignment="1">
      <alignment horizontal="center" vertical="center" wrapText="1"/>
    </xf>
    <xf numFmtId="0" fontId="32" fillId="20" borderId="38" xfId="42" applyFont="1" applyFill="1" applyBorder="1" applyAlignment="1">
      <alignment horizontal="center" vertical="center" wrapText="1"/>
    </xf>
    <xf numFmtId="0" fontId="32" fillId="20" borderId="36" xfId="42" applyFont="1" applyFill="1" applyBorder="1" applyAlignment="1">
      <alignment horizontal="center" vertical="center" wrapText="1"/>
    </xf>
    <xf numFmtId="0" fontId="32" fillId="20" borderId="39" xfId="42" applyFont="1" applyFill="1" applyBorder="1" applyAlignment="1">
      <alignment horizontal="center" vertical="center" wrapText="1"/>
    </xf>
    <xf numFmtId="3" fontId="30" fillId="0" borderId="10" xfId="41" applyNumberFormat="1" applyFont="1" applyBorder="1" applyAlignment="1">
      <alignment horizontal="right" vertical="center" wrapText="1"/>
    </xf>
    <xf numFmtId="3" fontId="30" fillId="0" borderId="10" xfId="41" applyNumberFormat="1" applyFont="1" applyBorder="1" applyAlignment="1">
      <alignment vertical="center" wrapText="1"/>
    </xf>
    <xf numFmtId="0" fontId="10" fillId="0" borderId="11" xfId="39" applyFont="1" applyBorder="1" applyAlignment="1">
      <alignment vertical="center" wrapText="1"/>
    </xf>
    <xf numFmtId="3" fontId="10" fillId="0" borderId="10" xfId="41" applyNumberFormat="1" applyFont="1" applyBorder="1" applyAlignment="1">
      <alignment vertical="center"/>
    </xf>
    <xf numFmtId="3" fontId="10" fillId="0" borderId="10" xfId="41" applyNumberFormat="1" applyFont="1" applyBorder="1" applyAlignment="1">
      <alignment horizontal="center" vertical="center"/>
    </xf>
    <xf numFmtId="3" fontId="30" fillId="0" borderId="21" xfId="42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/>
    <xf numFmtId="0" fontId="10" fillId="0" borderId="11" xfId="0" applyFont="1" applyBorder="1" applyAlignment="1">
      <alignment horizontal="justify" vertical="top" wrapText="1"/>
    </xf>
    <xf numFmtId="3" fontId="10" fillId="0" borderId="10" xfId="41" applyNumberFormat="1" applyFont="1" applyBorder="1"/>
    <xf numFmtId="3" fontId="10" fillId="0" borderId="10" xfId="41" applyNumberFormat="1" applyFont="1" applyBorder="1" applyAlignment="1">
      <alignment vertical="center" wrapText="1"/>
    </xf>
    <xf numFmtId="3" fontId="30" fillId="0" borderId="10" xfId="42" applyNumberFormat="1" applyFont="1" applyBorder="1" applyAlignment="1">
      <alignment vertical="center" wrapText="1"/>
    </xf>
    <xf numFmtId="3" fontId="30" fillId="0" borderId="10" xfId="42" applyNumberFormat="1" applyFont="1" applyBorder="1" applyAlignment="1">
      <alignment horizontal="right" vertical="center" wrapText="1"/>
    </xf>
    <xf numFmtId="3" fontId="30" fillId="0" borderId="21" xfId="42" applyNumberFormat="1" applyFont="1" applyBorder="1" applyAlignment="1">
      <alignment vertical="center" wrapText="1"/>
    </xf>
    <xf numFmtId="0" fontId="43" fillId="0" borderId="11" xfId="0" applyFont="1" applyBorder="1"/>
    <xf numFmtId="0" fontId="32" fillId="26" borderId="28" xfId="42" applyFont="1" applyFill="1" applyBorder="1" applyAlignment="1">
      <alignment vertical="center" wrapText="1"/>
    </xf>
    <xf numFmtId="3" fontId="32" fillId="26" borderId="30" xfId="42" applyNumberFormat="1" applyFont="1" applyFill="1" applyBorder="1" applyAlignment="1">
      <alignment vertical="center" wrapText="1"/>
    </xf>
    <xf numFmtId="3" fontId="32" fillId="26" borderId="31" xfId="42" applyNumberFormat="1" applyFont="1" applyFill="1" applyBorder="1" applyAlignment="1">
      <alignment vertical="center" wrapText="1"/>
    </xf>
    <xf numFmtId="0" fontId="32" fillId="20" borderId="10" xfId="42" applyFont="1" applyFill="1" applyBorder="1" applyAlignment="1">
      <alignment horizontal="center" vertical="center" wrapText="1"/>
    </xf>
    <xf numFmtId="0" fontId="31" fillId="25" borderId="27" xfId="42" applyFont="1" applyFill="1" applyBorder="1" applyAlignment="1">
      <alignment horizontal="center" vertical="center" wrapText="1"/>
    </xf>
    <xf numFmtId="0" fontId="32" fillId="20" borderId="11" xfId="42" applyFont="1" applyFill="1" applyBorder="1" applyAlignment="1">
      <alignment horizontal="center" vertical="center" wrapText="1"/>
    </xf>
    <xf numFmtId="0" fontId="32" fillId="20" borderId="21" xfId="42" applyFont="1" applyFill="1" applyBorder="1" applyAlignment="1">
      <alignment horizontal="center" vertical="center" wrapText="1"/>
    </xf>
    <xf numFmtId="0" fontId="30" fillId="0" borderId="11" xfId="41" applyFont="1" applyBorder="1" applyAlignment="1">
      <alignment vertical="center" wrapText="1"/>
    </xf>
    <xf numFmtId="0" fontId="43" fillId="0" borderId="21" xfId="0" applyFont="1" applyBorder="1"/>
    <xf numFmtId="0" fontId="32" fillId="26" borderId="12" xfId="42" applyFont="1" applyFill="1" applyBorder="1" applyAlignment="1">
      <alignment vertical="center" wrapText="1"/>
    </xf>
    <xf numFmtId="3" fontId="32" fillId="26" borderId="13" xfId="42" applyNumberFormat="1" applyFont="1" applyFill="1" applyBorder="1" applyAlignment="1">
      <alignment vertical="center" wrapText="1"/>
    </xf>
    <xf numFmtId="3" fontId="32" fillId="26" borderId="22" xfId="42" applyNumberFormat="1" applyFont="1" applyFill="1" applyBorder="1" applyAlignment="1">
      <alignment vertical="center" wrapText="1"/>
    </xf>
    <xf numFmtId="0" fontId="43" fillId="0" borderId="0" xfId="46" applyFont="1"/>
    <xf numFmtId="3" fontId="10" fillId="0" borderId="21" xfId="42" applyNumberFormat="1" applyFont="1" applyFill="1" applyBorder="1" applyAlignment="1">
      <alignment vertical="center" wrapText="1"/>
    </xf>
    <xf numFmtId="3" fontId="10" fillId="0" borderId="21" xfId="42" applyNumberFormat="1" applyFont="1" applyBorder="1" applyAlignment="1">
      <alignment vertical="center" wrapText="1"/>
    </xf>
    <xf numFmtId="3" fontId="10" fillId="0" borderId="21" xfId="0" applyNumberFormat="1" applyFont="1" applyBorder="1"/>
    <xf numFmtId="49" fontId="10" fillId="0" borderId="10" xfId="41" applyNumberFormat="1" applyFont="1" applyBorder="1" applyAlignment="1">
      <alignment horizontal="center" vertical="center"/>
    </xf>
    <xf numFmtId="49" fontId="10" fillId="0" borderId="10" xfId="41" applyNumberFormat="1" applyFont="1" applyBorder="1" applyAlignment="1">
      <alignment horizontal="center"/>
    </xf>
    <xf numFmtId="49" fontId="10" fillId="0" borderId="10" xfId="41" applyNumberFormat="1" applyFont="1" applyBorder="1" applyAlignment="1">
      <alignment horizontal="center" vertical="center" wrapText="1"/>
    </xf>
    <xf numFmtId="49" fontId="30" fillId="0" borderId="10" xfId="42" applyNumberFormat="1" applyFont="1" applyBorder="1" applyAlignment="1">
      <alignment horizontal="center" vertical="center" wrapText="1"/>
    </xf>
    <xf numFmtId="0" fontId="32" fillId="25" borderId="29" xfId="39" applyFont="1" applyFill="1" applyBorder="1" applyAlignment="1">
      <alignment vertical="center" wrapText="1"/>
    </xf>
    <xf numFmtId="3" fontId="30" fillId="0" borderId="32" xfId="39" applyNumberFormat="1" applyFont="1" applyFill="1" applyBorder="1" applyAlignment="1">
      <alignment vertical="center" wrapText="1"/>
    </xf>
    <xf numFmtId="0" fontId="47" fillId="0" borderId="0" xfId="40" applyFont="1" applyBorder="1" applyAlignment="1">
      <alignment horizontal="center" vertical="top" wrapText="1"/>
    </xf>
    <xf numFmtId="0" fontId="48" fillId="0" borderId="0" xfId="40" applyFont="1"/>
    <xf numFmtId="0" fontId="48" fillId="0" borderId="0" xfId="40" applyFont="1" applyBorder="1" applyAlignment="1">
      <alignment vertical="top" wrapText="1"/>
    </xf>
    <xf numFmtId="0" fontId="49" fillId="0" borderId="27" xfId="40" applyFont="1" applyBorder="1" applyAlignment="1">
      <alignment horizontal="center" vertical="center" wrapText="1"/>
    </xf>
    <xf numFmtId="0" fontId="49" fillId="0" borderId="16" xfId="40" applyFont="1" applyBorder="1" applyAlignment="1">
      <alignment horizontal="center" vertical="center" wrapText="1"/>
    </xf>
    <xf numFmtId="3" fontId="49" fillId="0" borderId="16" xfId="40" applyNumberFormat="1" applyFont="1" applyFill="1" applyBorder="1" applyAlignment="1">
      <alignment horizontal="center" vertical="center" wrapText="1"/>
    </xf>
    <xf numFmtId="49" fontId="48" fillId="0" borderId="11" xfId="40" applyNumberFormat="1" applyFont="1" applyBorder="1" applyAlignment="1">
      <alignment horizontal="center"/>
    </xf>
    <xf numFmtId="0" fontId="48" fillId="0" borderId="10" xfId="40" applyFont="1" applyBorder="1" applyAlignment="1">
      <alignment wrapText="1"/>
    </xf>
    <xf numFmtId="3" fontId="48" fillId="0" borderId="10" xfId="40" applyNumberFormat="1" applyFont="1" applyBorder="1"/>
    <xf numFmtId="0" fontId="49" fillId="25" borderId="11" xfId="40" applyFont="1" applyFill="1" applyBorder="1" applyAlignment="1">
      <alignment horizontal="center" vertical="center"/>
    </xf>
    <xf numFmtId="0" fontId="49" fillId="25" borderId="10" xfId="40" applyFont="1" applyFill="1" applyBorder="1" applyAlignment="1">
      <alignment vertical="center" wrapText="1"/>
    </xf>
    <xf numFmtId="3" fontId="49" fillId="25" borderId="10" xfId="40" applyNumberFormat="1" applyFont="1" applyFill="1" applyBorder="1" applyAlignment="1">
      <alignment vertical="center"/>
    </xf>
    <xf numFmtId="3" fontId="49" fillId="0" borderId="21" xfId="40" applyNumberFormat="1" applyFont="1" applyBorder="1"/>
    <xf numFmtId="0" fontId="49" fillId="28" borderId="11" xfId="40" applyFont="1" applyFill="1" applyBorder="1" applyAlignment="1">
      <alignment horizontal="center" vertical="center"/>
    </xf>
    <xf numFmtId="0" fontId="49" fillId="28" borderId="10" xfId="40" applyFont="1" applyFill="1" applyBorder="1" applyAlignment="1">
      <alignment vertical="center" wrapText="1"/>
    </xf>
    <xf numFmtId="3" fontId="49" fillId="28" borderId="10" xfId="40" applyNumberFormat="1" applyFont="1" applyFill="1" applyBorder="1" applyAlignment="1">
      <alignment vertical="center"/>
    </xf>
    <xf numFmtId="3" fontId="49" fillId="32" borderId="10" xfId="40" applyNumberFormat="1" applyFont="1" applyFill="1" applyBorder="1" applyAlignment="1">
      <alignment vertical="center"/>
    </xf>
    <xf numFmtId="3" fontId="48" fillId="0" borderId="0" xfId="40" applyNumberFormat="1" applyFont="1"/>
    <xf numFmtId="49" fontId="48" fillId="36" borderId="11" xfId="40" applyNumberFormat="1" applyFont="1" applyFill="1" applyBorder="1" applyAlignment="1">
      <alignment horizontal="center"/>
    </xf>
    <xf numFmtId="0" fontId="49" fillId="36" borderId="10" xfId="40" applyFont="1" applyFill="1" applyBorder="1" applyAlignment="1">
      <alignment vertical="center" wrapText="1"/>
    </xf>
    <xf numFmtId="49" fontId="48" fillId="37" borderId="11" xfId="40" applyNumberFormat="1" applyFont="1" applyFill="1" applyBorder="1" applyAlignment="1">
      <alignment horizontal="center"/>
    </xf>
    <xf numFmtId="3" fontId="49" fillId="37" borderId="21" xfId="40" applyNumberFormat="1" applyFont="1" applyFill="1" applyBorder="1"/>
    <xf numFmtId="49" fontId="48" fillId="38" borderId="11" xfId="40" applyNumberFormat="1" applyFont="1" applyFill="1" applyBorder="1" applyAlignment="1">
      <alignment horizontal="center"/>
    </xf>
    <xf numFmtId="0" fontId="50" fillId="29" borderId="10" xfId="40" applyFont="1" applyFill="1" applyBorder="1" applyAlignment="1">
      <alignment vertical="center"/>
    </xf>
    <xf numFmtId="3" fontId="50" fillId="29" borderId="10" xfId="40" applyNumberFormat="1" applyFont="1" applyFill="1" applyBorder="1" applyAlignment="1">
      <alignment vertical="center"/>
    </xf>
    <xf numFmtId="3" fontId="50" fillId="38" borderId="10" xfId="40" applyNumberFormat="1" applyFont="1" applyFill="1" applyBorder="1" applyAlignment="1">
      <alignment vertical="center"/>
    </xf>
    <xf numFmtId="3" fontId="49" fillId="38" borderId="21" xfId="40" applyNumberFormat="1" applyFont="1" applyFill="1" applyBorder="1"/>
    <xf numFmtId="49" fontId="48" fillId="0" borderId="12" xfId="40" applyNumberFormat="1" applyFont="1" applyBorder="1" applyAlignment="1">
      <alignment horizontal="center"/>
    </xf>
    <xf numFmtId="0" fontId="49" fillId="0" borderId="13" xfId="40" applyFont="1" applyBorder="1" applyAlignment="1">
      <alignment wrapText="1"/>
    </xf>
    <xf numFmtId="3" fontId="49" fillId="0" borderId="13" xfId="40" applyNumberFormat="1" applyFont="1" applyBorder="1"/>
    <xf numFmtId="3" fontId="48" fillId="0" borderId="13" xfId="40" applyNumberFormat="1" applyFont="1" applyBorder="1"/>
    <xf numFmtId="3" fontId="49" fillId="0" borderId="22" xfId="40" applyNumberFormat="1" applyFont="1" applyBorder="1"/>
    <xf numFmtId="0" fontId="48" fillId="0" borderId="0" xfId="40" applyFont="1" applyAlignment="1">
      <alignment wrapText="1"/>
    </xf>
    <xf numFmtId="173" fontId="31" fillId="0" borderId="10" xfId="44" applyNumberFormat="1" applyFont="1" applyFill="1" applyBorder="1" applyAlignment="1" applyProtection="1">
      <alignment horizontal="right" vertical="center"/>
      <protection hidden="1"/>
    </xf>
    <xf numFmtId="3" fontId="31" fillId="0" borderId="10" xfId="44" applyNumberFormat="1" applyFont="1" applyFill="1" applyBorder="1" applyAlignment="1" applyProtection="1">
      <alignment horizontal="right" vertical="center"/>
      <protection hidden="1"/>
    </xf>
    <xf numFmtId="3" fontId="31" fillId="0" borderId="13" xfId="44" applyNumberFormat="1" applyFont="1" applyFill="1" applyBorder="1" applyAlignment="1" applyProtection="1">
      <alignment horizontal="right" vertical="center"/>
      <protection hidden="1"/>
    </xf>
    <xf numFmtId="0" fontId="31" fillId="33" borderId="10" xfId="37" applyFont="1" applyFill="1" applyBorder="1" applyAlignment="1" applyProtection="1">
      <alignment vertical="center"/>
    </xf>
    <xf numFmtId="49" fontId="31" fillId="0" borderId="10" xfId="37" applyNumberFormat="1" applyFont="1" applyBorder="1" applyAlignment="1" applyProtection="1">
      <alignment vertical="center"/>
    </xf>
    <xf numFmtId="3" fontId="30" fillId="33" borderId="15" xfId="44" applyNumberFormat="1" applyFont="1" applyFill="1" applyBorder="1" applyAlignment="1" applyProtection="1">
      <alignment horizontal="right" vertical="center"/>
      <protection hidden="1"/>
    </xf>
    <xf numFmtId="0" fontId="30" fillId="0" borderId="40" xfId="37" applyFont="1" applyBorder="1" applyAlignment="1" applyProtection="1">
      <alignment vertical="center"/>
    </xf>
    <xf numFmtId="0" fontId="30" fillId="0" borderId="41" xfId="37" applyFont="1" applyBorder="1" applyAlignment="1" applyProtection="1">
      <alignment vertical="center"/>
    </xf>
    <xf numFmtId="173" fontId="31" fillId="0" borderId="13" xfId="44" applyNumberFormat="1" applyFont="1" applyFill="1" applyBorder="1" applyAlignment="1" applyProtection="1">
      <alignment horizontal="right" vertical="center"/>
      <protection hidden="1"/>
    </xf>
    <xf numFmtId="0" fontId="31" fillId="0" borderId="10" xfId="37" applyFont="1" applyBorder="1" applyAlignment="1" applyProtection="1">
      <alignment vertical="center"/>
    </xf>
    <xf numFmtId="49" fontId="32" fillId="0" borderId="11" xfId="28" applyNumberFormat="1" applyFont="1" applyBorder="1" applyAlignment="1" applyProtection="1">
      <alignment horizontal="right" vertical="center"/>
      <protection hidden="1"/>
    </xf>
    <xf numFmtId="0" fontId="31" fillId="20" borderId="10" xfId="44" applyFont="1" applyFill="1" applyBorder="1" applyAlignment="1" applyProtection="1">
      <alignment horizontal="center" vertical="center" wrapText="1"/>
      <protection hidden="1"/>
    </xf>
    <xf numFmtId="0" fontId="31" fillId="20" borderId="21" xfId="44" applyFont="1" applyFill="1" applyBorder="1" applyAlignment="1" applyProtection="1">
      <alignment horizontal="center" vertical="center" wrapText="1"/>
      <protection hidden="1"/>
    </xf>
    <xf numFmtId="0" fontId="31" fillId="20" borderId="18" xfId="37" applyFont="1" applyFill="1" applyBorder="1" applyAlignment="1" applyProtection="1">
      <alignment vertical="center"/>
    </xf>
    <xf numFmtId="49" fontId="32" fillId="33" borderId="11" xfId="28" applyNumberFormat="1" applyFont="1" applyFill="1" applyBorder="1" applyAlignment="1" applyProtection="1">
      <alignment horizontal="right" vertical="center"/>
      <protection hidden="1"/>
    </xf>
    <xf numFmtId="49" fontId="31" fillId="33" borderId="10" xfId="37" applyNumberFormat="1" applyFont="1" applyFill="1" applyBorder="1" applyAlignment="1" applyProtection="1">
      <alignment horizontal="center" vertical="center"/>
    </xf>
    <xf numFmtId="49" fontId="31" fillId="33" borderId="10" xfId="37" applyNumberFormat="1" applyFont="1" applyFill="1" applyBorder="1" applyAlignment="1" applyProtection="1">
      <alignment vertical="center"/>
    </xf>
    <xf numFmtId="0" fontId="31" fillId="33" borderId="10" xfId="44" applyFont="1" applyFill="1" applyBorder="1" applyAlignment="1" applyProtection="1">
      <alignment horizontal="center" vertical="center" wrapText="1"/>
      <protection hidden="1"/>
    </xf>
    <xf numFmtId="0" fontId="31" fillId="33" borderId="21" xfId="44" applyFont="1" applyFill="1" applyBorder="1" applyAlignment="1" applyProtection="1">
      <alignment horizontal="center" vertical="center" wrapText="1"/>
      <protection hidden="1"/>
    </xf>
    <xf numFmtId="0" fontId="31" fillId="33" borderId="18" xfId="37" applyFont="1" applyFill="1" applyBorder="1" applyAlignment="1" applyProtection="1">
      <alignment vertical="center"/>
    </xf>
    <xf numFmtId="49" fontId="32" fillId="33" borderId="27" xfId="28" applyNumberFormat="1" applyFont="1" applyFill="1" applyBorder="1" applyAlignment="1" applyProtection="1">
      <alignment horizontal="right" vertical="center"/>
      <protection hidden="1"/>
    </xf>
    <xf numFmtId="49" fontId="31" fillId="33" borderId="16" xfId="37" applyNumberFormat="1" applyFont="1" applyFill="1" applyBorder="1" applyAlignment="1" applyProtection="1">
      <alignment horizontal="center" vertical="center"/>
    </xf>
    <xf numFmtId="0" fontId="31" fillId="33" borderId="42" xfId="37" applyFont="1" applyFill="1" applyBorder="1" applyAlignment="1" applyProtection="1">
      <alignment horizontal="center" vertical="center"/>
    </xf>
    <xf numFmtId="0" fontId="31" fillId="33" borderId="18" xfId="37" applyFont="1" applyFill="1" applyBorder="1" applyAlignment="1" applyProtection="1">
      <alignment horizontal="center" vertical="center"/>
    </xf>
    <xf numFmtId="0" fontId="31" fillId="33" borderId="17" xfId="37" applyFont="1" applyFill="1" applyBorder="1" applyAlignment="1" applyProtection="1">
      <alignment horizontal="center" vertical="center"/>
    </xf>
    <xf numFmtId="0" fontId="31" fillId="33" borderId="10" xfId="44" applyFont="1" applyFill="1" applyBorder="1" applyAlignment="1" applyProtection="1">
      <alignment vertical="center"/>
      <protection hidden="1"/>
    </xf>
    <xf numFmtId="0" fontId="31" fillId="33" borderId="17" xfId="44" applyFont="1" applyFill="1" applyBorder="1" applyAlignment="1" applyProtection="1">
      <alignment horizontal="center" vertical="center" wrapText="1"/>
      <protection hidden="1"/>
    </xf>
    <xf numFmtId="0" fontId="31" fillId="33" borderId="42" xfId="44" applyFont="1" applyFill="1" applyBorder="1" applyAlignment="1" applyProtection="1">
      <alignment horizontal="center" vertical="center" wrapText="1"/>
      <protection hidden="1"/>
    </xf>
    <xf numFmtId="0" fontId="31" fillId="33" borderId="18" xfId="44" applyFont="1" applyFill="1" applyBorder="1" applyAlignment="1" applyProtection="1">
      <alignment horizontal="center" vertical="center" wrapText="1"/>
      <protection hidden="1"/>
    </xf>
    <xf numFmtId="0" fontId="31" fillId="33" borderId="17" xfId="44" applyFont="1" applyFill="1" applyBorder="1" applyAlignment="1" applyProtection="1">
      <alignment vertical="center"/>
      <protection hidden="1"/>
    </xf>
    <xf numFmtId="0" fontId="31" fillId="33" borderId="42" xfId="44" applyFont="1" applyFill="1" applyBorder="1" applyAlignment="1" applyProtection="1">
      <alignment vertical="center"/>
      <protection hidden="1"/>
    </xf>
    <xf numFmtId="0" fontId="31" fillId="33" borderId="18" xfId="44" applyFont="1" applyFill="1" applyBorder="1" applyAlignment="1" applyProtection="1">
      <alignment vertical="center"/>
      <protection hidden="1"/>
    </xf>
    <xf numFmtId="49" fontId="30" fillId="33" borderId="10" xfId="44" applyNumberFormat="1" applyFont="1" applyFill="1" applyBorder="1" applyAlignment="1" applyProtection="1">
      <alignment vertical="center"/>
      <protection hidden="1"/>
    </xf>
    <xf numFmtId="49" fontId="31" fillId="33" borderId="10" xfId="44" applyNumberFormat="1" applyFont="1" applyFill="1" applyBorder="1" applyAlignment="1" applyProtection="1">
      <alignment vertical="center"/>
      <protection hidden="1"/>
    </xf>
    <xf numFmtId="3" fontId="31" fillId="21" borderId="10" xfId="28" applyNumberFormat="1" applyFont="1" applyFill="1" applyBorder="1" applyAlignment="1" applyProtection="1">
      <alignment horizontal="right" vertical="center" wrapText="1"/>
    </xf>
    <xf numFmtId="173" fontId="31" fillId="0" borderId="10" xfId="28" applyNumberFormat="1" applyFont="1" applyFill="1" applyBorder="1" applyAlignment="1" applyProtection="1">
      <alignment horizontal="right" vertical="center" wrapText="1"/>
    </xf>
    <xf numFmtId="173" fontId="31" fillId="0" borderId="21" xfId="28" applyNumberFormat="1" applyFont="1" applyFill="1" applyBorder="1" applyAlignment="1" applyProtection="1">
      <alignment horizontal="right" vertical="center" wrapText="1"/>
    </xf>
    <xf numFmtId="173" fontId="31" fillId="0" borderId="13" xfId="28" applyNumberFormat="1" applyFont="1" applyFill="1" applyBorder="1" applyAlignment="1" applyProtection="1">
      <alignment horizontal="right" vertical="center" wrapText="1"/>
    </xf>
    <xf numFmtId="173" fontId="31" fillId="0" borderId="22" xfId="28" applyNumberFormat="1" applyFont="1" applyFill="1" applyBorder="1" applyAlignment="1" applyProtection="1">
      <alignment horizontal="right" vertical="center" wrapText="1"/>
    </xf>
    <xf numFmtId="169" fontId="32" fillId="0" borderId="27" xfId="28" applyNumberFormat="1" applyFont="1" applyBorder="1" applyAlignment="1" applyProtection="1">
      <alignment horizontal="right" vertical="center"/>
      <protection hidden="1"/>
    </xf>
    <xf numFmtId="0" fontId="51" fillId="0" borderId="10" xfId="40" applyFont="1" applyBorder="1" applyAlignment="1">
      <alignment horizontal="center" vertical="center" wrapText="1"/>
    </xf>
    <xf numFmtId="0" fontId="51" fillId="0" borderId="21" xfId="40" applyFont="1" applyBorder="1" applyAlignment="1">
      <alignment horizontal="center" vertical="center" wrapText="1"/>
    </xf>
    <xf numFmtId="0" fontId="31" fillId="0" borderId="0" xfId="37" applyFont="1" applyFill="1" applyBorder="1" applyAlignment="1" applyProtection="1">
      <alignment vertical="center"/>
    </xf>
    <xf numFmtId="0" fontId="31" fillId="0" borderId="0" xfId="37" applyFont="1" applyFill="1" applyBorder="1" applyAlignment="1" applyProtection="1">
      <alignment horizontal="center" vertical="center"/>
    </xf>
    <xf numFmtId="0" fontId="31" fillId="0" borderId="0" xfId="44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10" xfId="0" applyFont="1" applyBorder="1"/>
    <xf numFmtId="0" fontId="43" fillId="0" borderId="10" xfId="0" applyFont="1" applyBorder="1" applyAlignment="1">
      <alignment wrapText="1"/>
    </xf>
    <xf numFmtId="4" fontId="43" fillId="0" borderId="10" xfId="0" applyNumberFormat="1" applyFont="1" applyBorder="1"/>
    <xf numFmtId="3" fontId="43" fillId="0" borderId="21" xfId="0" applyNumberFormat="1" applyFont="1" applyBorder="1"/>
    <xf numFmtId="0" fontId="44" fillId="0" borderId="11" xfId="0" applyFont="1" applyBorder="1"/>
    <xf numFmtId="0" fontId="44" fillId="0" borderId="10" xfId="0" applyFont="1" applyBorder="1"/>
    <xf numFmtId="0" fontId="44" fillId="0" borderId="10" xfId="0" applyFont="1" applyBorder="1" applyAlignment="1">
      <alignment wrapText="1"/>
    </xf>
    <xf numFmtId="3" fontId="44" fillId="0" borderId="21" xfId="0" applyNumberFormat="1" applyFont="1" applyBorder="1"/>
    <xf numFmtId="173" fontId="43" fillId="0" borderId="10" xfId="0" applyNumberFormat="1" applyFont="1" applyBorder="1"/>
    <xf numFmtId="0" fontId="44" fillId="0" borderId="12" xfId="0" applyFont="1" applyBorder="1"/>
    <xf numFmtId="0" fontId="44" fillId="0" borderId="13" xfId="0" applyFont="1" applyBorder="1"/>
    <xf numFmtId="0" fontId="44" fillId="0" borderId="13" xfId="0" applyFont="1" applyBorder="1" applyAlignment="1">
      <alignment wrapText="1"/>
    </xf>
    <xf numFmtId="3" fontId="44" fillId="0" borderId="13" xfId="0" applyNumberFormat="1" applyFont="1" applyBorder="1"/>
    <xf numFmtId="3" fontId="44" fillId="0" borderId="22" xfId="0" applyNumberFormat="1" applyFont="1" applyBorder="1"/>
    <xf numFmtId="0" fontId="36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49" fontId="43" fillId="0" borderId="0" xfId="39" applyNumberFormat="1" applyFont="1"/>
    <xf numFmtId="0" fontId="52" fillId="0" borderId="0" xfId="39" applyFont="1"/>
    <xf numFmtId="0" fontId="43" fillId="0" borderId="0" xfId="39" applyFont="1"/>
    <xf numFmtId="0" fontId="30" fillId="0" borderId="0" xfId="39" applyFont="1" applyAlignment="1">
      <alignment horizontal="right"/>
    </xf>
    <xf numFmtId="49" fontId="53" fillId="0" borderId="0" xfId="39" applyNumberFormat="1" applyFont="1" applyAlignment="1">
      <alignment vertical="center"/>
    </xf>
    <xf numFmtId="0" fontId="53" fillId="0" borderId="0" xfId="39" applyFont="1" applyAlignment="1">
      <alignment vertical="center"/>
    </xf>
    <xf numFmtId="0" fontId="44" fillId="0" borderId="0" xfId="39" applyFont="1" applyAlignment="1">
      <alignment horizontal="right"/>
    </xf>
    <xf numFmtId="49" fontId="44" fillId="0" borderId="11" xfId="39" applyNumberFormat="1" applyFont="1" applyFill="1" applyBorder="1" applyAlignment="1">
      <alignment horizontal="center" vertical="center" wrapText="1"/>
    </xf>
    <xf numFmtId="0" fontId="44" fillId="0" borderId="10" xfId="39" applyFont="1" applyFill="1" applyBorder="1" applyAlignment="1">
      <alignment horizontal="center" vertical="center" wrapText="1"/>
    </xf>
    <xf numFmtId="0" fontId="44" fillId="0" borderId="21" xfId="39" applyFont="1" applyFill="1" applyBorder="1" applyAlignment="1">
      <alignment horizontal="center" vertical="center" wrapText="1"/>
    </xf>
    <xf numFmtId="0" fontId="45" fillId="0" borderId="10" xfId="39" applyFont="1" applyBorder="1" applyAlignment="1">
      <alignment vertical="center" wrapText="1"/>
    </xf>
    <xf numFmtId="0" fontId="45" fillId="30" borderId="10" xfId="39" applyFont="1" applyFill="1" applyBorder="1" applyAlignment="1">
      <alignment vertical="center" wrapText="1"/>
    </xf>
    <xf numFmtId="3" fontId="45" fillId="0" borderId="10" xfId="39" applyNumberFormat="1" applyFont="1" applyFill="1" applyBorder="1" applyAlignment="1">
      <alignment vertical="center" wrapText="1"/>
    </xf>
    <xf numFmtId="3" fontId="45" fillId="0" borderId="21" xfId="39" applyNumberFormat="1" applyFont="1" applyFill="1" applyBorder="1" applyAlignment="1">
      <alignment vertical="center" wrapText="1"/>
    </xf>
    <xf numFmtId="0" fontId="45" fillId="0" borderId="0" xfId="39" applyFont="1"/>
    <xf numFmtId="49" fontId="45" fillId="0" borderId="12" xfId="39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43" fillId="0" borderId="13" xfId="39" applyFont="1" applyBorder="1" applyAlignment="1">
      <alignment vertical="center" wrapText="1"/>
    </xf>
    <xf numFmtId="3" fontId="43" fillId="0" borderId="13" xfId="39" applyNumberFormat="1" applyFont="1" applyBorder="1" applyAlignment="1">
      <alignment vertical="center" wrapText="1"/>
    </xf>
    <xf numFmtId="3" fontId="43" fillId="0" borderId="22" xfId="39" applyNumberFormat="1" applyFont="1" applyBorder="1" applyAlignment="1">
      <alignment vertical="center" wrapText="1"/>
    </xf>
    <xf numFmtId="49" fontId="43" fillId="0" borderId="34" xfId="39" applyNumberFormat="1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43" fillId="0" borderId="0" xfId="39" applyFont="1" applyBorder="1" applyAlignment="1">
      <alignment vertical="center" wrapText="1"/>
    </xf>
    <xf numFmtId="14" fontId="43" fillId="0" borderId="0" xfId="39" applyNumberFormat="1" applyFont="1" applyBorder="1" applyAlignment="1">
      <alignment vertical="center" wrapText="1"/>
    </xf>
    <xf numFmtId="3" fontId="43" fillId="0" borderId="0" xfId="39" applyNumberFormat="1" applyFont="1" applyBorder="1" applyAlignment="1">
      <alignment vertical="center" wrapText="1"/>
    </xf>
    <xf numFmtId="49" fontId="45" fillId="0" borderId="11" xfId="39" applyNumberFormat="1" applyFont="1" applyBorder="1" applyAlignment="1">
      <alignment horizontal="center" vertical="center" wrapText="1"/>
    </xf>
    <xf numFmtId="3" fontId="45" fillId="0" borderId="10" xfId="29" applyNumberFormat="1" applyFont="1" applyBorder="1" applyAlignment="1">
      <alignment horizontal="right" vertical="center" wrapText="1"/>
    </xf>
    <xf numFmtId="3" fontId="45" fillId="0" borderId="21" xfId="29" applyNumberFormat="1" applyFont="1" applyBorder="1" applyAlignment="1">
      <alignment horizontal="right" vertical="center" wrapText="1"/>
    </xf>
    <xf numFmtId="49" fontId="43" fillId="0" borderId="12" xfId="39" applyNumberFormat="1" applyFont="1" applyFill="1" applyBorder="1" applyAlignment="1">
      <alignment horizontal="center" vertical="center" wrapText="1"/>
    </xf>
    <xf numFmtId="0" fontId="54" fillId="0" borderId="13" xfId="39" applyFont="1" applyFill="1" applyBorder="1" applyAlignment="1">
      <alignment vertical="center" wrapText="1"/>
    </xf>
    <xf numFmtId="49" fontId="43" fillId="0" borderId="13" xfId="39" applyNumberFormat="1" applyFont="1" applyFill="1" applyBorder="1" applyAlignment="1">
      <alignment horizontal="center" vertical="center" wrapText="1"/>
    </xf>
    <xf numFmtId="0" fontId="43" fillId="0" borderId="13" xfId="39" applyFont="1" applyFill="1" applyBorder="1" applyAlignment="1">
      <alignment vertical="center" wrapText="1"/>
    </xf>
    <xf numFmtId="3" fontId="43" fillId="0" borderId="13" xfId="39" applyNumberFormat="1" applyFont="1" applyFill="1" applyBorder="1" applyAlignment="1">
      <alignment horizontal="right" vertical="center" wrapText="1"/>
    </xf>
    <xf numFmtId="3" fontId="45" fillId="0" borderId="22" xfId="29" applyNumberFormat="1" applyFont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vertical="center" wrapText="1"/>
    </xf>
    <xf numFmtId="3" fontId="32" fillId="26" borderId="13" xfId="0" applyNumberFormat="1" applyFont="1" applyFill="1" applyBorder="1" applyAlignment="1">
      <alignment vertical="center" wrapText="1"/>
    </xf>
    <xf numFmtId="3" fontId="32" fillId="26" borderId="22" xfId="0" applyNumberFormat="1" applyFont="1" applyFill="1" applyBorder="1" applyAlignment="1">
      <alignment vertical="center" wrapText="1"/>
    </xf>
    <xf numFmtId="14" fontId="43" fillId="0" borderId="13" xfId="39" applyNumberFormat="1" applyFont="1" applyFill="1" applyBorder="1" applyAlignment="1">
      <alignment horizontal="center" vertical="center" wrapText="1"/>
    </xf>
    <xf numFmtId="14" fontId="43" fillId="0" borderId="13" xfId="39" applyNumberFormat="1" applyFont="1" applyBorder="1" applyAlignment="1">
      <alignment horizontal="center" vertical="center" wrapText="1"/>
    </xf>
    <xf numFmtId="0" fontId="43" fillId="0" borderId="13" xfId="39" applyFont="1" applyBorder="1" applyAlignment="1">
      <alignment horizontal="center" vertical="center" wrapText="1"/>
    </xf>
    <xf numFmtId="3" fontId="48" fillId="0" borderId="13" xfId="40" applyNumberFormat="1" applyFont="1" applyBorder="1" applyAlignment="1">
      <alignment vertical="center"/>
    </xf>
    <xf numFmtId="0" fontId="43" fillId="0" borderId="12" xfId="0" applyFont="1" applyBorder="1"/>
    <xf numFmtId="0" fontId="37" fillId="0" borderId="10" xfId="45" applyFont="1" applyBorder="1" applyAlignment="1" applyProtection="1">
      <alignment vertical="center" wrapText="1"/>
      <protection hidden="1"/>
    </xf>
    <xf numFmtId="0" fontId="38" fillId="35" borderId="10" xfId="45" applyFont="1" applyFill="1" applyBorder="1" applyAlignment="1" applyProtection="1">
      <alignment vertical="center" wrapText="1"/>
      <protection hidden="1"/>
    </xf>
    <xf numFmtId="0" fontId="38" fillId="0" borderId="10" xfId="45" applyFont="1" applyBorder="1" applyAlignment="1" applyProtection="1">
      <alignment vertical="center" wrapText="1"/>
      <protection hidden="1"/>
    </xf>
    <xf numFmtId="0" fontId="39" fillId="39" borderId="10" xfId="45" applyFont="1" applyFill="1" applyBorder="1" applyAlignment="1" applyProtection="1">
      <alignment vertical="center" wrapText="1"/>
      <protection hidden="1"/>
    </xf>
    <xf numFmtId="3" fontId="45" fillId="39" borderId="10" xfId="0" applyNumberFormat="1" applyFont="1" applyFill="1" applyBorder="1"/>
    <xf numFmtId="0" fontId="31" fillId="39" borderId="27" xfId="45" applyFont="1" applyFill="1" applyBorder="1" applyAlignment="1" applyProtection="1">
      <alignment horizontal="center" vertical="center"/>
      <protection hidden="1"/>
    </xf>
    <xf numFmtId="0" fontId="31" fillId="39" borderId="16" xfId="45" applyFont="1" applyFill="1" applyBorder="1" applyAlignment="1" applyProtection="1">
      <alignment horizontal="center" vertical="center"/>
      <protection hidden="1"/>
    </xf>
    <xf numFmtId="0" fontId="44" fillId="39" borderId="16" xfId="0" applyFont="1" applyFill="1" applyBorder="1" applyAlignment="1">
      <alignment horizontal="center"/>
    </xf>
    <xf numFmtId="0" fontId="44" fillId="39" borderId="24" xfId="0" applyFont="1" applyFill="1" applyBorder="1" applyAlignment="1">
      <alignment horizontal="center"/>
    </xf>
    <xf numFmtId="0" fontId="30" fillId="0" borderId="11" xfId="45" applyFont="1" applyBorder="1" applyAlignment="1" applyProtection="1">
      <alignment vertical="center"/>
      <protection hidden="1"/>
    </xf>
    <xf numFmtId="0" fontId="30" fillId="0" borderId="11" xfId="45" applyFont="1" applyBorder="1" applyAlignment="1" applyProtection="1">
      <alignment horizontal="left" vertical="center"/>
      <protection hidden="1"/>
    </xf>
    <xf numFmtId="0" fontId="31" fillId="0" borderId="11" xfId="45" applyFont="1" applyBorder="1" applyAlignment="1" applyProtection="1">
      <alignment vertical="center"/>
      <protection hidden="1"/>
    </xf>
    <xf numFmtId="3" fontId="44" fillId="35" borderId="21" xfId="0" applyNumberFormat="1" applyFont="1" applyFill="1" applyBorder="1"/>
    <xf numFmtId="0" fontId="32" fillId="39" borderId="12" xfId="45" applyFont="1" applyFill="1" applyBorder="1" applyAlignment="1" applyProtection="1">
      <alignment vertical="center"/>
      <protection hidden="1"/>
    </xf>
    <xf numFmtId="3" fontId="45" fillId="39" borderId="13" xfId="0" applyNumberFormat="1" applyFont="1" applyFill="1" applyBorder="1"/>
    <xf numFmtId="3" fontId="45" fillId="39" borderId="22" xfId="0" applyNumberFormat="1" applyFont="1" applyFill="1" applyBorder="1"/>
    <xf numFmtId="0" fontId="32" fillId="39" borderId="11" xfId="45" applyFont="1" applyFill="1" applyBorder="1" applyAlignment="1" applyProtection="1">
      <alignment vertical="center"/>
      <protection hidden="1"/>
    </xf>
    <xf numFmtId="3" fontId="45" fillId="39" borderId="21" xfId="0" applyNumberFormat="1" applyFont="1" applyFill="1" applyBorder="1"/>
    <xf numFmtId="0" fontId="32" fillId="39" borderId="13" xfId="45" applyFont="1" applyFill="1" applyBorder="1" applyAlignment="1" applyProtection="1">
      <alignment vertical="center"/>
      <protection hidden="1"/>
    </xf>
    <xf numFmtId="0" fontId="43" fillId="0" borderId="0" xfId="38" applyFont="1"/>
    <xf numFmtId="49" fontId="43" fillId="0" borderId="0" xfId="38" applyNumberFormat="1" applyFont="1" applyBorder="1"/>
    <xf numFmtId="49" fontId="43" fillId="0" borderId="0" xfId="38" applyNumberFormat="1" applyFont="1"/>
    <xf numFmtId="0" fontId="43" fillId="0" borderId="43" xfId="38" applyFont="1" applyBorder="1"/>
    <xf numFmtId="0" fontId="43" fillId="0" borderId="43" xfId="38" applyFont="1" applyBorder="1" applyAlignment="1">
      <alignment horizontal="center"/>
    </xf>
    <xf numFmtId="0" fontId="43" fillId="0" borderId="0" xfId="38" applyFont="1" applyAlignment="1">
      <alignment horizontal="center"/>
    </xf>
    <xf numFmtId="0" fontId="54" fillId="0" borderId="0" xfId="38" applyFont="1"/>
    <xf numFmtId="169" fontId="30" fillId="0" borderId="0" xfId="27" applyNumberFormat="1" applyFont="1" applyAlignment="1">
      <alignment horizontal="right"/>
    </xf>
    <xf numFmtId="169" fontId="43" fillId="0" borderId="0" xfId="27" applyNumberFormat="1" applyFont="1"/>
    <xf numFmtId="3" fontId="43" fillId="0" borderId="0" xfId="0" applyNumberFormat="1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169" fontId="44" fillId="0" borderId="0" xfId="27" applyNumberFormat="1" applyFont="1" applyAlignment="1">
      <alignment horizontal="right"/>
    </xf>
    <xf numFmtId="169" fontId="54" fillId="0" borderId="0" xfId="27" applyNumberFormat="1" applyFont="1" applyAlignment="1">
      <alignment horizontal="right" vertical="center" wrapText="1"/>
    </xf>
    <xf numFmtId="169" fontId="44" fillId="0" borderId="10" xfId="27" applyNumberFormat="1" applyFont="1" applyFill="1" applyBorder="1" applyAlignment="1">
      <alignment horizontal="center" vertical="center" wrapText="1"/>
    </xf>
    <xf numFmtId="169" fontId="44" fillId="0" borderId="21" xfId="27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9" fontId="43" fillId="0" borderId="10" xfId="27" applyNumberFormat="1" applyFont="1" applyBorder="1" applyAlignment="1"/>
    <xf numFmtId="169" fontId="43" fillId="0" borderId="21" xfId="27" applyNumberFormat="1" applyFont="1" applyBorder="1" applyAlignment="1"/>
    <xf numFmtId="169" fontId="43" fillId="0" borderId="10" xfId="27" applyNumberFormat="1" applyFont="1" applyBorder="1" applyAlignment="1">
      <alignment horizontal="right" vertical="center" wrapText="1"/>
    </xf>
    <xf numFmtId="169" fontId="43" fillId="0" borderId="21" xfId="27" applyNumberFormat="1" applyFont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center" vertical="center" wrapText="1"/>
    </xf>
    <xf numFmtId="169" fontId="31" fillId="25" borderId="10" xfId="27" applyNumberFormat="1" applyFont="1" applyFill="1" applyBorder="1" applyAlignment="1">
      <alignment horizontal="right" vertical="center" wrapText="1"/>
    </xf>
    <xf numFmtId="169" fontId="31" fillId="25" borderId="21" xfId="27" applyNumberFormat="1" applyFont="1" applyFill="1" applyBorder="1" applyAlignment="1">
      <alignment horizontal="right" vertical="center" wrapText="1"/>
    </xf>
    <xf numFmtId="169" fontId="30" fillId="0" borderId="10" xfId="27" applyNumberFormat="1" applyFont="1" applyBorder="1" applyAlignment="1">
      <alignment horizontal="right" vertical="center" wrapText="1"/>
    </xf>
    <xf numFmtId="169" fontId="30" fillId="0" borderId="21" xfId="27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 horizontal="left"/>
    </xf>
    <xf numFmtId="0" fontId="31" fillId="26" borderId="11" xfId="0" applyFont="1" applyFill="1" applyBorder="1" applyAlignment="1">
      <alignment horizontal="center" vertical="center" wrapText="1"/>
    </xf>
    <xf numFmtId="169" fontId="31" fillId="26" borderId="10" xfId="27" applyNumberFormat="1" applyFont="1" applyFill="1" applyBorder="1" applyAlignment="1">
      <alignment horizontal="right" vertical="center" wrapText="1"/>
    </xf>
    <xf numFmtId="169" fontId="31" fillId="26" borderId="21" xfId="27" applyNumberFormat="1" applyFont="1" applyFill="1" applyBorder="1" applyAlignment="1">
      <alignment horizontal="right" vertical="center" wrapText="1"/>
    </xf>
    <xf numFmtId="3" fontId="56" fillId="0" borderId="0" xfId="0" applyNumberFormat="1" applyFont="1" applyAlignment="1"/>
    <xf numFmtId="3" fontId="43" fillId="0" borderId="21" xfId="0" applyNumberFormat="1" applyFont="1" applyBorder="1" applyAlignment="1"/>
    <xf numFmtId="0" fontId="31" fillId="0" borderId="11" xfId="0" applyFont="1" applyFill="1" applyBorder="1" applyAlignment="1">
      <alignment vertical="center" wrapText="1"/>
    </xf>
    <xf numFmtId="169" fontId="31" fillId="25" borderId="10" xfId="27" applyNumberFormat="1" applyFont="1" applyFill="1" applyBorder="1" applyAlignment="1">
      <alignment horizontal="center" vertical="center" wrapText="1"/>
    </xf>
    <xf numFmtId="169" fontId="31" fillId="25" borderId="21" xfId="27" applyNumberFormat="1" applyFont="1" applyFill="1" applyBorder="1" applyAlignment="1">
      <alignment horizontal="center" vertical="center" wrapText="1"/>
    </xf>
    <xf numFmtId="169" fontId="40" fillId="0" borderId="10" xfId="27" applyNumberFormat="1" applyFont="1" applyFill="1" applyBorder="1" applyAlignment="1">
      <alignment vertical="center" wrapText="1"/>
    </xf>
    <xf numFmtId="169" fontId="40" fillId="0" borderId="21" xfId="27" applyNumberFormat="1" applyFont="1" applyFill="1" applyBorder="1" applyAlignment="1">
      <alignment vertical="center" wrapText="1"/>
    </xf>
    <xf numFmtId="3" fontId="43" fillId="0" borderId="0" xfId="0" applyNumberFormat="1" applyFont="1" applyAlignment="1"/>
    <xf numFmtId="169" fontId="31" fillId="0" borderId="10" xfId="27" applyNumberFormat="1" applyFont="1" applyBorder="1" applyAlignment="1">
      <alignment horizontal="right" vertical="center" wrapText="1"/>
    </xf>
    <xf numFmtId="169" fontId="31" fillId="0" borderId="21" xfId="27" applyNumberFormat="1" applyFont="1" applyBorder="1" applyAlignment="1">
      <alignment horizontal="right" vertical="center" wrapText="1"/>
    </xf>
    <xf numFmtId="3" fontId="52" fillId="0" borderId="0" xfId="0" applyNumberFormat="1" applyFont="1"/>
    <xf numFmtId="3" fontId="43" fillId="0" borderId="0" xfId="0" applyNumberFormat="1" applyFont="1" applyFill="1" applyAlignment="1"/>
    <xf numFmtId="0" fontId="43" fillId="0" borderId="0" xfId="0" applyFont="1" applyFill="1"/>
    <xf numFmtId="169" fontId="32" fillId="26" borderId="10" xfId="27" applyNumberFormat="1" applyFont="1" applyFill="1" applyBorder="1" applyAlignment="1">
      <alignment horizontal="right" vertical="center" wrapText="1"/>
    </xf>
    <xf numFmtId="169" fontId="32" fillId="26" borderId="21" xfId="27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Alignment="1">
      <alignment horizontal="right"/>
    </xf>
    <xf numFmtId="0" fontId="31" fillId="26" borderId="12" xfId="0" applyFont="1" applyFill="1" applyBorder="1" applyAlignment="1">
      <alignment horizontal="center" vertical="center" wrapText="1"/>
    </xf>
    <xf numFmtId="169" fontId="32" fillId="26" borderId="13" xfId="27" applyNumberFormat="1" applyFont="1" applyFill="1" applyBorder="1" applyAlignment="1">
      <alignment horizontal="right" vertical="center" wrapText="1"/>
    </xf>
    <xf numFmtId="169" fontId="32" fillId="26" borderId="22" xfId="27" applyNumberFormat="1" applyFont="1" applyFill="1" applyBorder="1" applyAlignment="1">
      <alignment horizontal="right" vertical="center" wrapText="1"/>
    </xf>
    <xf numFmtId="169" fontId="56" fillId="0" borderId="0" xfId="27" applyNumberFormat="1" applyFont="1"/>
    <xf numFmtId="0" fontId="44" fillId="0" borderId="0" xfId="0" applyFont="1" applyFill="1"/>
    <xf numFmtId="0" fontId="31" fillId="25" borderId="36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0" fillId="0" borderId="44" xfId="0" applyFont="1" applyBorder="1" applyAlignment="1">
      <alignment vertical="center" wrapText="1"/>
    </xf>
    <xf numFmtId="3" fontId="30" fillId="0" borderId="44" xfId="0" applyNumberFormat="1" applyFont="1" applyFill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3" fontId="30" fillId="0" borderId="45" xfId="0" applyNumberFormat="1" applyFont="1" applyFill="1" applyBorder="1" applyAlignment="1">
      <alignment vertical="center" wrapText="1"/>
    </xf>
    <xf numFmtId="3" fontId="30" fillId="0" borderId="45" xfId="0" applyNumberFormat="1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3" fontId="30" fillId="0" borderId="46" xfId="0" applyNumberFormat="1" applyFont="1" applyBorder="1" applyAlignment="1">
      <alignment vertical="center" wrapText="1"/>
    </xf>
    <xf numFmtId="0" fontId="32" fillId="26" borderId="36" xfId="0" applyFont="1" applyFill="1" applyBorder="1" applyAlignment="1">
      <alignment horizontal="center" vertical="center" wrapText="1"/>
    </xf>
    <xf numFmtId="0" fontId="32" fillId="26" borderId="36" xfId="0" applyFont="1" applyFill="1" applyBorder="1" applyAlignment="1">
      <alignment vertical="center" wrapText="1"/>
    </xf>
    <xf numFmtId="3" fontId="31" fillId="26" borderId="3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9" fillId="0" borderId="0" xfId="40" applyFont="1"/>
    <xf numFmtId="0" fontId="49" fillId="0" borderId="0" xfId="40" applyFont="1" applyBorder="1" applyAlignment="1">
      <alignment vertical="top" wrapText="1"/>
    </xf>
    <xf numFmtId="0" fontId="49" fillId="0" borderId="24" xfId="40" applyFont="1" applyBorder="1"/>
    <xf numFmtId="0" fontId="49" fillId="0" borderId="21" xfId="40" applyFont="1" applyBorder="1"/>
    <xf numFmtId="3" fontId="49" fillId="0" borderId="0" xfId="40" applyNumberFormat="1" applyFont="1"/>
    <xf numFmtId="0" fontId="32" fillId="0" borderId="12" xfId="37" applyFont="1" applyBorder="1" applyAlignment="1" applyProtection="1">
      <alignment horizontal="right" vertical="center"/>
      <protection hidden="1"/>
    </xf>
    <xf numFmtId="0" fontId="29" fillId="0" borderId="13" xfId="37" applyFont="1" applyBorder="1" applyAlignment="1" applyProtection="1">
      <alignment horizontal="right" vertical="center"/>
      <protection hidden="1"/>
    </xf>
    <xf numFmtId="0" fontId="30" fillId="0" borderId="10" xfId="44" applyFont="1" applyBorder="1" applyAlignment="1" applyProtection="1">
      <alignment horizontal="left" vertical="center"/>
      <protection hidden="1"/>
    </xf>
    <xf numFmtId="0" fontId="31" fillId="23" borderId="11" xfId="44" applyFont="1" applyFill="1" applyBorder="1" applyAlignment="1" applyProtection="1">
      <alignment horizontal="left" vertical="center"/>
      <protection hidden="1"/>
    </xf>
    <xf numFmtId="0" fontId="31" fillId="23" borderId="10" xfId="44" applyFont="1" applyFill="1" applyBorder="1" applyAlignment="1" applyProtection="1">
      <alignment horizontal="left" vertical="center"/>
      <protection hidden="1"/>
    </xf>
    <xf numFmtId="0" fontId="30" fillId="22" borderId="10" xfId="44" applyFont="1" applyFill="1" applyBorder="1" applyAlignment="1" applyProtection="1">
      <alignment horizontal="left" vertical="center"/>
      <protection hidden="1"/>
    </xf>
    <xf numFmtId="0" fontId="31" fillId="20" borderId="16" xfId="44" applyFont="1" applyFill="1" applyBorder="1" applyAlignment="1" applyProtection="1">
      <alignment horizontal="center" vertical="center" wrapText="1"/>
      <protection hidden="1"/>
    </xf>
    <xf numFmtId="0" fontId="31" fillId="33" borderId="10" xfId="44" applyFont="1" applyFill="1" applyBorder="1" applyAlignment="1" applyProtection="1">
      <alignment horizontal="center" vertical="center" wrapText="1"/>
      <protection hidden="1"/>
    </xf>
    <xf numFmtId="0" fontId="31" fillId="20" borderId="16" xfId="44" applyFont="1" applyFill="1" applyBorder="1" applyAlignment="1" applyProtection="1">
      <alignment horizontal="center" vertical="center" textRotation="90"/>
      <protection hidden="1"/>
    </xf>
    <xf numFmtId="0" fontId="31" fillId="33" borderId="10" xfId="44" applyFont="1" applyFill="1" applyBorder="1" applyAlignment="1" applyProtection="1">
      <alignment horizontal="center" vertical="center" textRotation="90"/>
      <protection hidden="1"/>
    </xf>
    <xf numFmtId="0" fontId="29" fillId="0" borderId="10" xfId="44" applyFont="1" applyBorder="1" applyAlignment="1" applyProtection="1">
      <alignment horizontal="left" vertical="center"/>
      <protection hidden="1"/>
    </xf>
    <xf numFmtId="0" fontId="32" fillId="0" borderId="0" xfId="37" applyFont="1" applyBorder="1" applyAlignment="1" applyProtection="1">
      <alignment horizontal="right" vertical="center"/>
      <protection hidden="1"/>
    </xf>
    <xf numFmtId="0" fontId="31" fillId="20" borderId="27" xfId="44" applyFont="1" applyFill="1" applyBorder="1" applyAlignment="1" applyProtection="1">
      <alignment horizontal="center" vertical="center" textRotation="90"/>
      <protection hidden="1"/>
    </xf>
    <xf numFmtId="0" fontId="31" fillId="33" borderId="11" xfId="44" applyFont="1" applyFill="1" applyBorder="1" applyAlignment="1" applyProtection="1">
      <alignment horizontal="center" vertical="center" textRotation="90"/>
      <protection hidden="1"/>
    </xf>
    <xf numFmtId="0" fontId="31" fillId="0" borderId="0" xfId="44" applyFont="1" applyBorder="1" applyAlignment="1" applyProtection="1">
      <alignment horizontal="left" vertical="center"/>
      <protection hidden="1"/>
    </xf>
    <xf numFmtId="0" fontId="31" fillId="0" borderId="0" xfId="44" applyFont="1" applyBorder="1" applyAlignment="1" applyProtection="1">
      <alignment horizontal="center" vertical="center"/>
      <protection hidden="1"/>
    </xf>
    <xf numFmtId="0" fontId="31" fillId="0" borderId="16" xfId="37" applyFont="1" applyBorder="1" applyAlignment="1" applyProtection="1">
      <alignment horizontal="center" vertical="center"/>
    </xf>
    <xf numFmtId="0" fontId="31" fillId="0" borderId="24" xfId="37" applyFont="1" applyBorder="1" applyAlignment="1" applyProtection="1">
      <alignment horizontal="center" vertical="center"/>
    </xf>
    <xf numFmtId="0" fontId="31" fillId="0" borderId="10" xfId="37" applyFont="1" applyBorder="1" applyAlignment="1" applyProtection="1">
      <alignment horizontal="center" vertical="center"/>
    </xf>
    <xf numFmtId="0" fontId="31" fillId="0" borderId="21" xfId="37" applyFont="1" applyBorder="1" applyAlignment="1" applyProtection="1">
      <alignment horizontal="center" vertical="center"/>
    </xf>
    <xf numFmtId="0" fontId="31" fillId="0" borderId="11" xfId="44" applyFont="1" applyBorder="1" applyAlignment="1" applyProtection="1">
      <alignment horizontal="left" vertical="center"/>
      <protection hidden="1"/>
    </xf>
    <xf numFmtId="0" fontId="31" fillId="0" borderId="10" xfId="44" applyFont="1" applyBorder="1" applyAlignment="1" applyProtection="1">
      <alignment horizontal="left" vertical="center"/>
      <protection hidden="1"/>
    </xf>
    <xf numFmtId="0" fontId="31" fillId="20" borderId="11" xfId="37" applyFont="1" applyFill="1" applyBorder="1" applyAlignment="1" applyProtection="1">
      <alignment horizontal="center" vertical="center" textRotation="90"/>
    </xf>
    <xf numFmtId="0" fontId="31" fillId="20" borderId="10" xfId="37" applyFont="1" applyFill="1" applyBorder="1" applyAlignment="1" applyProtection="1">
      <alignment horizontal="center" vertical="center" textRotation="90"/>
    </xf>
    <xf numFmtId="0" fontId="29" fillId="0" borderId="10" xfId="37" applyFont="1" applyFill="1" applyBorder="1" applyAlignment="1" applyProtection="1">
      <alignment horizontal="left" vertical="center"/>
      <protection hidden="1"/>
    </xf>
    <xf numFmtId="0" fontId="32" fillId="21" borderId="10" xfId="37" applyFont="1" applyFill="1" applyBorder="1" applyAlignment="1" applyProtection="1">
      <alignment horizontal="left" vertical="center"/>
      <protection hidden="1"/>
    </xf>
    <xf numFmtId="0" fontId="32" fillId="21" borderId="10" xfId="37" applyFont="1" applyFill="1" applyBorder="1" applyAlignment="1" applyProtection="1">
      <alignment horizontal="left" vertical="center"/>
    </xf>
    <xf numFmtId="0" fontId="31" fillId="0" borderId="11" xfId="37" applyFont="1" applyFill="1" applyBorder="1" applyAlignment="1" applyProtection="1">
      <alignment horizontal="left" vertical="center"/>
    </xf>
    <xf numFmtId="0" fontId="31" fillId="0" borderId="10" xfId="37" applyFont="1" applyFill="1" applyBorder="1" applyAlignment="1" applyProtection="1">
      <alignment horizontal="left" vertical="center"/>
    </xf>
    <xf numFmtId="0" fontId="31" fillId="0" borderId="12" xfId="37" applyFont="1" applyFill="1" applyBorder="1" applyAlignment="1" applyProtection="1">
      <alignment horizontal="left" vertical="center"/>
      <protection hidden="1"/>
    </xf>
    <xf numFmtId="0" fontId="31" fillId="0" borderId="13" xfId="37" applyFont="1" applyFill="1" applyBorder="1" applyAlignment="1" applyProtection="1">
      <alignment horizontal="left" vertical="center"/>
      <protection hidden="1"/>
    </xf>
    <xf numFmtId="0" fontId="31" fillId="23" borderId="11" xfId="37" applyFont="1" applyFill="1" applyBorder="1" applyAlignment="1" applyProtection="1">
      <alignment horizontal="left" vertical="center"/>
    </xf>
    <xf numFmtId="0" fontId="31" fillId="23" borderId="10" xfId="37" applyFont="1" applyFill="1" applyBorder="1" applyAlignment="1" applyProtection="1">
      <alignment horizontal="left" vertical="center"/>
    </xf>
    <xf numFmtId="169" fontId="31" fillId="20" borderId="10" xfId="28" applyNumberFormat="1" applyFont="1" applyFill="1" applyBorder="1" applyAlignment="1" applyProtection="1">
      <alignment horizontal="center" vertical="center" wrapText="1"/>
      <protection hidden="1"/>
    </xf>
    <xf numFmtId="0" fontId="31" fillId="20" borderId="10" xfId="37" applyFont="1" applyFill="1" applyBorder="1" applyAlignment="1" applyProtection="1">
      <alignment horizontal="center" vertical="center" wrapText="1"/>
    </xf>
    <xf numFmtId="169" fontId="31" fillId="20" borderId="21" xfId="28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7" fillId="26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57" fillId="2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26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left" vertical="center" wrapText="1"/>
    </xf>
    <xf numFmtId="169" fontId="40" fillId="0" borderId="10" xfId="27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169" fontId="44" fillId="25" borderId="24" xfId="27" applyNumberFormat="1" applyFont="1" applyFill="1" applyBorder="1" applyAlignment="1">
      <alignment horizontal="center" vertical="center" wrapText="1"/>
    </xf>
    <xf numFmtId="169" fontId="44" fillId="25" borderId="21" xfId="2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40" fillId="25" borderId="16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169" fontId="44" fillId="25" borderId="16" xfId="27" applyNumberFormat="1" applyFont="1" applyFill="1" applyBorder="1" applyAlignment="1">
      <alignment horizontal="center" vertical="center" wrapText="1"/>
    </xf>
    <xf numFmtId="169" fontId="44" fillId="25" borderId="10" xfId="27" applyNumberFormat="1" applyFont="1" applyFill="1" applyBorder="1" applyAlignment="1">
      <alignment horizontal="center" vertical="center" wrapText="1"/>
    </xf>
    <xf numFmtId="49" fontId="31" fillId="33" borderId="17" xfId="37" applyNumberFormat="1" applyFont="1" applyFill="1" applyBorder="1" applyAlignment="1" applyProtection="1">
      <alignment horizontal="center" vertical="center"/>
    </xf>
    <xf numFmtId="49" fontId="31" fillId="33" borderId="42" xfId="37" applyNumberFormat="1" applyFont="1" applyFill="1" applyBorder="1" applyAlignment="1" applyProtection="1">
      <alignment horizontal="center" vertical="center"/>
    </xf>
    <xf numFmtId="49" fontId="31" fillId="33" borderId="18" xfId="37" applyNumberFormat="1" applyFont="1" applyFill="1" applyBorder="1" applyAlignment="1" applyProtection="1">
      <alignment horizontal="center" vertical="center"/>
    </xf>
    <xf numFmtId="0" fontId="31" fillId="0" borderId="17" xfId="37" applyFont="1" applyBorder="1" applyAlignment="1" applyProtection="1">
      <alignment horizontal="center" vertical="center"/>
    </xf>
    <xf numFmtId="0" fontId="31" fillId="0" borderId="42" xfId="37" applyFont="1" applyBorder="1" applyAlignment="1" applyProtection="1">
      <alignment horizontal="center" vertical="center"/>
    </xf>
    <xf numFmtId="0" fontId="31" fillId="0" borderId="18" xfId="37" applyFont="1" applyBorder="1" applyAlignment="1" applyProtection="1">
      <alignment horizontal="center" vertical="center"/>
    </xf>
    <xf numFmtId="49" fontId="32" fillId="33" borderId="16" xfId="37" applyNumberFormat="1" applyFont="1" applyFill="1" applyBorder="1" applyAlignment="1" applyProtection="1">
      <alignment horizontal="right" vertical="center"/>
    </xf>
    <xf numFmtId="49" fontId="32" fillId="33" borderId="24" xfId="37" applyNumberFormat="1" applyFont="1" applyFill="1" applyBorder="1" applyAlignment="1" applyProtection="1">
      <alignment horizontal="right" vertical="center"/>
    </xf>
    <xf numFmtId="49" fontId="31" fillId="33" borderId="47" xfId="37" applyNumberFormat="1" applyFont="1" applyFill="1" applyBorder="1" applyAlignment="1" applyProtection="1">
      <alignment horizontal="center" vertical="center"/>
    </xf>
    <xf numFmtId="49" fontId="31" fillId="33" borderId="48" xfId="37" applyNumberFormat="1" applyFont="1" applyFill="1" applyBorder="1" applyAlignment="1" applyProtection="1">
      <alignment horizontal="center" vertical="center"/>
    </xf>
    <xf numFmtId="49" fontId="31" fillId="33" borderId="49" xfId="37" applyNumberFormat="1" applyFont="1" applyFill="1" applyBorder="1" applyAlignment="1" applyProtection="1">
      <alignment horizontal="center" vertical="center"/>
    </xf>
    <xf numFmtId="49" fontId="31" fillId="33" borderId="19" xfId="37" applyNumberFormat="1" applyFont="1" applyFill="1" applyBorder="1" applyAlignment="1" applyProtection="1">
      <alignment horizontal="center" vertical="center"/>
    </xf>
    <xf numFmtId="49" fontId="31" fillId="33" borderId="50" xfId="37" applyNumberFormat="1" applyFont="1" applyFill="1" applyBorder="1" applyAlignment="1" applyProtection="1">
      <alignment horizontal="center" vertical="center"/>
    </xf>
    <xf numFmtId="49" fontId="31" fillId="33" borderId="23" xfId="37" applyNumberFormat="1" applyFont="1" applyFill="1" applyBorder="1" applyAlignment="1" applyProtection="1">
      <alignment horizontal="center" vertical="center"/>
    </xf>
    <xf numFmtId="0" fontId="31" fillId="33" borderId="10" xfId="37" applyFont="1" applyFill="1" applyBorder="1" applyAlignment="1" applyProtection="1">
      <alignment horizontal="center" vertical="center"/>
    </xf>
    <xf numFmtId="0" fontId="31" fillId="33" borderId="47" xfId="37" applyFont="1" applyFill="1" applyBorder="1" applyAlignment="1" applyProtection="1">
      <alignment horizontal="center" vertical="center"/>
    </xf>
    <xf numFmtId="0" fontId="31" fillId="33" borderId="48" xfId="37" applyFont="1" applyFill="1" applyBorder="1" applyAlignment="1" applyProtection="1">
      <alignment horizontal="center" vertical="center"/>
    </xf>
    <xf numFmtId="0" fontId="31" fillId="33" borderId="49" xfId="37" applyFont="1" applyFill="1" applyBorder="1" applyAlignment="1" applyProtection="1">
      <alignment horizontal="center" vertical="center"/>
    </xf>
    <xf numFmtId="0" fontId="31" fillId="33" borderId="19" xfId="37" applyFont="1" applyFill="1" applyBorder="1" applyAlignment="1" applyProtection="1">
      <alignment horizontal="center" vertical="center"/>
    </xf>
    <xf numFmtId="0" fontId="31" fillId="33" borderId="50" xfId="37" applyFont="1" applyFill="1" applyBorder="1" applyAlignment="1" applyProtection="1">
      <alignment horizontal="center" vertical="center"/>
    </xf>
    <xf numFmtId="0" fontId="31" fillId="33" borderId="23" xfId="37" applyFont="1" applyFill="1" applyBorder="1" applyAlignment="1" applyProtection="1">
      <alignment horizontal="center" vertical="center"/>
    </xf>
    <xf numFmtId="49" fontId="32" fillId="33" borderId="27" xfId="37" applyNumberFormat="1" applyFont="1" applyFill="1" applyBorder="1" applyAlignment="1" applyProtection="1">
      <alignment horizontal="right" vertical="center"/>
    </xf>
    <xf numFmtId="0" fontId="31" fillId="33" borderId="51" xfId="37" applyFont="1" applyFill="1" applyBorder="1" applyAlignment="1" applyProtection="1">
      <alignment horizontal="center" vertical="center"/>
    </xf>
    <xf numFmtId="0" fontId="31" fillId="33" borderId="52" xfId="37" applyFont="1" applyFill="1" applyBorder="1" applyAlignment="1" applyProtection="1">
      <alignment horizontal="center" vertical="center"/>
    </xf>
    <xf numFmtId="0" fontId="31" fillId="33" borderId="53" xfId="37" applyFont="1" applyFill="1" applyBorder="1" applyAlignment="1" applyProtection="1">
      <alignment horizontal="center" vertical="center"/>
    </xf>
    <xf numFmtId="0" fontId="31" fillId="33" borderId="54" xfId="37" applyFont="1" applyFill="1" applyBorder="1" applyAlignment="1" applyProtection="1">
      <alignment horizontal="center" vertical="center"/>
    </xf>
    <xf numFmtId="0" fontId="31" fillId="0" borderId="10" xfId="44" applyFont="1" applyBorder="1" applyAlignment="1" applyProtection="1">
      <alignment horizontal="center" vertical="center"/>
      <protection hidden="1"/>
    </xf>
    <xf numFmtId="0" fontId="32" fillId="0" borderId="10" xfId="37" applyFont="1" applyBorder="1" applyAlignment="1" applyProtection="1">
      <alignment horizontal="right" vertical="center"/>
      <protection hidden="1"/>
    </xf>
    <xf numFmtId="49" fontId="29" fillId="33" borderId="27" xfId="37" applyNumberFormat="1" applyFont="1" applyFill="1" applyBorder="1" applyAlignment="1" applyProtection="1">
      <alignment horizontal="right" vertical="center"/>
    </xf>
    <xf numFmtId="49" fontId="29" fillId="33" borderId="16" xfId="37" applyNumberFormat="1" applyFont="1" applyFill="1" applyBorder="1" applyAlignment="1" applyProtection="1">
      <alignment horizontal="right" vertical="center"/>
    </xf>
    <xf numFmtId="49" fontId="30" fillId="33" borderId="42" xfId="37" applyNumberFormat="1" applyFont="1" applyFill="1" applyBorder="1" applyAlignment="1" applyProtection="1">
      <alignment horizontal="center" vertical="center"/>
    </xf>
    <xf numFmtId="49" fontId="30" fillId="33" borderId="18" xfId="37" applyNumberFormat="1" applyFont="1" applyFill="1" applyBorder="1" applyAlignment="1" applyProtection="1">
      <alignment horizontal="center" vertical="center"/>
    </xf>
    <xf numFmtId="49" fontId="30" fillId="33" borderId="17" xfId="37" applyNumberFormat="1" applyFont="1" applyFill="1" applyBorder="1" applyAlignment="1" applyProtection="1">
      <alignment horizontal="center" vertical="center"/>
    </xf>
    <xf numFmtId="0" fontId="31" fillId="33" borderId="10" xfId="37" applyFont="1" applyFill="1" applyBorder="1" applyAlignment="1" applyProtection="1">
      <alignment horizontal="center" vertical="center" wrapText="1"/>
    </xf>
    <xf numFmtId="0" fontId="31" fillId="33" borderId="17" xfId="37" applyFont="1" applyFill="1" applyBorder="1" applyAlignment="1" applyProtection="1">
      <alignment horizontal="center" vertical="center" wrapText="1"/>
    </xf>
    <xf numFmtId="0" fontId="31" fillId="33" borderId="42" xfId="37" applyFont="1" applyFill="1" applyBorder="1" applyAlignment="1" applyProtection="1">
      <alignment horizontal="center" vertical="center" wrapText="1"/>
    </xf>
    <xf numFmtId="0" fontId="31" fillId="33" borderId="18" xfId="37" applyFont="1" applyFill="1" applyBorder="1" applyAlignment="1" applyProtection="1">
      <alignment horizontal="center" vertical="center" wrapText="1"/>
    </xf>
    <xf numFmtId="0" fontId="31" fillId="33" borderId="42" xfId="37" applyFont="1" applyFill="1" applyBorder="1" applyAlignment="1" applyProtection="1">
      <alignment horizontal="center" vertical="center"/>
    </xf>
    <xf numFmtId="0" fontId="31" fillId="33" borderId="18" xfId="37" applyFont="1" applyFill="1" applyBorder="1" applyAlignment="1" applyProtection="1">
      <alignment horizontal="center" vertical="center"/>
    </xf>
    <xf numFmtId="0" fontId="31" fillId="33" borderId="17" xfId="37" applyFont="1" applyFill="1" applyBorder="1" applyAlignment="1" applyProtection="1">
      <alignment horizontal="center" vertical="center"/>
    </xf>
    <xf numFmtId="0" fontId="36" fillId="33" borderId="51" xfId="37" applyFont="1" applyFill="1" applyBorder="1" applyAlignment="1" applyProtection="1">
      <alignment horizontal="center" vertical="center"/>
    </xf>
    <xf numFmtId="0" fontId="36" fillId="33" borderId="52" xfId="37" applyFont="1" applyFill="1" applyBorder="1" applyAlignment="1" applyProtection="1">
      <alignment horizontal="center" vertical="center"/>
    </xf>
    <xf numFmtId="0" fontId="36" fillId="33" borderId="53" xfId="37" applyFont="1" applyFill="1" applyBorder="1" applyAlignment="1" applyProtection="1">
      <alignment horizontal="center" vertical="center"/>
    </xf>
    <xf numFmtId="0" fontId="36" fillId="33" borderId="55" xfId="37" applyFont="1" applyFill="1" applyBorder="1" applyAlignment="1" applyProtection="1">
      <alignment horizontal="center" vertical="center"/>
    </xf>
    <xf numFmtId="0" fontId="36" fillId="33" borderId="0" xfId="37" applyFont="1" applyFill="1" applyBorder="1" applyAlignment="1" applyProtection="1">
      <alignment horizontal="center" vertical="center"/>
    </xf>
    <xf numFmtId="0" fontId="36" fillId="33" borderId="35" xfId="37" applyFont="1" applyFill="1" applyBorder="1" applyAlignment="1" applyProtection="1">
      <alignment horizontal="center" vertical="center"/>
    </xf>
    <xf numFmtId="0" fontId="36" fillId="33" borderId="19" xfId="37" applyFont="1" applyFill="1" applyBorder="1" applyAlignment="1" applyProtection="1">
      <alignment horizontal="center" vertical="center"/>
    </xf>
    <xf numFmtId="0" fontId="36" fillId="33" borderId="50" xfId="37" applyFont="1" applyFill="1" applyBorder="1" applyAlignment="1" applyProtection="1">
      <alignment horizontal="center" vertical="center"/>
    </xf>
    <xf numFmtId="0" fontId="36" fillId="33" borderId="54" xfId="37" applyFont="1" applyFill="1" applyBorder="1" applyAlignment="1" applyProtection="1">
      <alignment horizontal="center" vertical="center"/>
    </xf>
    <xf numFmtId="49" fontId="31" fillId="33" borderId="51" xfId="37" applyNumberFormat="1" applyFont="1" applyFill="1" applyBorder="1" applyAlignment="1" applyProtection="1">
      <alignment horizontal="center" vertical="center"/>
    </xf>
    <xf numFmtId="49" fontId="31" fillId="33" borderId="52" xfId="37" applyNumberFormat="1" applyFont="1" applyFill="1" applyBorder="1" applyAlignment="1" applyProtection="1">
      <alignment horizontal="center" vertical="center"/>
    </xf>
    <xf numFmtId="49" fontId="31" fillId="33" borderId="26" xfId="37" applyNumberFormat="1" applyFont="1" applyFill="1" applyBorder="1" applyAlignment="1" applyProtection="1">
      <alignment horizontal="center" vertical="center"/>
    </xf>
    <xf numFmtId="0" fontId="29" fillId="0" borderId="27" xfId="37" applyFont="1" applyBorder="1" applyAlignment="1" applyProtection="1">
      <alignment horizontal="right" vertical="center"/>
    </xf>
    <xf numFmtId="0" fontId="29" fillId="0" borderId="16" xfId="37" applyFont="1" applyBorder="1" applyAlignment="1" applyProtection="1">
      <alignment horizontal="right" vertical="center"/>
    </xf>
    <xf numFmtId="0" fontId="31" fillId="33" borderId="11" xfId="37" applyFont="1" applyFill="1" applyBorder="1" applyAlignment="1" applyProtection="1">
      <alignment horizontal="center" vertical="center" textRotation="90"/>
    </xf>
    <xf numFmtId="0" fontId="31" fillId="33" borderId="10" xfId="37" applyFont="1" applyFill="1" applyBorder="1" applyAlignment="1" applyProtection="1">
      <alignment horizontal="center" vertical="center" textRotation="90"/>
    </xf>
    <xf numFmtId="49" fontId="31" fillId="33" borderId="10" xfId="37" applyNumberFormat="1" applyFont="1" applyFill="1" applyBorder="1" applyAlignment="1" applyProtection="1">
      <alignment horizontal="center" vertical="center"/>
    </xf>
    <xf numFmtId="0" fontId="31" fillId="33" borderId="26" xfId="37" applyFont="1" applyFill="1" applyBorder="1" applyAlignment="1" applyProtection="1">
      <alignment horizontal="center" vertical="center"/>
    </xf>
    <xf numFmtId="49" fontId="31" fillId="0" borderId="10" xfId="37" applyNumberFormat="1" applyFont="1" applyBorder="1" applyAlignment="1" applyProtection="1">
      <alignment horizontal="center" vertical="center"/>
    </xf>
    <xf numFmtId="0" fontId="36" fillId="0" borderId="51" xfId="37" applyFont="1" applyBorder="1" applyAlignment="1" applyProtection="1">
      <alignment horizontal="center" vertical="center"/>
    </xf>
    <xf numFmtId="0" fontId="36" fillId="0" borderId="52" xfId="37" applyFont="1" applyBorder="1" applyAlignment="1" applyProtection="1">
      <alignment horizontal="center" vertical="center"/>
    </xf>
    <xf numFmtId="0" fontId="36" fillId="0" borderId="53" xfId="37" applyFont="1" applyBorder="1" applyAlignment="1" applyProtection="1">
      <alignment horizontal="center" vertical="center"/>
    </xf>
    <xf numFmtId="0" fontId="36" fillId="0" borderId="55" xfId="37" applyFont="1" applyBorder="1" applyAlignment="1" applyProtection="1">
      <alignment horizontal="center" vertical="center"/>
    </xf>
    <xf numFmtId="0" fontId="36" fillId="0" borderId="0" xfId="37" applyFont="1" applyBorder="1" applyAlignment="1" applyProtection="1">
      <alignment horizontal="center" vertical="center"/>
    </xf>
    <xf numFmtId="0" fontId="36" fillId="0" borderId="35" xfId="37" applyFont="1" applyBorder="1" applyAlignment="1" applyProtection="1">
      <alignment horizontal="center" vertical="center"/>
    </xf>
    <xf numFmtId="0" fontId="36" fillId="0" borderId="19" xfId="37" applyFont="1" applyBorder="1" applyAlignment="1" applyProtection="1">
      <alignment horizontal="center" vertical="center"/>
    </xf>
    <xf numFmtId="0" fontId="36" fillId="0" borderId="50" xfId="37" applyFont="1" applyBorder="1" applyAlignment="1" applyProtection="1">
      <alignment horizontal="center" vertical="center"/>
    </xf>
    <xf numFmtId="0" fontId="36" fillId="0" borderId="54" xfId="37" applyFont="1" applyBorder="1" applyAlignment="1" applyProtection="1">
      <alignment horizontal="center" vertical="center"/>
    </xf>
    <xf numFmtId="49" fontId="31" fillId="0" borderId="42" xfId="37" applyNumberFormat="1" applyFont="1" applyBorder="1" applyAlignment="1" applyProtection="1">
      <alignment horizontal="center" vertical="center"/>
    </xf>
    <xf numFmtId="49" fontId="31" fillId="0" borderId="18" xfId="37" applyNumberFormat="1" applyFont="1" applyBorder="1" applyAlignment="1" applyProtection="1">
      <alignment horizontal="center" vertical="center"/>
    </xf>
    <xf numFmtId="49" fontId="31" fillId="0" borderId="51" xfId="37" applyNumberFormat="1" applyFont="1" applyBorder="1" applyAlignment="1" applyProtection="1">
      <alignment horizontal="center" vertical="center"/>
    </xf>
    <xf numFmtId="49" fontId="31" fillId="0" borderId="52" xfId="37" applyNumberFormat="1" applyFont="1" applyBorder="1" applyAlignment="1" applyProtection="1">
      <alignment horizontal="center" vertical="center"/>
    </xf>
    <xf numFmtId="49" fontId="31" fillId="0" borderId="26" xfId="37" applyNumberFormat="1" applyFont="1" applyBorder="1" applyAlignment="1" applyProtection="1">
      <alignment horizontal="center" vertical="center"/>
    </xf>
    <xf numFmtId="49" fontId="31" fillId="0" borderId="19" xfId="37" applyNumberFormat="1" applyFont="1" applyBorder="1" applyAlignment="1" applyProtection="1">
      <alignment horizontal="center" vertical="center"/>
    </xf>
    <xf numFmtId="49" fontId="31" fillId="0" borderId="50" xfId="37" applyNumberFormat="1" applyFont="1" applyBorder="1" applyAlignment="1" applyProtection="1">
      <alignment horizontal="center" vertical="center"/>
    </xf>
    <xf numFmtId="49" fontId="31" fillId="0" borderId="23" xfId="37" applyNumberFormat="1" applyFont="1" applyBorder="1" applyAlignment="1" applyProtection="1">
      <alignment horizontal="center" vertical="center"/>
    </xf>
    <xf numFmtId="49" fontId="31" fillId="33" borderId="16" xfId="37" applyNumberFormat="1" applyFont="1" applyFill="1" applyBorder="1" applyAlignment="1" applyProtection="1">
      <alignment horizontal="center" vertical="center"/>
    </xf>
    <xf numFmtId="0" fontId="29" fillId="0" borderId="57" xfId="37" applyFont="1" applyBorder="1" applyAlignment="1" applyProtection="1">
      <alignment horizontal="right" vertical="center"/>
    </xf>
    <xf numFmtId="0" fontId="29" fillId="0" borderId="40" xfId="37" applyFont="1" applyBorder="1" applyAlignment="1" applyProtection="1">
      <alignment horizontal="right" vertical="center"/>
    </xf>
    <xf numFmtId="0" fontId="36" fillId="33" borderId="47" xfId="37" applyFont="1" applyFill="1" applyBorder="1" applyAlignment="1" applyProtection="1">
      <alignment horizontal="center" vertical="center"/>
    </xf>
    <xf numFmtId="0" fontId="36" fillId="33" borderId="48" xfId="37" applyFont="1" applyFill="1" applyBorder="1" applyAlignment="1" applyProtection="1">
      <alignment horizontal="center" vertical="center"/>
    </xf>
    <xf numFmtId="0" fontId="36" fillId="33" borderId="56" xfId="37" applyFont="1" applyFill="1" applyBorder="1" applyAlignment="1" applyProtection="1">
      <alignment horizontal="center" vertical="center"/>
    </xf>
    <xf numFmtId="0" fontId="47" fillId="0" borderId="0" xfId="40" applyFont="1" applyBorder="1" applyAlignment="1">
      <alignment horizontal="center" vertical="top" wrapText="1"/>
    </xf>
    <xf numFmtId="0" fontId="48" fillId="0" borderId="0" xfId="40" applyFont="1" applyBorder="1" applyAlignment="1">
      <alignment horizontal="right" vertical="top" wrapText="1"/>
    </xf>
    <xf numFmtId="0" fontId="48" fillId="0" borderId="0" xfId="4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3" fillId="0" borderId="0" xfId="39" applyFont="1" applyAlignment="1">
      <alignment horizontal="center" vertical="center" wrapText="1"/>
    </xf>
    <xf numFmtId="0" fontId="30" fillId="0" borderId="0" xfId="39" applyFont="1" applyAlignment="1">
      <alignment horizontal="center" vertical="center" wrapText="1"/>
    </xf>
    <xf numFmtId="0" fontId="30" fillId="0" borderId="39" xfId="39" applyFont="1" applyBorder="1" applyAlignment="1">
      <alignment horizontal="left" vertical="center" wrapText="1"/>
    </xf>
    <xf numFmtId="0" fontId="36" fillId="0" borderId="0" xfId="42" applyFont="1" applyBorder="1" applyAlignment="1">
      <alignment horizontal="center" vertical="center" wrapText="1"/>
    </xf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top" wrapText="1"/>
    </xf>
    <xf numFmtId="0" fontId="36" fillId="33" borderId="0" xfId="0" applyFont="1" applyFill="1" applyAlignment="1">
      <alignment horizontal="center" vertical="top" wrapText="1"/>
    </xf>
    <xf numFmtId="0" fontId="36" fillId="33" borderId="0" xfId="0" applyFont="1" applyFill="1"/>
    <xf numFmtId="0" fontId="40" fillId="33" borderId="0" xfId="0" applyFont="1" applyFill="1" applyAlignment="1">
      <alignment horizontal="center" vertical="top" wrapText="1"/>
    </xf>
    <xf numFmtId="0" fontId="40" fillId="0" borderId="0" xfId="38" applyFont="1" applyAlignment="1">
      <alignment horizontal="center"/>
    </xf>
    <xf numFmtId="0" fontId="37" fillId="0" borderId="70" xfId="43" applyFont="1" applyBorder="1" applyAlignment="1">
      <alignment horizontal="left" vertical="center" wrapText="1"/>
    </xf>
    <xf numFmtId="49" fontId="37" fillId="0" borderId="71" xfId="38" applyNumberFormat="1" applyFont="1" applyBorder="1" applyAlignment="1">
      <alignment horizontal="center" vertical="center"/>
    </xf>
    <xf numFmtId="49" fontId="37" fillId="0" borderId="71" xfId="38" applyNumberFormat="1" applyFont="1" applyBorder="1" applyAlignment="1">
      <alignment horizontal="right" vertical="center"/>
    </xf>
    <xf numFmtId="49" fontId="37" fillId="0" borderId="65" xfId="38" applyNumberFormat="1" applyFont="1" applyBorder="1" applyAlignment="1">
      <alignment horizontal="right" vertical="center"/>
    </xf>
    <xf numFmtId="49" fontId="44" fillId="0" borderId="64" xfId="43" applyNumberFormat="1" applyFont="1" applyBorder="1" applyAlignment="1">
      <alignment horizontal="center" vertical="center" wrapText="1"/>
    </xf>
    <xf numFmtId="49" fontId="44" fillId="0" borderId="66" xfId="43" applyNumberFormat="1" applyFont="1" applyBorder="1" applyAlignment="1">
      <alignment horizontal="center" vertical="center" wrapText="1"/>
    </xf>
    <xf numFmtId="49" fontId="43" fillId="0" borderId="67" xfId="38" applyNumberFormat="1" applyFont="1" applyBorder="1" applyAlignment="1">
      <alignment horizontal="center"/>
    </xf>
    <xf numFmtId="49" fontId="43" fillId="0" borderId="68" xfId="38" applyNumberFormat="1" applyFont="1" applyBorder="1" applyAlignment="1">
      <alignment horizontal="center"/>
    </xf>
    <xf numFmtId="49" fontId="43" fillId="0" borderId="69" xfId="38" applyNumberFormat="1" applyFont="1" applyBorder="1" applyAlignment="1">
      <alignment horizontal="center"/>
    </xf>
    <xf numFmtId="0" fontId="55" fillId="0" borderId="58" xfId="43" applyFont="1" applyBorder="1" applyAlignment="1">
      <alignment horizontal="center" vertical="center" wrapText="1"/>
    </xf>
    <xf numFmtId="0" fontId="55" fillId="0" borderId="59" xfId="43" applyFont="1" applyBorder="1" applyAlignment="1">
      <alignment horizontal="center" vertical="center" wrapText="1"/>
    </xf>
    <xf numFmtId="0" fontId="55" fillId="0" borderId="60" xfId="43" applyFont="1" applyBorder="1" applyAlignment="1">
      <alignment horizontal="center" vertical="center" wrapText="1"/>
    </xf>
    <xf numFmtId="49" fontId="55" fillId="0" borderId="61" xfId="38" applyNumberFormat="1" applyFont="1" applyBorder="1" applyAlignment="1">
      <alignment horizontal="center" vertical="center"/>
    </xf>
    <xf numFmtId="49" fontId="55" fillId="0" borderId="59" xfId="38" applyNumberFormat="1" applyFont="1" applyBorder="1" applyAlignment="1">
      <alignment horizontal="center" vertical="center"/>
    </xf>
    <xf numFmtId="49" fontId="55" fillId="0" borderId="60" xfId="38" applyNumberFormat="1" applyFont="1" applyBorder="1" applyAlignment="1">
      <alignment horizontal="center" vertical="center"/>
    </xf>
    <xf numFmtId="49" fontId="55" fillId="0" borderId="61" xfId="38" applyNumberFormat="1" applyFont="1" applyBorder="1" applyAlignment="1">
      <alignment horizontal="right" vertical="center"/>
    </xf>
    <xf numFmtId="49" fontId="55" fillId="0" borderId="59" xfId="38" applyNumberFormat="1" applyFont="1" applyBorder="1" applyAlignment="1">
      <alignment horizontal="right" vertical="center"/>
    </xf>
    <xf numFmtId="49" fontId="55" fillId="0" borderId="60" xfId="38" applyNumberFormat="1" applyFont="1" applyBorder="1" applyAlignment="1">
      <alignment horizontal="right" vertical="center"/>
    </xf>
    <xf numFmtId="49" fontId="55" fillId="0" borderId="62" xfId="38" applyNumberFormat="1" applyFont="1" applyBorder="1" applyAlignment="1">
      <alignment horizontal="right" vertical="center"/>
    </xf>
    <xf numFmtId="0" fontId="40" fillId="0" borderId="0" xfId="38" applyFont="1" applyAlignment="1">
      <alignment horizontal="center" vertical="center" wrapText="1"/>
    </xf>
    <xf numFmtId="49" fontId="48" fillId="0" borderId="0" xfId="43" applyNumberFormat="1" applyFont="1" applyFill="1" applyBorder="1" applyAlignment="1">
      <alignment horizontal="right"/>
    </xf>
    <xf numFmtId="49" fontId="44" fillId="0" borderId="63" xfId="43" applyNumberFormat="1" applyFont="1" applyBorder="1" applyAlignment="1">
      <alignment horizontal="center" vertical="center" wrapText="1"/>
    </xf>
    <xf numFmtId="0" fontId="36" fillId="0" borderId="0" xfId="45" applyFont="1" applyBorder="1" applyAlignment="1" applyProtection="1">
      <alignment horizontal="center" vertical="center"/>
      <protection hidden="1"/>
    </xf>
    <xf numFmtId="3" fontId="30" fillId="0" borderId="0" xfId="39" applyNumberFormat="1" applyFont="1" applyAlignment="1">
      <alignment horizontal="center" vertical="center" wrapText="1"/>
    </xf>
    <xf numFmtId="3" fontId="30" fillId="0" borderId="39" xfId="39" applyNumberFormat="1" applyFont="1" applyBorder="1" applyAlignment="1">
      <alignment horizontal="left" vertical="center" wrapText="1"/>
    </xf>
    <xf numFmtId="3" fontId="43" fillId="0" borderId="0" xfId="39" applyNumberFormat="1" applyFont="1" applyAlignment="1">
      <alignment horizontal="center" vertical="center" wrapText="1"/>
    </xf>
    <xf numFmtId="0" fontId="40" fillId="33" borderId="0" xfId="0" applyFont="1" applyFill="1"/>
    <xf numFmtId="0" fontId="44" fillId="33" borderId="0" xfId="0" applyFont="1" applyFill="1"/>
    <xf numFmtId="0" fontId="44" fillId="0" borderId="1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45" fillId="25" borderId="16" xfId="39" applyFont="1" applyFill="1" applyBorder="1" applyAlignment="1">
      <alignment horizontal="center" vertical="center" wrapText="1"/>
    </xf>
    <xf numFmtId="0" fontId="45" fillId="25" borderId="10" xfId="39" applyFont="1" applyFill="1" applyBorder="1" applyAlignment="1">
      <alignment horizontal="center" vertical="center" wrapText="1"/>
    </xf>
    <xf numFmtId="49" fontId="45" fillId="25" borderId="27" xfId="39" applyNumberFormat="1" applyFont="1" applyFill="1" applyBorder="1" applyAlignment="1">
      <alignment horizontal="center" vertical="center" wrapText="1"/>
    </xf>
    <xf numFmtId="49" fontId="45" fillId="25" borderId="11" xfId="39" applyNumberFormat="1" applyFont="1" applyFill="1" applyBorder="1" applyAlignment="1">
      <alignment horizontal="center" vertical="center" wrapText="1"/>
    </xf>
    <xf numFmtId="0" fontId="45" fillId="25" borderId="24" xfId="39" applyFont="1" applyFill="1" applyBorder="1" applyAlignment="1">
      <alignment horizontal="center" vertical="center" wrapText="1"/>
    </xf>
    <xf numFmtId="0" fontId="45" fillId="25" borderId="21" xfId="39" applyFont="1" applyFill="1" applyBorder="1" applyAlignment="1">
      <alignment horizontal="center" vertical="center" wrapText="1"/>
    </xf>
    <xf numFmtId="0" fontId="40" fillId="0" borderId="0" xfId="39" applyFont="1" applyAlignment="1">
      <alignment horizontal="center"/>
    </xf>
    <xf numFmtId="0" fontId="40" fillId="0" borderId="0" xfId="39" applyFont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Comma0" xfId="25"/>
    <cellStyle name="Ellenőrzőcella" xfId="26" builtinId="23" customBuiltin="1"/>
    <cellStyle name="Ezres" xfId="27" builtinId="3"/>
    <cellStyle name="Ezres 2" xfId="28"/>
    <cellStyle name="Ezres 4" xfId="29"/>
    <cellStyle name="Figyelmeztetés" xfId="30" builtinId="11" customBuiltin="1"/>
    <cellStyle name="Hivatkozott cella" xfId="31" builtinId="24" customBuiltin="1"/>
    <cellStyle name="Jegyzet" xfId="32" builtinId="10" customBuiltin="1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_2014szerkesztett ktgvetés" xfId="37"/>
    <cellStyle name="Normál 4" xfId="38"/>
    <cellStyle name="Normál 6" xfId="39"/>
    <cellStyle name="Normál_2014szerkesztett ktgvetés" xfId="40"/>
    <cellStyle name="Normál_beruzásás_fejlesztés 2014 ktgvetés" xfId="41"/>
    <cellStyle name="Normál_beruzásás_fejlesztés 2014 ktgvetés 2" xfId="42"/>
    <cellStyle name="Normal_KTRSZJ" xfId="43"/>
    <cellStyle name="Normál_KVFORMÁTUM" xfId="44"/>
    <cellStyle name="Normál_KVFORMÁTUM 2" xfId="45"/>
    <cellStyle name="Normál_Normatíva" xfId="46"/>
    <cellStyle name="Összesen" xfId="47" builtinId="25" customBuiltin="1"/>
    <cellStyle name="Pénznem 2" xfId="48"/>
    <cellStyle name="Rossz" xfId="49" builtinId="27" customBuiltin="1"/>
    <cellStyle name="Semleges" xfId="50" builtinId="28" customBuiltin="1"/>
    <cellStyle name="Számítás" xfId="51" builtinId="22" customBuiltin="1"/>
    <cellStyle name="Százalék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hivatal\Szab&#243;%20Enik&#337;\2009.%20&#233;vi%20z&#225;rsz&#225;mad&#225;s\&#246;nkorm&#225;nyzatoknak%20kik&#252;ldeni\k&#252;ldeni%20Z&#225;r&#225;s%202009%20mell&#233;klet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00HITEL\00_1MOD\VEGLE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00\02_24\INT200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TVCSOP1\00HITEL\00_1MOD\VEGLE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VCSOP1\00HITEL\00_1MOD\VEGLE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99HITEL\INT992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3kv\munka0122\03KTVPM\03KTVIN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 xml:space="preserve"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 xml:space="preserve"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 xml:space="preserve"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HU147"/>
  <sheetViews>
    <sheetView view="pageBreakPreview" zoomScale="60" zoomScaleNormal="80" workbookViewId="0">
      <pane xSplit="9" ySplit="7" topLeftCell="J26" activePane="bottomRight" state="frozen"/>
      <selection pane="topRight" activeCell="J1" sqref="J1"/>
      <selection pane="bottomLeft" activeCell="A5" sqref="A5"/>
      <selection pane="bottomRight" activeCell="K8" sqref="K8"/>
    </sheetView>
  </sheetViews>
  <sheetFormatPr defaultColWidth="0" defaultRowHeight="0" customHeight="1" zeroHeight="1"/>
  <cols>
    <col min="1" max="1" width="5.140625" style="6" customWidth="1"/>
    <col min="2" max="4" width="3.42578125" style="6" customWidth="1"/>
    <col min="5" max="5" width="3.5703125" style="6" customWidth="1"/>
    <col min="6" max="6" width="5.85546875" style="6" customWidth="1"/>
    <col min="7" max="7" width="3.28515625" style="6" customWidth="1"/>
    <col min="8" max="8" width="85" style="6" customWidth="1"/>
    <col min="9" max="9" width="9.140625" style="6" customWidth="1"/>
    <col min="10" max="10" width="14.42578125" style="6" customWidth="1"/>
    <col min="11" max="12" width="12.7109375" style="6" customWidth="1"/>
    <col min="13" max="13" width="13.85546875" style="84" customWidth="1"/>
    <col min="14" max="14" width="13.42578125" style="90" customWidth="1"/>
    <col min="15" max="16" width="12.7109375" style="90" customWidth="1"/>
    <col min="17" max="17" width="13.42578125" style="90" customWidth="1"/>
    <col min="18" max="18" width="13.7109375" style="90" customWidth="1"/>
    <col min="19" max="20" width="12.7109375" style="90" customWidth="1"/>
    <col min="21" max="21" width="14.5703125" style="90" customWidth="1"/>
    <col min="22" max="22" width="14.85546875" style="90" customWidth="1"/>
    <col min="23" max="24" width="10.7109375" style="90" customWidth="1"/>
    <col min="25" max="25" width="14.85546875" style="90" customWidth="1"/>
    <col min="26" max="27" width="10.7109375" style="90" customWidth="1"/>
    <col min="28" max="28" width="14.85546875" style="90" customWidth="1"/>
    <col min="29" max="30" width="10.7109375" style="90" customWidth="1"/>
    <col min="31" max="31" width="14.85546875" style="90" customWidth="1"/>
    <col min="32" max="33" width="10.7109375" style="90" customWidth="1"/>
    <col min="34" max="34" width="14.85546875" style="90" customWidth="1"/>
    <col min="35" max="36" width="10.7109375" style="90" customWidth="1"/>
    <col min="37" max="37" width="14.85546875" style="90" customWidth="1"/>
    <col min="38" max="39" width="10.7109375" style="90" customWidth="1"/>
    <col min="40" max="40" width="14.85546875" style="90" customWidth="1"/>
    <col min="41" max="42" width="10.7109375" style="90" customWidth="1"/>
    <col min="43" max="43" width="14.85546875" style="90" customWidth="1"/>
    <col min="44" max="45" width="10.7109375" style="90" customWidth="1"/>
    <col min="46" max="46" width="14.85546875" style="90" customWidth="1"/>
    <col min="47" max="48" width="10.7109375" style="90" customWidth="1"/>
    <col min="49" max="49" width="14.85546875" style="90" customWidth="1"/>
    <col min="50" max="51" width="10.7109375" style="90" customWidth="1"/>
    <col min="52" max="52" width="14.85546875" style="90" customWidth="1"/>
    <col min="53" max="53" width="12.85546875" style="90" customWidth="1"/>
    <col min="54" max="54" width="11.5703125" style="90" customWidth="1"/>
    <col min="55" max="55" width="14.85546875" style="90" customWidth="1"/>
    <col min="56" max="57" width="10.7109375" style="90" customWidth="1"/>
    <col min="58" max="58" width="14.85546875" style="90" customWidth="1"/>
    <col min="59" max="59" width="12.140625" style="90" customWidth="1"/>
    <col min="60" max="60" width="13.42578125" style="90" customWidth="1"/>
    <col min="61" max="61" width="14.85546875" style="90" customWidth="1"/>
    <col min="62" max="63" width="10.7109375" style="90" customWidth="1"/>
    <col min="64" max="64" width="14.85546875" style="90" customWidth="1"/>
    <col min="65" max="66" width="10.7109375" style="90" customWidth="1"/>
    <col min="67" max="67" width="14.85546875" style="90" customWidth="1"/>
    <col min="68" max="69" width="10.7109375" style="90" customWidth="1"/>
    <col min="70" max="70" width="14.85546875" style="90" customWidth="1"/>
    <col min="71" max="71" width="13.140625" style="90" customWidth="1"/>
    <col min="72" max="72" width="10.7109375" style="90" customWidth="1"/>
    <col min="73" max="73" width="14.85546875" style="90" customWidth="1"/>
    <col min="74" max="75" width="10.7109375" style="90" customWidth="1"/>
    <col min="76" max="76" width="14.85546875" style="90" customWidth="1"/>
    <col min="77" max="78" width="10.7109375" style="90" customWidth="1"/>
    <col min="79" max="79" width="14.85546875" style="90" customWidth="1"/>
    <col min="80" max="81" width="10.7109375" style="90" customWidth="1"/>
    <col min="82" max="82" width="14.85546875" style="90" customWidth="1"/>
    <col min="83" max="84" width="10.7109375" style="90" customWidth="1"/>
    <col min="85" max="85" width="14.85546875" style="90" customWidth="1"/>
    <col min="86" max="87" width="10.7109375" style="90" customWidth="1"/>
    <col min="88" max="88" width="14.85546875" style="90" customWidth="1"/>
    <col min="89" max="90" width="10.7109375" style="90" customWidth="1"/>
    <col min="91" max="91" width="14.85546875" style="90" customWidth="1"/>
    <col min="92" max="93" width="10.7109375" style="90" customWidth="1"/>
    <col min="94" max="94" width="14.85546875" style="90" customWidth="1"/>
    <col min="95" max="96" width="10.7109375" style="90" customWidth="1"/>
    <col min="97" max="97" width="14.85546875" style="90" customWidth="1"/>
    <col min="98" max="99" width="10.7109375" style="90" customWidth="1"/>
    <col min="100" max="100" width="14.85546875" style="90" customWidth="1"/>
    <col min="101" max="102" width="10.7109375" style="90" customWidth="1"/>
    <col min="103" max="103" width="14.85546875" style="90" customWidth="1"/>
    <col min="104" max="105" width="10.7109375" style="90" customWidth="1"/>
    <col min="106" max="106" width="14.85546875" style="90" customWidth="1"/>
    <col min="107" max="107" width="10.85546875" style="90" hidden="1"/>
    <col min="108" max="108" width="0" style="90" hidden="1"/>
    <col min="109" max="109" width="15.42578125" style="90" hidden="1"/>
    <col min="110" max="16384" width="0" style="90" hidden="1"/>
  </cols>
  <sheetData>
    <row r="1" spans="1:229" ht="0" hidden="1" customHeight="1">
      <c r="A1" s="121"/>
      <c r="B1" s="121"/>
      <c r="C1" s="121"/>
      <c r="D1" s="121"/>
      <c r="E1" s="121"/>
      <c r="F1" s="121"/>
      <c r="G1" s="121"/>
      <c r="H1" s="121"/>
      <c r="I1" s="121"/>
      <c r="J1" s="104"/>
      <c r="K1" s="104"/>
      <c r="L1" s="104"/>
      <c r="M1" s="104"/>
    </row>
    <row r="2" spans="1:229" ht="0" hidden="1" customHeight="1">
      <c r="A2" s="121"/>
      <c r="B2" s="121"/>
      <c r="C2" s="121"/>
      <c r="D2" s="121"/>
      <c r="E2" s="121"/>
      <c r="F2" s="121"/>
      <c r="G2" s="121"/>
      <c r="H2" s="121"/>
      <c r="I2" s="121"/>
      <c r="J2" s="104"/>
      <c r="K2" s="104"/>
      <c r="L2" s="104"/>
      <c r="M2" s="104"/>
    </row>
    <row r="3" spans="1:229" ht="0" hidden="1" customHeight="1">
      <c r="A3" s="121"/>
      <c r="B3" s="121"/>
      <c r="C3" s="121"/>
      <c r="D3" s="121"/>
      <c r="E3" s="121"/>
      <c r="F3" s="121"/>
      <c r="G3" s="121"/>
      <c r="H3" s="121"/>
      <c r="I3" s="121"/>
      <c r="J3" s="104"/>
      <c r="K3" s="104"/>
      <c r="L3" s="104"/>
      <c r="M3" s="104"/>
    </row>
    <row r="4" spans="1:229" ht="0" hidden="1" customHeight="1">
      <c r="A4" s="121"/>
      <c r="B4" s="121"/>
      <c r="C4" s="121"/>
      <c r="D4" s="121"/>
      <c r="E4" s="121"/>
      <c r="F4" s="121"/>
      <c r="G4" s="121"/>
      <c r="H4" s="121"/>
      <c r="I4" s="121"/>
      <c r="J4" s="104"/>
      <c r="K4" s="104"/>
      <c r="L4" s="104"/>
      <c r="M4" s="104"/>
    </row>
    <row r="5" spans="1:229" s="92" customFormat="1" ht="18.75" customHeight="1">
      <c r="A5" s="613" t="s">
        <v>193</v>
      </c>
      <c r="B5" s="609" t="s">
        <v>194</v>
      </c>
      <c r="C5" s="609" t="s">
        <v>195</v>
      </c>
      <c r="D5" s="609" t="s">
        <v>196</v>
      </c>
      <c r="E5" s="607" t="s">
        <v>197</v>
      </c>
      <c r="F5" s="607"/>
      <c r="G5" s="607"/>
      <c r="H5" s="607"/>
      <c r="I5" s="607" t="s">
        <v>198</v>
      </c>
      <c r="J5" s="617" t="s">
        <v>199</v>
      </c>
      <c r="K5" s="617"/>
      <c r="L5" s="617"/>
      <c r="M5" s="617"/>
      <c r="N5" s="617" t="s">
        <v>586</v>
      </c>
      <c r="O5" s="617"/>
      <c r="P5" s="617"/>
      <c r="Q5" s="617"/>
      <c r="R5" s="617" t="s">
        <v>768</v>
      </c>
      <c r="S5" s="617"/>
      <c r="T5" s="617"/>
      <c r="U5" s="618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6">
        <v>6800023</v>
      </c>
      <c r="DD5" s="436"/>
      <c r="DE5" s="436"/>
      <c r="DF5" s="436">
        <v>6800024</v>
      </c>
      <c r="DG5" s="436"/>
      <c r="DH5" s="436"/>
      <c r="DI5" s="437"/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37"/>
      <c r="DV5" s="437"/>
      <c r="DW5" s="437"/>
      <c r="DX5" s="437"/>
      <c r="DY5" s="437"/>
      <c r="DZ5" s="437"/>
      <c r="EA5" s="437"/>
      <c r="EB5" s="437"/>
      <c r="EC5" s="437"/>
      <c r="ED5" s="437"/>
      <c r="EE5" s="437"/>
      <c r="EF5" s="437"/>
      <c r="EG5" s="437"/>
      <c r="EH5" s="437"/>
      <c r="EI5" s="437"/>
      <c r="EJ5" s="437"/>
      <c r="EK5" s="437"/>
      <c r="EL5" s="437"/>
      <c r="EM5" s="437"/>
      <c r="EN5" s="437"/>
      <c r="EO5" s="437"/>
      <c r="EP5" s="437"/>
      <c r="EQ5" s="437"/>
      <c r="ER5" s="437"/>
      <c r="ES5" s="437"/>
      <c r="ET5" s="437"/>
      <c r="EU5" s="437"/>
      <c r="EV5" s="437"/>
      <c r="EW5" s="437"/>
      <c r="EX5" s="437"/>
      <c r="EY5" s="437"/>
      <c r="EZ5" s="437"/>
      <c r="FA5" s="437"/>
      <c r="FB5" s="437"/>
      <c r="FC5" s="437"/>
      <c r="FD5" s="437"/>
      <c r="FE5" s="437"/>
      <c r="FF5" s="437"/>
      <c r="FG5" s="437"/>
      <c r="FH5" s="437"/>
      <c r="FI5" s="437"/>
      <c r="FJ5" s="437"/>
      <c r="FK5" s="437"/>
      <c r="FL5" s="437"/>
      <c r="FM5" s="437"/>
    </row>
    <row r="6" spans="1:229" s="92" customFormat="1" ht="18.75" customHeight="1">
      <c r="A6" s="614"/>
      <c r="B6" s="610"/>
      <c r="C6" s="610"/>
      <c r="D6" s="610"/>
      <c r="E6" s="608"/>
      <c r="F6" s="608"/>
      <c r="G6" s="608"/>
      <c r="H6" s="608"/>
      <c r="I6" s="608"/>
      <c r="J6" s="619" t="s">
        <v>143</v>
      </c>
      <c r="K6" s="619"/>
      <c r="L6" s="619"/>
      <c r="M6" s="619"/>
      <c r="N6" s="619" t="s">
        <v>143</v>
      </c>
      <c r="O6" s="619"/>
      <c r="P6" s="619"/>
      <c r="Q6" s="619"/>
      <c r="R6" s="619" t="s">
        <v>143</v>
      </c>
      <c r="S6" s="619"/>
      <c r="T6" s="619"/>
      <c r="U6" s="620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6"/>
      <c r="BZ6" s="436"/>
      <c r="CA6" s="436"/>
      <c r="CB6" s="436"/>
      <c r="CC6" s="436"/>
      <c r="CD6" s="436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35"/>
      <c r="CQ6" s="435"/>
      <c r="CR6" s="435"/>
      <c r="CS6" s="435"/>
      <c r="CT6" s="435"/>
      <c r="CU6" s="435"/>
      <c r="CV6" s="435"/>
      <c r="CW6" s="435"/>
      <c r="CX6" s="435"/>
      <c r="CY6" s="435"/>
      <c r="CZ6" s="435"/>
      <c r="DA6" s="435"/>
      <c r="DB6" s="435"/>
      <c r="DC6" s="436"/>
      <c r="DD6" s="436"/>
      <c r="DE6" s="436"/>
      <c r="DF6" s="436"/>
      <c r="DG6" s="436"/>
      <c r="DH6" s="436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/>
      <c r="FF6" s="437"/>
      <c r="FG6" s="437"/>
      <c r="FH6" s="437"/>
      <c r="FI6" s="437"/>
      <c r="FJ6" s="437"/>
      <c r="FK6" s="437"/>
      <c r="FL6" s="437"/>
      <c r="FM6" s="437"/>
    </row>
    <row r="7" spans="1:229" s="92" customFormat="1" ht="53.25" customHeight="1">
      <c r="A7" s="614"/>
      <c r="B7" s="610"/>
      <c r="C7" s="610"/>
      <c r="D7" s="610"/>
      <c r="E7" s="608"/>
      <c r="F7" s="608"/>
      <c r="G7" s="608"/>
      <c r="H7" s="608"/>
      <c r="I7" s="404"/>
      <c r="J7" s="404" t="s">
        <v>203</v>
      </c>
      <c r="K7" s="404" t="s">
        <v>204</v>
      </c>
      <c r="L7" s="404" t="s">
        <v>205</v>
      </c>
      <c r="M7" s="404" t="s">
        <v>146</v>
      </c>
      <c r="N7" s="404" t="s">
        <v>203</v>
      </c>
      <c r="O7" s="404" t="s">
        <v>204</v>
      </c>
      <c r="P7" s="404" t="s">
        <v>205</v>
      </c>
      <c r="Q7" s="404" t="s">
        <v>146</v>
      </c>
      <c r="R7" s="404" t="s">
        <v>203</v>
      </c>
      <c r="S7" s="404" t="s">
        <v>204</v>
      </c>
      <c r="T7" s="404" t="s">
        <v>205</v>
      </c>
      <c r="U7" s="405" t="s">
        <v>146</v>
      </c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6">
        <v>841133</v>
      </c>
      <c r="DD7" s="436"/>
      <c r="DE7" s="436"/>
      <c r="DF7" s="436">
        <v>821900.91012100002</v>
      </c>
      <c r="DG7" s="436"/>
      <c r="DH7" s="436"/>
      <c r="DI7" s="436">
        <v>910502</v>
      </c>
      <c r="DJ7" s="436"/>
      <c r="DK7" s="436"/>
      <c r="DL7" s="436">
        <v>931102</v>
      </c>
      <c r="DM7" s="436"/>
      <c r="DN7" s="436"/>
      <c r="DO7" s="436">
        <v>862101</v>
      </c>
      <c r="DP7" s="436"/>
      <c r="DQ7" s="436"/>
      <c r="DR7" s="436">
        <v>862101</v>
      </c>
      <c r="DS7" s="436"/>
      <c r="DT7" s="436"/>
      <c r="DU7" s="436">
        <v>862102</v>
      </c>
      <c r="DV7" s="436"/>
      <c r="DW7" s="436"/>
      <c r="DX7" s="436">
        <v>869041</v>
      </c>
      <c r="DY7" s="436"/>
      <c r="DZ7" s="436"/>
      <c r="EA7" s="436">
        <v>862211</v>
      </c>
      <c r="EB7" s="436"/>
      <c r="EC7" s="436"/>
      <c r="ED7" s="436">
        <v>862101</v>
      </c>
      <c r="EE7" s="436"/>
      <c r="EF7" s="436"/>
      <c r="EG7" s="436">
        <v>360000</v>
      </c>
      <c r="EH7" s="436"/>
      <c r="EI7" s="436"/>
      <c r="EJ7" s="436">
        <v>370000</v>
      </c>
      <c r="EK7" s="436"/>
      <c r="EL7" s="436"/>
      <c r="EM7" s="436">
        <v>381103</v>
      </c>
      <c r="EN7" s="436"/>
      <c r="EO7" s="436"/>
      <c r="EP7" s="436">
        <v>421100</v>
      </c>
      <c r="EQ7" s="436"/>
      <c r="ER7" s="436"/>
      <c r="ES7" s="436">
        <v>5220011</v>
      </c>
      <c r="ET7" s="436"/>
      <c r="EU7" s="436"/>
      <c r="EV7" s="436">
        <v>522003</v>
      </c>
      <c r="EW7" s="436"/>
      <c r="EX7" s="436"/>
      <c r="EY7" s="436">
        <v>680001</v>
      </c>
      <c r="EZ7" s="436"/>
      <c r="FA7" s="436"/>
      <c r="FB7" s="436">
        <v>680002</v>
      </c>
      <c r="FC7" s="436"/>
      <c r="FD7" s="436"/>
      <c r="FE7" s="436">
        <v>813000</v>
      </c>
      <c r="FF7" s="436"/>
      <c r="FG7" s="436"/>
      <c r="FH7" s="436">
        <v>841154</v>
      </c>
      <c r="FI7" s="436"/>
      <c r="FJ7" s="436"/>
      <c r="FK7" s="436">
        <v>841112</v>
      </c>
      <c r="FL7" s="436"/>
      <c r="FM7" s="436"/>
      <c r="FN7" s="436">
        <v>841402</v>
      </c>
      <c r="FO7" s="436"/>
      <c r="FP7" s="436"/>
      <c r="FQ7" s="436">
        <v>841403</v>
      </c>
      <c r="FR7" s="436"/>
      <c r="FS7" s="436"/>
      <c r="FT7" s="436">
        <v>841901</v>
      </c>
      <c r="FU7" s="436"/>
      <c r="FV7" s="436"/>
      <c r="FW7" s="436">
        <v>841906</v>
      </c>
      <c r="FX7" s="436"/>
      <c r="FY7" s="436"/>
      <c r="FZ7" s="436">
        <v>841907</v>
      </c>
      <c r="GA7" s="436"/>
      <c r="GB7" s="436"/>
      <c r="GC7" s="436" t="s">
        <v>200</v>
      </c>
      <c r="GD7" s="436"/>
      <c r="GE7" s="436"/>
      <c r="GF7" s="436" t="s">
        <v>201</v>
      </c>
      <c r="GG7" s="436"/>
      <c r="GH7" s="436"/>
      <c r="GI7" s="436">
        <v>889921</v>
      </c>
      <c r="GJ7" s="436"/>
      <c r="GK7" s="436"/>
      <c r="GL7" s="436">
        <v>889942</v>
      </c>
      <c r="GM7" s="436"/>
      <c r="GN7" s="436"/>
      <c r="GO7" s="436">
        <v>889943</v>
      </c>
      <c r="GP7" s="436"/>
      <c r="GQ7" s="436"/>
      <c r="GR7" s="436" t="s">
        <v>202</v>
      </c>
      <c r="GS7" s="436"/>
      <c r="GT7" s="436"/>
      <c r="GU7" s="436">
        <v>900400</v>
      </c>
      <c r="GV7" s="436"/>
      <c r="GW7" s="436"/>
      <c r="GX7" s="436">
        <v>931201</v>
      </c>
      <c r="GY7" s="436"/>
      <c r="GZ7" s="436"/>
      <c r="HA7" s="436">
        <v>960302</v>
      </c>
      <c r="HB7" s="436"/>
      <c r="HC7" s="436"/>
      <c r="HD7" s="436">
        <v>6800022</v>
      </c>
      <c r="HE7" s="436"/>
      <c r="HF7" s="436"/>
      <c r="HG7" s="436">
        <v>562913</v>
      </c>
      <c r="HH7" s="436"/>
      <c r="HI7" s="436"/>
      <c r="HJ7" s="436">
        <v>562917</v>
      </c>
      <c r="HK7" s="436"/>
      <c r="HL7" s="436"/>
      <c r="HM7" s="436">
        <v>5610000</v>
      </c>
      <c r="HN7" s="436"/>
      <c r="HO7" s="436"/>
      <c r="HP7" s="436">
        <v>6800023</v>
      </c>
      <c r="HQ7" s="436"/>
      <c r="HR7" s="436"/>
      <c r="HS7" s="436">
        <v>6800024</v>
      </c>
      <c r="HT7" s="436"/>
      <c r="HU7" s="436"/>
    </row>
    <row r="8" spans="1:229" ht="24.75" customHeight="1">
      <c r="A8" s="8">
        <v>101</v>
      </c>
      <c r="B8" s="9">
        <v>1</v>
      </c>
      <c r="C8" s="10" t="s">
        <v>206</v>
      </c>
      <c r="D8" s="10"/>
      <c r="E8" s="10"/>
      <c r="F8" s="10"/>
      <c r="G8" s="10"/>
      <c r="H8" s="10"/>
      <c r="I8" s="10"/>
      <c r="J8" s="11">
        <f t="shared" ref="J8:Q8" si="0">J9+J22+J49+J66</f>
        <v>59079784</v>
      </c>
      <c r="K8" s="11">
        <f t="shared" si="0"/>
        <v>0</v>
      </c>
      <c r="L8" s="11">
        <f t="shared" si="0"/>
        <v>0</v>
      </c>
      <c r="M8" s="11">
        <f t="shared" si="0"/>
        <v>59279784</v>
      </c>
      <c r="N8" s="11">
        <f t="shared" si="0"/>
        <v>101001198</v>
      </c>
      <c r="O8" s="11">
        <f>O9+O22+O49+O66</f>
        <v>0</v>
      </c>
      <c r="P8" s="11">
        <f t="shared" si="0"/>
        <v>0</v>
      </c>
      <c r="Q8" s="11">
        <f t="shared" si="0"/>
        <v>101001198</v>
      </c>
      <c r="R8" s="11">
        <f>R9+R22+R49+R66</f>
        <v>68568662</v>
      </c>
      <c r="S8" s="11">
        <f>S9+S22+S49+S66</f>
        <v>0</v>
      </c>
      <c r="T8" s="11">
        <f>T9+T22+T49+T66</f>
        <v>0</v>
      </c>
      <c r="U8" s="130">
        <f>U9+U22+U49+U66</f>
        <v>68568662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91" t="s">
        <v>203</v>
      </c>
      <c r="DD8" s="91" t="s">
        <v>204</v>
      </c>
      <c r="DE8" s="91" t="s">
        <v>205</v>
      </c>
      <c r="DF8" s="91" t="s">
        <v>203</v>
      </c>
      <c r="DG8" s="91" t="s">
        <v>204</v>
      </c>
      <c r="DH8" s="91" t="s">
        <v>205</v>
      </c>
      <c r="DI8" s="91" t="s">
        <v>203</v>
      </c>
      <c r="DJ8" s="91" t="s">
        <v>204</v>
      </c>
      <c r="DK8" s="91" t="s">
        <v>205</v>
      </c>
      <c r="DL8" s="91" t="s">
        <v>203</v>
      </c>
      <c r="DM8" s="91" t="s">
        <v>204</v>
      </c>
      <c r="DN8" s="91" t="s">
        <v>205</v>
      </c>
      <c r="DO8" s="91" t="s">
        <v>203</v>
      </c>
      <c r="DP8" s="91" t="s">
        <v>204</v>
      </c>
      <c r="DQ8" s="91" t="s">
        <v>205</v>
      </c>
      <c r="DR8" s="91" t="s">
        <v>203</v>
      </c>
      <c r="DS8" s="91" t="s">
        <v>204</v>
      </c>
      <c r="DT8" s="91" t="s">
        <v>205</v>
      </c>
      <c r="DU8" s="91" t="s">
        <v>203</v>
      </c>
      <c r="DV8" s="91" t="s">
        <v>204</v>
      </c>
      <c r="DW8" s="91" t="s">
        <v>205</v>
      </c>
      <c r="DX8" s="91" t="s">
        <v>203</v>
      </c>
      <c r="DY8" s="91" t="s">
        <v>204</v>
      </c>
      <c r="DZ8" s="91" t="s">
        <v>205</v>
      </c>
      <c r="EA8" s="91" t="s">
        <v>203</v>
      </c>
      <c r="EB8" s="91" t="s">
        <v>204</v>
      </c>
      <c r="EC8" s="91" t="s">
        <v>205</v>
      </c>
      <c r="ED8" s="91" t="s">
        <v>203</v>
      </c>
      <c r="EE8" s="91" t="s">
        <v>204</v>
      </c>
      <c r="EF8" s="91" t="s">
        <v>205</v>
      </c>
      <c r="EG8" s="91" t="s">
        <v>203</v>
      </c>
      <c r="EH8" s="91" t="s">
        <v>204</v>
      </c>
      <c r="EI8" s="91" t="s">
        <v>205</v>
      </c>
      <c r="EJ8" s="91" t="s">
        <v>203</v>
      </c>
      <c r="EK8" s="91" t="s">
        <v>204</v>
      </c>
      <c r="EL8" s="91" t="s">
        <v>205</v>
      </c>
      <c r="EM8" s="91" t="s">
        <v>203</v>
      </c>
      <c r="EN8" s="91" t="s">
        <v>204</v>
      </c>
      <c r="EO8" s="91" t="s">
        <v>205</v>
      </c>
      <c r="EP8" s="91" t="s">
        <v>203</v>
      </c>
      <c r="EQ8" s="91" t="s">
        <v>204</v>
      </c>
      <c r="ER8" s="91" t="s">
        <v>205</v>
      </c>
      <c r="ES8" s="91" t="s">
        <v>203</v>
      </c>
      <c r="ET8" s="91" t="s">
        <v>204</v>
      </c>
      <c r="EU8" s="91" t="s">
        <v>205</v>
      </c>
      <c r="EV8" s="91" t="s">
        <v>203</v>
      </c>
      <c r="EW8" s="91" t="s">
        <v>204</v>
      </c>
      <c r="EX8" s="91" t="s">
        <v>205</v>
      </c>
      <c r="EY8" s="91" t="s">
        <v>203</v>
      </c>
      <c r="EZ8" s="91" t="s">
        <v>204</v>
      </c>
      <c r="FA8" s="91" t="s">
        <v>205</v>
      </c>
      <c r="FB8" s="91" t="s">
        <v>203</v>
      </c>
      <c r="FC8" s="91" t="s">
        <v>204</v>
      </c>
      <c r="FD8" s="91" t="s">
        <v>205</v>
      </c>
      <c r="FE8" s="91" t="s">
        <v>203</v>
      </c>
      <c r="FF8" s="91" t="s">
        <v>204</v>
      </c>
      <c r="FG8" s="91" t="s">
        <v>205</v>
      </c>
      <c r="FH8" s="91" t="s">
        <v>203</v>
      </c>
      <c r="FI8" s="91" t="s">
        <v>204</v>
      </c>
      <c r="FJ8" s="91" t="s">
        <v>205</v>
      </c>
      <c r="FK8" s="91" t="s">
        <v>203</v>
      </c>
      <c r="FL8" s="91" t="s">
        <v>204</v>
      </c>
      <c r="FM8" s="91" t="s">
        <v>205</v>
      </c>
      <c r="FN8" s="91" t="s">
        <v>203</v>
      </c>
      <c r="FO8" s="91" t="s">
        <v>204</v>
      </c>
      <c r="FP8" s="91" t="s">
        <v>205</v>
      </c>
      <c r="FQ8" s="91" t="s">
        <v>203</v>
      </c>
      <c r="FR8" s="91" t="s">
        <v>204</v>
      </c>
      <c r="FS8" s="91" t="s">
        <v>205</v>
      </c>
      <c r="FT8" s="91" t="s">
        <v>203</v>
      </c>
      <c r="FU8" s="91" t="s">
        <v>204</v>
      </c>
      <c r="FV8" s="91" t="s">
        <v>205</v>
      </c>
      <c r="FW8" s="91" t="s">
        <v>203</v>
      </c>
      <c r="FX8" s="91" t="s">
        <v>204</v>
      </c>
      <c r="FY8" s="91" t="s">
        <v>205</v>
      </c>
      <c r="FZ8" s="91" t="s">
        <v>203</v>
      </c>
      <c r="GA8" s="91" t="s">
        <v>204</v>
      </c>
      <c r="GB8" s="91" t="s">
        <v>205</v>
      </c>
      <c r="GC8" s="91" t="s">
        <v>203</v>
      </c>
      <c r="GD8" s="91" t="s">
        <v>204</v>
      </c>
      <c r="GE8" s="91" t="s">
        <v>205</v>
      </c>
      <c r="GF8" s="91" t="s">
        <v>203</v>
      </c>
      <c r="GG8" s="91" t="s">
        <v>204</v>
      </c>
      <c r="GH8" s="91" t="s">
        <v>205</v>
      </c>
      <c r="GI8" s="91" t="s">
        <v>203</v>
      </c>
      <c r="GJ8" s="91" t="s">
        <v>204</v>
      </c>
      <c r="GK8" s="91" t="s">
        <v>205</v>
      </c>
      <c r="GL8" s="91" t="s">
        <v>203</v>
      </c>
      <c r="GM8" s="91" t="s">
        <v>204</v>
      </c>
      <c r="GN8" s="91" t="s">
        <v>205</v>
      </c>
      <c r="GO8" s="91" t="s">
        <v>203</v>
      </c>
      <c r="GP8" s="91" t="s">
        <v>204</v>
      </c>
      <c r="GQ8" s="91" t="s">
        <v>205</v>
      </c>
      <c r="GR8" s="91" t="s">
        <v>203</v>
      </c>
      <c r="GS8" s="91" t="s">
        <v>204</v>
      </c>
      <c r="GT8" s="91" t="s">
        <v>205</v>
      </c>
      <c r="GU8" s="91" t="s">
        <v>203</v>
      </c>
      <c r="GV8" s="91" t="s">
        <v>204</v>
      </c>
      <c r="GW8" s="91" t="s">
        <v>205</v>
      </c>
      <c r="GX8" s="91" t="s">
        <v>203</v>
      </c>
      <c r="GY8" s="91" t="s">
        <v>204</v>
      </c>
      <c r="GZ8" s="91" t="s">
        <v>205</v>
      </c>
      <c r="HA8" s="91" t="s">
        <v>203</v>
      </c>
      <c r="HB8" s="91" t="s">
        <v>204</v>
      </c>
      <c r="HC8" s="91" t="s">
        <v>205</v>
      </c>
      <c r="HD8" s="91" t="s">
        <v>203</v>
      </c>
      <c r="HE8" s="91" t="s">
        <v>204</v>
      </c>
      <c r="HF8" s="91" t="s">
        <v>205</v>
      </c>
      <c r="HG8" s="91" t="s">
        <v>203</v>
      </c>
      <c r="HH8" s="91" t="s">
        <v>204</v>
      </c>
      <c r="HI8" s="91" t="s">
        <v>205</v>
      </c>
      <c r="HJ8" s="91" t="s">
        <v>203</v>
      </c>
      <c r="HK8" s="91" t="s">
        <v>204</v>
      </c>
      <c r="HL8" s="91" t="s">
        <v>205</v>
      </c>
      <c r="HM8" s="91" t="s">
        <v>203</v>
      </c>
      <c r="HN8" s="91" t="s">
        <v>204</v>
      </c>
      <c r="HO8" s="91" t="s">
        <v>205</v>
      </c>
      <c r="HP8" s="91" t="s">
        <v>203</v>
      </c>
      <c r="HQ8" s="91" t="s">
        <v>204</v>
      </c>
      <c r="HR8" s="91" t="s">
        <v>205</v>
      </c>
      <c r="HS8" s="91" t="s">
        <v>203</v>
      </c>
      <c r="HT8" s="91" t="s">
        <v>204</v>
      </c>
      <c r="HU8" s="91" t="s">
        <v>205</v>
      </c>
    </row>
    <row r="9" spans="1:229" s="92" customFormat="1" ht="17.25" customHeight="1">
      <c r="A9" s="12"/>
      <c r="B9" s="13"/>
      <c r="C9" s="14">
        <v>1</v>
      </c>
      <c r="D9" s="15" t="s">
        <v>207</v>
      </c>
      <c r="E9" s="14"/>
      <c r="F9" s="14"/>
      <c r="G9" s="14"/>
      <c r="H9" s="14"/>
      <c r="I9" s="16" t="s">
        <v>208</v>
      </c>
      <c r="J9" s="18">
        <f t="shared" ref="J9:Q9" si="1">J10+J17+J18+J19+J20+J21</f>
        <v>51982312</v>
      </c>
      <c r="K9" s="18">
        <f t="shared" si="1"/>
        <v>0</v>
      </c>
      <c r="L9" s="18">
        <f t="shared" si="1"/>
        <v>0</v>
      </c>
      <c r="M9" s="18">
        <f t="shared" si="1"/>
        <v>51982312</v>
      </c>
      <c r="N9" s="18">
        <f t="shared" si="1"/>
        <v>91682044</v>
      </c>
      <c r="O9" s="18">
        <f t="shared" si="1"/>
        <v>0</v>
      </c>
      <c r="P9" s="18">
        <f t="shared" si="1"/>
        <v>0</v>
      </c>
      <c r="Q9" s="18">
        <f t="shared" si="1"/>
        <v>91682044</v>
      </c>
      <c r="R9" s="18">
        <f>R10+R17+R18+R19+R20+R21</f>
        <v>57891407</v>
      </c>
      <c r="S9" s="18">
        <f>S10+S17+S18+S19+S20+S21</f>
        <v>0</v>
      </c>
      <c r="T9" s="18">
        <f>T10+T17+T18+T19+T20+T21</f>
        <v>0</v>
      </c>
      <c r="U9" s="131">
        <f>U10+U17+U18+U19+U20+U21</f>
        <v>57891407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7"/>
      <c r="DA9" s="87"/>
      <c r="DB9" s="87"/>
    </row>
    <row r="10" spans="1:229" ht="15" customHeight="1">
      <c r="A10" s="20"/>
      <c r="D10" s="21">
        <v>1</v>
      </c>
      <c r="E10" s="123" t="s">
        <v>209</v>
      </c>
      <c r="F10" s="124"/>
      <c r="G10" s="124"/>
      <c r="H10" s="124"/>
      <c r="I10" s="198" t="s">
        <v>210</v>
      </c>
      <c r="J10" s="125">
        <f t="shared" ref="J10:Q10" si="2">SUM(J11:J16)</f>
        <v>39911565</v>
      </c>
      <c r="K10" s="125">
        <f t="shared" si="2"/>
        <v>0</v>
      </c>
      <c r="L10" s="125">
        <f t="shared" si="2"/>
        <v>0</v>
      </c>
      <c r="M10" s="125">
        <f t="shared" si="2"/>
        <v>39911565</v>
      </c>
      <c r="N10" s="125">
        <f t="shared" si="2"/>
        <v>39288887</v>
      </c>
      <c r="O10" s="125">
        <f t="shared" si="2"/>
        <v>0</v>
      </c>
      <c r="P10" s="125">
        <f t="shared" si="2"/>
        <v>0</v>
      </c>
      <c r="Q10" s="125">
        <f t="shared" si="2"/>
        <v>39288887</v>
      </c>
      <c r="R10" s="125">
        <f>SUM(R11:R16)</f>
        <v>39288887</v>
      </c>
      <c r="S10" s="125">
        <f>SUM(S11:S16)</f>
        <v>0</v>
      </c>
      <c r="T10" s="125">
        <f>SUM(T11:T16)</f>
        <v>0</v>
      </c>
      <c r="U10" s="146">
        <f>SUM(U11:U16)</f>
        <v>39288887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7"/>
      <c r="DA10" s="87"/>
      <c r="DB10" s="87"/>
    </row>
    <row r="11" spans="1:229" ht="15" customHeight="1">
      <c r="A11" s="20"/>
      <c r="D11" s="13"/>
      <c r="E11" s="21">
        <v>1</v>
      </c>
      <c r="F11" s="6" t="s">
        <v>211</v>
      </c>
      <c r="G11" s="21"/>
      <c r="H11" s="21"/>
      <c r="I11" s="24" t="s">
        <v>212</v>
      </c>
      <c r="J11" s="25">
        <f>'bevételi tábla 4.sz. ered.ei.'!BC8</f>
        <v>9592211</v>
      </c>
      <c r="K11" s="25">
        <f>'bevételi tábla 4.sz. ered.ei.'!BD8</f>
        <v>0</v>
      </c>
      <c r="L11" s="25">
        <f>'bevételi tábla 4.sz. ered.ei.'!BE8</f>
        <v>0</v>
      </c>
      <c r="M11" s="25">
        <f>SUM(J11:L11)</f>
        <v>9592211</v>
      </c>
      <c r="N11" s="25">
        <f>'bevételi tábla 4.sz. mód.ei.'!BC8</f>
        <v>9592211</v>
      </c>
      <c r="O11" s="25">
        <f>'bevételi tábla 4.sz. ered.ei.'!BH8</f>
        <v>0</v>
      </c>
      <c r="P11" s="25">
        <f>'bevételi tábla 4.sz. ered.ei.'!BI8</f>
        <v>0</v>
      </c>
      <c r="Q11" s="25">
        <f>SUM(N11:P11)</f>
        <v>9592211</v>
      </c>
      <c r="R11" s="25">
        <f>'bevételi tábla 4.sz. telj.'!BC8</f>
        <v>9592211</v>
      </c>
      <c r="S11" s="25">
        <f>'bevételi tábla 4.sz. ered.ei.'!BL8</f>
        <v>0</v>
      </c>
      <c r="T11" s="25">
        <f>'bevételi tábla 4.sz. ered.ei.'!BM8</f>
        <v>0</v>
      </c>
      <c r="U11" s="132">
        <f>SUM(R11:T11)</f>
        <v>9592211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87"/>
      <c r="DA11" s="87"/>
      <c r="DB11" s="87"/>
    </row>
    <row r="12" spans="1:229" ht="15" customHeight="1">
      <c r="A12" s="20"/>
      <c r="D12" s="13"/>
      <c r="E12" s="21">
        <v>2</v>
      </c>
      <c r="F12" s="6" t="s">
        <v>213</v>
      </c>
      <c r="G12" s="21"/>
      <c r="H12" s="21"/>
      <c r="I12" s="24" t="s">
        <v>214</v>
      </c>
      <c r="J12" s="25">
        <f>'bevételi tábla 4.sz. ered.ei.'!BC9</f>
        <v>26551266</v>
      </c>
      <c r="K12" s="25">
        <f>'bevételi tábla 4.sz. ered.ei.'!BD9</f>
        <v>0</v>
      </c>
      <c r="L12" s="25">
        <f>'bevételi tábla 4.sz. ered.ei.'!BE9</f>
        <v>0</v>
      </c>
      <c r="M12" s="25">
        <f t="shared" ref="M12:M21" si="3">SUM(J12:L12)</f>
        <v>26551266</v>
      </c>
      <c r="N12" s="25">
        <f>'bevételi tábla 4.sz. mód.ei.'!BC9</f>
        <v>23760134</v>
      </c>
      <c r="O12" s="25">
        <f>'bevételi tábla 4.sz. ered.ei.'!BH9</f>
        <v>0</v>
      </c>
      <c r="P12" s="25">
        <f>'bevételi tábla 4.sz. ered.ei.'!BI9</f>
        <v>0</v>
      </c>
      <c r="Q12" s="25">
        <f t="shared" ref="Q12:Q21" si="4">SUM(N12:P12)</f>
        <v>23760134</v>
      </c>
      <c r="R12" s="25">
        <f>'bevételi tábla 4.sz. telj.'!BC9</f>
        <v>23760134</v>
      </c>
      <c r="S12" s="25">
        <f>'bevételi tábla 4.sz. ered.ei.'!BL9</f>
        <v>0</v>
      </c>
      <c r="T12" s="25">
        <f>'bevételi tábla 4.sz. ered.ei.'!BM9</f>
        <v>0</v>
      </c>
      <c r="U12" s="132">
        <f t="shared" ref="U12:U21" si="5">SUM(R12:T12)</f>
        <v>23760134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87"/>
      <c r="DA12" s="87"/>
      <c r="DB12" s="87"/>
    </row>
    <row r="13" spans="1:229" ht="15" customHeight="1">
      <c r="A13" s="20"/>
      <c r="D13" s="13"/>
      <c r="E13" s="21">
        <v>3</v>
      </c>
      <c r="F13" s="6" t="s">
        <v>215</v>
      </c>
      <c r="G13" s="21"/>
      <c r="H13" s="21"/>
      <c r="I13" s="24" t="s">
        <v>216</v>
      </c>
      <c r="J13" s="25">
        <f>'bevételi tábla 4.sz. ered.ei.'!BC10</f>
        <v>1968088</v>
      </c>
      <c r="K13" s="25">
        <f>'bevételi tábla 4.sz. ered.ei.'!BD10</f>
        <v>0</v>
      </c>
      <c r="L13" s="25">
        <f>'bevételi tábla 4.sz. ered.ei.'!BE10</f>
        <v>0</v>
      </c>
      <c r="M13" s="25">
        <f t="shared" si="3"/>
        <v>1968088</v>
      </c>
      <c r="N13" s="25">
        <f>'bevételi tábla 4.sz. mód.ei.'!BC10</f>
        <v>1954538</v>
      </c>
      <c r="O13" s="25">
        <f>'bevételi tábla 4.sz. ered.ei.'!BH10</f>
        <v>0</v>
      </c>
      <c r="P13" s="25">
        <f>'bevételi tábla 4.sz. ered.ei.'!BI10</f>
        <v>0</v>
      </c>
      <c r="Q13" s="25">
        <f t="shared" si="4"/>
        <v>1954538</v>
      </c>
      <c r="R13" s="25">
        <f>'bevételi tábla 4.sz. telj.'!BC10</f>
        <v>1954538</v>
      </c>
      <c r="S13" s="25">
        <f>'bevételi tábla 4.sz. ered.ei.'!BL10</f>
        <v>0</v>
      </c>
      <c r="T13" s="25">
        <f>'bevételi tábla 4.sz. ered.ei.'!BM10</f>
        <v>0</v>
      </c>
      <c r="U13" s="132">
        <f t="shared" si="5"/>
        <v>1954538</v>
      </c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87"/>
      <c r="DA13" s="87"/>
      <c r="DB13" s="87"/>
    </row>
    <row r="14" spans="1:229" ht="15" customHeight="1">
      <c r="A14" s="20"/>
      <c r="D14" s="13"/>
      <c r="E14" s="21">
        <v>4</v>
      </c>
      <c r="F14" s="6" t="s">
        <v>217</v>
      </c>
      <c r="G14" s="21"/>
      <c r="H14" s="21"/>
      <c r="I14" s="24" t="s">
        <v>218</v>
      </c>
      <c r="J14" s="25">
        <f>'bevételi tábla 4.sz. ered.ei.'!BC11</f>
        <v>1800000</v>
      </c>
      <c r="K14" s="25">
        <f>'bevételi tábla 4.sz. ered.ei.'!BD11</f>
        <v>0</v>
      </c>
      <c r="L14" s="25">
        <f>'bevételi tábla 4.sz. ered.ei.'!BE11</f>
        <v>0</v>
      </c>
      <c r="M14" s="25">
        <f t="shared" si="3"/>
        <v>1800000</v>
      </c>
      <c r="N14" s="25">
        <f>'bevételi tábla 4.sz. mód.ei.'!BC11</f>
        <v>1800000</v>
      </c>
      <c r="O14" s="25">
        <f>'bevételi tábla 4.sz. ered.ei.'!BH11</f>
        <v>0</v>
      </c>
      <c r="P14" s="25">
        <f>'bevételi tábla 4.sz. ered.ei.'!BI11</f>
        <v>0</v>
      </c>
      <c r="Q14" s="25">
        <f t="shared" si="4"/>
        <v>1800000</v>
      </c>
      <c r="R14" s="25">
        <f>'bevételi tábla 4.sz. telj.'!BC11</f>
        <v>1800000</v>
      </c>
      <c r="S14" s="25">
        <f>'bevételi tábla 4.sz. ered.ei.'!BL11</f>
        <v>0</v>
      </c>
      <c r="T14" s="25">
        <f>'bevételi tábla 4.sz. ered.ei.'!BM11</f>
        <v>0</v>
      </c>
      <c r="U14" s="132">
        <f t="shared" si="5"/>
        <v>1800000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87"/>
      <c r="DA14" s="87"/>
      <c r="DB14" s="87"/>
    </row>
    <row r="15" spans="1:229" ht="15" customHeight="1">
      <c r="A15" s="20"/>
      <c r="D15" s="13"/>
      <c r="E15" s="21">
        <v>5</v>
      </c>
      <c r="F15" s="6" t="s">
        <v>1305</v>
      </c>
      <c r="G15" s="21"/>
      <c r="H15" s="21"/>
      <c r="I15" s="24" t="s">
        <v>219</v>
      </c>
      <c r="J15" s="25">
        <f>'bevételi tábla 4.sz. ered.ei.'!BC12</f>
        <v>0</v>
      </c>
      <c r="K15" s="25">
        <f>'bevételi tábla 4.sz. ered.ei.'!BD12</f>
        <v>0</v>
      </c>
      <c r="L15" s="25">
        <f>'bevételi tábla 4.sz. ered.ei.'!BE12</f>
        <v>0</v>
      </c>
      <c r="M15" s="25">
        <f t="shared" si="3"/>
        <v>0</v>
      </c>
      <c r="N15" s="25">
        <f>'bevételi tábla 4.sz. mód.ei.'!BC12</f>
        <v>2155338</v>
      </c>
      <c r="O15" s="25">
        <f>'bevételi tábla 4.sz. ered.ei.'!BH12</f>
        <v>0</v>
      </c>
      <c r="P15" s="25">
        <f>'bevételi tábla 4.sz. ered.ei.'!BI12</f>
        <v>0</v>
      </c>
      <c r="Q15" s="25">
        <f t="shared" si="4"/>
        <v>2155338</v>
      </c>
      <c r="R15" s="25">
        <f>'bevételi tábla 4.sz. telj.'!BC12</f>
        <v>2155338</v>
      </c>
      <c r="S15" s="25">
        <f>'bevételi tábla 4.sz. ered.ei.'!BL12</f>
        <v>0</v>
      </c>
      <c r="T15" s="25">
        <f>'bevételi tábla 4.sz. ered.ei.'!BM12</f>
        <v>0</v>
      </c>
      <c r="U15" s="132">
        <f t="shared" si="5"/>
        <v>2155338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87"/>
      <c r="DA15" s="87"/>
      <c r="DB15" s="87"/>
    </row>
    <row r="16" spans="1:229" ht="15" customHeight="1">
      <c r="A16" s="20"/>
      <c r="D16" s="13"/>
      <c r="E16" s="21">
        <v>6</v>
      </c>
      <c r="F16" s="6" t="s">
        <v>1306</v>
      </c>
      <c r="G16" s="21"/>
      <c r="H16" s="21"/>
      <c r="I16" s="24" t="s">
        <v>220</v>
      </c>
      <c r="J16" s="25">
        <f>'bevételi tábla 4.sz. ered.ei.'!BC13</f>
        <v>0</v>
      </c>
      <c r="K16" s="25">
        <f>'bevételi tábla 4.sz. ered.ei.'!BD13</f>
        <v>0</v>
      </c>
      <c r="L16" s="25">
        <f>'bevételi tábla 4.sz. ered.ei.'!BE13</f>
        <v>0</v>
      </c>
      <c r="M16" s="25">
        <f t="shared" si="3"/>
        <v>0</v>
      </c>
      <c r="N16" s="25">
        <f>'bevételi tábla 4.sz. mód.ei.'!BC13</f>
        <v>26666</v>
      </c>
      <c r="O16" s="25">
        <f>'bevételi tábla 4.sz. ered.ei.'!BH13</f>
        <v>0</v>
      </c>
      <c r="P16" s="25">
        <f>'bevételi tábla 4.sz. ered.ei.'!BI13</f>
        <v>0</v>
      </c>
      <c r="Q16" s="25">
        <f t="shared" si="4"/>
        <v>26666</v>
      </c>
      <c r="R16" s="25">
        <f>'bevételi tábla 4.sz. telj.'!BC13</f>
        <v>26666</v>
      </c>
      <c r="S16" s="25">
        <f>'bevételi tábla 4.sz. ered.ei.'!BL13</f>
        <v>0</v>
      </c>
      <c r="T16" s="25">
        <f>'bevételi tábla 4.sz. ered.ei.'!BM13</f>
        <v>0</v>
      </c>
      <c r="U16" s="132">
        <f t="shared" si="5"/>
        <v>26666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87"/>
      <c r="DA16" s="87"/>
      <c r="DB16" s="87"/>
    </row>
    <row r="17" spans="1:106" ht="15" customHeight="1">
      <c r="A17" s="20"/>
      <c r="D17" s="21">
        <v>2</v>
      </c>
      <c r="E17" s="6" t="s">
        <v>221</v>
      </c>
      <c r="F17" s="21"/>
      <c r="G17" s="21"/>
      <c r="H17" s="21"/>
      <c r="I17" s="6" t="s">
        <v>222</v>
      </c>
      <c r="J17" s="25">
        <f>'bevételi tábla 4.sz. ered.ei.'!BC14</f>
        <v>0</v>
      </c>
      <c r="K17" s="25">
        <f>'bevételi tábla 4.sz. ered.ei.'!BD14</f>
        <v>0</v>
      </c>
      <c r="L17" s="25">
        <f>'bevételi tábla 4.sz. ered.ei.'!BE14</f>
        <v>0</v>
      </c>
      <c r="M17" s="25">
        <f t="shared" si="3"/>
        <v>0</v>
      </c>
      <c r="N17" s="25">
        <f>'bevételi tábla 4.sz. mód.ei.'!BC14</f>
        <v>0</v>
      </c>
      <c r="O17" s="25">
        <f>'bevételi tábla 4.sz. ered.ei.'!BH14</f>
        <v>0</v>
      </c>
      <c r="P17" s="25">
        <f>'bevételi tábla 4.sz. ered.ei.'!BI14</f>
        <v>0</v>
      </c>
      <c r="Q17" s="25">
        <f t="shared" si="4"/>
        <v>0</v>
      </c>
      <c r="R17" s="25">
        <f>'bevételi tábla 4.sz. telj.'!BC14</f>
        <v>0</v>
      </c>
      <c r="S17" s="25">
        <f>'bevételi tábla 4.sz. ered.ei.'!BL14</f>
        <v>0</v>
      </c>
      <c r="T17" s="25">
        <f>'bevételi tábla 4.sz. ered.ei.'!BM14</f>
        <v>0</v>
      </c>
      <c r="U17" s="132">
        <f t="shared" si="5"/>
        <v>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7"/>
      <c r="DA17" s="87"/>
      <c r="DB17" s="87"/>
    </row>
    <row r="18" spans="1:106" ht="15" customHeight="1">
      <c r="A18" s="20"/>
      <c r="D18" s="21">
        <v>3</v>
      </c>
      <c r="E18" s="6" t="s">
        <v>223</v>
      </c>
      <c r="F18" s="27"/>
      <c r="G18" s="27"/>
      <c r="H18" s="27"/>
      <c r="I18" s="24" t="s">
        <v>224</v>
      </c>
      <c r="J18" s="25">
        <f>'bevételi tábla 4.sz. ered.ei.'!BC15</f>
        <v>0</v>
      </c>
      <c r="K18" s="25">
        <f>'bevételi tábla 4.sz. ered.ei.'!BD15</f>
        <v>0</v>
      </c>
      <c r="L18" s="25">
        <f>'bevételi tábla 4.sz. ered.ei.'!BE15</f>
        <v>0</v>
      </c>
      <c r="M18" s="25">
        <f t="shared" si="3"/>
        <v>0</v>
      </c>
      <c r="N18" s="25">
        <f>'bevételi tábla 4.sz. mód.ei.'!BC15</f>
        <v>0</v>
      </c>
      <c r="O18" s="25">
        <f>'bevételi tábla 4.sz. ered.ei.'!BH15</f>
        <v>0</v>
      </c>
      <c r="P18" s="25">
        <f>'bevételi tábla 4.sz. ered.ei.'!BI15</f>
        <v>0</v>
      </c>
      <c r="Q18" s="25">
        <f t="shared" si="4"/>
        <v>0</v>
      </c>
      <c r="R18" s="25">
        <f>'bevételi tábla 4.sz. telj.'!BC15</f>
        <v>0</v>
      </c>
      <c r="S18" s="25">
        <f>'bevételi tábla 4.sz. ered.ei.'!BL15</f>
        <v>0</v>
      </c>
      <c r="T18" s="25">
        <f>'bevételi tábla 4.sz. ered.ei.'!BM15</f>
        <v>0</v>
      </c>
      <c r="U18" s="132">
        <f t="shared" si="5"/>
        <v>0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87"/>
      <c r="DA18" s="87"/>
      <c r="DB18" s="87"/>
    </row>
    <row r="19" spans="1:106" ht="15" customHeight="1">
      <c r="A19" s="20"/>
      <c r="D19" s="21">
        <v>4</v>
      </c>
      <c r="E19" s="6" t="s">
        <v>225</v>
      </c>
      <c r="F19" s="27"/>
      <c r="G19" s="27"/>
      <c r="H19" s="27"/>
      <c r="I19" s="24" t="s">
        <v>226</v>
      </c>
      <c r="J19" s="25">
        <f>'bevételi tábla 4.sz. ered.ei.'!BC16</f>
        <v>0</v>
      </c>
      <c r="K19" s="25">
        <f>'bevételi tábla 4.sz. ered.ei.'!BD16</f>
        <v>0</v>
      </c>
      <c r="L19" s="25">
        <f>'bevételi tábla 4.sz. ered.ei.'!BE16</f>
        <v>0</v>
      </c>
      <c r="M19" s="25">
        <f t="shared" si="3"/>
        <v>0</v>
      </c>
      <c r="N19" s="25">
        <f>'bevételi tábla 4.sz. mód.ei.'!BC16</f>
        <v>0</v>
      </c>
      <c r="O19" s="25">
        <f>'bevételi tábla 4.sz. ered.ei.'!BH16</f>
        <v>0</v>
      </c>
      <c r="P19" s="25">
        <f>'bevételi tábla 4.sz. ered.ei.'!BI16</f>
        <v>0</v>
      </c>
      <c r="Q19" s="25">
        <f t="shared" si="4"/>
        <v>0</v>
      </c>
      <c r="R19" s="25">
        <f>'bevételi tábla 4.sz. telj.'!BC16</f>
        <v>0</v>
      </c>
      <c r="S19" s="25">
        <f>'bevételi tábla 4.sz. ered.ei.'!BL16</f>
        <v>0</v>
      </c>
      <c r="T19" s="25">
        <f>'bevételi tábla 4.sz. ered.ei.'!BM16</f>
        <v>0</v>
      </c>
      <c r="U19" s="132">
        <f t="shared" si="5"/>
        <v>0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87"/>
      <c r="DA19" s="87"/>
      <c r="DB19" s="87"/>
    </row>
    <row r="20" spans="1:106" ht="15" customHeight="1">
      <c r="A20" s="20"/>
      <c r="D20" s="21">
        <v>5</v>
      </c>
      <c r="E20" s="6" t="s">
        <v>227</v>
      </c>
      <c r="F20" s="27"/>
      <c r="G20" s="27"/>
      <c r="H20" s="27"/>
      <c r="I20" s="24" t="s">
        <v>228</v>
      </c>
      <c r="J20" s="25">
        <f>'bevételi tábla 4.sz. ered.ei.'!BC17</f>
        <v>2000000</v>
      </c>
      <c r="K20" s="25">
        <f>'bevételi tábla 4.sz. ered.ei.'!BD17</f>
        <v>0</v>
      </c>
      <c r="L20" s="25">
        <f>'bevételi tábla 4.sz. ered.ei.'!BE17</f>
        <v>0</v>
      </c>
      <c r="M20" s="25">
        <f t="shared" si="3"/>
        <v>2000000</v>
      </c>
      <c r="N20" s="25">
        <f>'bevételi tábla 4.sz. mód.ei.'!BC17</f>
        <v>2000000</v>
      </c>
      <c r="O20" s="25">
        <f>'bevételi tábla 4.sz. ered.ei.'!BH17</f>
        <v>0</v>
      </c>
      <c r="P20" s="25">
        <f>'bevételi tábla 4.sz. ered.ei.'!BI17</f>
        <v>0</v>
      </c>
      <c r="Q20" s="25">
        <f t="shared" si="4"/>
        <v>2000000</v>
      </c>
      <c r="R20" s="25">
        <f>'bevételi tábla 4.sz. telj.'!BC17</f>
        <v>2000000</v>
      </c>
      <c r="S20" s="25">
        <f>'bevételi tábla 4.sz. ered.ei.'!BL17</f>
        <v>0</v>
      </c>
      <c r="T20" s="25">
        <f>'bevételi tábla 4.sz. ered.ei.'!BM17</f>
        <v>0</v>
      </c>
      <c r="U20" s="132">
        <f t="shared" si="5"/>
        <v>2000000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87"/>
      <c r="DA20" s="87"/>
      <c r="DB20" s="87"/>
    </row>
    <row r="21" spans="1:106" ht="15" customHeight="1">
      <c r="A21" s="20"/>
      <c r="D21" s="21">
        <v>6</v>
      </c>
      <c r="E21" s="6" t="s">
        <v>229</v>
      </c>
      <c r="F21" s="27"/>
      <c r="G21" s="27"/>
      <c r="H21" s="27"/>
      <c r="I21" s="24" t="s">
        <v>230</v>
      </c>
      <c r="J21" s="25">
        <f>'bevételi tábla 4.sz. ered.ei.'!BC18</f>
        <v>10070747</v>
      </c>
      <c r="K21" s="25">
        <f>'bevételi tábla 4.sz. ered.ei.'!BD18</f>
        <v>0</v>
      </c>
      <c r="L21" s="25">
        <f>'bevételi tábla 4.sz. ered.ei.'!BE18</f>
        <v>0</v>
      </c>
      <c r="M21" s="25">
        <f t="shared" si="3"/>
        <v>10070747</v>
      </c>
      <c r="N21" s="25">
        <f>'bevételi tábla 4.sz. mód.ei.'!BC18</f>
        <v>50393157</v>
      </c>
      <c r="O21" s="25">
        <f>'bevételi tábla 4.sz. ered.ei.'!BH18</f>
        <v>0</v>
      </c>
      <c r="P21" s="25">
        <f>'bevételi tábla 4.sz. ered.ei.'!BI18</f>
        <v>0</v>
      </c>
      <c r="Q21" s="25">
        <f t="shared" si="4"/>
        <v>50393157</v>
      </c>
      <c r="R21" s="25">
        <f>'bevételi tábla 4.sz. telj.'!BC18</f>
        <v>16602520</v>
      </c>
      <c r="S21" s="25">
        <f>'bevételi tábla 4.sz. ered.ei.'!BL18</f>
        <v>0</v>
      </c>
      <c r="T21" s="25">
        <f>'bevételi tábla 4.sz. ered.ei.'!BM18</f>
        <v>0</v>
      </c>
      <c r="U21" s="132">
        <f t="shared" si="5"/>
        <v>16602520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87"/>
      <c r="DA21" s="87"/>
      <c r="DB21" s="87"/>
    </row>
    <row r="22" spans="1:106" ht="17.25" customHeight="1">
      <c r="A22" s="20"/>
      <c r="B22" s="13"/>
      <c r="C22" s="14">
        <v>2</v>
      </c>
      <c r="D22" s="15" t="s">
        <v>182</v>
      </c>
      <c r="E22" s="14"/>
      <c r="F22" s="14"/>
      <c r="G22" s="14"/>
      <c r="H22" s="14"/>
      <c r="I22" s="16" t="s">
        <v>231</v>
      </c>
      <c r="J22" s="28">
        <f t="shared" ref="J22:Q22" si="6">J23+J26++J32+J43</f>
        <v>5700000</v>
      </c>
      <c r="K22" s="28">
        <f t="shared" si="6"/>
        <v>0</v>
      </c>
      <c r="L22" s="28">
        <f t="shared" si="6"/>
        <v>0</v>
      </c>
      <c r="M22" s="28">
        <f t="shared" si="6"/>
        <v>5900000</v>
      </c>
      <c r="N22" s="28">
        <f t="shared" si="6"/>
        <v>5900000</v>
      </c>
      <c r="O22" s="28">
        <f t="shared" si="6"/>
        <v>0</v>
      </c>
      <c r="P22" s="28">
        <f t="shared" si="6"/>
        <v>0</v>
      </c>
      <c r="Q22" s="28">
        <f t="shared" si="6"/>
        <v>5900000</v>
      </c>
      <c r="R22" s="28">
        <f>R23+R26++R32+R43</f>
        <v>6407693</v>
      </c>
      <c r="S22" s="28">
        <f>S23+S26++S32+S43</f>
        <v>0</v>
      </c>
      <c r="T22" s="28">
        <f>T23+T26++T32+T43</f>
        <v>0</v>
      </c>
      <c r="U22" s="134">
        <f>U23+U26++U32+U43</f>
        <v>6407693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7"/>
      <c r="DA22" s="87"/>
      <c r="DB22" s="87"/>
    </row>
    <row r="23" spans="1:106" ht="15" customHeight="1">
      <c r="A23" s="20"/>
      <c r="B23" s="29"/>
      <c r="D23" s="21">
        <v>1</v>
      </c>
      <c r="E23" s="123" t="s">
        <v>232</v>
      </c>
      <c r="F23" s="124"/>
      <c r="G23" s="124"/>
      <c r="H23" s="124"/>
      <c r="I23" s="198" t="s">
        <v>233</v>
      </c>
      <c r="J23" s="126">
        <f t="shared" ref="J23:U24" si="7">J24</f>
        <v>0</v>
      </c>
      <c r="K23" s="126">
        <f t="shared" si="7"/>
        <v>0</v>
      </c>
      <c r="L23" s="126">
        <f t="shared" si="7"/>
        <v>0</v>
      </c>
      <c r="M23" s="126">
        <f t="shared" si="7"/>
        <v>0</v>
      </c>
      <c r="N23" s="126">
        <f t="shared" si="7"/>
        <v>0</v>
      </c>
      <c r="O23" s="126">
        <f t="shared" si="7"/>
        <v>0</v>
      </c>
      <c r="P23" s="126">
        <f t="shared" si="7"/>
        <v>0</v>
      </c>
      <c r="Q23" s="126">
        <f t="shared" si="7"/>
        <v>0</v>
      </c>
      <c r="R23" s="126">
        <f t="shared" si="7"/>
        <v>0</v>
      </c>
      <c r="S23" s="126">
        <f t="shared" si="7"/>
        <v>0</v>
      </c>
      <c r="T23" s="126">
        <f t="shared" si="7"/>
        <v>0</v>
      </c>
      <c r="U23" s="147">
        <f t="shared" si="7"/>
        <v>0</v>
      </c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7"/>
      <c r="DA23" s="87"/>
      <c r="DB23" s="87"/>
    </row>
    <row r="24" spans="1:106" ht="15" customHeight="1">
      <c r="A24" s="20"/>
      <c r="B24" s="29"/>
      <c r="C24" s="29"/>
      <c r="E24" s="21">
        <v>1</v>
      </c>
      <c r="F24" s="6" t="s">
        <v>234</v>
      </c>
      <c r="G24" s="21"/>
      <c r="H24" s="21"/>
      <c r="I24" s="13" t="s">
        <v>235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25">
        <f>'bevételi tábla 4.sz. mód.ei.'!BC21</f>
        <v>0</v>
      </c>
      <c r="O24" s="30">
        <f t="shared" si="7"/>
        <v>0</v>
      </c>
      <c r="P24" s="30">
        <f t="shared" si="7"/>
        <v>0</v>
      </c>
      <c r="Q24" s="30">
        <f t="shared" si="7"/>
        <v>0</v>
      </c>
      <c r="R24" s="25">
        <f>'bevételi tábla 4.sz. telj.'!BC21</f>
        <v>0</v>
      </c>
      <c r="S24" s="30">
        <f t="shared" si="7"/>
        <v>0</v>
      </c>
      <c r="T24" s="30">
        <f t="shared" si="7"/>
        <v>0</v>
      </c>
      <c r="U24" s="135">
        <f t="shared" si="7"/>
        <v>0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7"/>
      <c r="DA24" s="87"/>
      <c r="DB24" s="87"/>
    </row>
    <row r="25" spans="1:106" ht="15" customHeight="1">
      <c r="A25" s="20"/>
      <c r="B25" s="29"/>
      <c r="C25" s="29"/>
      <c r="E25" s="29"/>
      <c r="F25" s="29" t="s">
        <v>236</v>
      </c>
      <c r="G25" s="611" t="s">
        <v>237</v>
      </c>
      <c r="H25" s="611"/>
      <c r="I25" s="13" t="s">
        <v>235</v>
      </c>
      <c r="J25" s="25">
        <f>'bevételi tábla 4.sz. ered.ei.'!BC22</f>
        <v>0</v>
      </c>
      <c r="K25" s="25">
        <f>'bevételi tábla 4.sz. ered.ei.'!BD22</f>
        <v>0</v>
      </c>
      <c r="L25" s="25">
        <f>'bevételi tábla 4.sz. ered.ei.'!BE22</f>
        <v>0</v>
      </c>
      <c r="M25" s="25">
        <f t="shared" ref="M25:M31" si="8">SUM(J25:L25)</f>
        <v>0</v>
      </c>
      <c r="N25" s="25">
        <f>'bevételi tábla 4.sz. mód.ei.'!BC22</f>
        <v>0</v>
      </c>
      <c r="O25" s="25">
        <f>'bevételi tábla 4.sz. ered.ei.'!BH22</f>
        <v>0</v>
      </c>
      <c r="P25" s="25">
        <f>'bevételi tábla 4.sz. ered.ei.'!BI22</f>
        <v>0</v>
      </c>
      <c r="Q25" s="25">
        <f t="shared" ref="Q25:Q35" si="9">SUM(N25:P25)</f>
        <v>0</v>
      </c>
      <c r="R25" s="25">
        <f>'bevételi tábla 4.sz. telj.'!BC22</f>
        <v>0</v>
      </c>
      <c r="S25" s="25">
        <f>'bevételi tábla 4.sz. ered.ei.'!BL22</f>
        <v>0</v>
      </c>
      <c r="T25" s="25">
        <f>'bevételi tábla 4.sz. ered.ei.'!BM22</f>
        <v>0</v>
      </c>
      <c r="U25" s="132">
        <f t="shared" ref="U25:U31" si="10">SUM(R25:T25)</f>
        <v>0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7"/>
      <c r="DA25" s="87"/>
      <c r="DB25" s="87"/>
    </row>
    <row r="26" spans="1:106" ht="15" customHeight="1">
      <c r="A26" s="20"/>
      <c r="B26" s="29"/>
      <c r="D26" s="21">
        <v>2</v>
      </c>
      <c r="E26" s="123" t="s">
        <v>238</v>
      </c>
      <c r="F26" s="124"/>
      <c r="G26" s="124"/>
      <c r="H26" s="124"/>
      <c r="I26" s="198" t="s">
        <v>239</v>
      </c>
      <c r="J26" s="126">
        <f>SUM(J27:J31)</f>
        <v>300000</v>
      </c>
      <c r="K26" s="126">
        <f>SUM(K27:K31)</f>
        <v>0</v>
      </c>
      <c r="L26" s="126">
        <f>SUM(L27:L31)</f>
        <v>0</v>
      </c>
      <c r="M26" s="127">
        <f t="shared" si="8"/>
        <v>300000</v>
      </c>
      <c r="N26" s="126">
        <f>SUM(N27:N31)</f>
        <v>300000</v>
      </c>
      <c r="O26" s="126">
        <f>SUM(O27:O31)</f>
        <v>0</v>
      </c>
      <c r="P26" s="126">
        <f>SUM(P27:P31)</f>
        <v>0</v>
      </c>
      <c r="Q26" s="127">
        <f t="shared" si="9"/>
        <v>300000</v>
      </c>
      <c r="R26" s="126">
        <f>SUM(R27:R31)</f>
        <v>431200</v>
      </c>
      <c r="S26" s="126">
        <f>SUM(S27:S31)</f>
        <v>0</v>
      </c>
      <c r="T26" s="126">
        <f>SUM(T27:T31)</f>
        <v>0</v>
      </c>
      <c r="U26" s="148">
        <f t="shared" si="10"/>
        <v>431200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7"/>
      <c r="DA26" s="87"/>
      <c r="DB26" s="87"/>
    </row>
    <row r="27" spans="1:106" s="94" customFormat="1" ht="15" customHeight="1">
      <c r="A27" s="31"/>
      <c r="B27" s="29"/>
      <c r="C27" s="29"/>
      <c r="D27" s="6"/>
      <c r="E27" s="29"/>
      <c r="F27" s="29" t="s">
        <v>236</v>
      </c>
      <c r="G27" s="32" t="s">
        <v>240</v>
      </c>
      <c r="H27" s="32"/>
      <c r="I27" s="13" t="s">
        <v>239</v>
      </c>
      <c r="J27" s="25">
        <f>'bevételi tábla 4.sz. ered.ei.'!BC24</f>
        <v>0</v>
      </c>
      <c r="K27" s="25">
        <f>'bevételi tábla 4.sz. ered.ei.'!BD24</f>
        <v>0</v>
      </c>
      <c r="L27" s="25">
        <f>'bevételi tábla 4.sz. ered.ei.'!BE24</f>
        <v>0</v>
      </c>
      <c r="M27" s="25">
        <f t="shared" si="8"/>
        <v>0</v>
      </c>
      <c r="N27" s="25">
        <f>'bevételi tábla 4.sz. mód.ei.'!BC24</f>
        <v>0</v>
      </c>
      <c r="O27" s="25">
        <f>'bevételi tábla 4.sz. ered.ei.'!BH24</f>
        <v>0</v>
      </c>
      <c r="P27" s="25">
        <f>'bevételi tábla 4.sz. ered.ei.'!BI24</f>
        <v>0</v>
      </c>
      <c r="Q27" s="25">
        <f t="shared" si="9"/>
        <v>0</v>
      </c>
      <c r="R27" s="25">
        <f>'bevételi tábla 4.sz. telj.'!BC24</f>
        <v>0</v>
      </c>
      <c r="S27" s="25">
        <f>'bevételi tábla 4.sz. ered.ei.'!BL24</f>
        <v>0</v>
      </c>
      <c r="T27" s="25">
        <f>'bevételi tábla 4.sz. ered.ei.'!BM24</f>
        <v>0</v>
      </c>
      <c r="U27" s="132">
        <f t="shared" si="10"/>
        <v>0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7"/>
      <c r="DA27" s="87"/>
      <c r="DB27" s="87"/>
    </row>
    <row r="28" spans="1:106" s="94" customFormat="1" ht="15" customHeight="1">
      <c r="A28" s="31"/>
      <c r="B28" s="29"/>
      <c r="C28" s="29"/>
      <c r="D28" s="6"/>
      <c r="E28" s="29"/>
      <c r="F28" s="29" t="s">
        <v>236</v>
      </c>
      <c r="G28" s="32" t="s">
        <v>241</v>
      </c>
      <c r="H28" s="32"/>
      <c r="I28" s="13" t="s">
        <v>239</v>
      </c>
      <c r="J28" s="25">
        <f>'bevételi tábla 4.sz. ered.ei.'!BC25</f>
        <v>0</v>
      </c>
      <c r="K28" s="25">
        <f>'bevételi tábla 4.sz. ered.ei.'!BD25</f>
        <v>0</v>
      </c>
      <c r="L28" s="25">
        <f>'bevételi tábla 4.sz. ered.ei.'!BE25</f>
        <v>0</v>
      </c>
      <c r="M28" s="25">
        <f t="shared" si="8"/>
        <v>0</v>
      </c>
      <c r="N28" s="25">
        <f>'bevételi tábla 4.sz. mód.ei.'!BC25</f>
        <v>0</v>
      </c>
      <c r="O28" s="25">
        <f>'bevételi tábla 4.sz. ered.ei.'!BH25</f>
        <v>0</v>
      </c>
      <c r="P28" s="25">
        <f>'bevételi tábla 4.sz. ered.ei.'!BI25</f>
        <v>0</v>
      </c>
      <c r="Q28" s="25">
        <f t="shared" si="9"/>
        <v>0</v>
      </c>
      <c r="R28" s="25">
        <f>'bevételi tábla 4.sz. telj.'!BC25</f>
        <v>0</v>
      </c>
      <c r="S28" s="25">
        <f>'bevételi tábla 4.sz. ered.ei.'!BL25</f>
        <v>0</v>
      </c>
      <c r="T28" s="25">
        <f>'bevételi tábla 4.sz. ered.ei.'!BM25</f>
        <v>0</v>
      </c>
      <c r="U28" s="132">
        <f t="shared" si="10"/>
        <v>0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7"/>
      <c r="DA28" s="87"/>
      <c r="DB28" s="87"/>
    </row>
    <row r="29" spans="1:106" s="94" customFormat="1" ht="15" hidden="1" customHeight="1">
      <c r="A29" s="31"/>
      <c r="B29" s="29"/>
      <c r="C29" s="29"/>
      <c r="D29" s="6"/>
      <c r="E29" s="29"/>
      <c r="F29" s="29" t="s">
        <v>236</v>
      </c>
      <c r="G29" s="32" t="s">
        <v>242</v>
      </c>
      <c r="H29" s="32"/>
      <c r="I29" s="13" t="s">
        <v>239</v>
      </c>
      <c r="J29" s="25">
        <f>'bevételi tábla 4.sz. ered.ei.'!BC26</f>
        <v>0</v>
      </c>
      <c r="K29" s="25">
        <f>'bevételi tábla 4.sz. ered.ei.'!BD26</f>
        <v>0</v>
      </c>
      <c r="L29" s="25">
        <f>'bevételi tábla 4.sz. ered.ei.'!BE26</f>
        <v>0</v>
      </c>
      <c r="M29" s="25">
        <f t="shared" si="8"/>
        <v>0</v>
      </c>
      <c r="N29" s="25">
        <f>'bevételi tábla 4.sz. ered.ei.'!BG26</f>
        <v>0</v>
      </c>
      <c r="O29" s="25">
        <f>'bevételi tábla 4.sz. ered.ei.'!BH26</f>
        <v>0</v>
      </c>
      <c r="P29" s="25">
        <f>'bevételi tábla 4.sz. ered.ei.'!BI26</f>
        <v>0</v>
      </c>
      <c r="Q29" s="25">
        <f t="shared" si="9"/>
        <v>0</v>
      </c>
      <c r="R29" s="25">
        <f>'bevételi tábla 4.sz. telj.'!BC26</f>
        <v>0</v>
      </c>
      <c r="S29" s="25">
        <f>'bevételi tábla 4.sz. ered.ei.'!BL26</f>
        <v>0</v>
      </c>
      <c r="T29" s="25">
        <f>'bevételi tábla 4.sz. ered.ei.'!BM26</f>
        <v>0</v>
      </c>
      <c r="U29" s="132">
        <f t="shared" si="10"/>
        <v>0</v>
      </c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7"/>
      <c r="DA29" s="87"/>
      <c r="DB29" s="87"/>
    </row>
    <row r="30" spans="1:106" s="94" customFormat="1" ht="15" customHeight="1">
      <c r="A30" s="31"/>
      <c r="B30" s="29"/>
      <c r="C30" s="29"/>
      <c r="D30" s="6"/>
      <c r="E30" s="29"/>
      <c r="F30" s="29" t="s">
        <v>236</v>
      </c>
      <c r="G30" s="32" t="s">
        <v>243</v>
      </c>
      <c r="H30" s="32"/>
      <c r="I30" s="13" t="s">
        <v>239</v>
      </c>
      <c r="J30" s="25">
        <f>'bevételi tábla 4.sz. ered.ei.'!BC27</f>
        <v>0</v>
      </c>
      <c r="K30" s="25">
        <f>'bevételi tábla 4.sz. ered.ei.'!BD27</f>
        <v>0</v>
      </c>
      <c r="L30" s="25">
        <f>'bevételi tábla 4.sz. ered.ei.'!BE27</f>
        <v>0</v>
      </c>
      <c r="M30" s="25">
        <f t="shared" si="8"/>
        <v>0</v>
      </c>
      <c r="N30" s="25">
        <f>'bevételi tábla 4.sz. mód.ei.'!BC27</f>
        <v>0</v>
      </c>
      <c r="O30" s="25">
        <f>'bevételi tábla 4.sz. ered.ei.'!BH27</f>
        <v>0</v>
      </c>
      <c r="P30" s="25">
        <f>'bevételi tábla 4.sz. ered.ei.'!BI27</f>
        <v>0</v>
      </c>
      <c r="Q30" s="25">
        <f t="shared" si="9"/>
        <v>0</v>
      </c>
      <c r="R30" s="25">
        <f>'bevételi tábla 4.sz. telj.'!BC27</f>
        <v>0</v>
      </c>
      <c r="S30" s="25">
        <f>'bevételi tábla 4.sz. ered.ei.'!BL27</f>
        <v>0</v>
      </c>
      <c r="T30" s="25">
        <f>'bevételi tábla 4.sz. ered.ei.'!BM27</f>
        <v>0</v>
      </c>
      <c r="U30" s="132">
        <f t="shared" si="10"/>
        <v>0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7"/>
      <c r="DA30" s="87"/>
      <c r="DB30" s="87"/>
    </row>
    <row r="31" spans="1:106" s="94" customFormat="1" ht="15" customHeight="1">
      <c r="A31" s="31"/>
      <c r="B31" s="29"/>
      <c r="C31" s="29"/>
      <c r="D31" s="6"/>
      <c r="E31" s="29"/>
      <c r="F31" s="29" t="s">
        <v>236</v>
      </c>
      <c r="G31" s="32" t="s">
        <v>383</v>
      </c>
      <c r="H31" s="32"/>
      <c r="I31" s="13"/>
      <c r="J31" s="25">
        <f>'bevételi tábla 4.sz. ered.ei.'!BC28</f>
        <v>300000</v>
      </c>
      <c r="K31" s="25">
        <f>'bevételi tábla 4.sz. ered.ei.'!BD28</f>
        <v>0</v>
      </c>
      <c r="L31" s="25">
        <f>'bevételi tábla 4.sz. ered.ei.'!BE28</f>
        <v>0</v>
      </c>
      <c r="M31" s="25">
        <f t="shared" si="8"/>
        <v>300000</v>
      </c>
      <c r="N31" s="25">
        <f>'bevételi tábla 4.sz. mód.ei.'!BC28</f>
        <v>300000</v>
      </c>
      <c r="O31" s="25">
        <f>'bevételi tábla 4.sz. ered.ei.'!BH28</f>
        <v>0</v>
      </c>
      <c r="P31" s="25">
        <f>'bevételi tábla 4.sz. ered.ei.'!BI28</f>
        <v>0</v>
      </c>
      <c r="Q31" s="25">
        <f t="shared" si="9"/>
        <v>300000</v>
      </c>
      <c r="R31" s="25">
        <f>'bevételi tábla 4.sz. telj.'!BC28</f>
        <v>431200</v>
      </c>
      <c r="S31" s="25">
        <f>'bevételi tábla 4.sz. ered.ei.'!BL28</f>
        <v>0</v>
      </c>
      <c r="T31" s="25">
        <f>'bevételi tábla 4.sz. ered.ei.'!BM28</f>
        <v>0</v>
      </c>
      <c r="U31" s="132">
        <f t="shared" si="10"/>
        <v>431200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7"/>
      <c r="DA31" s="87"/>
      <c r="DB31" s="87"/>
    </row>
    <row r="32" spans="1:106" s="94" customFormat="1" ht="15" customHeight="1">
      <c r="A32" s="31"/>
      <c r="B32" s="6"/>
      <c r="C32" s="6"/>
      <c r="D32" s="21">
        <v>3</v>
      </c>
      <c r="E32" s="123" t="s">
        <v>244</v>
      </c>
      <c r="F32" s="124"/>
      <c r="G32" s="124"/>
      <c r="H32" s="124"/>
      <c r="I32" s="198" t="s">
        <v>245</v>
      </c>
      <c r="J32" s="125">
        <f t="shared" ref="J32:Q32" si="11">J33+J36+J39</f>
        <v>5400000</v>
      </c>
      <c r="K32" s="125">
        <f t="shared" si="11"/>
        <v>0</v>
      </c>
      <c r="L32" s="125">
        <f t="shared" si="11"/>
        <v>0</v>
      </c>
      <c r="M32" s="125">
        <f t="shared" si="11"/>
        <v>5600000</v>
      </c>
      <c r="N32" s="125">
        <f t="shared" si="11"/>
        <v>5600000</v>
      </c>
      <c r="O32" s="125">
        <f t="shared" si="11"/>
        <v>0</v>
      </c>
      <c r="P32" s="125">
        <f t="shared" si="11"/>
        <v>0</v>
      </c>
      <c r="Q32" s="125">
        <f t="shared" si="11"/>
        <v>5600000</v>
      </c>
      <c r="R32" s="125">
        <f>R33+R36+R39</f>
        <v>5898016</v>
      </c>
      <c r="S32" s="125">
        <f>S33+S36+S39</f>
        <v>0</v>
      </c>
      <c r="T32" s="125">
        <f>T33+T36+T39</f>
        <v>0</v>
      </c>
      <c r="U32" s="146">
        <f>U33+U36+U39</f>
        <v>5898016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7"/>
      <c r="DA32" s="87"/>
      <c r="DB32" s="87"/>
    </row>
    <row r="33" spans="1:106" s="94" customFormat="1" ht="15">
      <c r="A33" s="31"/>
      <c r="B33" s="29"/>
      <c r="C33" s="29"/>
      <c r="D33" s="6"/>
      <c r="E33" s="21">
        <v>1</v>
      </c>
      <c r="F33" s="6" t="s">
        <v>246</v>
      </c>
      <c r="G33" s="21"/>
      <c r="H33" s="21"/>
      <c r="I33" s="13" t="s">
        <v>247</v>
      </c>
      <c r="J33" s="30">
        <f>SUM(J34:J35)</f>
        <v>5000000</v>
      </c>
      <c r="K33" s="30">
        <f>SUM(K34:K35)</f>
        <v>0</v>
      </c>
      <c r="L33" s="30">
        <f>SUM(L34:L35)</f>
        <v>0</v>
      </c>
      <c r="M33" s="30">
        <f>SUM(M34:M35)</f>
        <v>5200000</v>
      </c>
      <c r="N33" s="25">
        <f>'bevételi tábla 4.sz. mód.ei.'!BC30</f>
        <v>5200000</v>
      </c>
      <c r="O33" s="30">
        <f>SUM(O34:O35)</f>
        <v>0</v>
      </c>
      <c r="P33" s="30">
        <f>SUM(P34:P35)</f>
        <v>0</v>
      </c>
      <c r="Q33" s="25">
        <f t="shared" si="9"/>
        <v>5200000</v>
      </c>
      <c r="R33" s="25">
        <f>'bevételi tábla 4.sz. telj.'!BC30</f>
        <v>5290527</v>
      </c>
      <c r="S33" s="30">
        <f>SUM(S34:S35)</f>
        <v>0</v>
      </c>
      <c r="T33" s="30">
        <f>SUM(T34:T35)</f>
        <v>0</v>
      </c>
      <c r="U33" s="132">
        <f>SUM(R33:T33)</f>
        <v>5290527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7"/>
      <c r="DA33" s="87"/>
      <c r="DB33" s="87"/>
    </row>
    <row r="34" spans="1:106" s="94" customFormat="1" ht="15">
      <c r="A34" s="31"/>
      <c r="B34" s="29"/>
      <c r="C34" s="29"/>
      <c r="D34" s="6"/>
      <c r="E34" s="29"/>
      <c r="F34" s="29" t="s">
        <v>236</v>
      </c>
      <c r="G34" s="32" t="s">
        <v>248</v>
      </c>
      <c r="H34" s="32"/>
      <c r="I34" s="13" t="s">
        <v>247</v>
      </c>
      <c r="J34" s="25">
        <v>5000000</v>
      </c>
      <c r="K34" s="25">
        <f>'bevételi tábla 4.sz. ered.ei.'!BD31</f>
        <v>0</v>
      </c>
      <c r="L34" s="25">
        <f>'bevételi tábla 4.sz. ered.ei.'!BE31</f>
        <v>0</v>
      </c>
      <c r="M34" s="25">
        <f>'bevételi tábla 4.sz. ered.ei.'!AW31</f>
        <v>5200000</v>
      </c>
      <c r="N34" s="25">
        <f>'bevételi tábla 4.sz. mód.ei.'!BC31</f>
        <v>5200000</v>
      </c>
      <c r="O34" s="25">
        <f>'bevételi tábla 4.sz. ered.ei.'!BH31</f>
        <v>0</v>
      </c>
      <c r="P34" s="25">
        <f>'bevételi tábla 4.sz. ered.ei.'!BI31</f>
        <v>0</v>
      </c>
      <c r="Q34" s="25">
        <f t="shared" si="9"/>
        <v>5200000</v>
      </c>
      <c r="R34" s="25">
        <f>'bevételi tábla 4.sz. telj.'!BC31</f>
        <v>5290527</v>
      </c>
      <c r="S34" s="25">
        <f>'bevételi tábla 4.sz. ered.ei.'!BL31</f>
        <v>0</v>
      </c>
      <c r="T34" s="25">
        <f>'bevételi tábla 4.sz. ered.ei.'!BM31</f>
        <v>0</v>
      </c>
      <c r="U34" s="132">
        <f>SUM(R34:T34)</f>
        <v>5290527</v>
      </c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7"/>
      <c r="DA34" s="87"/>
      <c r="DB34" s="87"/>
    </row>
    <row r="35" spans="1:106" s="94" customFormat="1" ht="15">
      <c r="A35" s="31"/>
      <c r="B35" s="29"/>
      <c r="C35" s="29"/>
      <c r="D35" s="6"/>
      <c r="E35" s="29"/>
      <c r="F35" s="29" t="s">
        <v>236</v>
      </c>
      <c r="G35" s="32" t="s">
        <v>249</v>
      </c>
      <c r="H35" s="32"/>
      <c r="I35" s="13" t="s">
        <v>247</v>
      </c>
      <c r="J35" s="25">
        <f>'bevételi tábla 4.sz. ered.ei.'!BC32</f>
        <v>0</v>
      </c>
      <c r="K35" s="25">
        <f>'bevételi tábla 4.sz. ered.ei.'!BD32</f>
        <v>0</v>
      </c>
      <c r="L35" s="25">
        <f>'bevételi tábla 4.sz. ered.ei.'!BE32</f>
        <v>0</v>
      </c>
      <c r="M35" s="25">
        <f>SUM(J35:L35)</f>
        <v>0</v>
      </c>
      <c r="N35" s="25">
        <f>'bevételi tábla 4.sz. mód.ei.'!BC32</f>
        <v>0</v>
      </c>
      <c r="O35" s="25">
        <f>'bevételi tábla 4.sz. ered.ei.'!BH32</f>
        <v>0</v>
      </c>
      <c r="P35" s="25">
        <f>'bevételi tábla 4.sz. ered.ei.'!BI32</f>
        <v>0</v>
      </c>
      <c r="Q35" s="25">
        <f t="shared" si="9"/>
        <v>0</v>
      </c>
      <c r="R35" s="25">
        <f>'bevételi tábla 4.sz. telj.'!BC32</f>
        <v>0</v>
      </c>
      <c r="S35" s="25">
        <f>'bevételi tábla 4.sz. ered.ei.'!BL32</f>
        <v>0</v>
      </c>
      <c r="T35" s="25">
        <f>'bevételi tábla 4.sz. ered.ei.'!BM32</f>
        <v>0</v>
      </c>
      <c r="U35" s="132">
        <f>SUM(R35:T35)</f>
        <v>0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7"/>
      <c r="DA35" s="87"/>
      <c r="DB35" s="87"/>
    </row>
    <row r="36" spans="1:106" s="94" customFormat="1" ht="15">
      <c r="A36" s="31"/>
      <c r="B36" s="29"/>
      <c r="C36" s="29"/>
      <c r="D36" s="6"/>
      <c r="E36" s="21">
        <v>2</v>
      </c>
      <c r="F36" s="123" t="s">
        <v>250</v>
      </c>
      <c r="G36" s="124"/>
      <c r="H36" s="124"/>
      <c r="I36" s="198" t="s">
        <v>251</v>
      </c>
      <c r="J36" s="126">
        <f t="shared" ref="J36:Q36" si="12">SUM(J37:J38)</f>
        <v>400000</v>
      </c>
      <c r="K36" s="126">
        <f t="shared" si="12"/>
        <v>0</v>
      </c>
      <c r="L36" s="126">
        <f t="shared" si="12"/>
        <v>0</v>
      </c>
      <c r="M36" s="126">
        <f t="shared" si="12"/>
        <v>400000</v>
      </c>
      <c r="N36" s="126">
        <f t="shared" si="12"/>
        <v>400000</v>
      </c>
      <c r="O36" s="126">
        <f t="shared" si="12"/>
        <v>0</v>
      </c>
      <c r="P36" s="126">
        <f t="shared" si="12"/>
        <v>0</v>
      </c>
      <c r="Q36" s="126">
        <f t="shared" si="12"/>
        <v>400000</v>
      </c>
      <c r="R36" s="126">
        <f>SUM(R37:R38)</f>
        <v>607489</v>
      </c>
      <c r="S36" s="126">
        <f>SUM(S37:S38)</f>
        <v>0</v>
      </c>
      <c r="T36" s="126">
        <f>SUM(T37:T38)</f>
        <v>0</v>
      </c>
      <c r="U36" s="147">
        <f>SUM(U37:U38)</f>
        <v>607489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7"/>
      <c r="DA36" s="87"/>
      <c r="DB36" s="87"/>
    </row>
    <row r="37" spans="1:106" ht="15">
      <c r="A37" s="20"/>
      <c r="B37" s="29"/>
      <c r="C37" s="29"/>
      <c r="F37" s="29" t="s">
        <v>236</v>
      </c>
      <c r="G37" s="32" t="s">
        <v>252</v>
      </c>
      <c r="H37" s="32"/>
      <c r="I37" s="13" t="s">
        <v>251</v>
      </c>
      <c r="J37" s="25">
        <f>'bevételi tábla 4.sz. ered.ei.'!BC34</f>
        <v>0</v>
      </c>
      <c r="K37" s="25">
        <f>'bevételi tábla 4.sz. ered.ei.'!BD34</f>
        <v>0</v>
      </c>
      <c r="L37" s="25">
        <f>'bevételi tábla 4.sz. ered.ei.'!BE34</f>
        <v>0</v>
      </c>
      <c r="M37" s="25">
        <f>SUM(J37:L37)</f>
        <v>0</v>
      </c>
      <c r="N37" s="25">
        <f>'bevételi tábla 4.sz. mód.ei.'!BC34</f>
        <v>0</v>
      </c>
      <c r="O37" s="25">
        <f>'bevételi tábla 4.sz. ered.ei.'!BH34</f>
        <v>0</v>
      </c>
      <c r="P37" s="25">
        <f>'bevételi tábla 4.sz. ered.ei.'!BI34</f>
        <v>0</v>
      </c>
      <c r="Q37" s="25">
        <f>SUM(N37:P37)</f>
        <v>0</v>
      </c>
      <c r="R37" s="25">
        <f>'bevételi tábla 4.sz. telj.'!BC34</f>
        <v>0</v>
      </c>
      <c r="S37" s="25">
        <f>'bevételi tábla 4.sz. ered.ei.'!BL34</f>
        <v>0</v>
      </c>
      <c r="T37" s="25">
        <f>'bevételi tábla 4.sz. ered.ei.'!BM34</f>
        <v>0</v>
      </c>
      <c r="U37" s="132">
        <f>SUM(R37:T37)</f>
        <v>0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7"/>
      <c r="DA37" s="87"/>
      <c r="DB37" s="87"/>
    </row>
    <row r="38" spans="1:106" s="94" customFormat="1" ht="15">
      <c r="A38" s="31"/>
      <c r="B38" s="6"/>
      <c r="C38" s="6"/>
      <c r="D38" s="6"/>
      <c r="E38" s="29"/>
      <c r="F38" s="29" t="s">
        <v>236</v>
      </c>
      <c r="G38" s="32" t="s">
        <v>253</v>
      </c>
      <c r="H38" s="32"/>
      <c r="I38" s="13" t="s">
        <v>251</v>
      </c>
      <c r="J38" s="25">
        <f>'bevételi tábla 4.sz. ered.ei.'!BC35</f>
        <v>400000</v>
      </c>
      <c r="K38" s="25">
        <f>'bevételi tábla 4.sz. ered.ei.'!BD35</f>
        <v>0</v>
      </c>
      <c r="L38" s="25">
        <f>'bevételi tábla 4.sz. ered.ei.'!BE35</f>
        <v>0</v>
      </c>
      <c r="M38" s="25">
        <f>SUM(J38:L38)</f>
        <v>400000</v>
      </c>
      <c r="N38" s="25">
        <f>'bevételi tábla 4.sz. mód.ei.'!BC35</f>
        <v>400000</v>
      </c>
      <c r="O38" s="25">
        <f>'bevételi tábla 4.sz. ered.ei.'!BH35</f>
        <v>0</v>
      </c>
      <c r="P38" s="25">
        <f>'bevételi tábla 4.sz. ered.ei.'!BI35</f>
        <v>0</v>
      </c>
      <c r="Q38" s="25">
        <f>SUM(N38:P38)</f>
        <v>400000</v>
      </c>
      <c r="R38" s="25">
        <f>'bevételi tábla 4.sz. telj.'!BC35</f>
        <v>607489</v>
      </c>
      <c r="S38" s="25">
        <f>'bevételi tábla 4.sz. ered.ei.'!BL35</f>
        <v>0</v>
      </c>
      <c r="T38" s="25">
        <f>'bevételi tábla 4.sz. ered.ei.'!BM35</f>
        <v>0</v>
      </c>
      <c r="U38" s="132">
        <f>SUM(R38:T38)</f>
        <v>607489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7"/>
      <c r="DA38" s="87"/>
      <c r="DB38" s="87"/>
    </row>
    <row r="39" spans="1:106" s="94" customFormat="1" ht="15">
      <c r="A39" s="31"/>
      <c r="B39" s="29"/>
      <c r="C39" s="29"/>
      <c r="D39" s="6"/>
      <c r="E39" s="21">
        <v>3</v>
      </c>
      <c r="F39" s="123" t="s">
        <v>254</v>
      </c>
      <c r="G39" s="124"/>
      <c r="H39" s="124"/>
      <c r="I39" s="198" t="s">
        <v>255</v>
      </c>
      <c r="J39" s="126">
        <f t="shared" ref="J39:Q39" si="13">SUM(J40:J42)</f>
        <v>0</v>
      </c>
      <c r="K39" s="126">
        <f t="shared" si="13"/>
        <v>0</v>
      </c>
      <c r="L39" s="126">
        <f t="shared" si="13"/>
        <v>0</v>
      </c>
      <c r="M39" s="126">
        <f t="shared" si="13"/>
        <v>0</v>
      </c>
      <c r="N39" s="126">
        <f t="shared" si="13"/>
        <v>0</v>
      </c>
      <c r="O39" s="126">
        <f t="shared" si="13"/>
        <v>0</v>
      </c>
      <c r="P39" s="126">
        <f t="shared" si="13"/>
        <v>0</v>
      </c>
      <c r="Q39" s="126">
        <f t="shared" si="13"/>
        <v>0</v>
      </c>
      <c r="R39" s="126">
        <f>SUM(R40:R42)</f>
        <v>0</v>
      </c>
      <c r="S39" s="126">
        <f>SUM(S40:S42)</f>
        <v>0</v>
      </c>
      <c r="T39" s="126">
        <f>SUM(T40:T42)</f>
        <v>0</v>
      </c>
      <c r="U39" s="147">
        <f>SUM(U40:U42)</f>
        <v>0</v>
      </c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7"/>
      <c r="DA39" s="87"/>
      <c r="DB39" s="87"/>
    </row>
    <row r="40" spans="1:106" s="94" customFormat="1" ht="15">
      <c r="A40" s="31"/>
      <c r="B40" s="29"/>
      <c r="C40" s="29"/>
      <c r="D40" s="6"/>
      <c r="E40" s="29"/>
      <c r="F40" s="29" t="s">
        <v>236</v>
      </c>
      <c r="G40" s="32" t="s">
        <v>256</v>
      </c>
      <c r="H40" s="32"/>
      <c r="I40" s="13" t="s">
        <v>255</v>
      </c>
      <c r="J40" s="25">
        <f>'bevételi tábla 4.sz. ered.ei.'!BC37</f>
        <v>0</v>
      </c>
      <c r="K40" s="25">
        <f>'bevételi tábla 4.sz. ered.ei.'!BD37</f>
        <v>0</v>
      </c>
      <c r="L40" s="25">
        <f>'bevételi tábla 4.sz. ered.ei.'!BE37</f>
        <v>0</v>
      </c>
      <c r="M40" s="25">
        <f t="shared" ref="M40:M48" si="14">SUM(J40:L40)</f>
        <v>0</v>
      </c>
      <c r="N40" s="25">
        <f>'bevételi tábla 4.sz. mód.ei.'!BC37</f>
        <v>0</v>
      </c>
      <c r="O40" s="25">
        <f>'bevételi tábla 4.sz. ered.ei.'!BH37</f>
        <v>0</v>
      </c>
      <c r="P40" s="25">
        <f>'bevételi tábla 4.sz. ered.ei.'!BI37</f>
        <v>0</v>
      </c>
      <c r="Q40" s="25">
        <f t="shared" ref="Q40:Q48" si="15">SUM(N40:P40)</f>
        <v>0</v>
      </c>
      <c r="R40" s="25">
        <f>'bevételi tábla 4.sz. telj.'!BC37</f>
        <v>0</v>
      </c>
      <c r="S40" s="25">
        <f>'bevételi tábla 4.sz. ered.ei.'!BL37</f>
        <v>0</v>
      </c>
      <c r="T40" s="25">
        <f>'bevételi tábla 4.sz. ered.ei.'!BM37</f>
        <v>0</v>
      </c>
      <c r="U40" s="132">
        <f t="shared" ref="U40:U48" si="16">SUM(R40:T40)</f>
        <v>0</v>
      </c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7"/>
      <c r="DA40" s="87"/>
      <c r="DB40" s="87"/>
    </row>
    <row r="41" spans="1:106" s="94" customFormat="1" ht="15">
      <c r="A41" s="31"/>
      <c r="B41" s="29"/>
      <c r="C41" s="29"/>
      <c r="D41" s="6"/>
      <c r="E41" s="29"/>
      <c r="F41" s="29" t="s">
        <v>236</v>
      </c>
      <c r="G41" s="32" t="s">
        <v>192</v>
      </c>
      <c r="H41" s="32"/>
      <c r="I41" s="13" t="s">
        <v>255</v>
      </c>
      <c r="J41" s="25">
        <f>'bevételi tábla 4.sz. ered.ei.'!BC38</f>
        <v>0</v>
      </c>
      <c r="K41" s="25">
        <f>'bevételi tábla 4.sz. ered.ei.'!BD38</f>
        <v>0</v>
      </c>
      <c r="L41" s="25">
        <f>'bevételi tábla 4.sz. ered.ei.'!BE38</f>
        <v>0</v>
      </c>
      <c r="M41" s="25">
        <f t="shared" si="14"/>
        <v>0</v>
      </c>
      <c r="N41" s="25">
        <f>'bevételi tábla 4.sz. mód.ei.'!BC38</f>
        <v>0</v>
      </c>
      <c r="O41" s="25">
        <f>'bevételi tábla 4.sz. ered.ei.'!BH38</f>
        <v>0</v>
      </c>
      <c r="P41" s="25">
        <f>'bevételi tábla 4.sz. ered.ei.'!BI38</f>
        <v>0</v>
      </c>
      <c r="Q41" s="25">
        <f t="shared" si="15"/>
        <v>0</v>
      </c>
      <c r="R41" s="25">
        <f>'bevételi tábla 4.sz. telj.'!BC38</f>
        <v>0</v>
      </c>
      <c r="S41" s="25">
        <f>'bevételi tábla 4.sz. ered.ei.'!BL38</f>
        <v>0</v>
      </c>
      <c r="T41" s="25">
        <f>'bevételi tábla 4.sz. ered.ei.'!BM38</f>
        <v>0</v>
      </c>
      <c r="U41" s="132">
        <f t="shared" si="16"/>
        <v>0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7"/>
      <c r="DA41" s="87"/>
      <c r="DB41" s="87"/>
    </row>
    <row r="42" spans="1:106" s="94" customFormat="1" ht="15">
      <c r="A42" s="31"/>
      <c r="B42" s="29"/>
      <c r="C42" s="29"/>
      <c r="D42" s="6"/>
      <c r="E42" s="29"/>
      <c r="F42" s="29" t="s">
        <v>236</v>
      </c>
      <c r="G42" s="32" t="s">
        <v>257</v>
      </c>
      <c r="H42" s="32"/>
      <c r="I42" s="13" t="s">
        <v>255</v>
      </c>
      <c r="J42" s="25">
        <f>'bevételi tábla 4.sz. ered.ei.'!BC39</f>
        <v>0</v>
      </c>
      <c r="K42" s="25">
        <f>'bevételi tábla 4.sz. ered.ei.'!BD39</f>
        <v>0</v>
      </c>
      <c r="L42" s="25">
        <f>'bevételi tábla 4.sz. ered.ei.'!BE39</f>
        <v>0</v>
      </c>
      <c r="M42" s="25">
        <f t="shared" si="14"/>
        <v>0</v>
      </c>
      <c r="N42" s="25">
        <f>'bevételi tábla 4.sz. mód.ei.'!BC39</f>
        <v>0</v>
      </c>
      <c r="O42" s="25">
        <f>'bevételi tábla 4.sz. ered.ei.'!BH39</f>
        <v>0</v>
      </c>
      <c r="P42" s="25">
        <f>'bevételi tábla 4.sz. ered.ei.'!BI39</f>
        <v>0</v>
      </c>
      <c r="Q42" s="25">
        <f t="shared" si="15"/>
        <v>0</v>
      </c>
      <c r="R42" s="25">
        <f>'bevételi tábla 4.sz. telj.'!BC39</f>
        <v>0</v>
      </c>
      <c r="S42" s="25">
        <f>'bevételi tábla 4.sz. ered.ei.'!BL39</f>
        <v>0</v>
      </c>
      <c r="T42" s="25">
        <f>'bevételi tábla 4.sz. ered.ei.'!BM39</f>
        <v>0</v>
      </c>
      <c r="U42" s="132">
        <f t="shared" si="16"/>
        <v>0</v>
      </c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7"/>
      <c r="DA42" s="87"/>
      <c r="DB42" s="87"/>
    </row>
    <row r="43" spans="1:106" s="94" customFormat="1" ht="15">
      <c r="A43" s="31"/>
      <c r="B43" s="29"/>
      <c r="C43" s="6"/>
      <c r="D43" s="21">
        <v>4</v>
      </c>
      <c r="E43" s="123" t="s">
        <v>258</v>
      </c>
      <c r="F43" s="124"/>
      <c r="G43" s="124"/>
      <c r="H43" s="124"/>
      <c r="I43" s="198" t="s">
        <v>259</v>
      </c>
      <c r="J43" s="127">
        <f>'bevételi tábla 4.sz. ered.ei.'!BC40</f>
        <v>0</v>
      </c>
      <c r="K43" s="127">
        <f>'bevételi tábla 4.sz. ered.ei.'!BD40</f>
        <v>0</v>
      </c>
      <c r="L43" s="127">
        <f>'bevételi tábla 4.sz. ered.ei.'!BE40</f>
        <v>0</v>
      </c>
      <c r="M43" s="127">
        <f t="shared" si="14"/>
        <v>0</v>
      </c>
      <c r="N43" s="127">
        <f>'bevételi tábla 4.sz. ered.ei.'!BG40</f>
        <v>0</v>
      </c>
      <c r="O43" s="127">
        <f>'bevételi tábla 4.sz. ered.ei.'!BH40</f>
        <v>0</v>
      </c>
      <c r="P43" s="127">
        <f>'bevételi tábla 4.sz. ered.ei.'!BI40</f>
        <v>0</v>
      </c>
      <c r="Q43" s="127">
        <f t="shared" si="15"/>
        <v>0</v>
      </c>
      <c r="R43" s="127">
        <f>SUM(R44:R48)</f>
        <v>78477</v>
      </c>
      <c r="S43" s="127">
        <f>'bevételi tábla 4.sz. ered.ei.'!BL40</f>
        <v>0</v>
      </c>
      <c r="T43" s="127">
        <f>'bevételi tábla 4.sz. ered.ei.'!BM40</f>
        <v>0</v>
      </c>
      <c r="U43" s="148">
        <f t="shared" si="16"/>
        <v>78477</v>
      </c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7"/>
      <c r="DA43" s="87"/>
      <c r="DB43" s="87"/>
    </row>
    <row r="44" spans="1:106" ht="15">
      <c r="A44" s="20"/>
      <c r="B44" s="29"/>
      <c r="C44" s="29"/>
      <c r="F44" s="29" t="s">
        <v>236</v>
      </c>
      <c r="G44" s="611" t="s">
        <v>260</v>
      </c>
      <c r="H44" s="611"/>
      <c r="I44" s="13" t="s">
        <v>259</v>
      </c>
      <c r="J44" s="25">
        <f>'bevételi tábla 4.sz. ered.ei.'!BC41</f>
        <v>0</v>
      </c>
      <c r="K44" s="25">
        <f>'bevételi tábla 4.sz. ered.ei.'!BD41</f>
        <v>0</v>
      </c>
      <c r="L44" s="25">
        <f>'bevételi tábla 4.sz. ered.ei.'!BE41</f>
        <v>0</v>
      </c>
      <c r="M44" s="25">
        <f t="shared" si="14"/>
        <v>0</v>
      </c>
      <c r="N44" s="25">
        <f>'bevételi tábla 4.sz. mód.ei.'!BC41</f>
        <v>0</v>
      </c>
      <c r="O44" s="25">
        <f>'bevételi tábla 4.sz. ered.ei.'!BH41</f>
        <v>0</v>
      </c>
      <c r="P44" s="25">
        <f>'bevételi tábla 4.sz. ered.ei.'!BI41</f>
        <v>0</v>
      </c>
      <c r="Q44" s="25">
        <f t="shared" si="15"/>
        <v>0</v>
      </c>
      <c r="R44" s="25">
        <f>'bevételi tábla 4.sz. telj.'!BC41</f>
        <v>78477</v>
      </c>
      <c r="S44" s="25">
        <f>'bevételi tábla 4.sz. ered.ei.'!BL41</f>
        <v>0</v>
      </c>
      <c r="T44" s="25">
        <f>'bevételi tábla 4.sz. ered.ei.'!BM41</f>
        <v>0</v>
      </c>
      <c r="U44" s="132">
        <f t="shared" si="16"/>
        <v>78477</v>
      </c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7"/>
      <c r="DA44" s="87"/>
      <c r="DB44" s="87"/>
    </row>
    <row r="45" spans="1:106" s="94" customFormat="1" ht="15">
      <c r="A45" s="31"/>
      <c r="B45" s="29"/>
      <c r="C45" s="29"/>
      <c r="D45" s="6"/>
      <c r="E45" s="29"/>
      <c r="F45" s="29" t="s">
        <v>236</v>
      </c>
      <c r="G45" s="611" t="s">
        <v>179</v>
      </c>
      <c r="H45" s="611"/>
      <c r="I45" s="13" t="s">
        <v>259</v>
      </c>
      <c r="J45" s="25">
        <f>'bevételi tábla 4.sz. ered.ei.'!BC42</f>
        <v>0</v>
      </c>
      <c r="K45" s="25">
        <f>'bevételi tábla 4.sz. ered.ei.'!BD42</f>
        <v>0</v>
      </c>
      <c r="L45" s="25">
        <f>'bevételi tábla 4.sz. ered.ei.'!BE42</f>
        <v>0</v>
      </c>
      <c r="M45" s="25">
        <f t="shared" si="14"/>
        <v>0</v>
      </c>
      <c r="N45" s="25">
        <f>'bevételi tábla 4.sz. mód.ei.'!BC42</f>
        <v>0</v>
      </c>
      <c r="O45" s="25">
        <f>'bevételi tábla 4.sz. ered.ei.'!BH42</f>
        <v>0</v>
      </c>
      <c r="P45" s="25">
        <f>'bevételi tábla 4.sz. ered.ei.'!BI42</f>
        <v>0</v>
      </c>
      <c r="Q45" s="25">
        <f t="shared" si="15"/>
        <v>0</v>
      </c>
      <c r="R45" s="25">
        <f>'bevételi tábla 4.sz. telj.'!BC42</f>
        <v>0</v>
      </c>
      <c r="S45" s="25">
        <f>'bevételi tábla 4.sz. ered.ei.'!BL42</f>
        <v>0</v>
      </c>
      <c r="T45" s="25">
        <f>'bevételi tábla 4.sz. ered.ei.'!BM42</f>
        <v>0</v>
      </c>
      <c r="U45" s="132">
        <f t="shared" si="16"/>
        <v>0</v>
      </c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7"/>
      <c r="DA45" s="87"/>
      <c r="DB45" s="87"/>
    </row>
    <row r="46" spans="1:106" s="94" customFormat="1" ht="15">
      <c r="A46" s="31"/>
      <c r="B46" s="29"/>
      <c r="C46" s="29"/>
      <c r="D46" s="29"/>
      <c r="E46" s="29"/>
      <c r="F46" s="29" t="s">
        <v>236</v>
      </c>
      <c r="G46" s="611" t="s">
        <v>261</v>
      </c>
      <c r="H46" s="611"/>
      <c r="I46" s="13" t="s">
        <v>259</v>
      </c>
      <c r="J46" s="25">
        <f>'bevételi tábla 4.sz. ered.ei.'!BC43</f>
        <v>0</v>
      </c>
      <c r="K46" s="25">
        <f>'bevételi tábla 4.sz. ered.ei.'!BD43</f>
        <v>0</v>
      </c>
      <c r="L46" s="25">
        <f>'bevételi tábla 4.sz. ered.ei.'!BE43</f>
        <v>0</v>
      </c>
      <c r="M46" s="25">
        <f t="shared" si="14"/>
        <v>0</v>
      </c>
      <c r="N46" s="25">
        <f>'bevételi tábla 4.sz. mód.ei.'!BC43</f>
        <v>0</v>
      </c>
      <c r="O46" s="25">
        <f>'bevételi tábla 4.sz. ered.ei.'!BH43</f>
        <v>0</v>
      </c>
      <c r="P46" s="25">
        <f>'bevételi tábla 4.sz. ered.ei.'!BI43</f>
        <v>0</v>
      </c>
      <c r="Q46" s="25">
        <f t="shared" si="15"/>
        <v>0</v>
      </c>
      <c r="R46" s="25">
        <f>'bevételi tábla 4.sz. telj.'!BC43</f>
        <v>0</v>
      </c>
      <c r="S46" s="25">
        <f>'bevételi tábla 4.sz. ered.ei.'!BL43</f>
        <v>0</v>
      </c>
      <c r="T46" s="25">
        <f>'bevételi tábla 4.sz. ered.ei.'!BM43</f>
        <v>0</v>
      </c>
      <c r="U46" s="132">
        <f t="shared" si="16"/>
        <v>0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7"/>
      <c r="DA46" s="87"/>
      <c r="DB46" s="87"/>
    </row>
    <row r="47" spans="1:106" s="94" customFormat="1" ht="15">
      <c r="A47" s="31"/>
      <c r="B47" s="29"/>
      <c r="C47" s="29"/>
      <c r="D47" s="29"/>
      <c r="E47" s="29"/>
      <c r="F47" s="29" t="s">
        <v>236</v>
      </c>
      <c r="G47" s="32" t="s">
        <v>262</v>
      </c>
      <c r="H47" s="32"/>
      <c r="I47" s="13" t="s">
        <v>259</v>
      </c>
      <c r="J47" s="25">
        <f>'bevételi tábla 4.sz. ered.ei.'!BC44</f>
        <v>0</v>
      </c>
      <c r="K47" s="25">
        <f>'bevételi tábla 4.sz. ered.ei.'!BD44</f>
        <v>0</v>
      </c>
      <c r="L47" s="25">
        <f>'bevételi tábla 4.sz. ered.ei.'!BE44</f>
        <v>0</v>
      </c>
      <c r="M47" s="25">
        <f t="shared" si="14"/>
        <v>0</v>
      </c>
      <c r="N47" s="25">
        <f>'bevételi tábla 4.sz. mód.ei.'!BC44</f>
        <v>0</v>
      </c>
      <c r="O47" s="25">
        <f>'bevételi tábla 4.sz. ered.ei.'!BH44</f>
        <v>0</v>
      </c>
      <c r="P47" s="25">
        <f>'bevételi tábla 4.sz. ered.ei.'!BI44</f>
        <v>0</v>
      </c>
      <c r="Q47" s="25">
        <f t="shared" si="15"/>
        <v>0</v>
      </c>
      <c r="R47" s="25">
        <f>'bevételi tábla 4.sz. telj.'!BC44</f>
        <v>0</v>
      </c>
      <c r="S47" s="25">
        <f>'bevételi tábla 4.sz. ered.ei.'!BL44</f>
        <v>0</v>
      </c>
      <c r="T47" s="25">
        <f>'bevételi tábla 4.sz. ered.ei.'!BM44</f>
        <v>0</v>
      </c>
      <c r="U47" s="132">
        <f t="shared" si="16"/>
        <v>0</v>
      </c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7"/>
      <c r="DA47" s="87"/>
      <c r="DB47" s="87"/>
    </row>
    <row r="48" spans="1:106" s="94" customFormat="1" ht="15">
      <c r="A48" s="31"/>
      <c r="B48" s="29"/>
      <c r="C48" s="29"/>
      <c r="D48" s="29"/>
      <c r="E48" s="29"/>
      <c r="F48" s="29" t="s">
        <v>236</v>
      </c>
      <c r="G48" s="32" t="s">
        <v>263</v>
      </c>
      <c r="H48" s="32"/>
      <c r="I48" s="13" t="s">
        <v>259</v>
      </c>
      <c r="J48" s="25">
        <f>'bevételi tábla 4.sz. ered.ei.'!BC45</f>
        <v>0</v>
      </c>
      <c r="K48" s="25">
        <f>'bevételi tábla 4.sz. ered.ei.'!BD45</f>
        <v>0</v>
      </c>
      <c r="L48" s="25">
        <f>'bevételi tábla 4.sz. ered.ei.'!BE45</f>
        <v>0</v>
      </c>
      <c r="M48" s="25">
        <f t="shared" si="14"/>
        <v>0</v>
      </c>
      <c r="N48" s="25">
        <f>'bevételi tábla 4.sz. mód.ei.'!BC45</f>
        <v>0</v>
      </c>
      <c r="O48" s="25">
        <f>'bevételi tábla 4.sz. ered.ei.'!BH45</f>
        <v>0</v>
      </c>
      <c r="P48" s="25">
        <f>'bevételi tábla 4.sz. ered.ei.'!BI45</f>
        <v>0</v>
      </c>
      <c r="Q48" s="25">
        <f t="shared" si="15"/>
        <v>0</v>
      </c>
      <c r="R48" s="25">
        <f>'bevételi tábla 4.sz. telj.'!BC45</f>
        <v>0</v>
      </c>
      <c r="S48" s="25">
        <f>'bevételi tábla 4.sz. ered.ei.'!BL45</f>
        <v>0</v>
      </c>
      <c r="T48" s="25">
        <f>'bevételi tábla 4.sz. ered.ei.'!BM45</f>
        <v>0</v>
      </c>
      <c r="U48" s="132">
        <f t="shared" si="16"/>
        <v>0</v>
      </c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7"/>
      <c r="DA48" s="87"/>
      <c r="DB48" s="87"/>
    </row>
    <row r="49" spans="1:106" s="94" customFormat="1" ht="17.25" customHeight="1">
      <c r="A49" s="31"/>
      <c r="B49" s="13"/>
      <c r="C49" s="14">
        <v>3</v>
      </c>
      <c r="D49" s="15" t="s">
        <v>264</v>
      </c>
      <c r="E49" s="14"/>
      <c r="F49" s="14"/>
      <c r="G49" s="14"/>
      <c r="H49" s="14"/>
      <c r="I49" s="199" t="s">
        <v>265</v>
      </c>
      <c r="J49" s="18">
        <f t="shared" ref="J49:Q49" si="17">J50+J51+J52+J53+J57+J58+J59+J60+J62+J64</f>
        <v>1397472</v>
      </c>
      <c r="K49" s="18">
        <f t="shared" si="17"/>
        <v>0</v>
      </c>
      <c r="L49" s="18">
        <f t="shared" si="17"/>
        <v>0</v>
      </c>
      <c r="M49" s="18">
        <f t="shared" si="17"/>
        <v>1397472</v>
      </c>
      <c r="N49" s="18">
        <f t="shared" si="17"/>
        <v>1703259</v>
      </c>
      <c r="O49" s="18">
        <f t="shared" si="17"/>
        <v>0</v>
      </c>
      <c r="P49" s="18">
        <f t="shared" si="17"/>
        <v>0</v>
      </c>
      <c r="Q49" s="18">
        <f t="shared" si="17"/>
        <v>1703259</v>
      </c>
      <c r="R49" s="18">
        <f>R50+R51+R52+R53+R57+R58+R59+R60+R62+R64</f>
        <v>3591212</v>
      </c>
      <c r="S49" s="18">
        <f>S50+S51+S52+S53+S57+S58+S59+S60+S62+S64</f>
        <v>0</v>
      </c>
      <c r="T49" s="18">
        <f>T50+T51+T52+T53+T57+T58+T59+T60+T62+T64</f>
        <v>0</v>
      </c>
      <c r="U49" s="131">
        <f>U50+U51+U52+U53+U57+U58+U59+U60+U62+U64</f>
        <v>3591212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7"/>
      <c r="DA49" s="87"/>
      <c r="DB49" s="87"/>
    </row>
    <row r="50" spans="1:106" s="94" customFormat="1" ht="15">
      <c r="A50" s="31"/>
      <c r="B50" s="6"/>
      <c r="C50" s="6"/>
      <c r="D50" s="21">
        <v>1</v>
      </c>
      <c r="E50" s="6" t="s">
        <v>266</v>
      </c>
      <c r="F50" s="21"/>
      <c r="G50" s="21"/>
      <c r="H50" s="21"/>
      <c r="I50" s="6" t="s">
        <v>267</v>
      </c>
      <c r="J50" s="25">
        <f>'bevételi tábla 4.sz. ered.ei.'!BC47</f>
        <v>200000</v>
      </c>
      <c r="K50" s="25">
        <f>'bevételi tábla 4.sz. ered.ei.'!BD47</f>
        <v>0</v>
      </c>
      <c r="L50" s="25">
        <f>'bevételi tábla 4.sz. ered.ei.'!BE47</f>
        <v>0</v>
      </c>
      <c r="M50" s="25">
        <f t="shared" ref="M50:M64" si="18">SUM(J50:L50)</f>
        <v>200000</v>
      </c>
      <c r="N50" s="25">
        <f>'bevételi tábla 4.sz. mód.ei.'!BC47</f>
        <v>380000</v>
      </c>
      <c r="O50" s="25">
        <f>'bevételi tábla 4.sz. ered.ei.'!BH47</f>
        <v>0</v>
      </c>
      <c r="P50" s="25">
        <f>'bevételi tábla 4.sz. ered.ei.'!BI47</f>
        <v>0</v>
      </c>
      <c r="Q50" s="25">
        <f t="shared" ref="Q50:Q64" si="19">SUM(N50:P50)</f>
        <v>380000</v>
      </c>
      <c r="R50" s="25">
        <f>'bevételi tábla 4.sz. telj.'!BC47</f>
        <v>165000</v>
      </c>
      <c r="S50" s="25">
        <f>'bevételi tábla 4.sz. ered.ei.'!BL47</f>
        <v>0</v>
      </c>
      <c r="T50" s="25">
        <f>'bevételi tábla 4.sz. ered.ei.'!BM47</f>
        <v>0</v>
      </c>
      <c r="U50" s="132">
        <f t="shared" ref="U50:U64" si="20">SUM(R50:T50)</f>
        <v>165000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7"/>
      <c r="DA50" s="87"/>
      <c r="DB50" s="87"/>
    </row>
    <row r="51" spans="1:106" s="94" customFormat="1" ht="15">
      <c r="A51" s="31"/>
      <c r="B51" s="6"/>
      <c r="C51" s="6"/>
      <c r="D51" s="21">
        <v>2</v>
      </c>
      <c r="E51" s="6" t="s">
        <v>268</v>
      </c>
      <c r="F51" s="21"/>
      <c r="G51" s="21"/>
      <c r="H51" s="21"/>
      <c r="I51" s="24" t="s">
        <v>269</v>
      </c>
      <c r="J51" s="25">
        <f>'bevételi tábla 4.sz. ered.ei.'!BC48</f>
        <v>946472</v>
      </c>
      <c r="K51" s="25">
        <f>'bevételi tábla 4.sz. ered.ei.'!BD48</f>
        <v>0</v>
      </c>
      <c r="L51" s="25">
        <f>'bevételi tábla 4.sz. ered.ei.'!BE48</f>
        <v>0</v>
      </c>
      <c r="M51" s="25">
        <f t="shared" si="18"/>
        <v>946472</v>
      </c>
      <c r="N51" s="25">
        <f>'bevételi tábla 4.sz. mód.ei.'!BC48</f>
        <v>946472</v>
      </c>
      <c r="O51" s="25">
        <f>'bevételi tábla 4.sz. ered.ei.'!BH48</f>
        <v>0</v>
      </c>
      <c r="P51" s="25">
        <f>'bevételi tábla 4.sz. ered.ei.'!BI48</f>
        <v>0</v>
      </c>
      <c r="Q51" s="25">
        <f t="shared" si="19"/>
        <v>946472</v>
      </c>
      <c r="R51" s="25">
        <f>'bevételi tábla 4.sz. telj.'!BC48</f>
        <v>739447</v>
      </c>
      <c r="S51" s="25">
        <f>'bevételi tábla 4.sz. ered.ei.'!BL48</f>
        <v>0</v>
      </c>
      <c r="T51" s="25">
        <f>'bevételi tábla 4.sz. ered.ei.'!BM48</f>
        <v>0</v>
      </c>
      <c r="U51" s="132">
        <f t="shared" si="20"/>
        <v>739447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87"/>
      <c r="DA51" s="87"/>
      <c r="DB51" s="87"/>
    </row>
    <row r="52" spans="1:106" s="94" customFormat="1" ht="15">
      <c r="A52" s="31"/>
      <c r="B52" s="29"/>
      <c r="C52" s="6"/>
      <c r="D52" s="21">
        <v>3</v>
      </c>
      <c r="E52" s="6" t="s">
        <v>270</v>
      </c>
      <c r="F52" s="21"/>
      <c r="G52" s="21"/>
      <c r="H52" s="21"/>
      <c r="I52" s="24" t="s">
        <v>271</v>
      </c>
      <c r="J52" s="25">
        <f>'bevételi tábla 4.sz. ered.ei.'!BC49</f>
        <v>0</v>
      </c>
      <c r="K52" s="25">
        <f>'bevételi tábla 4.sz. ered.ei.'!BD49</f>
        <v>0</v>
      </c>
      <c r="L52" s="25">
        <f>'bevételi tábla 4.sz. ered.ei.'!BE49</f>
        <v>0</v>
      </c>
      <c r="M52" s="25">
        <f t="shared" si="18"/>
        <v>0</v>
      </c>
      <c r="N52" s="25">
        <f>'bevételi tábla 4.sz. mód.ei.'!BC49</f>
        <v>0</v>
      </c>
      <c r="O52" s="25">
        <f>'bevételi tábla 4.sz. ered.ei.'!BH49</f>
        <v>0</v>
      </c>
      <c r="P52" s="25">
        <f>'bevételi tábla 4.sz. ered.ei.'!BI49</f>
        <v>0</v>
      </c>
      <c r="Q52" s="25">
        <f t="shared" si="19"/>
        <v>0</v>
      </c>
      <c r="R52" s="25">
        <f>'bevételi tábla 4.sz. telj.'!BC49</f>
        <v>1486280</v>
      </c>
      <c r="S52" s="25">
        <f>'bevételi tábla 4.sz. ered.ei.'!BL49</f>
        <v>0</v>
      </c>
      <c r="T52" s="25">
        <f>'bevételi tábla 4.sz. ered.ei.'!BM49</f>
        <v>0</v>
      </c>
      <c r="U52" s="132">
        <f t="shared" si="20"/>
        <v>1486280</v>
      </c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87"/>
      <c r="DA52" s="87"/>
      <c r="DB52" s="87"/>
    </row>
    <row r="53" spans="1:106" s="94" customFormat="1" ht="15">
      <c r="A53" s="31"/>
      <c r="B53" s="29"/>
      <c r="C53" s="6"/>
      <c r="D53" s="21">
        <v>4</v>
      </c>
      <c r="E53" s="13" t="s">
        <v>272</v>
      </c>
      <c r="F53" s="13"/>
      <c r="G53" s="13"/>
      <c r="H53" s="13"/>
      <c r="I53" s="13" t="s">
        <v>273</v>
      </c>
      <c r="J53" s="25">
        <f>'bevételi tábla 4.sz. ered.ei.'!BC50</f>
        <v>251000</v>
      </c>
      <c r="K53" s="25">
        <f>'bevételi tábla 4.sz. ered.ei.'!BD50</f>
        <v>0</v>
      </c>
      <c r="L53" s="25">
        <f>'bevételi tábla 4.sz. ered.ei.'!BE50</f>
        <v>0</v>
      </c>
      <c r="M53" s="25">
        <f t="shared" si="18"/>
        <v>251000</v>
      </c>
      <c r="N53" s="25">
        <f>'bevételi tábla 4.sz. mód.ei.'!BC50</f>
        <v>251000</v>
      </c>
      <c r="O53" s="25">
        <f>'bevételi tábla 4.sz. ered.ei.'!BH50</f>
        <v>0</v>
      </c>
      <c r="P53" s="25">
        <f>'bevételi tábla 4.sz. ered.ei.'!BI50</f>
        <v>0</v>
      </c>
      <c r="Q53" s="25">
        <f t="shared" si="19"/>
        <v>251000</v>
      </c>
      <c r="R53" s="25">
        <f>'bevételi tábla 4.sz. telj.'!BC50</f>
        <v>0</v>
      </c>
      <c r="S53" s="25">
        <f>'bevételi tábla 4.sz. ered.ei.'!BL50</f>
        <v>0</v>
      </c>
      <c r="T53" s="25">
        <f>'bevételi tábla 4.sz. ered.ei.'!BM50</f>
        <v>0</v>
      </c>
      <c r="U53" s="132">
        <f t="shared" si="20"/>
        <v>0</v>
      </c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7"/>
      <c r="DA53" s="87"/>
      <c r="DB53" s="87"/>
    </row>
    <row r="54" spans="1:106" s="94" customFormat="1" ht="15">
      <c r="A54" s="31"/>
      <c r="B54" s="29"/>
      <c r="C54" s="6"/>
      <c r="D54" s="29"/>
      <c r="E54" s="29"/>
      <c r="F54" s="29" t="s">
        <v>236</v>
      </c>
      <c r="G54" s="32" t="s">
        <v>274</v>
      </c>
      <c r="H54" s="32"/>
      <c r="I54" s="13" t="s">
        <v>273</v>
      </c>
      <c r="J54" s="25">
        <f>'bevételi tábla 4.sz. ered.ei.'!BC51</f>
        <v>251000</v>
      </c>
      <c r="K54" s="25">
        <f>'bevételi tábla 4.sz. ered.ei.'!BD51</f>
        <v>0</v>
      </c>
      <c r="L54" s="25">
        <f>'bevételi tábla 4.sz. ered.ei.'!BE51</f>
        <v>0</v>
      </c>
      <c r="M54" s="25">
        <f t="shared" si="18"/>
        <v>251000</v>
      </c>
      <c r="N54" s="25">
        <f>'bevételi tábla 4.sz. mód.ei.'!BC51</f>
        <v>251000</v>
      </c>
      <c r="O54" s="25">
        <f>'bevételi tábla 4.sz. ered.ei.'!BH51</f>
        <v>0</v>
      </c>
      <c r="P54" s="25">
        <f>'bevételi tábla 4.sz. ered.ei.'!BI51</f>
        <v>0</v>
      </c>
      <c r="Q54" s="25">
        <f t="shared" si="19"/>
        <v>251000</v>
      </c>
      <c r="R54" s="25">
        <f>'bevételi tábla 4.sz. telj.'!BC51</f>
        <v>0</v>
      </c>
      <c r="S54" s="25">
        <f>'bevételi tábla 4.sz. ered.ei.'!BL51</f>
        <v>0</v>
      </c>
      <c r="T54" s="25">
        <f>'bevételi tábla 4.sz. ered.ei.'!BM51</f>
        <v>0</v>
      </c>
      <c r="U54" s="132">
        <f t="shared" si="20"/>
        <v>0</v>
      </c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7"/>
      <c r="DA54" s="87"/>
      <c r="DB54" s="87"/>
    </row>
    <row r="55" spans="1:106" s="92" customFormat="1" ht="17.25" customHeight="1">
      <c r="A55" s="12"/>
      <c r="B55" s="29"/>
      <c r="C55" s="6"/>
      <c r="D55" s="19"/>
      <c r="E55" s="19"/>
      <c r="F55" s="29" t="s">
        <v>236</v>
      </c>
      <c r="G55" s="32" t="s">
        <v>275</v>
      </c>
      <c r="H55" s="32"/>
      <c r="I55" s="13" t="s">
        <v>273</v>
      </c>
      <c r="J55" s="25">
        <f>'bevételi tábla 4.sz. ered.ei.'!BC52</f>
        <v>0</v>
      </c>
      <c r="K55" s="25">
        <f>'bevételi tábla 4.sz. ered.ei.'!BD52</f>
        <v>0</v>
      </c>
      <c r="L55" s="25">
        <f>'bevételi tábla 4.sz. ered.ei.'!BE52</f>
        <v>0</v>
      </c>
      <c r="M55" s="25">
        <f t="shared" si="18"/>
        <v>0</v>
      </c>
      <c r="N55" s="25">
        <f>'bevételi tábla 4.sz. mód.ei.'!BC52</f>
        <v>0</v>
      </c>
      <c r="O55" s="25">
        <f>'bevételi tábla 4.sz. ered.ei.'!BH52</f>
        <v>0</v>
      </c>
      <c r="P55" s="25">
        <f>'bevételi tábla 4.sz. ered.ei.'!BI52</f>
        <v>0</v>
      </c>
      <c r="Q55" s="25">
        <f t="shared" si="19"/>
        <v>0</v>
      </c>
      <c r="R55" s="25">
        <f>'bevételi tábla 4.sz. telj.'!BC52</f>
        <v>0</v>
      </c>
      <c r="S55" s="25">
        <f>'bevételi tábla 4.sz. ered.ei.'!BL52</f>
        <v>0</v>
      </c>
      <c r="T55" s="25">
        <f>'bevételi tábla 4.sz. ered.ei.'!BM52</f>
        <v>0</v>
      </c>
      <c r="U55" s="132">
        <f t="shared" si="20"/>
        <v>0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7"/>
      <c r="DA55" s="87"/>
      <c r="DB55" s="87"/>
    </row>
    <row r="56" spans="1:106" ht="15">
      <c r="A56" s="20"/>
      <c r="B56" s="29"/>
      <c r="F56" s="29" t="s">
        <v>236</v>
      </c>
      <c r="G56" s="32" t="s">
        <v>276</v>
      </c>
      <c r="H56" s="32"/>
      <c r="I56" s="13" t="s">
        <v>273</v>
      </c>
      <c r="J56" s="25">
        <f>'bevételi tábla 4.sz. ered.ei.'!BC53</f>
        <v>0</v>
      </c>
      <c r="K56" s="25">
        <f>'bevételi tábla 4.sz. ered.ei.'!BD53</f>
        <v>0</v>
      </c>
      <c r="L56" s="25">
        <f>'bevételi tábla 4.sz. ered.ei.'!BE53</f>
        <v>0</v>
      </c>
      <c r="M56" s="25">
        <f t="shared" si="18"/>
        <v>0</v>
      </c>
      <c r="N56" s="25">
        <f>'bevételi tábla 4.sz. mód.ei.'!BC53</f>
        <v>0</v>
      </c>
      <c r="O56" s="25">
        <f>'bevételi tábla 4.sz. ered.ei.'!BH53</f>
        <v>0</v>
      </c>
      <c r="P56" s="25">
        <f>'bevételi tábla 4.sz. ered.ei.'!BI53</f>
        <v>0</v>
      </c>
      <c r="Q56" s="25">
        <f t="shared" si="19"/>
        <v>0</v>
      </c>
      <c r="R56" s="25">
        <f>'bevételi tábla 4.sz. telj.'!BC53</f>
        <v>0</v>
      </c>
      <c r="S56" s="25">
        <f>'bevételi tábla 4.sz. ered.ei.'!BL53</f>
        <v>0</v>
      </c>
      <c r="T56" s="25">
        <f>'bevételi tábla 4.sz. ered.ei.'!BM53</f>
        <v>0</v>
      </c>
      <c r="U56" s="132">
        <f t="shared" si="20"/>
        <v>0</v>
      </c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7"/>
      <c r="DA56" s="87"/>
      <c r="DB56" s="87"/>
    </row>
    <row r="57" spans="1:106" ht="15">
      <c r="A57" s="20"/>
      <c r="B57" s="29"/>
      <c r="D57" s="21">
        <v>5</v>
      </c>
      <c r="E57" s="13" t="s">
        <v>277</v>
      </c>
      <c r="F57" s="13"/>
      <c r="G57" s="13"/>
      <c r="H57" s="13"/>
      <c r="I57" s="13" t="s">
        <v>278</v>
      </c>
      <c r="J57" s="25">
        <f>'bevételi tábla 4.sz. ered.ei.'!BC54</f>
        <v>0</v>
      </c>
      <c r="K57" s="25">
        <f>'bevételi tábla 4.sz. ered.ei.'!BD54</f>
        <v>0</v>
      </c>
      <c r="L57" s="25">
        <f>'bevételi tábla 4.sz. ered.ei.'!BE54</f>
        <v>0</v>
      </c>
      <c r="M57" s="25">
        <f t="shared" si="18"/>
        <v>0</v>
      </c>
      <c r="N57" s="25">
        <f>'bevételi tábla 4.sz. mód.ei.'!BC54</f>
        <v>0</v>
      </c>
      <c r="O57" s="25">
        <f>'bevételi tábla 4.sz. ered.ei.'!BH54</f>
        <v>0</v>
      </c>
      <c r="P57" s="25">
        <f>'bevételi tábla 4.sz. ered.ei.'!BI54</f>
        <v>0</v>
      </c>
      <c r="Q57" s="25">
        <f t="shared" si="19"/>
        <v>0</v>
      </c>
      <c r="R57" s="25">
        <f>'bevételi tábla 4.sz. telj.'!BC54</f>
        <v>0</v>
      </c>
      <c r="S57" s="25">
        <f>'bevételi tábla 4.sz. ered.ei.'!BL54</f>
        <v>0</v>
      </c>
      <c r="T57" s="25">
        <f>'bevételi tábla 4.sz. ered.ei.'!BM54</f>
        <v>0</v>
      </c>
      <c r="U57" s="132">
        <f t="shared" si="20"/>
        <v>0</v>
      </c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7"/>
      <c r="DA57" s="87"/>
      <c r="DB57" s="87"/>
    </row>
    <row r="58" spans="1:106" s="94" customFormat="1" ht="15">
      <c r="A58" s="31"/>
      <c r="B58" s="29"/>
      <c r="C58" s="6"/>
      <c r="D58" s="21">
        <v>6</v>
      </c>
      <c r="E58" s="6" t="s">
        <v>279</v>
      </c>
      <c r="F58" s="6"/>
      <c r="G58" s="24"/>
      <c r="H58" s="24"/>
      <c r="I58" s="24" t="s">
        <v>280</v>
      </c>
      <c r="J58" s="25">
        <f>'bevételi tábla 4.sz. ered.ei.'!BC55</f>
        <v>0</v>
      </c>
      <c r="K58" s="25">
        <f>'bevételi tábla 4.sz. ered.ei.'!BD55</f>
        <v>0</v>
      </c>
      <c r="L58" s="25">
        <f>'bevételi tábla 4.sz. ered.ei.'!BE55</f>
        <v>0</v>
      </c>
      <c r="M58" s="25">
        <f t="shared" si="18"/>
        <v>0</v>
      </c>
      <c r="N58" s="25">
        <f>'bevételi tábla 4.sz. mód.ei.'!BC55</f>
        <v>0</v>
      </c>
      <c r="O58" s="25">
        <f>'bevételi tábla 4.sz. ered.ei.'!BH55</f>
        <v>0</v>
      </c>
      <c r="P58" s="25">
        <f>'bevételi tábla 4.sz. ered.ei.'!BI55</f>
        <v>0</v>
      </c>
      <c r="Q58" s="25">
        <f t="shared" si="19"/>
        <v>0</v>
      </c>
      <c r="R58" s="25">
        <f>'bevételi tábla 4.sz. telj.'!BC55</f>
        <v>0</v>
      </c>
      <c r="S58" s="25">
        <f>'bevételi tábla 4.sz. ered.ei.'!BL55</f>
        <v>0</v>
      </c>
      <c r="T58" s="25">
        <f>'bevételi tábla 4.sz. ered.ei.'!BM55</f>
        <v>0</v>
      </c>
      <c r="U58" s="132">
        <f t="shared" si="20"/>
        <v>0</v>
      </c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87"/>
      <c r="DA58" s="87"/>
      <c r="DB58" s="87"/>
    </row>
    <row r="59" spans="1:106" s="94" customFormat="1" ht="15">
      <c r="A59" s="31"/>
      <c r="B59" s="29"/>
      <c r="C59" s="6"/>
      <c r="D59" s="21">
        <v>7</v>
      </c>
      <c r="E59" s="6" t="s">
        <v>281</v>
      </c>
      <c r="F59" s="6"/>
      <c r="G59" s="6"/>
      <c r="H59" s="13"/>
      <c r="I59" s="13" t="s">
        <v>282</v>
      </c>
      <c r="J59" s="25">
        <f>'bevételi tábla 4.sz. ered.ei.'!BC56</f>
        <v>0</v>
      </c>
      <c r="K59" s="25">
        <f>'bevételi tábla 4.sz. ered.ei.'!BD56</f>
        <v>0</v>
      </c>
      <c r="L59" s="25">
        <f>'bevételi tábla 4.sz. ered.ei.'!BE56</f>
        <v>0</v>
      </c>
      <c r="M59" s="25">
        <f t="shared" si="18"/>
        <v>0</v>
      </c>
      <c r="N59" s="25">
        <f>'bevételi tábla 4.sz. mód.ei.'!BC56</f>
        <v>0</v>
      </c>
      <c r="O59" s="25">
        <f>'bevételi tábla 4.sz. ered.ei.'!BH56</f>
        <v>0</v>
      </c>
      <c r="P59" s="25">
        <f>'bevételi tábla 4.sz. ered.ei.'!BI56</f>
        <v>0</v>
      </c>
      <c r="Q59" s="25">
        <f t="shared" si="19"/>
        <v>0</v>
      </c>
      <c r="R59" s="25">
        <f>'bevételi tábla 4.sz. telj.'!BC56</f>
        <v>0</v>
      </c>
      <c r="S59" s="25">
        <f>'bevételi tábla 4.sz. ered.ei.'!BL56</f>
        <v>0</v>
      </c>
      <c r="T59" s="25">
        <f>'bevételi tábla 4.sz. ered.ei.'!BM56</f>
        <v>0</v>
      </c>
      <c r="U59" s="132">
        <f t="shared" si="20"/>
        <v>0</v>
      </c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7"/>
      <c r="DA59" s="87"/>
      <c r="DB59" s="87"/>
    </row>
    <row r="60" spans="1:106" s="94" customFormat="1" ht="15">
      <c r="A60" s="31"/>
      <c r="B60" s="6"/>
      <c r="C60" s="6"/>
      <c r="D60" s="21">
        <v>8</v>
      </c>
      <c r="E60" s="13" t="s">
        <v>109</v>
      </c>
      <c r="F60" s="13"/>
      <c r="G60" s="13"/>
      <c r="H60" s="13"/>
      <c r="I60" s="13" t="s">
        <v>283</v>
      </c>
      <c r="J60" s="25">
        <f>'bevételi tábla 4.sz. ered.ei.'!BC57</f>
        <v>0</v>
      </c>
      <c r="K60" s="25">
        <f>'bevételi tábla 4.sz. ered.ei.'!BD57</f>
        <v>0</v>
      </c>
      <c r="L60" s="25">
        <f>'bevételi tábla 4.sz. ered.ei.'!BE57</f>
        <v>0</v>
      </c>
      <c r="M60" s="25">
        <f t="shared" si="18"/>
        <v>0</v>
      </c>
      <c r="N60" s="25">
        <f>'bevételi tábla 4.sz. mód.ei.'!BC57</f>
        <v>0</v>
      </c>
      <c r="O60" s="25">
        <f>'bevételi tábla 4.sz. ered.ei.'!BH57</f>
        <v>0</v>
      </c>
      <c r="P60" s="25">
        <f>'bevételi tábla 4.sz. ered.ei.'!BI57</f>
        <v>0</v>
      </c>
      <c r="Q60" s="25">
        <f t="shared" si="19"/>
        <v>0</v>
      </c>
      <c r="R60" s="25">
        <f>'bevételi tábla 4.sz. telj.'!BC57</f>
        <v>27</v>
      </c>
      <c r="S60" s="25">
        <f>'bevételi tábla 4.sz. ered.ei.'!BL57</f>
        <v>0</v>
      </c>
      <c r="T60" s="25">
        <f>'bevételi tábla 4.sz. ered.ei.'!BM57</f>
        <v>0</v>
      </c>
      <c r="U60" s="132">
        <f t="shared" si="20"/>
        <v>27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7"/>
      <c r="DA60" s="87"/>
      <c r="DB60" s="87"/>
    </row>
    <row r="61" spans="1:106" s="94" customFormat="1" ht="15" hidden="1" customHeight="1">
      <c r="A61" s="31"/>
      <c r="B61" s="6"/>
      <c r="C61" s="29"/>
      <c r="D61" s="29"/>
      <c r="E61" s="29"/>
      <c r="F61" s="29" t="s">
        <v>236</v>
      </c>
      <c r="G61" s="32" t="s">
        <v>284</v>
      </c>
      <c r="H61" s="29"/>
      <c r="I61" s="13" t="s">
        <v>283</v>
      </c>
      <c r="J61" s="25">
        <f>'bevételi tábla 4.sz. ered.ei.'!BC58</f>
        <v>0</v>
      </c>
      <c r="K61" s="25">
        <f>'bevételi tábla 4.sz. ered.ei.'!BD58</f>
        <v>0</v>
      </c>
      <c r="L61" s="25">
        <f>'bevételi tábla 4.sz. ered.ei.'!BE58</f>
        <v>0</v>
      </c>
      <c r="M61" s="25">
        <f t="shared" si="18"/>
        <v>0</v>
      </c>
      <c r="N61" s="25">
        <f>'bevételi tábla 4.sz. ered.ei.'!BG58</f>
        <v>0</v>
      </c>
      <c r="O61" s="25">
        <f>'bevételi tábla 4.sz. ered.ei.'!BH58</f>
        <v>0</v>
      </c>
      <c r="P61" s="25">
        <f>'bevételi tábla 4.sz. ered.ei.'!BI58</f>
        <v>0</v>
      </c>
      <c r="Q61" s="25">
        <f t="shared" si="19"/>
        <v>0</v>
      </c>
      <c r="R61" s="25">
        <f>'bevételi tábla 4.sz. telj.'!BC58</f>
        <v>0</v>
      </c>
      <c r="S61" s="25">
        <f>'bevételi tábla 4.sz. ered.ei.'!BL58</f>
        <v>0</v>
      </c>
      <c r="T61" s="25">
        <f>'bevételi tábla 4.sz. ered.ei.'!BM58</f>
        <v>0</v>
      </c>
      <c r="U61" s="132">
        <f t="shared" si="20"/>
        <v>0</v>
      </c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7"/>
      <c r="DA61" s="87"/>
      <c r="DB61" s="87"/>
    </row>
    <row r="62" spans="1:106" s="94" customFormat="1" ht="15">
      <c r="A62" s="31"/>
      <c r="B62" s="6"/>
      <c r="C62" s="6"/>
      <c r="D62" s="21">
        <v>9</v>
      </c>
      <c r="E62" s="6" t="s">
        <v>285</v>
      </c>
      <c r="F62" s="6"/>
      <c r="G62" s="24"/>
      <c r="H62" s="24"/>
      <c r="I62" s="24" t="s">
        <v>286</v>
      </c>
      <c r="J62" s="25">
        <f>'bevételi tábla 4.sz. ered.ei.'!BC59</f>
        <v>0</v>
      </c>
      <c r="K62" s="25">
        <f>'bevételi tábla 4.sz. ered.ei.'!BD59</f>
        <v>0</v>
      </c>
      <c r="L62" s="25">
        <f>'bevételi tábla 4.sz. ered.ei.'!BE59</f>
        <v>0</v>
      </c>
      <c r="M62" s="25">
        <f t="shared" si="18"/>
        <v>0</v>
      </c>
      <c r="N62" s="25">
        <f>'bevételi tábla 4.sz. mód.ei.'!BC59</f>
        <v>0</v>
      </c>
      <c r="O62" s="25">
        <f>'bevételi tábla 4.sz. ered.ei.'!BH59</f>
        <v>0</v>
      </c>
      <c r="P62" s="25">
        <f>'bevételi tábla 4.sz. ered.ei.'!BI59</f>
        <v>0</v>
      </c>
      <c r="Q62" s="25">
        <f t="shared" si="19"/>
        <v>0</v>
      </c>
      <c r="R62" s="25">
        <f>'bevételi tábla 4.sz. telj.'!BC59</f>
        <v>0</v>
      </c>
      <c r="S62" s="25">
        <f>'bevételi tábla 4.sz. ered.ei.'!BL59</f>
        <v>0</v>
      </c>
      <c r="T62" s="25">
        <f>'bevételi tábla 4.sz. ered.ei.'!BM59</f>
        <v>0</v>
      </c>
      <c r="U62" s="132">
        <f t="shared" si="20"/>
        <v>0</v>
      </c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87"/>
      <c r="DA62" s="87"/>
      <c r="DB62" s="87"/>
    </row>
    <row r="63" spans="1:106" s="94" customFormat="1" ht="15" hidden="1" customHeight="1">
      <c r="A63" s="31"/>
      <c r="B63" s="29"/>
      <c r="C63" s="29"/>
      <c r="D63" s="21"/>
      <c r="E63" s="29"/>
      <c r="F63" s="29" t="s">
        <v>236</v>
      </c>
      <c r="G63" s="32" t="s">
        <v>287</v>
      </c>
      <c r="H63" s="29"/>
      <c r="I63" s="24" t="s">
        <v>286</v>
      </c>
      <c r="J63" s="25">
        <f>'bevételi tábla 4.sz. ered.ei.'!BC60</f>
        <v>0</v>
      </c>
      <c r="K63" s="25">
        <f>'bevételi tábla 4.sz. ered.ei.'!BD60</f>
        <v>0</v>
      </c>
      <c r="L63" s="25">
        <f>'bevételi tábla 4.sz. ered.ei.'!BE60</f>
        <v>0</v>
      </c>
      <c r="M63" s="25">
        <f t="shared" si="18"/>
        <v>0</v>
      </c>
      <c r="N63" s="25">
        <f>'bevételi tábla 4.sz. ered.ei.'!BG60</f>
        <v>0</v>
      </c>
      <c r="O63" s="25">
        <f>'bevételi tábla 4.sz. ered.ei.'!BH60</f>
        <v>0</v>
      </c>
      <c r="P63" s="25">
        <f>'bevételi tábla 4.sz. ered.ei.'!BI60</f>
        <v>0</v>
      </c>
      <c r="Q63" s="25">
        <f t="shared" si="19"/>
        <v>0</v>
      </c>
      <c r="R63" s="25">
        <f>'bevételi tábla 4.sz. telj.'!BC60</f>
        <v>0</v>
      </c>
      <c r="S63" s="25">
        <f>'bevételi tábla 4.sz. ered.ei.'!BL60</f>
        <v>0</v>
      </c>
      <c r="T63" s="25">
        <f>'bevételi tábla 4.sz. ered.ei.'!BM60</f>
        <v>0</v>
      </c>
      <c r="U63" s="132">
        <f t="shared" si="20"/>
        <v>0</v>
      </c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87"/>
      <c r="DA63" s="87"/>
      <c r="DB63" s="87"/>
    </row>
    <row r="64" spans="1:106" s="94" customFormat="1" ht="15">
      <c r="A64" s="31"/>
      <c r="B64" s="29"/>
      <c r="C64" s="6"/>
      <c r="D64" s="21">
        <v>10</v>
      </c>
      <c r="E64" s="6" t="s">
        <v>288</v>
      </c>
      <c r="F64" s="6"/>
      <c r="G64" s="24"/>
      <c r="H64" s="24"/>
      <c r="I64" s="24" t="s">
        <v>289</v>
      </c>
      <c r="J64" s="25">
        <f>'bevételi tábla 4.sz. ered.ei.'!BC61</f>
        <v>0</v>
      </c>
      <c r="K64" s="25">
        <f>'bevételi tábla 4.sz. ered.ei.'!BD61</f>
        <v>0</v>
      </c>
      <c r="L64" s="25">
        <f>'bevételi tábla 4.sz. ered.ei.'!BE61</f>
        <v>0</v>
      </c>
      <c r="M64" s="25">
        <f t="shared" si="18"/>
        <v>0</v>
      </c>
      <c r="N64" s="25">
        <f>'bevételi tábla 4.sz. mód.ei.'!BC61</f>
        <v>125787</v>
      </c>
      <c r="O64" s="25">
        <f>'bevételi tábla 4.sz. ered.ei.'!BH61</f>
        <v>0</v>
      </c>
      <c r="P64" s="25">
        <f>'bevételi tábla 4.sz. ered.ei.'!BI61</f>
        <v>0</v>
      </c>
      <c r="Q64" s="25">
        <f t="shared" si="19"/>
        <v>125787</v>
      </c>
      <c r="R64" s="25">
        <f>'bevételi tábla 4.sz. telj.'!BC61</f>
        <v>1200458</v>
      </c>
      <c r="S64" s="25">
        <f>'bevételi tábla 4.sz. ered.ei.'!BL61</f>
        <v>0</v>
      </c>
      <c r="T64" s="25">
        <f>'bevételi tábla 4.sz. ered.ei.'!BM61</f>
        <v>0</v>
      </c>
      <c r="U64" s="132">
        <f t="shared" si="20"/>
        <v>1200458</v>
      </c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87"/>
      <c r="DA64" s="87"/>
      <c r="DB64" s="87"/>
    </row>
    <row r="65" spans="1:106" s="94" customFormat="1" ht="15" hidden="1" customHeight="1">
      <c r="A65" s="31"/>
      <c r="B65" s="29"/>
      <c r="C65" s="6"/>
      <c r="D65" s="21"/>
      <c r="E65" s="32"/>
      <c r="F65" s="6"/>
      <c r="G65" s="24"/>
      <c r="H65" s="24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132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87"/>
      <c r="DA65" s="87"/>
      <c r="DB65" s="87"/>
    </row>
    <row r="66" spans="1:106" ht="17.25" customHeight="1">
      <c r="A66" s="31"/>
      <c r="B66" s="13"/>
      <c r="C66" s="14">
        <v>4</v>
      </c>
      <c r="D66" s="15" t="s">
        <v>183</v>
      </c>
      <c r="E66" s="15"/>
      <c r="F66" s="15"/>
      <c r="G66" s="15"/>
      <c r="H66" s="15"/>
      <c r="I66" s="16" t="s">
        <v>290</v>
      </c>
      <c r="J66" s="18">
        <f t="shared" ref="J66:Q66" si="21">SUM(J67:J69)</f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1715895</v>
      </c>
      <c r="O66" s="18">
        <f t="shared" si="21"/>
        <v>0</v>
      </c>
      <c r="P66" s="18">
        <f t="shared" si="21"/>
        <v>0</v>
      </c>
      <c r="Q66" s="18">
        <f t="shared" si="21"/>
        <v>1715895</v>
      </c>
      <c r="R66" s="18">
        <f>SUM(R67:R69)</f>
        <v>678350</v>
      </c>
      <c r="S66" s="18">
        <f>SUM(S67:S69)</f>
        <v>0</v>
      </c>
      <c r="T66" s="18">
        <f>SUM(T67:T69)</f>
        <v>0</v>
      </c>
      <c r="U66" s="131">
        <f>SUM(U67:U69)</f>
        <v>678350</v>
      </c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7"/>
      <c r="DA66" s="87"/>
      <c r="DB66" s="87"/>
    </row>
    <row r="67" spans="1:106" ht="15">
      <c r="A67" s="31"/>
      <c r="B67" s="29"/>
      <c r="D67" s="21">
        <v>1</v>
      </c>
      <c r="E67" s="13" t="s">
        <v>291</v>
      </c>
      <c r="F67" s="24"/>
      <c r="G67" s="24"/>
      <c r="H67" s="24"/>
      <c r="I67" s="24" t="s">
        <v>292</v>
      </c>
      <c r="J67" s="25">
        <f>'bevételi tábla 4.sz. ered.ei.'!BC64</f>
        <v>0</v>
      </c>
      <c r="K67" s="25">
        <f>'bevételi tábla 4.sz. ered.ei.'!BD64</f>
        <v>0</v>
      </c>
      <c r="L67" s="25">
        <f>'bevételi tábla 4.sz. ered.ei.'!BE64</f>
        <v>0</v>
      </c>
      <c r="M67" s="25">
        <f>SUM(J67:L67)</f>
        <v>0</v>
      </c>
      <c r="N67" s="25">
        <f>'bevételi tábla 4.sz. mód.ei.'!BC64</f>
        <v>0</v>
      </c>
      <c r="O67" s="25">
        <f>'bevételi tábla 4.sz. ered.ei.'!BH64</f>
        <v>0</v>
      </c>
      <c r="P67" s="25">
        <f>'bevételi tábla 4.sz. ered.ei.'!BI64</f>
        <v>0</v>
      </c>
      <c r="Q67" s="25">
        <f>SUM(N67:P67)</f>
        <v>0</v>
      </c>
      <c r="R67" s="25">
        <f>'bevételi tábla 4.sz. telj.'!BC64</f>
        <v>0</v>
      </c>
      <c r="S67" s="25">
        <f>'bevételi tábla 4.sz. ered.ei.'!BL64</f>
        <v>0</v>
      </c>
      <c r="T67" s="25">
        <f>'bevételi tábla 4.sz. ered.ei.'!BM64</f>
        <v>0</v>
      </c>
      <c r="U67" s="132">
        <f>SUM(R67:T67)</f>
        <v>0</v>
      </c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87"/>
      <c r="DA67" s="87"/>
      <c r="DB67" s="87"/>
    </row>
    <row r="68" spans="1:106" ht="15">
      <c r="A68" s="31"/>
      <c r="B68" s="29"/>
      <c r="D68" s="21">
        <v>2</v>
      </c>
      <c r="E68" s="13" t="s">
        <v>293</v>
      </c>
      <c r="F68" s="24"/>
      <c r="G68" s="24"/>
      <c r="H68" s="24"/>
      <c r="I68" s="24" t="s">
        <v>294</v>
      </c>
      <c r="J68" s="25">
        <f>'bevételi tábla 4.sz. ered.ei.'!BC65</f>
        <v>0</v>
      </c>
      <c r="K68" s="25">
        <f>'bevételi tábla 4.sz. ered.ei.'!BD65</f>
        <v>0</v>
      </c>
      <c r="L68" s="25">
        <f>'bevételi tábla 4.sz. ered.ei.'!BE65</f>
        <v>0</v>
      </c>
      <c r="M68" s="25">
        <f>SUM(J68:L68)</f>
        <v>0</v>
      </c>
      <c r="N68" s="25">
        <f>'bevételi tábla 4.sz. mód.ei.'!BC65</f>
        <v>0</v>
      </c>
      <c r="O68" s="25">
        <f>'bevételi tábla 4.sz. ered.ei.'!BH65</f>
        <v>0</v>
      </c>
      <c r="P68" s="25">
        <f>'bevételi tábla 4.sz. ered.ei.'!BI65</f>
        <v>0</v>
      </c>
      <c r="Q68" s="25">
        <f>SUM(N68:P68)</f>
        <v>0</v>
      </c>
      <c r="R68" s="25">
        <f>'bevételi tábla 4.sz. telj.'!BC65</f>
        <v>0</v>
      </c>
      <c r="S68" s="25">
        <f>'bevételi tábla 4.sz. ered.ei.'!BL65</f>
        <v>0</v>
      </c>
      <c r="T68" s="25">
        <f>'bevételi tábla 4.sz. ered.ei.'!BM65</f>
        <v>0</v>
      </c>
      <c r="U68" s="132">
        <f>SUM(R68:T68)</f>
        <v>0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87"/>
      <c r="DA68" s="87"/>
      <c r="DB68" s="87"/>
    </row>
    <row r="69" spans="1:106" s="94" customFormat="1" ht="15">
      <c r="A69" s="31"/>
      <c r="B69" s="29"/>
      <c r="C69" s="6"/>
      <c r="D69" s="21">
        <v>3</v>
      </c>
      <c r="E69" s="13" t="s">
        <v>295</v>
      </c>
      <c r="F69" s="24"/>
      <c r="G69" s="24"/>
      <c r="H69" s="24"/>
      <c r="I69" s="24" t="s">
        <v>296</v>
      </c>
      <c r="J69" s="25">
        <f>'bevételi tábla 4.sz. ered.ei.'!BC66</f>
        <v>0</v>
      </c>
      <c r="K69" s="25">
        <f>'bevételi tábla 4.sz. ered.ei.'!BD66</f>
        <v>0</v>
      </c>
      <c r="L69" s="25">
        <f>'bevételi tábla 4.sz. ered.ei.'!BE66</f>
        <v>0</v>
      </c>
      <c r="M69" s="25">
        <f>SUM(J69:L69)</f>
        <v>0</v>
      </c>
      <c r="N69" s="25">
        <f>'bevételi tábla 4.sz. mód.ei.'!BC66</f>
        <v>1715895</v>
      </c>
      <c r="O69" s="25">
        <f>'bevételi tábla 4.sz. ered.ei.'!BH66</f>
        <v>0</v>
      </c>
      <c r="P69" s="25">
        <f>'bevételi tábla 4.sz. ered.ei.'!BI66</f>
        <v>0</v>
      </c>
      <c r="Q69" s="25">
        <f>SUM(N69:P69)</f>
        <v>1715895</v>
      </c>
      <c r="R69" s="25">
        <f>'bevételi tábla 4.sz. telj.'!BC66</f>
        <v>678350</v>
      </c>
      <c r="S69" s="25">
        <f>'bevételi tábla 4.sz. ered.ei.'!BL66</f>
        <v>0</v>
      </c>
      <c r="T69" s="25">
        <f>'bevételi tábla 4.sz. ered.ei.'!BM66</f>
        <v>0</v>
      </c>
      <c r="U69" s="132">
        <f>SUM(R69:T69)</f>
        <v>678350</v>
      </c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87"/>
      <c r="DA69" s="87"/>
      <c r="DB69" s="87"/>
    </row>
    <row r="70" spans="1:106" s="94" customFormat="1" ht="24.75" customHeight="1">
      <c r="A70" s="31"/>
      <c r="B70" s="9">
        <v>2</v>
      </c>
      <c r="C70" s="10" t="s">
        <v>297</v>
      </c>
      <c r="D70" s="10"/>
      <c r="E70" s="10"/>
      <c r="F70" s="10"/>
      <c r="G70" s="10"/>
      <c r="H70" s="10"/>
      <c r="I70" s="10"/>
      <c r="J70" s="34">
        <f t="shared" ref="J70:Q70" si="22">J71+J77+J87</f>
        <v>38181735</v>
      </c>
      <c r="K70" s="34">
        <f t="shared" si="22"/>
        <v>0</v>
      </c>
      <c r="L70" s="34">
        <f t="shared" si="22"/>
        <v>0</v>
      </c>
      <c r="M70" s="34">
        <f t="shared" si="22"/>
        <v>38181735</v>
      </c>
      <c r="N70" s="34">
        <f t="shared" si="22"/>
        <v>2145500</v>
      </c>
      <c r="O70" s="34">
        <f t="shared" si="22"/>
        <v>0</v>
      </c>
      <c r="P70" s="34">
        <f t="shared" si="22"/>
        <v>0</v>
      </c>
      <c r="Q70" s="34">
        <f t="shared" si="22"/>
        <v>2145500</v>
      </c>
      <c r="R70" s="34">
        <f>R71+R77+R87</f>
        <v>11083808</v>
      </c>
      <c r="S70" s="34">
        <f>S71+S77+S87</f>
        <v>0</v>
      </c>
      <c r="T70" s="34">
        <f>T71+T77+T87</f>
        <v>0</v>
      </c>
      <c r="U70" s="136">
        <f>U71+U77+U87</f>
        <v>11083808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7"/>
      <c r="DA70" s="87"/>
      <c r="DB70" s="87"/>
    </row>
    <row r="71" spans="1:106" s="94" customFormat="1" ht="17.25" customHeight="1">
      <c r="A71" s="31"/>
      <c r="B71" s="13"/>
      <c r="C71" s="14">
        <v>1</v>
      </c>
      <c r="D71" s="15" t="s">
        <v>298</v>
      </c>
      <c r="E71" s="15"/>
      <c r="F71" s="15"/>
      <c r="G71" s="15"/>
      <c r="H71" s="15"/>
      <c r="I71" s="16" t="s">
        <v>299</v>
      </c>
      <c r="J71" s="18">
        <f t="shared" ref="J71:Q71" si="23">SUM(J72:J76)</f>
        <v>36304235</v>
      </c>
      <c r="K71" s="18">
        <f t="shared" si="23"/>
        <v>0</v>
      </c>
      <c r="L71" s="18">
        <f t="shared" si="23"/>
        <v>0</v>
      </c>
      <c r="M71" s="18">
        <f t="shared" si="23"/>
        <v>36304235</v>
      </c>
      <c r="N71" s="18">
        <f t="shared" si="23"/>
        <v>268000</v>
      </c>
      <c r="O71" s="18">
        <f t="shared" si="23"/>
        <v>0</v>
      </c>
      <c r="P71" s="18">
        <f t="shared" si="23"/>
        <v>0</v>
      </c>
      <c r="Q71" s="18">
        <f t="shared" si="23"/>
        <v>268000</v>
      </c>
      <c r="R71" s="18">
        <f>SUM(R72:R76)</f>
        <v>8474358</v>
      </c>
      <c r="S71" s="18">
        <f>SUM(S72:S76)</f>
        <v>0</v>
      </c>
      <c r="T71" s="18">
        <f>SUM(T72:T76)</f>
        <v>0</v>
      </c>
      <c r="U71" s="131">
        <f>SUM(U72:U76)</f>
        <v>8474358</v>
      </c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7"/>
      <c r="DA71" s="87"/>
      <c r="DB71" s="87"/>
    </row>
    <row r="72" spans="1:106" s="94" customFormat="1" ht="15">
      <c r="A72" s="31"/>
      <c r="B72" s="6"/>
      <c r="C72" s="6"/>
      <c r="D72" s="21">
        <v>1</v>
      </c>
      <c r="E72" s="6" t="s">
        <v>300</v>
      </c>
      <c r="F72" s="6"/>
      <c r="G72" s="6"/>
      <c r="H72" s="6"/>
      <c r="I72" s="13" t="s">
        <v>301</v>
      </c>
      <c r="J72" s="25">
        <f>'bevételi tábla 4.sz. ered.ei.'!BC69</f>
        <v>36304235</v>
      </c>
      <c r="K72" s="25">
        <f>'bevételi tábla 4.sz. ered.ei.'!BD69</f>
        <v>0</v>
      </c>
      <c r="L72" s="25">
        <f>'bevételi tábla 4.sz. ered.ei.'!BE69</f>
        <v>0</v>
      </c>
      <c r="M72" s="25">
        <f>SUM(J72:L72)</f>
        <v>36304235</v>
      </c>
      <c r="N72" s="25">
        <f>'bevételi tábla 4.sz. mód.ei.'!BC69</f>
        <v>268000</v>
      </c>
      <c r="O72" s="25">
        <f>'bevételi tábla 4.sz. ered.ei.'!BH69</f>
        <v>0</v>
      </c>
      <c r="P72" s="25">
        <f>'bevételi tábla 4.sz. ered.ei.'!BI69</f>
        <v>0</v>
      </c>
      <c r="Q72" s="25">
        <f>SUM(N72:P72)</f>
        <v>268000</v>
      </c>
      <c r="R72" s="25">
        <f>'bevételi tábla 4.sz. telj.'!BC69</f>
        <v>268000</v>
      </c>
      <c r="S72" s="25">
        <f>'bevételi tábla 4.sz. ered.ei.'!BL69</f>
        <v>0</v>
      </c>
      <c r="T72" s="25">
        <f>'bevételi tábla 4.sz. ered.ei.'!BM69</f>
        <v>0</v>
      </c>
      <c r="U72" s="132">
        <f>SUM(R72:T72)</f>
        <v>268000</v>
      </c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7"/>
      <c r="DA72" s="87"/>
      <c r="DB72" s="87"/>
    </row>
    <row r="73" spans="1:106" ht="17.25" customHeight="1">
      <c r="A73" s="20"/>
      <c r="D73" s="21">
        <v>2</v>
      </c>
      <c r="E73" s="6" t="s">
        <v>302</v>
      </c>
      <c r="F73" s="24"/>
      <c r="G73" s="24"/>
      <c r="H73" s="24"/>
      <c r="I73" s="24" t="s">
        <v>303</v>
      </c>
      <c r="J73" s="25">
        <f>'bevételi tábla 4.sz. ered.ei.'!BC70</f>
        <v>0</v>
      </c>
      <c r="K73" s="25">
        <f>'bevételi tábla 4.sz. ered.ei.'!BD70</f>
        <v>0</v>
      </c>
      <c r="L73" s="25">
        <f>'bevételi tábla 4.sz. ered.ei.'!BE70</f>
        <v>0</v>
      </c>
      <c r="M73" s="25">
        <f>SUM(J73:L73)</f>
        <v>0</v>
      </c>
      <c r="N73" s="25">
        <f>'bevételi tábla 4.sz. mód.ei.'!BC70</f>
        <v>0</v>
      </c>
      <c r="O73" s="25">
        <f>'bevételi tábla 4.sz. ered.ei.'!BH70</f>
        <v>0</v>
      </c>
      <c r="P73" s="25">
        <f>'bevételi tábla 4.sz. ered.ei.'!BI70</f>
        <v>0</v>
      </c>
      <c r="Q73" s="25">
        <f>SUM(N73:P73)</f>
        <v>0</v>
      </c>
      <c r="R73" s="25">
        <f>'bevételi tábla 4.sz. telj.'!BC70</f>
        <v>0</v>
      </c>
      <c r="S73" s="25">
        <f>'bevételi tábla 4.sz. ered.ei.'!BL70</f>
        <v>0</v>
      </c>
      <c r="T73" s="25">
        <f>'bevételi tábla 4.sz. ered.ei.'!BM70</f>
        <v>0</v>
      </c>
      <c r="U73" s="132">
        <f>SUM(R73:T73)</f>
        <v>0</v>
      </c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87"/>
      <c r="DA73" s="87"/>
      <c r="DB73" s="87"/>
    </row>
    <row r="74" spans="1:106" s="94" customFormat="1" ht="15">
      <c r="A74" s="31"/>
      <c r="B74" s="6"/>
      <c r="C74" s="6"/>
      <c r="D74" s="21">
        <v>3</v>
      </c>
      <c r="E74" s="6" t="s">
        <v>304</v>
      </c>
      <c r="F74" s="24"/>
      <c r="G74" s="24"/>
      <c r="H74" s="24"/>
      <c r="I74" s="24" t="s">
        <v>305</v>
      </c>
      <c r="J74" s="25">
        <f>'bevételi tábla 4.sz. ered.ei.'!BC71</f>
        <v>0</v>
      </c>
      <c r="K74" s="25">
        <f>'bevételi tábla 4.sz. ered.ei.'!BD71</f>
        <v>0</v>
      </c>
      <c r="L74" s="25">
        <f>'bevételi tábla 4.sz. ered.ei.'!BE71</f>
        <v>0</v>
      </c>
      <c r="M74" s="25">
        <f>SUM(J74:L74)</f>
        <v>0</v>
      </c>
      <c r="N74" s="25">
        <f>'bevételi tábla 4.sz. mód.ei.'!BC71</f>
        <v>0</v>
      </c>
      <c r="O74" s="25">
        <f>'bevételi tábla 4.sz. ered.ei.'!BH71</f>
        <v>0</v>
      </c>
      <c r="P74" s="25">
        <f>'bevételi tábla 4.sz. ered.ei.'!BI71</f>
        <v>0</v>
      </c>
      <c r="Q74" s="25">
        <f>SUM(N74:P74)</f>
        <v>0</v>
      </c>
      <c r="R74" s="25">
        <f>'bevételi tábla 4.sz. telj.'!BC71</f>
        <v>0</v>
      </c>
      <c r="S74" s="25">
        <f>'bevételi tábla 4.sz. ered.ei.'!BL71</f>
        <v>0</v>
      </c>
      <c r="T74" s="25">
        <f>'bevételi tábla 4.sz. ered.ei.'!BM71</f>
        <v>0</v>
      </c>
      <c r="U74" s="132">
        <f>SUM(R74:T74)</f>
        <v>0</v>
      </c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87"/>
      <c r="DA74" s="87"/>
      <c r="DB74" s="87"/>
    </row>
    <row r="75" spans="1:106" s="94" customFormat="1" ht="15">
      <c r="A75" s="31"/>
      <c r="B75" s="29"/>
      <c r="C75" s="6"/>
      <c r="D75" s="21">
        <v>4</v>
      </c>
      <c r="E75" s="6" t="s">
        <v>306</v>
      </c>
      <c r="F75" s="24"/>
      <c r="G75" s="24"/>
      <c r="H75" s="24"/>
      <c r="I75" s="24" t="s">
        <v>307</v>
      </c>
      <c r="J75" s="25">
        <f>'bevételi tábla 4.sz. ered.ei.'!BC72</f>
        <v>0</v>
      </c>
      <c r="K75" s="25">
        <f>'bevételi tábla 4.sz. ered.ei.'!BD72</f>
        <v>0</v>
      </c>
      <c r="L75" s="25">
        <f>'bevételi tábla 4.sz. ered.ei.'!BE72</f>
        <v>0</v>
      </c>
      <c r="M75" s="25">
        <f>SUM(J75:L75)</f>
        <v>0</v>
      </c>
      <c r="N75" s="25">
        <f>'bevételi tábla 4.sz. mód.ei.'!BC72</f>
        <v>0</v>
      </c>
      <c r="O75" s="25">
        <f>'bevételi tábla 4.sz. ered.ei.'!BH72</f>
        <v>0</v>
      </c>
      <c r="P75" s="25">
        <f>'bevételi tábla 4.sz. ered.ei.'!BI72</f>
        <v>0</v>
      </c>
      <c r="Q75" s="25">
        <f>SUM(N75:P75)</f>
        <v>0</v>
      </c>
      <c r="R75" s="25">
        <f>'bevételi tábla 4.sz. telj.'!BC72</f>
        <v>0</v>
      </c>
      <c r="S75" s="25">
        <f>'bevételi tábla 4.sz. ered.ei.'!BL72</f>
        <v>0</v>
      </c>
      <c r="T75" s="25">
        <f>'bevételi tábla 4.sz. ered.ei.'!BM72</f>
        <v>0</v>
      </c>
      <c r="U75" s="132">
        <f>SUM(R75:T75)</f>
        <v>0</v>
      </c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87"/>
      <c r="DA75" s="87"/>
      <c r="DB75" s="87"/>
    </row>
    <row r="76" spans="1:106" s="94" customFormat="1" ht="15">
      <c r="A76" s="31"/>
      <c r="B76" s="29"/>
      <c r="C76" s="6"/>
      <c r="D76" s="21">
        <v>5</v>
      </c>
      <c r="E76" s="6" t="s">
        <v>308</v>
      </c>
      <c r="F76" s="24"/>
      <c r="G76" s="24"/>
      <c r="H76" s="24"/>
      <c r="I76" s="24" t="s">
        <v>309</v>
      </c>
      <c r="J76" s="25">
        <f>'bevételi tábla 4.sz. ered.ei.'!BC73</f>
        <v>0</v>
      </c>
      <c r="K76" s="25">
        <f>'bevételi tábla 4.sz. ered.ei.'!BD73</f>
        <v>0</v>
      </c>
      <c r="L76" s="25">
        <f>'bevételi tábla 4.sz. ered.ei.'!BE73</f>
        <v>0</v>
      </c>
      <c r="M76" s="25">
        <f>SUM(J76:L76)</f>
        <v>0</v>
      </c>
      <c r="N76" s="25">
        <f>'bevételi tábla 4.sz. mód.ei.'!BC73</f>
        <v>0</v>
      </c>
      <c r="O76" s="25">
        <f>'bevételi tábla 4.sz. ered.ei.'!BH73</f>
        <v>0</v>
      </c>
      <c r="P76" s="25">
        <f>'bevételi tábla 4.sz. ered.ei.'!BI73</f>
        <v>0</v>
      </c>
      <c r="Q76" s="25">
        <f>SUM(N76:P76)</f>
        <v>0</v>
      </c>
      <c r="R76" s="25">
        <f>'bevételi tábla 4.sz. telj.'!BC73</f>
        <v>8206358</v>
      </c>
      <c r="S76" s="25">
        <f>'bevételi tábla 4.sz. ered.ei.'!BL73</f>
        <v>0</v>
      </c>
      <c r="T76" s="25">
        <f>'bevételi tábla 4.sz. ered.ei.'!BM73</f>
        <v>0</v>
      </c>
      <c r="U76" s="132">
        <f>SUM(R76:T76)</f>
        <v>8206358</v>
      </c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87"/>
      <c r="DA76" s="87"/>
      <c r="DB76" s="87"/>
    </row>
    <row r="77" spans="1:106" s="94" customFormat="1" ht="17.25" customHeight="1">
      <c r="A77" s="31"/>
      <c r="B77" s="13"/>
      <c r="C77" s="14">
        <v>2</v>
      </c>
      <c r="D77" s="15" t="s">
        <v>310</v>
      </c>
      <c r="E77" s="15"/>
      <c r="F77" s="15"/>
      <c r="G77" s="15"/>
      <c r="H77" s="15"/>
      <c r="I77" s="16" t="s">
        <v>311</v>
      </c>
      <c r="J77" s="18">
        <f t="shared" ref="J77:Q77" si="24">SUM(J78:J81)</f>
        <v>700000</v>
      </c>
      <c r="K77" s="18">
        <f t="shared" si="24"/>
        <v>0</v>
      </c>
      <c r="L77" s="18">
        <f t="shared" si="24"/>
        <v>0</v>
      </c>
      <c r="M77" s="18">
        <f t="shared" si="24"/>
        <v>700000</v>
      </c>
      <c r="N77" s="18">
        <f t="shared" si="24"/>
        <v>700000</v>
      </c>
      <c r="O77" s="18">
        <f t="shared" si="24"/>
        <v>0</v>
      </c>
      <c r="P77" s="18">
        <f t="shared" si="24"/>
        <v>0</v>
      </c>
      <c r="Q77" s="18">
        <f t="shared" si="24"/>
        <v>700000</v>
      </c>
      <c r="R77" s="18">
        <f>SUM(R78:R81)</f>
        <v>726450</v>
      </c>
      <c r="S77" s="18">
        <f>SUM(S78:S81)</f>
        <v>0</v>
      </c>
      <c r="T77" s="18">
        <f>SUM(T78:T81)</f>
        <v>0</v>
      </c>
      <c r="U77" s="131">
        <f>SUM(U78:U81)</f>
        <v>726450</v>
      </c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7"/>
      <c r="DA77" s="87"/>
      <c r="DB77" s="87"/>
    </row>
    <row r="78" spans="1:106" s="94" customFormat="1" ht="15">
      <c r="A78" s="31"/>
      <c r="B78" s="29"/>
      <c r="C78" s="6"/>
      <c r="D78" s="21">
        <v>1</v>
      </c>
      <c r="E78" s="6" t="s">
        <v>312</v>
      </c>
      <c r="F78" s="6"/>
      <c r="G78" s="6"/>
      <c r="H78" s="6"/>
      <c r="I78" s="13" t="s">
        <v>313</v>
      </c>
      <c r="J78" s="25">
        <f>'bevételi tábla 4.sz. ered.ei.'!BC75</f>
        <v>0</v>
      </c>
      <c r="K78" s="25">
        <f>'bevételi tábla 4.sz. ered.ei.'!BD75</f>
        <v>0</v>
      </c>
      <c r="L78" s="25">
        <f>'bevételi tábla 4.sz. ered.ei.'!BE75</f>
        <v>0</v>
      </c>
      <c r="M78" s="25">
        <f>SUM(J78:L78)</f>
        <v>0</v>
      </c>
      <c r="N78" s="25">
        <f>'bevételi tábla 4.sz. mód.ei.'!BC75</f>
        <v>0</v>
      </c>
      <c r="O78" s="25">
        <f>'bevételi tábla 4.sz. ered.ei.'!BH75</f>
        <v>0</v>
      </c>
      <c r="P78" s="25">
        <f>'bevételi tábla 4.sz. ered.ei.'!BI75</f>
        <v>0</v>
      </c>
      <c r="Q78" s="25">
        <f>SUM(N78:P78)</f>
        <v>0</v>
      </c>
      <c r="R78" s="25">
        <f>'bevételi tábla 4.sz. telj.'!BC75</f>
        <v>0</v>
      </c>
      <c r="S78" s="25">
        <f>'bevételi tábla 4.sz. ered.ei.'!BL75</f>
        <v>0</v>
      </c>
      <c r="T78" s="25">
        <f>'bevételi tábla 4.sz. ered.ei.'!BM75</f>
        <v>0</v>
      </c>
      <c r="U78" s="132">
        <f>SUM(R78:T78)</f>
        <v>0</v>
      </c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7"/>
      <c r="DA78" s="87"/>
      <c r="DB78" s="87"/>
    </row>
    <row r="79" spans="1:106" s="94" customFormat="1" ht="15">
      <c r="A79" s="31"/>
      <c r="B79" s="29"/>
      <c r="C79" s="6"/>
      <c r="D79" s="21">
        <v>2</v>
      </c>
      <c r="E79" s="6" t="s">
        <v>314</v>
      </c>
      <c r="F79" s="6"/>
      <c r="G79" s="6"/>
      <c r="H79" s="6"/>
      <c r="I79" s="13" t="s">
        <v>315</v>
      </c>
      <c r="J79" s="25">
        <v>700000</v>
      </c>
      <c r="K79" s="25">
        <f>'bevételi tábla 4.sz. ered.ei.'!BD76</f>
        <v>0</v>
      </c>
      <c r="L79" s="25">
        <f>'bevételi tábla 4.sz. ered.ei.'!BE76</f>
        <v>0</v>
      </c>
      <c r="M79" s="25">
        <f>SUM(J79:L79)</f>
        <v>700000</v>
      </c>
      <c r="N79" s="25">
        <f>'bevételi tábla 4.sz. mód.ei.'!BC76</f>
        <v>700000</v>
      </c>
      <c r="O79" s="25">
        <f>'bevételi tábla 4.sz. ered.ei.'!BH76</f>
        <v>0</v>
      </c>
      <c r="P79" s="25">
        <f>'bevételi tábla 4.sz. ered.ei.'!BI76</f>
        <v>0</v>
      </c>
      <c r="Q79" s="25">
        <f>SUM(N79:P79)</f>
        <v>700000</v>
      </c>
      <c r="R79" s="25">
        <f>'bevételi tábla 4.sz. telj.'!BC76</f>
        <v>726450</v>
      </c>
      <c r="S79" s="25">
        <f>'bevételi tábla 4.sz. ered.ei.'!BL76</f>
        <v>0</v>
      </c>
      <c r="T79" s="25">
        <f>'bevételi tábla 4.sz. ered.ei.'!BM76</f>
        <v>0</v>
      </c>
      <c r="U79" s="132">
        <f>SUM(R79:T79)</f>
        <v>726450</v>
      </c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7"/>
      <c r="DA79" s="87"/>
      <c r="DB79" s="87"/>
    </row>
    <row r="80" spans="1:106" s="94" customFormat="1" ht="15">
      <c r="A80" s="31"/>
      <c r="B80" s="29"/>
      <c r="C80" s="6"/>
      <c r="D80" s="21">
        <v>3</v>
      </c>
      <c r="E80" s="6" t="s">
        <v>316</v>
      </c>
      <c r="F80" s="6"/>
      <c r="G80" s="6"/>
      <c r="H80" s="6"/>
      <c r="I80" s="13" t="s">
        <v>317</v>
      </c>
      <c r="J80" s="25">
        <f>'bevételi tábla 4.sz. ered.ei.'!BC77</f>
        <v>0</v>
      </c>
      <c r="K80" s="25">
        <f>'bevételi tábla 4.sz. ered.ei.'!BD77</f>
        <v>0</v>
      </c>
      <c r="L80" s="25">
        <f>'bevételi tábla 4.sz. ered.ei.'!BE77</f>
        <v>0</v>
      </c>
      <c r="M80" s="25">
        <f>SUM(J80:L80)</f>
        <v>0</v>
      </c>
      <c r="N80" s="25">
        <f>'bevételi tábla 4.sz. mód.ei.'!BC77</f>
        <v>0</v>
      </c>
      <c r="O80" s="25">
        <f>'bevételi tábla 4.sz. ered.ei.'!BH77</f>
        <v>0</v>
      </c>
      <c r="P80" s="25">
        <f>'bevételi tábla 4.sz. ered.ei.'!BI77</f>
        <v>0</v>
      </c>
      <c r="Q80" s="25">
        <f>SUM(N80:P80)</f>
        <v>0</v>
      </c>
      <c r="R80" s="25">
        <f>'bevételi tábla 4.sz. telj.'!BC77</f>
        <v>0</v>
      </c>
      <c r="S80" s="25">
        <f>'bevételi tábla 4.sz. ered.ei.'!BL77</f>
        <v>0</v>
      </c>
      <c r="T80" s="25">
        <f>'bevételi tábla 4.sz. ered.ei.'!BM77</f>
        <v>0</v>
      </c>
      <c r="U80" s="132">
        <f>SUM(R80:T80)</f>
        <v>0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7"/>
      <c r="DA80" s="87"/>
      <c r="DB80" s="87"/>
    </row>
    <row r="81" spans="1:106" s="94" customFormat="1" ht="15">
      <c r="A81" s="31"/>
      <c r="B81" s="29"/>
      <c r="C81" s="6"/>
      <c r="D81" s="21">
        <v>4</v>
      </c>
      <c r="E81" s="6" t="s">
        <v>318</v>
      </c>
      <c r="F81" s="6"/>
      <c r="G81" s="6"/>
      <c r="H81" s="6"/>
      <c r="I81" s="13" t="s">
        <v>319</v>
      </c>
      <c r="J81" s="25">
        <f>'bevételi tábla 4.sz. ered.ei.'!BC78</f>
        <v>0</v>
      </c>
      <c r="K81" s="25">
        <f>'bevételi tábla 4.sz. ered.ei.'!BD78</f>
        <v>0</v>
      </c>
      <c r="L81" s="25">
        <f>'bevételi tábla 4.sz. ered.ei.'!BE78</f>
        <v>0</v>
      </c>
      <c r="M81" s="25">
        <f>SUM(J81:L81)</f>
        <v>0</v>
      </c>
      <c r="N81" s="25">
        <f>'bevételi tábla 4.sz. mód.ei.'!BC78</f>
        <v>0</v>
      </c>
      <c r="O81" s="25">
        <f>'bevételi tábla 4.sz. ered.ei.'!BH78</f>
        <v>0</v>
      </c>
      <c r="P81" s="25">
        <f>'bevételi tábla 4.sz. ered.ei.'!BI78</f>
        <v>0</v>
      </c>
      <c r="Q81" s="25">
        <f>SUM(N81:P81)</f>
        <v>0</v>
      </c>
      <c r="R81" s="25">
        <f>'bevételi tábla 4.sz. telj.'!BC78</f>
        <v>0</v>
      </c>
      <c r="S81" s="25">
        <f>'bevételi tábla 4.sz. ered.ei.'!BL78</f>
        <v>0</v>
      </c>
      <c r="T81" s="25">
        <f>'bevételi tábla 4.sz. ered.ei.'!BM78</f>
        <v>0</v>
      </c>
      <c r="U81" s="132">
        <f>SUM(R81:T81)</f>
        <v>0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7"/>
      <c r="DA81" s="87"/>
      <c r="DB81" s="87"/>
    </row>
    <row r="82" spans="1:106" s="94" customFormat="1" ht="13.5" hidden="1" customHeight="1">
      <c r="A82" s="31"/>
      <c r="B82" s="29"/>
      <c r="C82" s="29"/>
      <c r="D82" s="21" t="s">
        <v>236</v>
      </c>
      <c r="E82" s="611" t="s">
        <v>320</v>
      </c>
      <c r="F82" s="611"/>
      <c r="G82" s="611"/>
      <c r="H82" s="611"/>
      <c r="I82" s="32" t="s">
        <v>319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137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87"/>
      <c r="DA82" s="87"/>
      <c r="DB82" s="87"/>
    </row>
    <row r="83" spans="1:106" s="94" customFormat="1" ht="15" hidden="1" customHeight="1">
      <c r="A83" s="31"/>
      <c r="B83" s="29"/>
      <c r="C83" s="6"/>
      <c r="D83" s="21">
        <v>5</v>
      </c>
      <c r="E83" s="6" t="s">
        <v>321</v>
      </c>
      <c r="F83" s="6"/>
      <c r="G83" s="6"/>
      <c r="H83" s="6"/>
      <c r="I83" s="13" t="s">
        <v>322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33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7"/>
      <c r="DA83" s="87"/>
      <c r="DB83" s="87"/>
    </row>
    <row r="84" spans="1:106" s="94" customFormat="1" ht="15" hidden="1" customHeight="1">
      <c r="A84" s="31"/>
      <c r="B84" s="29"/>
      <c r="C84" s="6"/>
      <c r="D84" s="29"/>
      <c r="E84" s="29"/>
      <c r="F84" s="29"/>
      <c r="G84" s="29"/>
      <c r="H84" s="29"/>
      <c r="I84" s="2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137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87"/>
      <c r="DA84" s="87"/>
      <c r="DB84" s="87"/>
    </row>
    <row r="85" spans="1:106" s="94" customFormat="1" ht="15" hidden="1" customHeight="1">
      <c r="A85" s="31"/>
      <c r="B85" s="29"/>
      <c r="C85" s="6"/>
      <c r="D85" s="29"/>
      <c r="E85" s="611"/>
      <c r="F85" s="611"/>
      <c r="G85" s="611"/>
      <c r="H85" s="611"/>
      <c r="I85" s="32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137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87"/>
      <c r="DA85" s="87"/>
      <c r="DB85" s="87"/>
    </row>
    <row r="86" spans="1:106" s="94" customFormat="1" ht="15" hidden="1" customHeight="1">
      <c r="A86" s="31"/>
      <c r="B86" s="29"/>
      <c r="C86" s="29"/>
      <c r="D86" s="29"/>
      <c r="E86" s="29"/>
      <c r="F86" s="29"/>
      <c r="G86" s="29"/>
      <c r="H86" s="29"/>
      <c r="I86" s="2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137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87"/>
      <c r="DA86" s="87"/>
      <c r="DB86" s="87"/>
    </row>
    <row r="87" spans="1:106" s="94" customFormat="1" ht="17.25" customHeight="1">
      <c r="A87" s="31"/>
      <c r="B87" s="13"/>
      <c r="C87" s="14">
        <v>3</v>
      </c>
      <c r="D87" s="15" t="s">
        <v>323</v>
      </c>
      <c r="E87" s="15"/>
      <c r="F87" s="15"/>
      <c r="G87" s="15"/>
      <c r="H87" s="15"/>
      <c r="I87" s="16" t="s">
        <v>324</v>
      </c>
      <c r="J87" s="28">
        <f t="shared" ref="J87:Q87" si="25">SUM(J88:J90)</f>
        <v>1177500</v>
      </c>
      <c r="K87" s="28">
        <f t="shared" si="25"/>
        <v>0</v>
      </c>
      <c r="L87" s="28">
        <f t="shared" si="25"/>
        <v>0</v>
      </c>
      <c r="M87" s="28">
        <f t="shared" si="25"/>
        <v>1177500</v>
      </c>
      <c r="N87" s="28">
        <f t="shared" si="25"/>
        <v>1177500</v>
      </c>
      <c r="O87" s="28">
        <f t="shared" si="25"/>
        <v>0</v>
      </c>
      <c r="P87" s="28">
        <f t="shared" si="25"/>
        <v>0</v>
      </c>
      <c r="Q87" s="28">
        <f t="shared" si="25"/>
        <v>1177500</v>
      </c>
      <c r="R87" s="28">
        <f>SUM(R88:R90)</f>
        <v>1883000</v>
      </c>
      <c r="S87" s="28">
        <f>SUM(S88:S90)</f>
        <v>0</v>
      </c>
      <c r="T87" s="28">
        <f>SUM(T88:T90)</f>
        <v>0</v>
      </c>
      <c r="U87" s="134">
        <f>SUM(U88:U90)</f>
        <v>1883000</v>
      </c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7"/>
      <c r="DA87" s="87"/>
      <c r="DB87" s="87"/>
    </row>
    <row r="88" spans="1:106" s="94" customFormat="1" ht="15" customHeight="1">
      <c r="A88" s="31"/>
      <c r="B88" s="29"/>
      <c r="C88" s="6"/>
      <c r="D88" s="21">
        <v>1</v>
      </c>
      <c r="E88" s="13" t="s">
        <v>325</v>
      </c>
      <c r="F88" s="24"/>
      <c r="G88" s="24"/>
      <c r="H88" s="24"/>
      <c r="I88" s="24" t="s">
        <v>326</v>
      </c>
      <c r="J88" s="25">
        <f>'bevételi tábla 4.sz. ered.ei.'!BC85</f>
        <v>0</v>
      </c>
      <c r="K88" s="25">
        <f>'bevételi tábla 4.sz. ered.ei.'!BD85</f>
        <v>0</v>
      </c>
      <c r="L88" s="25">
        <f>'bevételi tábla 4.sz. ered.ei.'!BE85</f>
        <v>0</v>
      </c>
      <c r="M88" s="25">
        <f>SUM(J88:L88)</f>
        <v>0</v>
      </c>
      <c r="N88" s="25">
        <f>'bevételi tábla 4.sz. mód.ei.'!BC85</f>
        <v>0</v>
      </c>
      <c r="O88" s="25">
        <f>'bevételi tábla 4.sz. ered.ei.'!BH85</f>
        <v>0</v>
      </c>
      <c r="P88" s="25">
        <f>'bevételi tábla 4.sz. ered.ei.'!BI85</f>
        <v>0</v>
      </c>
      <c r="Q88" s="25">
        <f>SUM(N88:P88)</f>
        <v>0</v>
      </c>
      <c r="R88" s="25">
        <f>'bevételi tábla 4.sz. telj.'!BC85</f>
        <v>0</v>
      </c>
      <c r="S88" s="25">
        <f>'bevételi tábla 4.sz. ered.ei.'!BL85</f>
        <v>0</v>
      </c>
      <c r="T88" s="25">
        <f>'bevételi tábla 4.sz. ered.ei.'!BM85</f>
        <v>0</v>
      </c>
      <c r="U88" s="132">
        <f>SUM(R88:T88)</f>
        <v>0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87"/>
      <c r="DA88" s="87"/>
      <c r="DB88" s="87"/>
    </row>
    <row r="89" spans="1:106" s="94" customFormat="1" ht="14.25" customHeight="1">
      <c r="A89" s="31"/>
      <c r="B89" s="29"/>
      <c r="C89" s="6"/>
      <c r="D89" s="21">
        <v>2</v>
      </c>
      <c r="E89" s="13" t="s">
        <v>327</v>
      </c>
      <c r="F89" s="24"/>
      <c r="G89" s="24"/>
      <c r="H89" s="24"/>
      <c r="I89" s="24" t="s">
        <v>328</v>
      </c>
      <c r="J89" s="25">
        <f>'bevételi tábla 4.sz. ered.ei.'!BC86</f>
        <v>0</v>
      </c>
      <c r="K89" s="25">
        <f>'bevételi tábla 4.sz. ered.ei.'!BD86</f>
        <v>0</v>
      </c>
      <c r="L89" s="25">
        <f>'bevételi tábla 4.sz. ered.ei.'!BE86</f>
        <v>0</v>
      </c>
      <c r="M89" s="25">
        <f>SUM(J89:L89)</f>
        <v>0</v>
      </c>
      <c r="N89" s="25">
        <f>'bevételi tábla 4.sz. mód.ei.'!BC86</f>
        <v>0</v>
      </c>
      <c r="O89" s="25">
        <f>'bevételi tábla 4.sz. ered.ei.'!BH86</f>
        <v>0</v>
      </c>
      <c r="P89" s="25">
        <f>'bevételi tábla 4.sz. ered.ei.'!BI86</f>
        <v>0</v>
      </c>
      <c r="Q89" s="25">
        <f>SUM(N89:P89)</f>
        <v>0</v>
      </c>
      <c r="R89" s="25">
        <f>'bevételi tábla 4.sz. telj.'!BC86</f>
        <v>0</v>
      </c>
      <c r="S89" s="25">
        <f>'bevételi tábla 4.sz. ered.ei.'!BL86</f>
        <v>0</v>
      </c>
      <c r="T89" s="25">
        <f>'bevételi tábla 4.sz. ered.ei.'!BM86</f>
        <v>0</v>
      </c>
      <c r="U89" s="132">
        <f>SUM(R89:T89)</f>
        <v>0</v>
      </c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87"/>
      <c r="DA89" s="87"/>
      <c r="DB89" s="87"/>
    </row>
    <row r="90" spans="1:106" s="94" customFormat="1" ht="15" customHeight="1">
      <c r="A90" s="31"/>
      <c r="B90" s="29"/>
      <c r="C90" s="6"/>
      <c r="D90" s="21">
        <v>3</v>
      </c>
      <c r="E90" s="13" t="s">
        <v>329</v>
      </c>
      <c r="F90" s="24"/>
      <c r="G90" s="24"/>
      <c r="H90" s="24"/>
      <c r="I90" s="24" t="s">
        <v>330</v>
      </c>
      <c r="J90" s="25">
        <f>'bevételi tábla 4.sz. ered.ei.'!BC87</f>
        <v>1177500</v>
      </c>
      <c r="K90" s="25">
        <f>'bevételi tábla 4.sz. ered.ei.'!BD87</f>
        <v>0</v>
      </c>
      <c r="L90" s="25">
        <f>'bevételi tábla 4.sz. ered.ei.'!BE87</f>
        <v>0</v>
      </c>
      <c r="M90" s="25">
        <f>SUM(J90:L90)</f>
        <v>1177500</v>
      </c>
      <c r="N90" s="25">
        <f>'bevételi tábla 4.sz. mód.ei.'!BC87</f>
        <v>1177500</v>
      </c>
      <c r="O90" s="25">
        <f>'bevételi tábla 4.sz. ered.ei.'!BH87</f>
        <v>0</v>
      </c>
      <c r="P90" s="25">
        <f>'bevételi tábla 4.sz. ered.ei.'!BI87</f>
        <v>0</v>
      </c>
      <c r="Q90" s="25">
        <f>SUM(N90:P90)</f>
        <v>1177500</v>
      </c>
      <c r="R90" s="25">
        <f>'bevételi tábla 4.sz. telj.'!BC87</f>
        <v>1883000</v>
      </c>
      <c r="S90" s="25">
        <f>'bevételi tábla 4.sz. ered.ei.'!BL87</f>
        <v>0</v>
      </c>
      <c r="T90" s="25">
        <f>'bevételi tábla 4.sz. ered.ei.'!BM87</f>
        <v>0</v>
      </c>
      <c r="U90" s="132">
        <f>SUM(R90:T90)</f>
        <v>1883000</v>
      </c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87"/>
      <c r="DA90" s="87"/>
      <c r="DB90" s="87"/>
    </row>
    <row r="91" spans="1:106" s="94" customFormat="1" ht="27" customHeight="1">
      <c r="A91" s="604" t="s">
        <v>331</v>
      </c>
      <c r="B91" s="605"/>
      <c r="C91" s="605"/>
      <c r="D91" s="605"/>
      <c r="E91" s="605"/>
      <c r="F91" s="605"/>
      <c r="G91" s="605"/>
      <c r="H91" s="605"/>
      <c r="I91" s="200"/>
      <c r="J91" s="38">
        <f t="shared" ref="J91:Q91" si="26">J8+J70</f>
        <v>97261519</v>
      </c>
      <c r="K91" s="38">
        <f t="shared" si="26"/>
        <v>0</v>
      </c>
      <c r="L91" s="38">
        <f t="shared" si="26"/>
        <v>0</v>
      </c>
      <c r="M91" s="38">
        <f t="shared" si="26"/>
        <v>97461519</v>
      </c>
      <c r="N91" s="38">
        <f t="shared" si="26"/>
        <v>103146698</v>
      </c>
      <c r="O91" s="38">
        <f>O8+O70</f>
        <v>0</v>
      </c>
      <c r="P91" s="38">
        <f t="shared" si="26"/>
        <v>0</v>
      </c>
      <c r="Q91" s="38">
        <f t="shared" si="26"/>
        <v>103146698</v>
      </c>
      <c r="R91" s="38">
        <f>R8+R70</f>
        <v>79652470</v>
      </c>
      <c r="S91" s="38">
        <f>S8+S70</f>
        <v>0</v>
      </c>
      <c r="T91" s="38">
        <f>T8+T70</f>
        <v>0</v>
      </c>
      <c r="U91" s="138">
        <f>U8+U70</f>
        <v>79652470</v>
      </c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7"/>
      <c r="DA91" s="87"/>
      <c r="DB91" s="87"/>
    </row>
    <row r="92" spans="1:106" s="94" customFormat="1" ht="24" customHeight="1">
      <c r="A92" s="621" t="s">
        <v>332</v>
      </c>
      <c r="B92" s="622"/>
      <c r="C92" s="622"/>
      <c r="D92" s="622"/>
      <c r="E92" s="622"/>
      <c r="F92" s="622"/>
      <c r="G92" s="622"/>
      <c r="H92" s="622"/>
      <c r="I92" s="40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139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87"/>
      <c r="DA92" s="87"/>
      <c r="DB92" s="87"/>
    </row>
    <row r="93" spans="1:106" s="94" customFormat="1" ht="24.75" customHeight="1">
      <c r="A93" s="31"/>
      <c r="B93" s="9">
        <v>3</v>
      </c>
      <c r="C93" s="42" t="s">
        <v>333</v>
      </c>
      <c r="D93" s="42"/>
      <c r="E93" s="42"/>
      <c r="F93" s="42"/>
      <c r="G93" s="42"/>
      <c r="H93" s="42"/>
      <c r="I93" s="201" t="s">
        <v>334</v>
      </c>
      <c r="J93" s="43">
        <f t="shared" ref="J93:U93" si="27">J94</f>
        <v>51519408</v>
      </c>
      <c r="K93" s="43">
        <f t="shared" si="27"/>
        <v>0</v>
      </c>
      <c r="L93" s="43">
        <f t="shared" si="27"/>
        <v>0</v>
      </c>
      <c r="M93" s="43">
        <f t="shared" si="27"/>
        <v>51519408</v>
      </c>
      <c r="N93" s="43">
        <f t="shared" si="27"/>
        <v>50944175</v>
      </c>
      <c r="O93" s="43">
        <f t="shared" si="27"/>
        <v>0</v>
      </c>
      <c r="P93" s="43">
        <f t="shared" si="27"/>
        <v>0</v>
      </c>
      <c r="Q93" s="43">
        <f t="shared" si="27"/>
        <v>50944175</v>
      </c>
      <c r="R93" s="43">
        <f t="shared" si="27"/>
        <v>44898332</v>
      </c>
      <c r="S93" s="43">
        <f t="shared" si="27"/>
        <v>0</v>
      </c>
      <c r="T93" s="43">
        <f t="shared" si="27"/>
        <v>0</v>
      </c>
      <c r="U93" s="140">
        <f t="shared" si="27"/>
        <v>44898332</v>
      </c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7"/>
      <c r="DA93" s="87"/>
      <c r="DB93" s="87"/>
    </row>
    <row r="94" spans="1:106" s="94" customFormat="1" ht="15">
      <c r="A94" s="31"/>
      <c r="B94" s="29"/>
      <c r="C94" s="14">
        <v>1</v>
      </c>
      <c r="D94" s="606" t="s">
        <v>335</v>
      </c>
      <c r="E94" s="606"/>
      <c r="F94" s="606"/>
      <c r="G94" s="606"/>
      <c r="H94" s="606"/>
      <c r="I94" s="16" t="s">
        <v>336</v>
      </c>
      <c r="J94" s="18">
        <f t="shared" ref="J94:Q94" si="28">J95+J99+J100+J103+J104</f>
        <v>51519408</v>
      </c>
      <c r="K94" s="18">
        <f t="shared" si="28"/>
        <v>0</v>
      </c>
      <c r="L94" s="18">
        <f t="shared" si="28"/>
        <v>0</v>
      </c>
      <c r="M94" s="18">
        <f t="shared" si="28"/>
        <v>51519408</v>
      </c>
      <c r="N94" s="18">
        <f t="shared" si="28"/>
        <v>50944175</v>
      </c>
      <c r="O94" s="18">
        <f t="shared" si="28"/>
        <v>0</v>
      </c>
      <c r="P94" s="18">
        <f t="shared" si="28"/>
        <v>0</v>
      </c>
      <c r="Q94" s="18">
        <f t="shared" si="28"/>
        <v>50944175</v>
      </c>
      <c r="R94" s="18">
        <f>R95+R99+R100+R103+R104</f>
        <v>44898332</v>
      </c>
      <c r="S94" s="18">
        <f>S95+S99+S100+S103+S104</f>
        <v>0</v>
      </c>
      <c r="T94" s="18">
        <f>T95+T99+T100+T103+T104</f>
        <v>0</v>
      </c>
      <c r="U94" s="131">
        <f>U95+U99+U100+U103+U104</f>
        <v>44898332</v>
      </c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7"/>
      <c r="DA94" s="87"/>
      <c r="DB94" s="87"/>
    </row>
    <row r="95" spans="1:106" s="94" customFormat="1" ht="15">
      <c r="A95" s="31"/>
      <c r="B95" s="29"/>
      <c r="C95" s="44"/>
      <c r="D95" s="21">
        <v>1</v>
      </c>
      <c r="E95" s="6" t="s">
        <v>337</v>
      </c>
      <c r="F95" s="6"/>
      <c r="G95" s="6"/>
      <c r="H95" s="6"/>
      <c r="I95" s="6" t="s">
        <v>338</v>
      </c>
      <c r="J95" s="45">
        <f>SUM(J96:J98)</f>
        <v>10126500</v>
      </c>
      <c r="K95" s="45">
        <f>SUM(K96:K98)</f>
        <v>0</v>
      </c>
      <c r="L95" s="45">
        <f>SUM(L96:L98)</f>
        <v>0</v>
      </c>
      <c r="M95" s="45">
        <f>SUM(M96:M98)</f>
        <v>10126500</v>
      </c>
      <c r="N95" s="25">
        <f>'bevételi tábla 4.sz. mód.ei.'!BC92</f>
        <v>10126500</v>
      </c>
      <c r="O95" s="45">
        <f>SUM(O96:O98)</f>
        <v>0</v>
      </c>
      <c r="P95" s="45">
        <f>SUM(P96:P98)</f>
        <v>0</v>
      </c>
      <c r="Q95" s="45">
        <f>SUM(Q96:Q98)</f>
        <v>10126500</v>
      </c>
      <c r="R95" s="25">
        <f>'bevételi tábla 4.sz. telj.'!BC92</f>
        <v>2820396</v>
      </c>
      <c r="S95" s="45">
        <f>SUM(S96:S98)</f>
        <v>0</v>
      </c>
      <c r="T95" s="45">
        <f>SUM(T96:T98)</f>
        <v>0</v>
      </c>
      <c r="U95" s="149">
        <f>SUM(U96:U98)</f>
        <v>2820396</v>
      </c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7"/>
      <c r="DA95" s="87"/>
      <c r="DB95" s="87"/>
    </row>
    <row r="96" spans="1:106" s="94" customFormat="1" ht="15">
      <c r="A96" s="31"/>
      <c r="B96" s="29"/>
      <c r="C96" s="44"/>
      <c r="D96" s="19"/>
      <c r="E96" s="21">
        <v>1</v>
      </c>
      <c r="F96" s="603" t="s">
        <v>339</v>
      </c>
      <c r="G96" s="603"/>
      <c r="H96" s="603"/>
      <c r="I96" s="13" t="s">
        <v>340</v>
      </c>
      <c r="J96" s="25">
        <f>'bevételi tábla 4.sz. ered.ei.'!BC93</f>
        <v>10126500</v>
      </c>
      <c r="K96" s="25">
        <f>'bevételi tábla 4.sz. ered.ei.'!BD93</f>
        <v>0</v>
      </c>
      <c r="L96" s="25">
        <f>'bevételi tábla 4.sz. ered.ei.'!BE93</f>
        <v>0</v>
      </c>
      <c r="M96" s="25">
        <f>SUM(J96:L96)</f>
        <v>10126500</v>
      </c>
      <c r="N96" s="25">
        <f>'bevételi tábla 4.sz. mód.ei.'!BC93</f>
        <v>10126500</v>
      </c>
      <c r="O96" s="25">
        <f>'bevételi tábla 4.sz. ered.ei.'!BH93</f>
        <v>0</v>
      </c>
      <c r="P96" s="25">
        <f>'bevételi tábla 4.sz. ered.ei.'!BI93</f>
        <v>0</v>
      </c>
      <c r="Q96" s="25">
        <f>SUM(N96:P96)</f>
        <v>10126500</v>
      </c>
      <c r="R96" s="25">
        <f>'bevételi tábla 4.sz. telj.'!BC93</f>
        <v>0</v>
      </c>
      <c r="S96" s="25">
        <f>'bevételi tábla 4.sz. ered.ei.'!BL93</f>
        <v>0</v>
      </c>
      <c r="T96" s="25">
        <f>'bevételi tábla 4.sz. ered.ei.'!BM93</f>
        <v>0</v>
      </c>
      <c r="U96" s="132">
        <f>SUM(R96:T96)</f>
        <v>0</v>
      </c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7"/>
      <c r="DA96" s="87"/>
      <c r="DB96" s="87"/>
    </row>
    <row r="97" spans="1:106" s="92" customFormat="1" ht="15" customHeight="1">
      <c r="A97" s="12"/>
      <c r="B97" s="19"/>
      <c r="C97" s="19"/>
      <c r="D97" s="19"/>
      <c r="E97" s="21">
        <v>2</v>
      </c>
      <c r="F97" s="603" t="s">
        <v>341</v>
      </c>
      <c r="G97" s="603"/>
      <c r="H97" s="603"/>
      <c r="I97" s="13" t="s">
        <v>342</v>
      </c>
      <c r="J97" s="25">
        <f>'bevételi tábla 4.sz. ered.ei.'!BC94</f>
        <v>0</v>
      </c>
      <c r="K97" s="25">
        <f>'bevételi tábla 4.sz. ered.ei.'!BD94</f>
        <v>0</v>
      </c>
      <c r="L97" s="25">
        <f>'bevételi tábla 4.sz. ered.ei.'!BE94</f>
        <v>0</v>
      </c>
      <c r="M97" s="25">
        <f>SUM(J97:L97)</f>
        <v>0</v>
      </c>
      <c r="N97" s="25">
        <f>'bevételi tábla 4.sz. mód.ei.'!BC94</f>
        <v>0</v>
      </c>
      <c r="O97" s="25">
        <f>'bevételi tábla 4.sz. ered.ei.'!BH94</f>
        <v>0</v>
      </c>
      <c r="P97" s="25">
        <f>'bevételi tábla 4.sz. ered.ei.'!BI94</f>
        <v>0</v>
      </c>
      <c r="Q97" s="25">
        <f>SUM(N97:P97)</f>
        <v>0</v>
      </c>
      <c r="R97" s="25">
        <f>'bevételi tábla 4.sz. telj.'!BC94</f>
        <v>2820396</v>
      </c>
      <c r="S97" s="25">
        <f>'bevételi tábla 4.sz. ered.ei.'!BL94</f>
        <v>0</v>
      </c>
      <c r="T97" s="25">
        <f>'bevételi tábla 4.sz. ered.ei.'!BM94</f>
        <v>0</v>
      </c>
      <c r="U97" s="132">
        <f>SUM(R97:T97)</f>
        <v>2820396</v>
      </c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7"/>
      <c r="DA97" s="87"/>
      <c r="DB97" s="87"/>
    </row>
    <row r="98" spans="1:106" ht="15" customHeight="1">
      <c r="A98" s="20"/>
      <c r="D98" s="19"/>
      <c r="E98" s="21">
        <v>3</v>
      </c>
      <c r="F98" s="603" t="s">
        <v>343</v>
      </c>
      <c r="G98" s="603"/>
      <c r="H98" s="603"/>
      <c r="I98" s="13" t="s">
        <v>344</v>
      </c>
      <c r="J98" s="25">
        <f>'bevételi tábla 4.sz. ered.ei.'!BC95</f>
        <v>0</v>
      </c>
      <c r="K98" s="25">
        <f>'bevételi tábla 4.sz. ered.ei.'!BD95</f>
        <v>0</v>
      </c>
      <c r="L98" s="25">
        <f>'bevételi tábla 4.sz. ered.ei.'!BE95</f>
        <v>0</v>
      </c>
      <c r="M98" s="25">
        <f>SUM(J98:L98)</f>
        <v>0</v>
      </c>
      <c r="N98" s="25">
        <f>'bevételi tábla 4.sz. mód.ei.'!BC95</f>
        <v>0</v>
      </c>
      <c r="O98" s="25">
        <f>'bevételi tábla 4.sz. ered.ei.'!BH95</f>
        <v>0</v>
      </c>
      <c r="P98" s="25">
        <f>'bevételi tábla 4.sz. ered.ei.'!BI95</f>
        <v>0</v>
      </c>
      <c r="Q98" s="25">
        <f>SUM(N98:P98)</f>
        <v>0</v>
      </c>
      <c r="R98" s="25">
        <f>'bevételi tábla 4.sz. telj.'!BC95</f>
        <v>0</v>
      </c>
      <c r="S98" s="25">
        <f>'bevételi tábla 4.sz. ered.ei.'!BL95</f>
        <v>0</v>
      </c>
      <c r="T98" s="25">
        <f>'bevételi tábla 4.sz. ered.ei.'!BM95</f>
        <v>0</v>
      </c>
      <c r="U98" s="132">
        <f>SUM(R98:T98)</f>
        <v>0</v>
      </c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7"/>
      <c r="DA98" s="87"/>
      <c r="DB98" s="87"/>
    </row>
    <row r="99" spans="1:106" ht="15">
      <c r="A99" s="20"/>
      <c r="D99" s="21">
        <v>2</v>
      </c>
      <c r="E99" s="13" t="s">
        <v>345</v>
      </c>
      <c r="F99" s="24"/>
      <c r="G99" s="24"/>
      <c r="H99" s="24"/>
      <c r="I99" s="24" t="s">
        <v>346</v>
      </c>
      <c r="J99" s="25">
        <f>'bevételi tábla 4.sz. ered.ei.'!BC96</f>
        <v>0</v>
      </c>
      <c r="K99" s="25">
        <f>'bevételi tábla 4.sz. ered.ei.'!BD96</f>
        <v>0</v>
      </c>
      <c r="L99" s="25">
        <f>'bevételi tábla 4.sz. ered.ei.'!BE96</f>
        <v>0</v>
      </c>
      <c r="M99" s="25">
        <f>SUM(J99:L99)</f>
        <v>0</v>
      </c>
      <c r="N99" s="25">
        <f>'bevételi tábla 4.sz. mód.ei.'!BC96</f>
        <v>0</v>
      </c>
      <c r="O99" s="25">
        <f>'bevételi tábla 4.sz. ered.ei.'!BH96</f>
        <v>0</v>
      </c>
      <c r="P99" s="25">
        <f>'bevételi tábla 4.sz. ered.ei.'!BI96</f>
        <v>0</v>
      </c>
      <c r="Q99" s="25">
        <f>SUM(N99:P99)</f>
        <v>0</v>
      </c>
      <c r="R99" s="25">
        <f>'bevételi tábla 4.sz. telj.'!BC96</f>
        <v>0</v>
      </c>
      <c r="S99" s="25">
        <f>'bevételi tábla 4.sz. ered.ei.'!BL96</f>
        <v>0</v>
      </c>
      <c r="T99" s="25">
        <f>'bevételi tábla 4.sz. ered.ei.'!BM96</f>
        <v>0</v>
      </c>
      <c r="U99" s="132">
        <f>SUM(R99:T99)</f>
        <v>0</v>
      </c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87"/>
      <c r="DA99" s="87"/>
      <c r="DB99" s="87"/>
    </row>
    <row r="100" spans="1:106" ht="15">
      <c r="A100" s="20"/>
      <c r="D100" s="21">
        <v>3</v>
      </c>
      <c r="E100" s="13" t="s">
        <v>347</v>
      </c>
      <c r="F100" s="24"/>
      <c r="G100" s="24"/>
      <c r="H100" s="24"/>
      <c r="I100" s="24" t="s">
        <v>348</v>
      </c>
      <c r="J100" s="45">
        <f>SUM(J101:J102)</f>
        <v>41392908</v>
      </c>
      <c r="K100" s="45">
        <f>SUM(K101:K102)</f>
        <v>0</v>
      </c>
      <c r="L100" s="45">
        <f>SUM(L101:L102)</f>
        <v>0</v>
      </c>
      <c r="M100" s="45">
        <f>SUM(M101:M102)</f>
        <v>41392908</v>
      </c>
      <c r="N100" s="25">
        <f>'bevételi tábla 4.sz. mód.ei.'!BC97</f>
        <v>40817675</v>
      </c>
      <c r="O100" s="45">
        <f>SUM(O101:O102)</f>
        <v>0</v>
      </c>
      <c r="P100" s="45">
        <f>SUM(P101:P102)</f>
        <v>0</v>
      </c>
      <c r="Q100" s="45">
        <f>SUM(Q101:Q102)</f>
        <v>40817675</v>
      </c>
      <c r="R100" s="25">
        <f>'bevételi tábla 4.sz. telj.'!BC97</f>
        <v>40817675</v>
      </c>
      <c r="S100" s="45">
        <f>SUM(S101:S102)</f>
        <v>0</v>
      </c>
      <c r="T100" s="45">
        <f>SUM(T101:T102)</f>
        <v>0</v>
      </c>
      <c r="U100" s="149">
        <f>SUM(U101:U102)</f>
        <v>40817675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7"/>
      <c r="DA100" s="87"/>
      <c r="DB100" s="87"/>
    </row>
    <row r="101" spans="1:106" ht="15">
      <c r="A101" s="20"/>
      <c r="E101" s="21">
        <v>1</v>
      </c>
      <c r="F101" s="603" t="s">
        <v>349</v>
      </c>
      <c r="G101" s="603"/>
      <c r="H101" s="603"/>
      <c r="I101" s="13" t="s">
        <v>350</v>
      </c>
      <c r="J101" s="25">
        <f>'bevételi tábla 4.sz. ered.ei.'!BC98</f>
        <v>41392908</v>
      </c>
      <c r="K101" s="25">
        <f>'bevételi tábla 4.sz. ered.ei.'!BD98</f>
        <v>0</v>
      </c>
      <c r="L101" s="25">
        <f>'bevételi tábla 4.sz. ered.ei.'!BE98</f>
        <v>0</v>
      </c>
      <c r="M101" s="25">
        <f>SUM(J101:L101)</f>
        <v>41392908</v>
      </c>
      <c r="N101" s="25">
        <f>'bevételi tábla 4.sz. mód.ei.'!BC98</f>
        <v>40817675</v>
      </c>
      <c r="O101" s="25">
        <f>'bevételi tábla 4.sz. ered.ei.'!BH98</f>
        <v>0</v>
      </c>
      <c r="P101" s="25">
        <f>'bevételi tábla 4.sz. ered.ei.'!BI98</f>
        <v>0</v>
      </c>
      <c r="Q101" s="25">
        <f>SUM(N101:P101)</f>
        <v>40817675</v>
      </c>
      <c r="R101" s="25">
        <f>'bevételi tábla 4.sz. telj.'!BC98</f>
        <v>40817675</v>
      </c>
      <c r="S101" s="25">
        <f>'bevételi tábla 4.sz. ered.ei.'!BL98</f>
        <v>0</v>
      </c>
      <c r="T101" s="25">
        <f>'bevételi tábla 4.sz. ered.ei.'!BM98</f>
        <v>0</v>
      </c>
      <c r="U101" s="132">
        <f>SUM(R101:T101)</f>
        <v>40817675</v>
      </c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7"/>
      <c r="DA101" s="87"/>
      <c r="DB101" s="87"/>
    </row>
    <row r="102" spans="1:106" ht="15">
      <c r="A102" s="20"/>
      <c r="E102" s="21">
        <v>2</v>
      </c>
      <c r="F102" s="603" t="s">
        <v>351</v>
      </c>
      <c r="G102" s="603"/>
      <c r="H102" s="603"/>
      <c r="I102" s="13" t="s">
        <v>352</v>
      </c>
      <c r="J102" s="25">
        <f>'bevételi tábla 4.sz. ered.ei.'!BC99</f>
        <v>0</v>
      </c>
      <c r="K102" s="25">
        <f>'bevételi tábla 4.sz. ered.ei.'!BD99</f>
        <v>0</v>
      </c>
      <c r="L102" s="25">
        <f>'bevételi tábla 4.sz. ered.ei.'!BE99</f>
        <v>0</v>
      </c>
      <c r="M102" s="25">
        <f>SUM(J102:L102)</f>
        <v>0</v>
      </c>
      <c r="N102" s="25">
        <f>'bevételi tábla 4.sz. mód.ei.'!BC99</f>
        <v>0</v>
      </c>
      <c r="O102" s="25">
        <f>'bevételi tábla 4.sz. ered.ei.'!BH99</f>
        <v>0</v>
      </c>
      <c r="P102" s="25">
        <f>'bevételi tábla 4.sz. ered.ei.'!BI99</f>
        <v>0</v>
      </c>
      <c r="Q102" s="25">
        <f>SUM(N102:P102)</f>
        <v>0</v>
      </c>
      <c r="R102" s="25">
        <f>'bevételi tábla 4.sz. telj.'!BC99</f>
        <v>0</v>
      </c>
      <c r="S102" s="25">
        <f>'bevételi tábla 4.sz. ered.ei.'!BL99</f>
        <v>0</v>
      </c>
      <c r="T102" s="25">
        <f>'bevételi tábla 4.sz. ered.ei.'!BM99</f>
        <v>0</v>
      </c>
      <c r="U102" s="132">
        <f>SUM(R102:T102)</f>
        <v>0</v>
      </c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7"/>
      <c r="DA102" s="87"/>
      <c r="DB102" s="87"/>
    </row>
    <row r="103" spans="1:106" ht="15">
      <c r="A103" s="20"/>
      <c r="D103" s="21">
        <v>4</v>
      </c>
      <c r="E103" s="13" t="s">
        <v>353</v>
      </c>
      <c r="F103" s="24"/>
      <c r="G103" s="24"/>
      <c r="H103" s="24"/>
      <c r="I103" s="24" t="s">
        <v>354</v>
      </c>
      <c r="J103" s="25">
        <f>'bevételi tábla 4.sz. ered.ei.'!BC100</f>
        <v>0</v>
      </c>
      <c r="K103" s="25">
        <f>'bevételi tábla 4.sz. ered.ei.'!BD100</f>
        <v>0</v>
      </c>
      <c r="L103" s="25">
        <f>'bevételi tábla 4.sz. ered.ei.'!BE100</f>
        <v>0</v>
      </c>
      <c r="M103" s="25">
        <f>SUM(J103:L103)</f>
        <v>0</v>
      </c>
      <c r="N103" s="25">
        <f>'bevételi tábla 4.sz. mód.ei.'!BC100</f>
        <v>0</v>
      </c>
      <c r="O103" s="25">
        <f>'bevételi tábla 4.sz. ered.ei.'!BH100</f>
        <v>0</v>
      </c>
      <c r="P103" s="25">
        <f>'bevételi tábla 4.sz. ered.ei.'!BI100</f>
        <v>0</v>
      </c>
      <c r="Q103" s="25">
        <f>SUM(N103:P103)</f>
        <v>0</v>
      </c>
      <c r="R103" s="25">
        <f>'bevételi tábla 4.sz. telj.'!BC100</f>
        <v>0</v>
      </c>
      <c r="S103" s="25">
        <f>'bevételi tábla 4.sz. ered.ei.'!BL100</f>
        <v>0</v>
      </c>
      <c r="T103" s="25">
        <f>'bevételi tábla 4.sz. ered.ei.'!BM100</f>
        <v>0</v>
      </c>
      <c r="U103" s="132">
        <f>SUM(R103:T103)</f>
        <v>0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87"/>
      <c r="DA103" s="87"/>
      <c r="DB103" s="87"/>
    </row>
    <row r="104" spans="1:106" ht="14.25" customHeight="1">
      <c r="A104" s="20"/>
      <c r="D104" s="21">
        <v>5</v>
      </c>
      <c r="E104" s="13" t="s">
        <v>355</v>
      </c>
      <c r="F104" s="24"/>
      <c r="G104" s="24"/>
      <c r="H104" s="24"/>
      <c r="I104" s="24" t="s">
        <v>356</v>
      </c>
      <c r="J104" s="25">
        <f>'bevételi tábla 4.sz. ered.ei.'!BC101</f>
        <v>0</v>
      </c>
      <c r="K104" s="25">
        <f>'bevételi tábla 4.sz. ered.ei.'!BD101</f>
        <v>0</v>
      </c>
      <c r="L104" s="25">
        <f>'bevételi tábla 4.sz. ered.ei.'!BE101</f>
        <v>0</v>
      </c>
      <c r="M104" s="25">
        <f>SUM(J104:L104)</f>
        <v>0</v>
      </c>
      <c r="N104" s="25">
        <f>'bevételi tábla 4.sz. mód.ei.'!BC101</f>
        <v>0</v>
      </c>
      <c r="O104" s="25">
        <f>'bevételi tábla 4.sz. ered.ei.'!BH101</f>
        <v>0</v>
      </c>
      <c r="P104" s="25">
        <f>'bevételi tábla 4.sz. ered.ei.'!BI101</f>
        <v>0</v>
      </c>
      <c r="Q104" s="25">
        <f>SUM(N104:P104)</f>
        <v>0</v>
      </c>
      <c r="R104" s="25">
        <f>'bevételi tábla 4.sz. telj.'!BC101</f>
        <v>1260261</v>
      </c>
      <c r="S104" s="25">
        <f>'bevételi tábla 4.sz. ered.ei.'!BL101</f>
        <v>0</v>
      </c>
      <c r="T104" s="25">
        <f>'bevételi tábla 4.sz. ered.ei.'!BM101</f>
        <v>0</v>
      </c>
      <c r="U104" s="132">
        <f>SUM(R104:T104)</f>
        <v>1260261</v>
      </c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87"/>
      <c r="DA104" s="87"/>
      <c r="DB104" s="87"/>
    </row>
    <row r="105" spans="1:106" ht="15" hidden="1" customHeight="1">
      <c r="A105" s="20"/>
      <c r="B105" s="40"/>
      <c r="C105" s="21">
        <v>2</v>
      </c>
      <c r="D105" s="13"/>
      <c r="E105" s="24"/>
      <c r="F105" s="24"/>
      <c r="G105" s="24"/>
      <c r="H105" s="24"/>
      <c r="I105" s="24" t="s">
        <v>357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132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87"/>
      <c r="DA105" s="87"/>
      <c r="DB105" s="87"/>
    </row>
    <row r="106" spans="1:106" ht="27" customHeight="1">
      <c r="A106" s="604" t="s">
        <v>358</v>
      </c>
      <c r="B106" s="605"/>
      <c r="C106" s="605"/>
      <c r="D106" s="605"/>
      <c r="E106" s="605"/>
      <c r="F106" s="605"/>
      <c r="G106" s="605"/>
      <c r="H106" s="605"/>
      <c r="I106" s="200"/>
      <c r="J106" s="38">
        <f t="shared" ref="J106:Q106" si="29">J91+J93</f>
        <v>148780927</v>
      </c>
      <c r="K106" s="38">
        <f t="shared" si="29"/>
        <v>0</v>
      </c>
      <c r="L106" s="38">
        <f t="shared" si="29"/>
        <v>0</v>
      </c>
      <c r="M106" s="38">
        <f t="shared" si="29"/>
        <v>148980927</v>
      </c>
      <c r="N106" s="38">
        <f t="shared" si="29"/>
        <v>154090873</v>
      </c>
      <c r="O106" s="38">
        <f t="shared" si="29"/>
        <v>0</v>
      </c>
      <c r="P106" s="38">
        <f t="shared" si="29"/>
        <v>0</v>
      </c>
      <c r="Q106" s="38">
        <f t="shared" si="29"/>
        <v>154090873</v>
      </c>
      <c r="R106" s="38">
        <f>R91+R93</f>
        <v>124550802</v>
      </c>
      <c r="S106" s="38">
        <f>S91+S93</f>
        <v>0</v>
      </c>
      <c r="T106" s="38">
        <f>T91+T93</f>
        <v>0</v>
      </c>
      <c r="U106" s="138">
        <f>U91+U93</f>
        <v>124550802</v>
      </c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7"/>
      <c r="DA106" s="87"/>
      <c r="DB106" s="87"/>
    </row>
    <row r="107" spans="1:106" ht="23.25" customHeight="1" thickBot="1">
      <c r="A107" s="601" t="s">
        <v>359</v>
      </c>
      <c r="B107" s="602"/>
      <c r="C107" s="602"/>
      <c r="D107" s="602"/>
      <c r="E107" s="602"/>
      <c r="F107" s="602"/>
      <c r="G107" s="602"/>
      <c r="H107" s="602"/>
      <c r="I107" s="202"/>
      <c r="J107" s="141"/>
      <c r="K107" s="141"/>
      <c r="L107" s="141"/>
      <c r="M107" s="141">
        <f>M106-'kiadási főtábla 2.sz'!K63</f>
        <v>0</v>
      </c>
      <c r="N107" s="141"/>
      <c r="O107" s="141"/>
      <c r="P107" s="141"/>
      <c r="Q107" s="141">
        <f>Q106-'kiadási főtábla 2.sz'!O63</f>
        <v>0</v>
      </c>
      <c r="R107" s="141"/>
      <c r="S107" s="141"/>
      <c r="T107" s="141"/>
      <c r="U107" s="142">
        <f>U106-'kiadási főtábla 2.sz'!S63</f>
        <v>9894153</v>
      </c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7"/>
      <c r="DA107" s="87"/>
      <c r="DB107" s="87"/>
    </row>
    <row r="108" spans="1:106" ht="15">
      <c r="A108" s="104"/>
      <c r="B108" s="104"/>
      <c r="C108" s="104"/>
      <c r="D108" s="104"/>
      <c r="E108" s="104"/>
      <c r="F108" s="104"/>
      <c r="G108" s="104"/>
      <c r="H108" s="104"/>
      <c r="I108" s="104"/>
      <c r="J108" s="105"/>
      <c r="K108" s="105"/>
      <c r="L108" s="105"/>
      <c r="M108" s="105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</row>
    <row r="109" spans="1:106" ht="15">
      <c r="A109" s="104"/>
      <c r="B109" s="104"/>
      <c r="C109" s="104"/>
      <c r="D109" s="104"/>
      <c r="E109" s="104"/>
      <c r="F109" s="104"/>
      <c r="G109" s="104"/>
      <c r="H109" s="104"/>
      <c r="I109" s="104"/>
      <c r="J109" s="105"/>
      <c r="K109" s="105"/>
      <c r="L109" s="105"/>
      <c r="M109" s="105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</row>
    <row r="110" spans="1:106" ht="15">
      <c r="A110" s="104"/>
      <c r="B110" s="104"/>
      <c r="C110" s="104"/>
      <c r="D110" s="104"/>
      <c r="E110" s="104"/>
      <c r="F110" s="104"/>
      <c r="G110" s="104"/>
      <c r="H110" s="104"/>
      <c r="I110" s="104"/>
      <c r="J110" s="105"/>
      <c r="K110" s="105"/>
      <c r="L110" s="105"/>
      <c r="M110" s="105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</row>
    <row r="111" spans="1:106" ht="15">
      <c r="A111" s="104"/>
      <c r="B111" s="104"/>
      <c r="C111" s="104"/>
      <c r="D111" s="104"/>
      <c r="E111" s="104"/>
      <c r="F111" s="104"/>
      <c r="G111" s="104"/>
      <c r="H111" s="104"/>
      <c r="I111" s="104"/>
      <c r="J111" s="105"/>
      <c r="K111" s="105"/>
      <c r="L111" s="105"/>
      <c r="M111" s="105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</row>
    <row r="112" spans="1:106" s="94" customFormat="1" ht="15">
      <c r="A112" s="106"/>
      <c r="B112" s="104"/>
      <c r="C112" s="106"/>
      <c r="D112" s="106"/>
      <c r="E112" s="106"/>
      <c r="F112" s="106"/>
      <c r="G112" s="106"/>
      <c r="H112" s="106"/>
      <c r="I112" s="106"/>
      <c r="J112" s="120"/>
      <c r="K112" s="120"/>
      <c r="L112" s="120"/>
      <c r="M112" s="120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</row>
    <row r="113" spans="1:106" ht="15" customHeight="1">
      <c r="A113" s="104"/>
      <c r="B113" s="106"/>
      <c r="C113" s="104"/>
      <c r="D113" s="104"/>
      <c r="E113" s="104"/>
      <c r="F113" s="104"/>
      <c r="G113" s="104"/>
      <c r="H113" s="104"/>
      <c r="I113" s="104"/>
      <c r="J113" s="105"/>
      <c r="K113" s="105"/>
      <c r="L113" s="105"/>
      <c r="M113" s="105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</row>
    <row r="114" spans="1:106" ht="15">
      <c r="A114" s="104"/>
      <c r="B114" s="106"/>
      <c r="C114" s="104"/>
      <c r="D114" s="104"/>
      <c r="E114" s="104"/>
      <c r="F114" s="104"/>
      <c r="G114" s="104"/>
      <c r="H114" s="104"/>
      <c r="I114" s="104"/>
      <c r="J114" s="105"/>
      <c r="K114" s="105"/>
      <c r="L114" s="105"/>
      <c r="M114" s="105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</row>
    <row r="115" spans="1:106" ht="1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106" ht="15">
      <c r="A116" s="104"/>
      <c r="B116" s="106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1:106" ht="27" customHeight="1">
      <c r="A117" s="104"/>
      <c r="B117" s="106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1:106" ht="23.25" customHeight="1">
      <c r="A118" s="104"/>
      <c r="B118" s="106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1:106" ht="24" customHeight="1">
      <c r="A119" s="103"/>
      <c r="B119" s="106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1:106" s="92" customFormat="1" ht="17.25" customHeight="1">
      <c r="A120" s="107"/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1:106" ht="15">
      <c r="A121" s="104"/>
      <c r="B121" s="106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1:106" ht="15">
      <c r="A122" s="104"/>
      <c r="B122" s="106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1:106" s="94" customFormat="1" ht="1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06" s="94" customFormat="1" ht="1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1:106" s="94" customFormat="1" ht="15">
      <c r="A125" s="106"/>
      <c r="B125" s="106"/>
      <c r="C125" s="104"/>
      <c r="D125" s="615"/>
      <c r="E125" s="615"/>
      <c r="F125" s="615"/>
      <c r="G125" s="615"/>
      <c r="H125" s="615"/>
      <c r="I125" s="102"/>
      <c r="J125" s="102"/>
      <c r="K125" s="102"/>
      <c r="L125" s="102"/>
      <c r="M125" s="102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</row>
    <row r="126" spans="1:106" ht="15">
      <c r="A126" s="104"/>
      <c r="B126" s="104"/>
      <c r="C126" s="104"/>
      <c r="D126" s="615"/>
      <c r="E126" s="615"/>
      <c r="F126" s="615"/>
      <c r="G126" s="615"/>
      <c r="H126" s="615"/>
      <c r="I126" s="102"/>
      <c r="J126" s="102"/>
      <c r="K126" s="102"/>
      <c r="L126" s="102"/>
      <c r="M126" s="102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</row>
    <row r="127" spans="1:106" s="94" customFormat="1" ht="27" customHeight="1">
      <c r="A127" s="616"/>
      <c r="B127" s="616"/>
      <c r="C127" s="616"/>
      <c r="D127" s="616"/>
      <c r="E127" s="616"/>
      <c r="F127" s="616"/>
      <c r="G127" s="616"/>
      <c r="H127" s="616"/>
      <c r="I127" s="103"/>
      <c r="J127" s="103"/>
      <c r="K127" s="103"/>
      <c r="L127" s="103"/>
      <c r="M127" s="103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</row>
    <row r="128" spans="1:106" s="92" customFormat="1" ht="23.25" customHeight="1">
      <c r="A128" s="612"/>
      <c r="B128" s="612"/>
      <c r="C128" s="612"/>
      <c r="D128" s="612"/>
      <c r="E128" s="612"/>
      <c r="F128" s="612"/>
      <c r="G128" s="612"/>
      <c r="H128" s="612"/>
      <c r="I128" s="101"/>
      <c r="J128" s="101"/>
      <c r="K128" s="101"/>
      <c r="L128" s="101"/>
      <c r="M128" s="101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</row>
    <row r="129" spans="1:106" ht="1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06" ht="1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06" ht="1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1:106" ht="12.75" hidden="1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1:106" s="100" customFormat="1" ht="15" hidden="1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</row>
    <row r="134" spans="1:106" s="100" customFormat="1" ht="15" hidden="1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</row>
    <row r="135" spans="1:106" s="100" customFormat="1" ht="15" hidden="1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</row>
    <row r="136" spans="1:106" s="100" customFormat="1" ht="15" hidden="1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</row>
    <row r="137" spans="1:106" s="100" customFormat="1" ht="15" hidden="1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</row>
    <row r="138" spans="1:106" s="100" customFormat="1" ht="15" hidden="1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</row>
    <row r="139" spans="1:106" s="100" customFormat="1" ht="15" hidden="1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</row>
    <row r="140" spans="1:106" s="100" customFormat="1" ht="15" hidden="1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</row>
    <row r="141" spans="1:106" s="100" customFormat="1" ht="15" hidden="1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</row>
    <row r="142" spans="1:106" s="100" customFormat="1" ht="15" hidden="1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</row>
    <row r="143" spans="1:106" s="100" customFormat="1" ht="15" hidden="1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</row>
    <row r="144" spans="1:106" s="100" customFormat="1" ht="15" hidden="1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</row>
    <row r="145" spans="1:13" ht="1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1:13" ht="1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1:13" ht="0" hidden="1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119"/>
    </row>
  </sheetData>
  <mergeCells count="32">
    <mergeCell ref="R5:U5"/>
    <mergeCell ref="R6:U6"/>
    <mergeCell ref="N5:Q5"/>
    <mergeCell ref="N6:Q6"/>
    <mergeCell ref="F102:H102"/>
    <mergeCell ref="B5:B7"/>
    <mergeCell ref="A92:H92"/>
    <mergeCell ref="G44:H44"/>
    <mergeCell ref="J5:M5"/>
    <mergeCell ref="J6:M6"/>
    <mergeCell ref="A128:H128"/>
    <mergeCell ref="A5:A7"/>
    <mergeCell ref="D126:H126"/>
    <mergeCell ref="E82:H82"/>
    <mergeCell ref="E85:H85"/>
    <mergeCell ref="A91:H91"/>
    <mergeCell ref="G25:H25"/>
    <mergeCell ref="E5:H7"/>
    <mergeCell ref="D125:H125"/>
    <mergeCell ref="A127:H127"/>
    <mergeCell ref="D94:H94"/>
    <mergeCell ref="I5:I6"/>
    <mergeCell ref="C5:C7"/>
    <mergeCell ref="D5:D7"/>
    <mergeCell ref="G45:H45"/>
    <mergeCell ref="G46:H46"/>
    <mergeCell ref="A107:H107"/>
    <mergeCell ref="F98:H98"/>
    <mergeCell ref="F96:H96"/>
    <mergeCell ref="F97:H97"/>
    <mergeCell ref="F101:H101"/>
    <mergeCell ref="A106:H106"/>
  </mergeCells>
  <phoneticPr fontId="20" type="noConversion"/>
  <printOptions horizontalCentered="1" verticalCentered="1"/>
  <pageMargins left="0.39370078740157483" right="0.35433070866141736" top="0.51181102362204722" bottom="0.19685039370078741" header="0.23622047244094491" footer="0.15748031496062992"/>
  <pageSetup paperSize="8" scale="53" orientation="landscape" r:id="rId1"/>
  <headerFooter alignWithMargins="0">
    <oddHeader>&amp;L5/2019. (V.30.) sz. rendelet&amp;CSzava Községi Önkormányzat 2018. évi zárszámadás bevételei (Főtábla)&amp;R1.sz.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N35"/>
  <sheetViews>
    <sheetView zoomScaleNormal="100" workbookViewId="0">
      <selection activeCell="H9" sqref="H9"/>
    </sheetView>
  </sheetViews>
  <sheetFormatPr defaultRowHeight="12.75"/>
  <cols>
    <col min="1" max="1" width="9.140625" style="361"/>
    <col min="2" max="2" width="56.5703125" style="392" customWidth="1"/>
    <col min="3" max="3" width="10.42578125" style="377" customWidth="1"/>
    <col min="4" max="4" width="11.140625" style="377" customWidth="1"/>
    <col min="5" max="12" width="10.7109375" style="377" customWidth="1"/>
    <col min="13" max="13" width="10.42578125" style="596" customWidth="1"/>
    <col min="14" max="14" width="10.140625" style="361" bestFit="1" customWidth="1"/>
    <col min="15" max="16384" width="9.140625" style="361"/>
  </cols>
  <sheetData>
    <row r="1" spans="1:14" ht="54.75" customHeight="1">
      <c r="A1" s="747" t="s">
        <v>585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4" ht="16.5" customHeight="1" thickBot="1">
      <c r="A2" s="360"/>
      <c r="B2" s="360"/>
      <c r="C2" s="748"/>
      <c r="D2" s="748"/>
      <c r="E2" s="748"/>
      <c r="F2" s="361"/>
      <c r="G2" s="361"/>
      <c r="H2" s="361"/>
      <c r="I2" s="361"/>
      <c r="J2" s="361"/>
      <c r="K2" s="749" t="s">
        <v>452</v>
      </c>
      <c r="L2" s="749"/>
      <c r="M2" s="597"/>
      <c r="N2" s="362"/>
    </row>
    <row r="3" spans="1:14">
      <c r="A3" s="363" t="s">
        <v>176</v>
      </c>
      <c r="B3" s="364" t="s">
        <v>108</v>
      </c>
      <c r="C3" s="365">
        <v>2018</v>
      </c>
      <c r="D3" s="365">
        <v>2019</v>
      </c>
      <c r="E3" s="365">
        <v>2020</v>
      </c>
      <c r="F3" s="365">
        <v>2021</v>
      </c>
      <c r="G3" s="365">
        <v>2022</v>
      </c>
      <c r="H3" s="365">
        <v>2023</v>
      </c>
      <c r="I3" s="365">
        <v>2024</v>
      </c>
      <c r="J3" s="365">
        <v>2025</v>
      </c>
      <c r="K3" s="365">
        <v>2026</v>
      </c>
      <c r="L3" s="365">
        <v>2027</v>
      </c>
      <c r="M3" s="598" t="s">
        <v>174</v>
      </c>
    </row>
    <row r="4" spans="1:14">
      <c r="A4" s="366" t="s">
        <v>62</v>
      </c>
      <c r="B4" s="367" t="s">
        <v>63</v>
      </c>
      <c r="C4" s="368">
        <v>5800204</v>
      </c>
      <c r="D4" s="368">
        <v>5500000</v>
      </c>
      <c r="E4" s="368">
        <v>5500000</v>
      </c>
      <c r="F4" s="368">
        <v>5500000</v>
      </c>
      <c r="G4" s="368">
        <v>5500000</v>
      </c>
      <c r="H4" s="368">
        <v>5500000</v>
      </c>
      <c r="I4" s="368">
        <v>5500000</v>
      </c>
      <c r="J4" s="368">
        <v>5500000</v>
      </c>
      <c r="K4" s="368">
        <v>5500000</v>
      </c>
      <c r="L4" s="368">
        <v>5500000</v>
      </c>
      <c r="M4" s="372">
        <f>SUM(C4:L4)</f>
        <v>55300204</v>
      </c>
    </row>
    <row r="5" spans="1:14">
      <c r="A5" s="366" t="s">
        <v>64</v>
      </c>
      <c r="B5" s="367" t="s">
        <v>65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72">
        <f t="shared" ref="M5:M22" si="0">SUM(C5:L5)</f>
        <v>0</v>
      </c>
    </row>
    <row r="6" spans="1:14">
      <c r="A6" s="366" t="s">
        <v>66</v>
      </c>
      <c r="B6" s="367" t="s">
        <v>67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72">
        <f t="shared" si="0"/>
        <v>0</v>
      </c>
    </row>
    <row r="7" spans="1:14" ht="25.5">
      <c r="A7" s="366" t="s">
        <v>68</v>
      </c>
      <c r="B7" s="367" t="s">
        <v>69</v>
      </c>
      <c r="C7" s="368">
        <v>726450</v>
      </c>
      <c r="D7" s="368">
        <v>251000</v>
      </c>
      <c r="E7" s="368">
        <v>251000</v>
      </c>
      <c r="F7" s="368">
        <v>251000</v>
      </c>
      <c r="G7" s="368">
        <v>251000</v>
      </c>
      <c r="H7" s="368">
        <v>251000</v>
      </c>
      <c r="I7" s="368">
        <v>251000</v>
      </c>
      <c r="J7" s="368">
        <v>251000</v>
      </c>
      <c r="K7" s="368">
        <v>251000</v>
      </c>
      <c r="L7" s="368">
        <v>251000</v>
      </c>
      <c r="M7" s="372">
        <f t="shared" si="0"/>
        <v>2985450</v>
      </c>
    </row>
    <row r="8" spans="1:14">
      <c r="A8" s="366" t="s">
        <v>70</v>
      </c>
      <c r="B8" s="367" t="s">
        <v>71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72">
        <f t="shared" si="0"/>
        <v>0</v>
      </c>
    </row>
    <row r="9" spans="1:14">
      <c r="A9" s="366" t="s">
        <v>72</v>
      </c>
      <c r="B9" s="367" t="s">
        <v>73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72">
        <f t="shared" si="0"/>
        <v>0</v>
      </c>
    </row>
    <row r="10" spans="1:14">
      <c r="A10" s="366" t="s">
        <v>74</v>
      </c>
      <c r="B10" s="367" t="s">
        <v>75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72">
        <f t="shared" si="0"/>
        <v>0</v>
      </c>
    </row>
    <row r="11" spans="1:14">
      <c r="A11" s="369" t="s">
        <v>76</v>
      </c>
      <c r="B11" s="370" t="s">
        <v>77</v>
      </c>
      <c r="C11" s="371">
        <f>SUM(C4:C10)</f>
        <v>6526654</v>
      </c>
      <c r="D11" s="371">
        <f>SUM(D4:D10)</f>
        <v>5751000</v>
      </c>
      <c r="E11" s="371">
        <f>SUM(E4:E10)</f>
        <v>5751000</v>
      </c>
      <c r="F11" s="371">
        <f t="shared" ref="F11:L11" si="1">SUM(F4:F10)</f>
        <v>5751000</v>
      </c>
      <c r="G11" s="371">
        <f t="shared" si="1"/>
        <v>5751000</v>
      </c>
      <c r="H11" s="371">
        <f t="shared" si="1"/>
        <v>5751000</v>
      </c>
      <c r="I11" s="371">
        <f t="shared" si="1"/>
        <v>5751000</v>
      </c>
      <c r="J11" s="371">
        <f t="shared" si="1"/>
        <v>5751000</v>
      </c>
      <c r="K11" s="371">
        <f t="shared" si="1"/>
        <v>5751000</v>
      </c>
      <c r="L11" s="371">
        <f t="shared" si="1"/>
        <v>5751000</v>
      </c>
      <c r="M11" s="372">
        <f t="shared" si="0"/>
        <v>58285654</v>
      </c>
    </row>
    <row r="12" spans="1:14">
      <c r="A12" s="373" t="s">
        <v>78</v>
      </c>
      <c r="B12" s="374" t="s">
        <v>79</v>
      </c>
      <c r="C12" s="375">
        <f>C11*0.5</f>
        <v>3263327</v>
      </c>
      <c r="D12" s="375">
        <f>D11*0.5</f>
        <v>2875500</v>
      </c>
      <c r="E12" s="375">
        <f>E11*0.5</f>
        <v>2875500</v>
      </c>
      <c r="F12" s="375">
        <f t="shared" ref="F12:L12" si="2">F11*0.5</f>
        <v>2875500</v>
      </c>
      <c r="G12" s="375">
        <f t="shared" si="2"/>
        <v>2875500</v>
      </c>
      <c r="H12" s="375">
        <f t="shared" si="2"/>
        <v>2875500</v>
      </c>
      <c r="I12" s="375">
        <f t="shared" si="2"/>
        <v>2875500</v>
      </c>
      <c r="J12" s="375">
        <f t="shared" si="2"/>
        <v>2875500</v>
      </c>
      <c r="K12" s="375">
        <f t="shared" si="2"/>
        <v>2875500</v>
      </c>
      <c r="L12" s="376">
        <f t="shared" si="2"/>
        <v>2875500</v>
      </c>
      <c r="M12" s="372">
        <f t="shared" si="0"/>
        <v>29142827</v>
      </c>
    </row>
    <row r="13" spans="1:14" ht="25.5">
      <c r="A13" s="369" t="s">
        <v>80</v>
      </c>
      <c r="B13" s="370" t="s">
        <v>81</v>
      </c>
      <c r="C13" s="371">
        <f>SUM(C14:C21)</f>
        <v>0</v>
      </c>
      <c r="D13" s="371">
        <f>SUM(D14:D21)</f>
        <v>0</v>
      </c>
      <c r="E13" s="371">
        <f>SUM(E14:E21)</f>
        <v>0</v>
      </c>
      <c r="F13" s="371">
        <f t="shared" ref="F13:L13" si="3">SUM(F14:F21)</f>
        <v>0</v>
      </c>
      <c r="G13" s="371">
        <f t="shared" si="3"/>
        <v>0</v>
      </c>
      <c r="H13" s="371">
        <f t="shared" si="3"/>
        <v>0</v>
      </c>
      <c r="I13" s="371">
        <f t="shared" si="3"/>
        <v>0</v>
      </c>
      <c r="J13" s="371">
        <f t="shared" si="3"/>
        <v>0</v>
      </c>
      <c r="K13" s="371">
        <f t="shared" si="3"/>
        <v>0</v>
      </c>
      <c r="L13" s="371">
        <f t="shared" si="3"/>
        <v>0</v>
      </c>
      <c r="M13" s="372">
        <f t="shared" si="0"/>
        <v>0</v>
      </c>
    </row>
    <row r="14" spans="1:14">
      <c r="A14" s="366" t="s">
        <v>82</v>
      </c>
      <c r="B14" s="367" t="s">
        <v>573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72">
        <f t="shared" si="0"/>
        <v>0</v>
      </c>
      <c r="N14" s="377"/>
    </row>
    <row r="15" spans="1:14">
      <c r="A15" s="366" t="s">
        <v>83</v>
      </c>
      <c r="B15" s="367" t="s">
        <v>574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72">
        <f t="shared" si="0"/>
        <v>0</v>
      </c>
      <c r="N15" s="377"/>
    </row>
    <row r="16" spans="1:14">
      <c r="A16" s="366" t="s">
        <v>85</v>
      </c>
      <c r="B16" s="367" t="s">
        <v>84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72">
        <f t="shared" si="0"/>
        <v>0</v>
      </c>
      <c r="N16" s="377"/>
    </row>
    <row r="17" spans="1:14">
      <c r="A17" s="366" t="s">
        <v>87</v>
      </c>
      <c r="B17" s="367" t="s">
        <v>86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72">
        <f t="shared" si="0"/>
        <v>0</v>
      </c>
    </row>
    <row r="18" spans="1:14">
      <c r="A18" s="366" t="s">
        <v>89</v>
      </c>
      <c r="B18" s="367" t="s">
        <v>88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72">
        <f t="shared" si="0"/>
        <v>0</v>
      </c>
    </row>
    <row r="19" spans="1:14">
      <c r="A19" s="366" t="s">
        <v>91</v>
      </c>
      <c r="B19" s="367" t="s">
        <v>90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72">
        <f t="shared" si="0"/>
        <v>0</v>
      </c>
    </row>
    <row r="20" spans="1:14">
      <c r="A20" s="366" t="s">
        <v>93</v>
      </c>
      <c r="B20" s="367" t="s">
        <v>92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72">
        <f t="shared" si="0"/>
        <v>0</v>
      </c>
    </row>
    <row r="21" spans="1:14">
      <c r="A21" s="366" t="s">
        <v>95</v>
      </c>
      <c r="B21" s="367" t="s">
        <v>94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72">
        <f t="shared" si="0"/>
        <v>0</v>
      </c>
    </row>
    <row r="22" spans="1:14" ht="25.5">
      <c r="A22" s="378" t="s">
        <v>97</v>
      </c>
      <c r="B22" s="379" t="s">
        <v>96</v>
      </c>
      <c r="C22" s="371">
        <f>SUM(C14:C21)</f>
        <v>0</v>
      </c>
      <c r="D22" s="371">
        <f>SUM(D14:D21)</f>
        <v>0</v>
      </c>
      <c r="E22" s="371">
        <f t="shared" ref="E22:L22" si="4">SUM(E14:E21)</f>
        <v>0</v>
      </c>
      <c r="F22" s="371">
        <f t="shared" si="4"/>
        <v>0</v>
      </c>
      <c r="G22" s="371">
        <f t="shared" si="4"/>
        <v>0</v>
      </c>
      <c r="H22" s="371">
        <f t="shared" si="4"/>
        <v>0</v>
      </c>
      <c r="I22" s="371">
        <f t="shared" si="4"/>
        <v>0</v>
      </c>
      <c r="J22" s="371">
        <f t="shared" si="4"/>
        <v>0</v>
      </c>
      <c r="K22" s="371">
        <f t="shared" si="4"/>
        <v>0</v>
      </c>
      <c r="L22" s="371">
        <f t="shared" si="4"/>
        <v>0</v>
      </c>
      <c r="M22" s="372">
        <f t="shared" si="0"/>
        <v>0</v>
      </c>
    </row>
    <row r="23" spans="1:14">
      <c r="A23" s="366" t="s">
        <v>98</v>
      </c>
      <c r="B23" s="367" t="s">
        <v>575</v>
      </c>
      <c r="C23" s="368">
        <v>2000000</v>
      </c>
      <c r="D23" s="368">
        <v>0</v>
      </c>
      <c r="E23" s="368">
        <v>0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  <c r="K23" s="368">
        <v>0</v>
      </c>
      <c r="L23" s="368">
        <v>0</v>
      </c>
      <c r="M23" s="372">
        <f>SUM(C23:L23)</f>
        <v>2000000</v>
      </c>
    </row>
    <row r="24" spans="1:14">
      <c r="A24" s="366"/>
      <c r="B24" s="367" t="s">
        <v>573</v>
      </c>
      <c r="C24" s="368">
        <v>0</v>
      </c>
      <c r="D24" s="368">
        <v>694000</v>
      </c>
      <c r="E24" s="368">
        <v>694000</v>
      </c>
      <c r="F24" s="368">
        <v>694000</v>
      </c>
      <c r="G24" s="368">
        <v>694000</v>
      </c>
      <c r="H24" s="368">
        <v>694000</v>
      </c>
      <c r="I24" s="368">
        <v>694000</v>
      </c>
      <c r="J24" s="368">
        <v>694000</v>
      </c>
      <c r="K24" s="368">
        <v>694000</v>
      </c>
      <c r="L24" s="368">
        <v>682188</v>
      </c>
      <c r="M24" s="372">
        <f>SUM(D24:L24)</f>
        <v>6234188</v>
      </c>
    </row>
    <row r="25" spans="1:14">
      <c r="A25" s="366" t="s">
        <v>99</v>
      </c>
      <c r="B25" s="367" t="s">
        <v>574</v>
      </c>
      <c r="C25" s="368">
        <v>0</v>
      </c>
      <c r="D25" s="368">
        <v>194320</v>
      </c>
      <c r="E25" s="368">
        <v>187380</v>
      </c>
      <c r="F25" s="368">
        <v>180440</v>
      </c>
      <c r="G25" s="368">
        <v>173500</v>
      </c>
      <c r="H25" s="368">
        <v>166560</v>
      </c>
      <c r="I25" s="368">
        <v>159620</v>
      </c>
      <c r="J25" s="368">
        <v>131860</v>
      </c>
      <c r="K25" s="368">
        <v>104100</v>
      </c>
      <c r="L25" s="368">
        <v>71200</v>
      </c>
      <c r="M25" s="372">
        <f>SUM(C25:L25)</f>
        <v>1368980</v>
      </c>
      <c r="N25" s="377"/>
    </row>
    <row r="26" spans="1:14">
      <c r="A26" s="366" t="s">
        <v>100</v>
      </c>
      <c r="B26" s="367" t="s">
        <v>84</v>
      </c>
      <c r="C26" s="368">
        <v>0</v>
      </c>
      <c r="D26" s="368"/>
      <c r="E26" s="368"/>
      <c r="F26" s="368"/>
      <c r="G26" s="368"/>
      <c r="H26" s="368"/>
      <c r="I26" s="368"/>
      <c r="J26" s="368"/>
      <c r="K26" s="368"/>
      <c r="L26" s="368"/>
      <c r="M26" s="599"/>
    </row>
    <row r="27" spans="1:14">
      <c r="A27" s="366" t="s">
        <v>101</v>
      </c>
      <c r="B27" s="367" t="s">
        <v>86</v>
      </c>
      <c r="C27" s="368">
        <v>0</v>
      </c>
      <c r="D27" s="368"/>
      <c r="E27" s="368"/>
      <c r="F27" s="368"/>
      <c r="G27" s="368"/>
      <c r="H27" s="368"/>
      <c r="I27" s="368"/>
      <c r="J27" s="368"/>
      <c r="K27" s="368"/>
      <c r="L27" s="368"/>
      <c r="M27" s="599"/>
    </row>
    <row r="28" spans="1:14">
      <c r="A28" s="366" t="s">
        <v>102</v>
      </c>
      <c r="B28" s="367" t="s">
        <v>88</v>
      </c>
      <c r="C28" s="368">
        <v>0</v>
      </c>
      <c r="D28" s="368"/>
      <c r="E28" s="368"/>
      <c r="F28" s="368"/>
      <c r="G28" s="368"/>
      <c r="H28" s="368"/>
      <c r="I28" s="368"/>
      <c r="J28" s="368"/>
      <c r="K28" s="368"/>
      <c r="L28" s="368"/>
      <c r="M28" s="372"/>
    </row>
    <row r="29" spans="1:14">
      <c r="A29" s="366" t="s">
        <v>103</v>
      </c>
      <c r="B29" s="367" t="s">
        <v>90</v>
      </c>
      <c r="C29" s="368">
        <v>0</v>
      </c>
      <c r="D29" s="368"/>
      <c r="E29" s="368"/>
      <c r="F29" s="368"/>
      <c r="G29" s="368"/>
      <c r="H29" s="368"/>
      <c r="I29" s="368"/>
      <c r="J29" s="368"/>
      <c r="K29" s="368"/>
      <c r="L29" s="368"/>
      <c r="M29" s="372"/>
    </row>
    <row r="30" spans="1:14">
      <c r="A30" s="366" t="s">
        <v>104</v>
      </c>
      <c r="B30" s="367" t="s">
        <v>92</v>
      </c>
      <c r="C30" s="368">
        <v>0</v>
      </c>
      <c r="D30" s="368"/>
      <c r="E30" s="368"/>
      <c r="F30" s="368"/>
      <c r="G30" s="368"/>
      <c r="H30" s="368"/>
      <c r="I30" s="368"/>
      <c r="J30" s="368"/>
      <c r="K30" s="368"/>
      <c r="L30" s="368"/>
      <c r="M30" s="599"/>
    </row>
    <row r="31" spans="1:14">
      <c r="A31" s="366" t="s">
        <v>106</v>
      </c>
      <c r="B31" s="367" t="s">
        <v>94</v>
      </c>
      <c r="C31" s="368">
        <v>0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72">
        <f>SUM(C31:L31)</f>
        <v>0</v>
      </c>
    </row>
    <row r="32" spans="1:14">
      <c r="A32" s="380" t="s">
        <v>434</v>
      </c>
      <c r="B32" s="374" t="s">
        <v>105</v>
      </c>
      <c r="C32" s="375">
        <f>SUM(C23:C31)</f>
        <v>2000000</v>
      </c>
      <c r="D32" s="375">
        <f t="shared" ref="D32:L32" si="5">SUM(D23:D31)</f>
        <v>888320</v>
      </c>
      <c r="E32" s="375">
        <f t="shared" si="5"/>
        <v>881380</v>
      </c>
      <c r="F32" s="375">
        <f t="shared" si="5"/>
        <v>874440</v>
      </c>
      <c r="G32" s="375">
        <f t="shared" si="5"/>
        <v>867500</v>
      </c>
      <c r="H32" s="375">
        <f t="shared" si="5"/>
        <v>860560</v>
      </c>
      <c r="I32" s="375">
        <f t="shared" si="5"/>
        <v>853620</v>
      </c>
      <c r="J32" s="375">
        <f t="shared" si="5"/>
        <v>825860</v>
      </c>
      <c r="K32" s="375">
        <f t="shared" si="5"/>
        <v>798100</v>
      </c>
      <c r="L32" s="375">
        <f t="shared" si="5"/>
        <v>753388</v>
      </c>
      <c r="M32" s="381">
        <f>SUM(C32:L32)</f>
        <v>9603168</v>
      </c>
    </row>
    <row r="33" spans="1:13">
      <c r="A33" s="382" t="s">
        <v>435</v>
      </c>
      <c r="B33" s="383" t="s">
        <v>107</v>
      </c>
      <c r="C33" s="384">
        <f>C12-C32</f>
        <v>1263327</v>
      </c>
      <c r="D33" s="384">
        <f>D12-D32</f>
        <v>1987180</v>
      </c>
      <c r="E33" s="384">
        <f>E12-E32</f>
        <v>1994120</v>
      </c>
      <c r="F33" s="384">
        <f t="shared" ref="F33:L33" si="6">F12-F32</f>
        <v>2001060</v>
      </c>
      <c r="G33" s="384">
        <f t="shared" si="6"/>
        <v>2008000</v>
      </c>
      <c r="H33" s="384">
        <f t="shared" si="6"/>
        <v>2014940</v>
      </c>
      <c r="I33" s="384">
        <f t="shared" si="6"/>
        <v>2021880</v>
      </c>
      <c r="J33" s="384">
        <f t="shared" si="6"/>
        <v>2049640</v>
      </c>
      <c r="K33" s="384">
        <f t="shared" si="6"/>
        <v>2077400</v>
      </c>
      <c r="L33" s="385">
        <f t="shared" si="6"/>
        <v>2122112</v>
      </c>
      <c r="M33" s="386">
        <f>SUM(C33:L33)</f>
        <v>19539659</v>
      </c>
    </row>
    <row r="34" spans="1:13" ht="13.5" thickBot="1">
      <c r="A34" s="387" t="s">
        <v>436</v>
      </c>
      <c r="B34" s="388" t="s">
        <v>576</v>
      </c>
      <c r="C34" s="389">
        <v>6234188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1">
        <f>SUM(C34:L34)</f>
        <v>6234188</v>
      </c>
    </row>
    <row r="35" spans="1:13">
      <c r="M35" s="600"/>
    </row>
  </sheetData>
  <mergeCells count="3">
    <mergeCell ref="A1:L1"/>
    <mergeCell ref="C2:E2"/>
    <mergeCell ref="K2:L2"/>
  </mergeCells>
  <pageMargins left="0.35433070866141736" right="0" top="0.98425196850393704" bottom="0.98425196850393704" header="0.51181102362204722" footer="0.51181102362204722"/>
  <pageSetup paperSize="9" scale="75" orientation="landscape" r:id="rId1"/>
  <headerFooter alignWithMargins="0">
    <oddHeader>&amp;L5/2019. (V.30.) sz. rendelet&amp;R6.a.sz.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O34"/>
  <sheetViews>
    <sheetView topLeftCell="A25" zoomScaleNormal="100" workbookViewId="0">
      <selection activeCell="E6" sqref="E6"/>
    </sheetView>
  </sheetViews>
  <sheetFormatPr defaultRowHeight="12.75"/>
  <cols>
    <col min="1" max="1" width="34.85546875" style="226" customWidth="1"/>
    <col min="2" max="2" width="14.5703125" style="226" customWidth="1"/>
    <col min="3" max="3" width="13.7109375" style="226" customWidth="1"/>
    <col min="4" max="4" width="13.28515625" style="226" customWidth="1"/>
    <col min="5" max="5" width="16.42578125" style="226" customWidth="1"/>
    <col min="6" max="6" width="11.85546875" customWidth="1"/>
    <col min="7" max="7" width="21.140625" customWidth="1"/>
    <col min="10" max="10" width="15.7109375" style="2" customWidth="1"/>
    <col min="11" max="15" width="9.140625" style="2" customWidth="1"/>
  </cols>
  <sheetData>
    <row r="1" spans="1:15" s="150" customFormat="1" ht="15.75">
      <c r="A1" s="750" t="s">
        <v>567</v>
      </c>
      <c r="B1" s="750"/>
      <c r="C1" s="750"/>
      <c r="D1" s="750"/>
      <c r="E1" s="750"/>
      <c r="F1" s="750"/>
      <c r="J1" s="151"/>
      <c r="K1" s="151"/>
      <c r="L1" s="151"/>
      <c r="M1" s="151"/>
      <c r="N1" s="151"/>
      <c r="O1" s="151"/>
    </row>
    <row r="2" spans="1:15">
      <c r="F2" s="226"/>
    </row>
    <row r="3" spans="1:15" ht="13.9" customHeight="1">
      <c r="A3" s="751" t="s">
        <v>568</v>
      </c>
      <c r="B3" s="751"/>
      <c r="C3" s="751"/>
      <c r="D3" s="751"/>
      <c r="E3" s="751"/>
      <c r="F3" s="751"/>
    </row>
    <row r="4" spans="1:15" ht="13.9" customHeight="1">
      <c r="A4" s="752" t="s">
        <v>502</v>
      </c>
      <c r="B4" s="752"/>
      <c r="C4" s="752"/>
      <c r="D4" s="752"/>
      <c r="E4" s="752"/>
      <c r="F4" s="752"/>
    </row>
    <row r="5" spans="1:15" ht="15.75" thickBot="1">
      <c r="A5" s="249"/>
      <c r="B5" s="753"/>
      <c r="C5" s="753"/>
      <c r="D5" s="753"/>
      <c r="E5" s="250" t="s">
        <v>626</v>
      </c>
      <c r="F5" s="226"/>
    </row>
    <row r="6" spans="1:15" ht="24.95" customHeight="1" thickBot="1">
      <c r="A6" s="251" t="s">
        <v>483</v>
      </c>
      <c r="B6" s="253">
        <v>2017</v>
      </c>
      <c r="C6" s="253">
        <v>2018</v>
      </c>
      <c r="D6" s="253">
        <v>2019</v>
      </c>
      <c r="E6" s="254" t="s">
        <v>146</v>
      </c>
      <c r="I6" s="2"/>
      <c r="O6"/>
    </row>
    <row r="7" spans="1:15" ht="24.95" customHeight="1">
      <c r="A7" s="255" t="s">
        <v>484</v>
      </c>
      <c r="B7" s="256">
        <v>0</v>
      </c>
      <c r="C7" s="257">
        <v>0</v>
      </c>
      <c r="D7" s="257">
        <v>0</v>
      </c>
      <c r="E7" s="258">
        <f t="shared" ref="E7:E13" si="0">SUM(B7:D7)</f>
        <v>0</v>
      </c>
      <c r="I7" s="2"/>
      <c r="O7"/>
    </row>
    <row r="8" spans="1:15" ht="24.95" customHeight="1">
      <c r="A8" s="259" t="s">
        <v>485</v>
      </c>
      <c r="B8" s="260">
        <v>0</v>
      </c>
      <c r="C8" s="261">
        <v>0</v>
      </c>
      <c r="D8" s="261">
        <v>0</v>
      </c>
      <c r="E8" s="258">
        <f t="shared" si="0"/>
        <v>0</v>
      </c>
      <c r="I8" s="2"/>
      <c r="O8"/>
    </row>
    <row r="9" spans="1:15" ht="24.95" customHeight="1">
      <c r="A9" s="259" t="s">
        <v>486</v>
      </c>
      <c r="B9" s="260">
        <v>33084631</v>
      </c>
      <c r="C9" s="262">
        <v>8206358</v>
      </c>
      <c r="D9" s="261">
        <v>28770586</v>
      </c>
      <c r="E9" s="258">
        <f t="shared" si="0"/>
        <v>70061575</v>
      </c>
      <c r="I9" s="2"/>
      <c r="O9"/>
    </row>
    <row r="10" spans="1:15" ht="24.95" customHeight="1">
      <c r="A10" s="259" t="s">
        <v>487</v>
      </c>
      <c r="B10" s="260">
        <v>0</v>
      </c>
      <c r="C10" s="261">
        <v>0</v>
      </c>
      <c r="D10" s="261">
        <v>0</v>
      </c>
      <c r="E10" s="258">
        <f t="shared" si="0"/>
        <v>0</v>
      </c>
      <c r="H10" s="2"/>
      <c r="I10" s="2"/>
      <c r="O10"/>
    </row>
    <row r="11" spans="1:15" ht="24.95" customHeight="1">
      <c r="A11" s="259" t="s">
        <v>849</v>
      </c>
      <c r="B11" s="260">
        <v>0</v>
      </c>
      <c r="C11" s="261">
        <v>3498746</v>
      </c>
      <c r="D11" s="261">
        <v>2735442</v>
      </c>
      <c r="E11" s="258">
        <f t="shared" si="0"/>
        <v>6234188</v>
      </c>
      <c r="H11" s="2"/>
      <c r="I11" s="2"/>
      <c r="O11"/>
    </row>
    <row r="12" spans="1:15" ht="24.95" customHeight="1">
      <c r="A12" s="259" t="s">
        <v>848</v>
      </c>
      <c r="B12" s="260">
        <v>471000</v>
      </c>
      <c r="C12" s="261">
        <v>316001</v>
      </c>
      <c r="D12" s="261">
        <v>763432</v>
      </c>
      <c r="E12" s="258">
        <f t="shared" si="0"/>
        <v>1550433</v>
      </c>
      <c r="F12" s="2"/>
      <c r="H12" s="2"/>
      <c r="I12" s="2"/>
      <c r="O12"/>
    </row>
    <row r="13" spans="1:15" ht="24.95" customHeight="1" thickBot="1">
      <c r="A13" s="263"/>
      <c r="B13" s="264"/>
      <c r="C13" s="265"/>
      <c r="D13" s="265"/>
      <c r="E13" s="258">
        <f t="shared" si="0"/>
        <v>0</v>
      </c>
      <c r="F13" s="2"/>
      <c r="H13" s="2"/>
      <c r="I13" s="2"/>
      <c r="O13"/>
    </row>
    <row r="14" spans="1:15" ht="24.95" customHeight="1" thickBot="1">
      <c r="A14" s="266" t="s">
        <v>490</v>
      </c>
      <c r="B14" s="267">
        <f>SUM(B7:B13)</f>
        <v>33555631</v>
      </c>
      <c r="C14" s="267">
        <f>SUM(C7:C13)</f>
        <v>12021105</v>
      </c>
      <c r="D14" s="267">
        <f>SUM(D7:D13)</f>
        <v>32269460</v>
      </c>
      <c r="E14" s="279">
        <f>SUM(E7:E13)</f>
        <v>77846196</v>
      </c>
      <c r="F14" s="2"/>
      <c r="H14" s="2"/>
      <c r="I14" s="2"/>
      <c r="O14"/>
    </row>
    <row r="15" spans="1:15" ht="24.95" customHeight="1" thickBot="1">
      <c r="A15" s="268"/>
      <c r="B15" s="269"/>
      <c r="C15" s="269"/>
      <c r="D15" s="269"/>
      <c r="E15" s="270"/>
      <c r="H15" s="2"/>
      <c r="I15" s="2"/>
      <c r="O15"/>
    </row>
    <row r="16" spans="1:15" ht="24.95" customHeight="1" thickBot="1">
      <c r="A16" s="251" t="s">
        <v>491</v>
      </c>
      <c r="B16" s="358">
        <v>2017</v>
      </c>
      <c r="C16" s="272">
        <v>2018</v>
      </c>
      <c r="D16" s="272">
        <v>2019</v>
      </c>
      <c r="E16" s="273" t="s">
        <v>146</v>
      </c>
      <c r="H16" s="2"/>
      <c r="I16" s="2"/>
      <c r="O16"/>
    </row>
    <row r="17" spans="1:15" ht="24.95" customHeight="1">
      <c r="A17" s="259" t="s">
        <v>850</v>
      </c>
      <c r="B17" s="260">
        <v>185420</v>
      </c>
      <c r="C17" s="260">
        <v>185420</v>
      </c>
      <c r="D17" s="261">
        <v>0</v>
      </c>
      <c r="E17" s="359">
        <f t="shared" ref="E17:E22" si="1">SUM(B17:D17)</f>
        <v>370840</v>
      </c>
      <c r="F17" s="2"/>
      <c r="H17" s="2"/>
      <c r="I17" s="2"/>
      <c r="O17"/>
    </row>
    <row r="18" spans="1:15" ht="24.95" customHeight="1">
      <c r="A18" s="259" t="s">
        <v>572</v>
      </c>
      <c r="B18" s="260">
        <v>0</v>
      </c>
      <c r="C18" s="260">
        <v>736600</v>
      </c>
      <c r="D18" s="261">
        <v>2540</v>
      </c>
      <c r="E18" s="359">
        <f t="shared" si="1"/>
        <v>739140</v>
      </c>
      <c r="H18" s="2"/>
      <c r="I18" s="2"/>
      <c r="O18"/>
    </row>
    <row r="19" spans="1:15" ht="34.5" customHeight="1">
      <c r="A19" s="255" t="s">
        <v>569</v>
      </c>
      <c r="B19" s="274">
        <v>0</v>
      </c>
      <c r="C19" s="261">
        <v>33875196</v>
      </c>
      <c r="D19" s="261">
        <v>33932920</v>
      </c>
      <c r="E19" s="359">
        <f t="shared" si="1"/>
        <v>67808116</v>
      </c>
      <c r="H19" s="2"/>
      <c r="I19" s="2"/>
      <c r="O19"/>
    </row>
    <row r="20" spans="1:15" ht="24.95" customHeight="1">
      <c r="A20" s="259" t="s">
        <v>570</v>
      </c>
      <c r="B20" s="260">
        <v>3079750</v>
      </c>
      <c r="C20" s="260">
        <v>3079750</v>
      </c>
      <c r="D20" s="261">
        <v>0</v>
      </c>
      <c r="E20" s="359">
        <f t="shared" si="1"/>
        <v>6159500</v>
      </c>
      <c r="H20" s="2"/>
      <c r="I20" s="2"/>
      <c r="O20"/>
    </row>
    <row r="21" spans="1:15" ht="24.95" customHeight="1">
      <c r="A21" s="259" t="s">
        <v>851</v>
      </c>
      <c r="B21" s="260">
        <v>2187600</v>
      </c>
      <c r="C21" s="260"/>
      <c r="D21" s="261">
        <v>200000</v>
      </c>
      <c r="E21" s="359">
        <f t="shared" si="1"/>
        <v>2387600</v>
      </c>
      <c r="F21" s="2"/>
      <c r="H21" s="2"/>
      <c r="I21" s="2"/>
      <c r="O21"/>
    </row>
    <row r="22" spans="1:15" ht="24.95" customHeight="1" thickBot="1">
      <c r="A22" s="259" t="s">
        <v>571</v>
      </c>
      <c r="B22" s="260">
        <v>0</v>
      </c>
      <c r="C22" s="260">
        <v>150000</v>
      </c>
      <c r="D22" s="261">
        <v>231000</v>
      </c>
      <c r="E22" s="359">
        <f t="shared" si="1"/>
        <v>381000</v>
      </c>
      <c r="F22" s="2"/>
      <c r="H22" s="2"/>
      <c r="I22" s="2"/>
      <c r="O22"/>
    </row>
    <row r="23" spans="1:15" ht="24.95" customHeight="1" thickBot="1">
      <c r="A23" s="266" t="s">
        <v>146</v>
      </c>
      <c r="B23" s="267">
        <f>SUM(B17:B22)</f>
        <v>5452770</v>
      </c>
      <c r="C23" s="267">
        <f>SUM(C17:C22)</f>
        <v>38026966</v>
      </c>
      <c r="D23" s="267">
        <f>SUM(D17:D22)</f>
        <v>34366460</v>
      </c>
      <c r="E23" s="279">
        <f>SUM(E17:E22)</f>
        <v>77846196</v>
      </c>
      <c r="F23" s="2"/>
      <c r="I23" s="2"/>
    </row>
    <row r="24" spans="1:15">
      <c r="C24" s="246"/>
      <c r="D24" s="246"/>
      <c r="F24" s="2"/>
      <c r="I24" s="2"/>
    </row>
    <row r="25" spans="1:15">
      <c r="C25" s="246"/>
      <c r="I25" s="2"/>
    </row>
    <row r="26" spans="1:15">
      <c r="C26" s="246"/>
      <c r="I26" s="2"/>
    </row>
    <row r="27" spans="1:15">
      <c r="C27" s="246"/>
      <c r="D27" s="246"/>
      <c r="I27" s="2"/>
    </row>
    <row r="28" spans="1:15">
      <c r="C28" s="246"/>
      <c r="I28" s="2"/>
    </row>
    <row r="29" spans="1:15">
      <c r="C29" s="246"/>
      <c r="I29" s="2"/>
    </row>
    <row r="30" spans="1:15">
      <c r="C30" s="246"/>
      <c r="I30" s="2"/>
    </row>
    <row r="31" spans="1:15">
      <c r="C31" s="246"/>
      <c r="I31" s="2"/>
    </row>
    <row r="32" spans="1:15">
      <c r="C32" s="246"/>
      <c r="I32" s="2"/>
    </row>
    <row r="33" spans="3:9">
      <c r="C33" s="246"/>
      <c r="I33" s="2"/>
    </row>
    <row r="34" spans="3:9">
      <c r="C34" s="246"/>
      <c r="I34" s="2"/>
    </row>
  </sheetData>
  <mergeCells count="4">
    <mergeCell ref="A1:F1"/>
    <mergeCell ref="A3:F3"/>
    <mergeCell ref="A4:F4"/>
    <mergeCell ref="B5:D5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&amp;L5/2019. (V.30.) sz. rendelet&amp;R6.b.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J17"/>
  <sheetViews>
    <sheetView zoomScaleNormal="100" zoomScaleSheetLayoutView="80" workbookViewId="0">
      <selection activeCell="A8" sqref="A8"/>
    </sheetView>
  </sheetViews>
  <sheetFormatPr defaultRowHeight="12.75"/>
  <cols>
    <col min="1" max="1" width="55.140625" style="226" customWidth="1"/>
    <col min="2" max="2" width="18.28515625" style="226" customWidth="1"/>
    <col min="3" max="3" width="16.7109375" style="226" bestFit="1" customWidth="1"/>
    <col min="4" max="4" width="14.5703125" style="226" bestFit="1" customWidth="1"/>
    <col min="5" max="5" width="14.5703125" style="226" customWidth="1"/>
    <col min="6" max="7" width="18.28515625" style="226" customWidth="1"/>
    <col min="8" max="8" width="23.5703125" style="226" customWidth="1"/>
    <col min="9" max="16384" width="9.140625" style="226"/>
  </cols>
  <sheetData>
    <row r="1" spans="1:10">
      <c r="A1" s="317"/>
      <c r="B1" s="317"/>
      <c r="C1" s="317"/>
      <c r="D1" s="317"/>
      <c r="E1" s="317"/>
      <c r="F1" s="317"/>
      <c r="G1" s="317"/>
    </row>
    <row r="2" spans="1:10" ht="18.75">
      <c r="A2" s="755"/>
      <c r="B2" s="755"/>
      <c r="C2" s="755"/>
      <c r="D2" s="755"/>
      <c r="E2" s="755"/>
      <c r="F2" s="755"/>
      <c r="G2" s="755"/>
    </row>
    <row r="3" spans="1:10" ht="12.75" customHeight="1">
      <c r="A3" s="754" t="s">
        <v>846</v>
      </c>
      <c r="B3" s="754"/>
      <c r="C3" s="754"/>
      <c r="D3" s="754"/>
      <c r="E3" s="754"/>
      <c r="F3" s="754"/>
      <c r="G3" s="754"/>
    </row>
    <row r="4" spans="1:10" ht="9" customHeight="1">
      <c r="A4" s="754"/>
      <c r="B4" s="754"/>
      <c r="C4" s="754"/>
      <c r="D4" s="754"/>
      <c r="E4" s="754"/>
      <c r="F4" s="754"/>
      <c r="G4" s="754"/>
    </row>
    <row r="5" spans="1:10" ht="13.5" thickBot="1">
      <c r="A5" s="317"/>
      <c r="B5" s="317"/>
      <c r="C5" s="317"/>
      <c r="D5" s="317"/>
      <c r="E5" s="317"/>
      <c r="F5" s="317"/>
      <c r="G5" s="317"/>
    </row>
    <row r="6" spans="1:10" ht="54" customHeight="1">
      <c r="A6" s="342" t="s">
        <v>175</v>
      </c>
      <c r="B6" s="300" t="s">
        <v>172</v>
      </c>
      <c r="C6" s="300" t="s">
        <v>173</v>
      </c>
      <c r="D6" s="300" t="s">
        <v>627</v>
      </c>
      <c r="E6" s="300" t="s">
        <v>199</v>
      </c>
      <c r="F6" s="300" t="s">
        <v>586</v>
      </c>
      <c r="G6" s="301" t="s">
        <v>768</v>
      </c>
    </row>
    <row r="7" spans="1:10" ht="15">
      <c r="A7" s="343">
        <v>1</v>
      </c>
      <c r="B7" s="341">
        <v>2</v>
      </c>
      <c r="C7" s="341">
        <v>3</v>
      </c>
      <c r="D7" s="341">
        <v>4</v>
      </c>
      <c r="E7" s="341">
        <v>5</v>
      </c>
      <c r="F7" s="341">
        <v>6</v>
      </c>
      <c r="G7" s="344">
        <v>7</v>
      </c>
    </row>
    <row r="8" spans="1:10" ht="24" customHeight="1">
      <c r="A8" s="345" t="s">
        <v>592</v>
      </c>
      <c r="B8" s="324">
        <v>310000</v>
      </c>
      <c r="C8" s="323">
        <v>2018</v>
      </c>
      <c r="D8" s="324">
        <v>0</v>
      </c>
      <c r="E8" s="324">
        <v>0</v>
      </c>
      <c r="F8" s="324">
        <v>393700</v>
      </c>
      <c r="G8" s="328">
        <v>310000</v>
      </c>
    </row>
    <row r="9" spans="1:10" ht="35.25" customHeight="1">
      <c r="A9" s="325"/>
      <c r="B9" s="326"/>
      <c r="C9" s="327"/>
      <c r="D9" s="326"/>
      <c r="E9" s="326"/>
      <c r="F9" s="326"/>
      <c r="G9" s="328"/>
    </row>
    <row r="10" spans="1:10" ht="27.75" customHeight="1">
      <c r="A10" s="329"/>
      <c r="B10" s="326"/>
      <c r="C10" s="327"/>
      <c r="D10" s="326"/>
      <c r="E10" s="326"/>
      <c r="F10" s="326"/>
      <c r="G10" s="346"/>
    </row>
    <row r="11" spans="1:10" ht="15.75" thickBot="1">
      <c r="A11" s="347" t="s">
        <v>174</v>
      </c>
      <c r="B11" s="348">
        <f>SUM(B8:B10)</f>
        <v>310000</v>
      </c>
      <c r="C11" s="348"/>
      <c r="D11" s="348">
        <f>SUM(D8:D10)</f>
        <v>0</v>
      </c>
      <c r="E11" s="348">
        <f>SUM(E8:E10)</f>
        <v>0</v>
      </c>
      <c r="F11" s="348">
        <f>SUM(F8:F10)</f>
        <v>393700</v>
      </c>
      <c r="G11" s="349">
        <f>SUM(G8:G10)</f>
        <v>310000</v>
      </c>
      <c r="H11" s="246"/>
    </row>
    <row r="12" spans="1:10">
      <c r="F12" s="246"/>
      <c r="G12" s="246"/>
    </row>
    <row r="13" spans="1:10">
      <c r="F13" s="246"/>
      <c r="G13" s="246"/>
      <c r="H13" s="246"/>
      <c r="J13" s="246"/>
    </row>
    <row r="14" spans="1:10">
      <c r="F14" s="246"/>
      <c r="G14" s="246"/>
    </row>
    <row r="16" spans="1:10">
      <c r="F16" s="246"/>
      <c r="G16" s="246"/>
    </row>
    <row r="17" spans="6:7">
      <c r="F17" s="245"/>
      <c r="G17" s="245"/>
    </row>
  </sheetData>
  <mergeCells count="2">
    <mergeCell ref="A3:G4"/>
    <mergeCell ref="A2:G2"/>
  </mergeCells>
  <printOptions horizontalCentered="1"/>
  <pageMargins left="0.55118110236220474" right="0.55118110236220474" top="0.55118110236220474" bottom="0" header="0.15748031496062992" footer="0.31496062992125984"/>
  <pageSetup paperSize="9" scale="85" orientation="landscape" horizontalDpi="300" verticalDpi="300" r:id="rId1"/>
  <headerFooter alignWithMargins="0">
    <oddHeader>&amp;L5/2019. (V.30.) sz. rendelet&amp;CSzava Községi Önkormányzat
&amp;R7.sz.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H17"/>
  <sheetViews>
    <sheetView zoomScaleNormal="100" zoomScaleSheetLayoutView="100" workbookViewId="0">
      <selection activeCell="A10" sqref="A10"/>
    </sheetView>
  </sheetViews>
  <sheetFormatPr defaultRowHeight="12.75"/>
  <cols>
    <col min="1" max="1" width="25.5703125" style="350" customWidth="1"/>
    <col min="2" max="3" width="15" style="350" customWidth="1"/>
    <col min="4" max="4" width="14.85546875" style="350" customWidth="1"/>
    <col min="5" max="5" width="20.28515625" style="350" customWidth="1"/>
    <col min="6" max="6" width="14.85546875" style="350" customWidth="1"/>
    <col min="7" max="7" width="13.140625" style="350" customWidth="1"/>
    <col min="8" max="8" width="15" style="5" customWidth="1"/>
    <col min="9" max="9" width="15.7109375" style="4" customWidth="1"/>
    <col min="10" max="10" width="14.42578125" style="4" customWidth="1"/>
    <col min="11" max="11" width="11.42578125" style="4" customWidth="1"/>
    <col min="12" max="12" width="14.85546875" style="4" customWidth="1"/>
    <col min="13" max="16384" width="9.140625" style="4"/>
  </cols>
  <sheetData>
    <row r="1" spans="1:8">
      <c r="A1" s="317"/>
      <c r="B1" s="317"/>
      <c r="C1" s="317"/>
      <c r="D1" s="317"/>
      <c r="E1" s="317"/>
      <c r="F1" s="317"/>
      <c r="G1" s="317"/>
    </row>
    <row r="2" spans="1:8" ht="18.75">
      <c r="A2" s="755"/>
      <c r="B2" s="755"/>
      <c r="C2" s="755"/>
      <c r="D2" s="755"/>
      <c r="E2" s="755"/>
      <c r="F2" s="755"/>
      <c r="G2" s="755"/>
    </row>
    <row r="3" spans="1:8">
      <c r="A3" s="756" t="s">
        <v>846</v>
      </c>
      <c r="B3" s="756"/>
      <c r="C3" s="756"/>
      <c r="D3" s="756"/>
      <c r="E3" s="756"/>
      <c r="F3" s="756"/>
      <c r="G3" s="756"/>
    </row>
    <row r="4" spans="1:8">
      <c r="A4" s="756"/>
      <c r="B4" s="756"/>
      <c r="C4" s="756"/>
      <c r="D4" s="756"/>
      <c r="E4" s="756"/>
      <c r="F4" s="756"/>
      <c r="G4" s="756"/>
    </row>
    <row r="5" spans="1:8" s="169" customFormat="1" ht="13.5" thickBot="1">
      <c r="A5" s="317"/>
      <c r="B5" s="317"/>
      <c r="C5" s="317"/>
      <c r="D5" s="317"/>
      <c r="E5" s="317"/>
      <c r="F5" s="317"/>
      <c r="G5" s="317"/>
    </row>
    <row r="6" spans="1:8" ht="57.75" thickBot="1">
      <c r="A6" s="318" t="s">
        <v>175</v>
      </c>
      <c r="B6" s="318" t="s">
        <v>172</v>
      </c>
      <c r="C6" s="318" t="s">
        <v>173</v>
      </c>
      <c r="D6" s="318" t="s">
        <v>627</v>
      </c>
      <c r="E6" s="318" t="s">
        <v>199</v>
      </c>
      <c r="F6" s="318" t="s">
        <v>586</v>
      </c>
      <c r="G6" s="319" t="s">
        <v>768</v>
      </c>
      <c r="H6" s="4"/>
    </row>
    <row r="7" spans="1:8" ht="15.75" thickBot="1">
      <c r="A7" s="320">
        <v>1</v>
      </c>
      <c r="B7" s="321">
        <v>2</v>
      </c>
      <c r="C7" s="322">
        <v>3</v>
      </c>
      <c r="D7" s="321">
        <v>4</v>
      </c>
      <c r="E7" s="321">
        <v>5</v>
      </c>
      <c r="F7" s="321">
        <v>6</v>
      </c>
      <c r="G7" s="321">
        <v>7</v>
      </c>
      <c r="H7" s="4"/>
    </row>
    <row r="8" spans="1:8" ht="15.75">
      <c r="A8" s="325" t="s">
        <v>501</v>
      </c>
      <c r="B8" s="326">
        <v>77846195</v>
      </c>
      <c r="C8" s="327" t="s">
        <v>505</v>
      </c>
      <c r="D8" s="326">
        <f>185420+3079750+2187600</f>
        <v>5452770</v>
      </c>
      <c r="E8" s="326">
        <v>72393425</v>
      </c>
      <c r="F8" s="326">
        <v>72393425</v>
      </c>
      <c r="G8" s="351">
        <v>37841546</v>
      </c>
      <c r="H8" s="4"/>
    </row>
    <row r="9" spans="1:8" ht="31.5">
      <c r="A9" s="329" t="s">
        <v>507</v>
      </c>
      <c r="B9" s="326"/>
      <c r="C9" s="327" t="s">
        <v>506</v>
      </c>
      <c r="D9" s="326">
        <v>0</v>
      </c>
      <c r="E9" s="326">
        <v>352000</v>
      </c>
      <c r="F9" s="326">
        <v>352000</v>
      </c>
      <c r="G9" s="353">
        <v>0</v>
      </c>
      <c r="H9" s="4"/>
    </row>
    <row r="10" spans="1:8" ht="15.75">
      <c r="A10" s="330" t="s">
        <v>581</v>
      </c>
      <c r="B10" s="326"/>
      <c r="C10" s="354">
        <v>2018</v>
      </c>
      <c r="D10" s="326">
        <v>0</v>
      </c>
      <c r="E10" s="326">
        <v>12492000</v>
      </c>
      <c r="F10" s="326">
        <v>1570678</v>
      </c>
      <c r="G10" s="353">
        <v>0</v>
      </c>
      <c r="H10" s="4"/>
    </row>
    <row r="11" spans="1:8" ht="47.25">
      <c r="A11" s="331" t="s">
        <v>583</v>
      </c>
      <c r="B11" s="332"/>
      <c r="C11" s="355">
        <v>2018</v>
      </c>
      <c r="D11" s="332">
        <v>0</v>
      </c>
      <c r="E11" s="332">
        <v>251000</v>
      </c>
      <c r="F11" s="332">
        <v>251000</v>
      </c>
      <c r="G11" s="353">
        <v>0</v>
      </c>
      <c r="H11" s="4"/>
    </row>
    <row r="12" spans="1:8" ht="47.25">
      <c r="A12" s="331" t="s">
        <v>872</v>
      </c>
      <c r="B12" s="332"/>
      <c r="C12" s="355">
        <v>2018</v>
      </c>
      <c r="D12" s="332">
        <v>0</v>
      </c>
      <c r="E12" s="332">
        <v>649000</v>
      </c>
      <c r="F12" s="332">
        <v>649000</v>
      </c>
      <c r="G12" s="353">
        <v>278000</v>
      </c>
      <c r="H12" s="4"/>
    </row>
    <row r="13" spans="1:8" ht="15.75">
      <c r="A13" s="330" t="s">
        <v>582</v>
      </c>
      <c r="B13" s="333"/>
      <c r="C13" s="356">
        <v>2018</v>
      </c>
      <c r="D13" s="333">
        <v>0</v>
      </c>
      <c r="E13" s="333">
        <v>270000</v>
      </c>
      <c r="F13" s="333">
        <v>270000</v>
      </c>
      <c r="G13" s="353">
        <v>0</v>
      </c>
      <c r="H13" s="4"/>
    </row>
    <row r="14" spans="1:8" ht="15.75">
      <c r="A14" s="329" t="s">
        <v>847</v>
      </c>
      <c r="B14" s="334"/>
      <c r="C14" s="357">
        <v>2018</v>
      </c>
      <c r="D14" s="334">
        <v>0</v>
      </c>
      <c r="E14" s="334">
        <v>0</v>
      </c>
      <c r="F14" s="334">
        <v>0</v>
      </c>
      <c r="G14" s="352">
        <v>377584</v>
      </c>
      <c r="H14" s="4"/>
    </row>
    <row r="15" spans="1:8" ht="15">
      <c r="A15" s="337"/>
      <c r="B15" s="334"/>
      <c r="C15" s="335"/>
      <c r="D15" s="334"/>
      <c r="E15" s="334"/>
      <c r="F15" s="334"/>
      <c r="G15" s="336"/>
      <c r="H15" s="4"/>
    </row>
    <row r="16" spans="1:8" ht="15.75" thickBot="1">
      <c r="A16" s="337"/>
      <c r="B16" s="334"/>
      <c r="C16" s="335"/>
      <c r="D16" s="334"/>
      <c r="E16" s="334"/>
      <c r="F16" s="334"/>
      <c r="G16" s="336"/>
      <c r="H16" s="4"/>
    </row>
    <row r="17" spans="1:8" ht="15.75" thickBot="1">
      <c r="A17" s="338" t="s">
        <v>174</v>
      </c>
      <c r="B17" s="339">
        <f>SUM(B8:B16)</f>
        <v>77846195</v>
      </c>
      <c r="C17" s="339"/>
      <c r="D17" s="339">
        <f>SUM(D8:D16)</f>
        <v>5452770</v>
      </c>
      <c r="E17" s="339">
        <f>SUM(E8:E16)</f>
        <v>86407425</v>
      </c>
      <c r="F17" s="339">
        <f>SUM(F8:F16)</f>
        <v>75486103</v>
      </c>
      <c r="G17" s="340">
        <f>SUM(G8:G16)</f>
        <v>38497130</v>
      </c>
      <c r="H17" s="4"/>
    </row>
  </sheetData>
  <mergeCells count="2">
    <mergeCell ref="A2:G2"/>
    <mergeCell ref="A3:G4"/>
  </mergeCells>
  <phoneticPr fontId="24" type="noConversion"/>
  <printOptions horizontalCentered="1"/>
  <pageMargins left="0.74803149606299213" right="0.27559055118110237" top="0.59055118110236227" bottom="0.55118110236220474" header="0.23622047244094491" footer="0.51181102362204722"/>
  <pageSetup paperSize="9" scale="98" orientation="landscape" r:id="rId1"/>
  <headerFooter alignWithMargins="0">
    <oddHeader>&amp;L5/2019. (V.30.) sz. rendelet&amp;R8.számú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F12"/>
  <sheetViews>
    <sheetView zoomScaleNormal="100" zoomScaleSheetLayoutView="90" workbookViewId="0">
      <selection activeCell="B8" sqref="B8"/>
    </sheetView>
  </sheetViews>
  <sheetFormatPr defaultRowHeight="12.75"/>
  <cols>
    <col min="1" max="1" width="10.5703125" style="226" customWidth="1"/>
    <col min="2" max="2" width="32.28515625" style="226" customWidth="1"/>
    <col min="3" max="7" width="23.5703125" style="226" customWidth="1"/>
    <col min="8" max="16384" width="9.140625" style="226"/>
  </cols>
  <sheetData>
    <row r="1" spans="1:6" ht="15">
      <c r="F1" s="296"/>
    </row>
    <row r="2" spans="1:6" ht="18.75">
      <c r="A2" s="757" t="s">
        <v>382</v>
      </c>
      <c r="B2" s="757"/>
      <c r="C2" s="757"/>
      <c r="D2" s="757"/>
      <c r="E2" s="757"/>
      <c r="F2" s="757"/>
    </row>
    <row r="3" spans="1:6" ht="18.75">
      <c r="A3" s="297"/>
      <c r="B3" s="297"/>
      <c r="C3" s="297"/>
      <c r="D3" s="297"/>
      <c r="E3" s="297"/>
      <c r="F3" s="297"/>
    </row>
    <row r="4" spans="1:6" ht="15.75">
      <c r="A4" s="750" t="s">
        <v>845</v>
      </c>
      <c r="B4" s="750"/>
      <c r="C4" s="750"/>
      <c r="D4" s="750"/>
      <c r="E4" s="750"/>
      <c r="F4" s="750"/>
    </row>
    <row r="5" spans="1:6" ht="27" customHeight="1" thickBot="1"/>
    <row r="6" spans="1:6" ht="14.25">
      <c r="A6" s="298" t="s">
        <v>176</v>
      </c>
      <c r="B6" s="299" t="s">
        <v>177</v>
      </c>
      <c r="C6" s="299" t="s">
        <v>178</v>
      </c>
      <c r="D6" s="300" t="s">
        <v>199</v>
      </c>
      <c r="E6" s="300" t="s">
        <v>586</v>
      </c>
      <c r="F6" s="301" t="s">
        <v>768</v>
      </c>
    </row>
    <row r="7" spans="1:6" ht="15">
      <c r="A7" s="302">
        <v>1</v>
      </c>
      <c r="B7" s="303">
        <v>2</v>
      </c>
      <c r="C7" s="303">
        <v>3</v>
      </c>
      <c r="D7" s="303"/>
      <c r="E7" s="303"/>
      <c r="F7" s="304">
        <v>4</v>
      </c>
    </row>
    <row r="8" spans="1:6" ht="30.75" customHeight="1">
      <c r="A8" s="305">
        <v>1</v>
      </c>
      <c r="B8" s="306" t="s">
        <v>457</v>
      </c>
      <c r="C8" s="307" t="s">
        <v>381</v>
      </c>
      <c r="D8" s="308">
        <v>27010679</v>
      </c>
      <c r="E8" s="308">
        <f>'kiadási tábla 5.sz mód.ei.'!AU18</f>
        <v>26855370</v>
      </c>
      <c r="F8" s="309">
        <v>26855370</v>
      </c>
    </row>
    <row r="9" spans="1:6" ht="25.5">
      <c r="A9" s="305">
        <f>A8+1</f>
        <v>2</v>
      </c>
      <c r="B9" s="310" t="s">
        <v>624</v>
      </c>
      <c r="C9" s="307" t="s">
        <v>381</v>
      </c>
      <c r="D9" s="311">
        <v>1038409</v>
      </c>
      <c r="E9" s="311">
        <v>593788</v>
      </c>
      <c r="F9" s="312">
        <v>593788</v>
      </c>
    </row>
    <row r="10" spans="1:6" ht="17.25" customHeight="1">
      <c r="A10" s="305"/>
      <c r="B10" s="310"/>
      <c r="C10" s="310"/>
      <c r="D10" s="311"/>
      <c r="E10" s="311"/>
      <c r="F10" s="312"/>
    </row>
    <row r="11" spans="1:6" ht="17.25" customHeight="1">
      <c r="A11" s="305"/>
      <c r="B11" s="310"/>
      <c r="C11" s="310"/>
      <c r="D11" s="311"/>
      <c r="E11" s="311"/>
      <c r="F11" s="312"/>
    </row>
    <row r="12" spans="1:6" ht="23.25" customHeight="1" thickBot="1">
      <c r="A12" s="313" t="s">
        <v>146</v>
      </c>
      <c r="B12" s="314"/>
      <c r="C12" s="314"/>
      <c r="D12" s="315">
        <f>SUM(D8:D11)</f>
        <v>28049088</v>
      </c>
      <c r="E12" s="315">
        <f>SUM(E8:E11)</f>
        <v>27449158</v>
      </c>
      <c r="F12" s="316">
        <f>SUM(F8:F11)</f>
        <v>27449158</v>
      </c>
    </row>
  </sheetData>
  <mergeCells count="2">
    <mergeCell ref="A2:F2"/>
    <mergeCell ref="A4:F4"/>
  </mergeCells>
  <printOptions horizontalCentered="1"/>
  <pageMargins left="0.51181102362204722" right="0.35433070866141736" top="0.98425196850393704" bottom="0.98425196850393704" header="0.51181102362204722" footer="0.51181102362204722"/>
  <pageSetup paperSize="9" scale="96" orientation="landscape" horizontalDpi="300" verticalDpi="300" r:id="rId1"/>
  <headerFooter alignWithMargins="0">
    <oddHeader>&amp;L5/2019. (V.30.) sz. rendelet&amp;R9.sz.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27"/>
  <sheetViews>
    <sheetView zoomScaleNormal="100" zoomScaleSheetLayoutView="80" workbookViewId="0">
      <selection activeCell="B25" sqref="B25"/>
    </sheetView>
  </sheetViews>
  <sheetFormatPr defaultRowHeight="12.75"/>
  <cols>
    <col min="1" max="1" width="10.7109375" style="226" customWidth="1"/>
    <col min="2" max="2" width="72.7109375" style="226" customWidth="1"/>
    <col min="3" max="3" width="32.28515625" style="226" customWidth="1"/>
    <col min="4" max="4" width="35.140625" style="226" customWidth="1"/>
    <col min="5" max="16384" width="9.140625" style="1"/>
  </cols>
  <sheetData>
    <row r="1" spans="1:4" ht="15">
      <c r="D1" s="296" t="s">
        <v>625</v>
      </c>
    </row>
    <row r="2" spans="1:4" ht="20.25">
      <c r="A2" s="759" t="s">
        <v>382</v>
      </c>
      <c r="B2" s="759"/>
      <c r="C2" s="759"/>
      <c r="D2" s="759"/>
    </row>
    <row r="3" spans="1:4" ht="12.75" customHeight="1">
      <c r="A3" s="758" t="s">
        <v>503</v>
      </c>
      <c r="B3" s="758"/>
      <c r="C3" s="758"/>
      <c r="D3" s="758"/>
    </row>
    <row r="4" spans="1:4" ht="12.75" customHeight="1">
      <c r="A4" s="758"/>
      <c r="B4" s="758"/>
      <c r="C4" s="758"/>
      <c r="D4" s="758"/>
    </row>
    <row r="5" spans="1:4" ht="13.5" thickBot="1">
      <c r="D5" s="457" t="s">
        <v>451</v>
      </c>
    </row>
    <row r="6" spans="1:4" ht="34.5" customHeight="1" thickBot="1">
      <c r="A6" s="581" t="s">
        <v>159</v>
      </c>
      <c r="B6" s="581" t="s">
        <v>160</v>
      </c>
      <c r="C6" s="581" t="s">
        <v>161</v>
      </c>
      <c r="D6" s="581" t="s">
        <v>162</v>
      </c>
    </row>
    <row r="7" spans="1:4" ht="15.75" thickBot="1">
      <c r="A7" s="582">
        <v>1</v>
      </c>
      <c r="B7" s="583">
        <v>2</v>
      </c>
      <c r="C7" s="583">
        <v>3</v>
      </c>
      <c r="D7" s="583">
        <v>4</v>
      </c>
    </row>
    <row r="8" spans="1:4" ht="15">
      <c r="A8" s="584" t="s">
        <v>110</v>
      </c>
      <c r="B8" s="585" t="s">
        <v>163</v>
      </c>
      <c r="C8" s="586"/>
      <c r="D8" s="586">
        <v>0</v>
      </c>
    </row>
    <row r="9" spans="1:4" ht="15">
      <c r="A9" s="584" t="s">
        <v>111</v>
      </c>
      <c r="B9" s="587" t="s">
        <v>164</v>
      </c>
      <c r="C9" s="588"/>
      <c r="D9" s="588"/>
    </row>
    <row r="10" spans="1:4" ht="15">
      <c r="A10" s="584" t="s">
        <v>119</v>
      </c>
      <c r="B10" s="587" t="s">
        <v>165</v>
      </c>
      <c r="C10" s="588"/>
      <c r="D10" s="588"/>
    </row>
    <row r="11" spans="1:4" ht="15">
      <c r="A11" s="584" t="s">
        <v>112</v>
      </c>
      <c r="B11" s="587" t="s">
        <v>380</v>
      </c>
      <c r="C11" s="589">
        <f>'bevételi tábla 4.sz. telj.'!BC28+D11</f>
        <v>464800</v>
      </c>
      <c r="D11" s="589">
        <v>33600</v>
      </c>
    </row>
    <row r="12" spans="1:4" ht="15">
      <c r="A12" s="584" t="s">
        <v>113</v>
      </c>
      <c r="B12" s="587" t="s">
        <v>166</v>
      </c>
      <c r="C12" s="589"/>
      <c r="D12" s="589"/>
    </row>
    <row r="13" spans="1:4" ht="15">
      <c r="A13" s="584" t="s">
        <v>114</v>
      </c>
      <c r="B13" s="587" t="s">
        <v>1301</v>
      </c>
      <c r="C13" s="589">
        <f>'bevételi tábla 4.sz. telj.'!BC35+D13</f>
        <v>620649</v>
      </c>
      <c r="D13" s="589">
        <v>13160</v>
      </c>
    </row>
    <row r="14" spans="1:4" ht="15">
      <c r="A14" s="584" t="s">
        <v>115</v>
      </c>
      <c r="B14" s="587" t="s">
        <v>166</v>
      </c>
      <c r="C14" s="589">
        <f>'bevételi tábla 4.sz. telj.'!BC31+D14</f>
        <v>5341455</v>
      </c>
      <c r="D14" s="589">
        <v>50928</v>
      </c>
    </row>
    <row r="15" spans="1:4" ht="15">
      <c r="A15" s="584" t="s">
        <v>120</v>
      </c>
      <c r="B15" s="587" t="s">
        <v>167</v>
      </c>
      <c r="C15" s="589"/>
      <c r="D15" s="589"/>
    </row>
    <row r="16" spans="1:4" ht="15">
      <c r="A16" s="584" t="s">
        <v>116</v>
      </c>
      <c r="B16" s="587" t="s">
        <v>168</v>
      </c>
      <c r="C16" s="589"/>
      <c r="D16" s="589"/>
    </row>
    <row r="17" spans="1:4" ht="15">
      <c r="A17" s="584" t="s">
        <v>117</v>
      </c>
      <c r="B17" s="587" t="s">
        <v>169</v>
      </c>
      <c r="C17" s="589"/>
      <c r="D17" s="589"/>
    </row>
    <row r="18" spans="1:4" ht="15">
      <c r="A18" s="584" t="s">
        <v>118</v>
      </c>
      <c r="B18" s="587" t="s">
        <v>170</v>
      </c>
      <c r="C18" s="589"/>
      <c r="D18" s="589"/>
    </row>
    <row r="19" spans="1:4" ht="15.75" thickBot="1">
      <c r="A19" s="584" t="s">
        <v>121</v>
      </c>
      <c r="B19" s="590" t="s">
        <v>171</v>
      </c>
      <c r="C19" s="591"/>
      <c r="D19" s="591"/>
    </row>
    <row r="20" spans="1:4" ht="15.75" thickBot="1">
      <c r="A20" s="592"/>
      <c r="B20" s="593" t="s">
        <v>146</v>
      </c>
      <c r="C20" s="594">
        <f>SUM(C8:C19)</f>
        <v>6426904</v>
      </c>
      <c r="D20" s="594">
        <f>SUM(D8:D19)</f>
        <v>97688</v>
      </c>
    </row>
    <row r="22" spans="1:4">
      <c r="B22" s="226" t="s">
        <v>579</v>
      </c>
    </row>
    <row r="23" spans="1:4">
      <c r="B23" s="226" t="s">
        <v>580</v>
      </c>
    </row>
    <row r="24" spans="1:4">
      <c r="B24" s="226" t="s">
        <v>1302</v>
      </c>
    </row>
    <row r="26" spans="1:4">
      <c r="B26" s="595" t="s">
        <v>1303</v>
      </c>
      <c r="C26" s="595"/>
    </row>
    <row r="27" spans="1:4">
      <c r="B27" s="595" t="s">
        <v>1304</v>
      </c>
      <c r="C27" s="595"/>
    </row>
  </sheetData>
  <mergeCells count="2">
    <mergeCell ref="A3:D4"/>
    <mergeCell ref="A2:D2"/>
  </mergeCells>
  <phoneticPr fontId="20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85" orientation="landscape" r:id="rId1"/>
  <headerFooter alignWithMargins="0">
    <oddHeader>&amp;L5/2019. (V.30.) sz. rendelet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14"/>
  <sheetViews>
    <sheetView workbookViewId="0">
      <selection activeCell="C24" sqref="C24"/>
    </sheetView>
  </sheetViews>
  <sheetFormatPr defaultRowHeight="12.75"/>
  <cols>
    <col min="1" max="1" width="9.140625" style="226"/>
    <col min="2" max="2" width="37.42578125" style="226" customWidth="1"/>
    <col min="3" max="3" width="22.28515625" style="226" customWidth="1"/>
    <col min="4" max="4" width="9.140625" style="226"/>
  </cols>
  <sheetData>
    <row r="1" spans="1:4" s="222" customFormat="1" ht="24.95" customHeight="1">
      <c r="A1" s="760" t="s">
        <v>382</v>
      </c>
      <c r="B1" s="760"/>
      <c r="C1" s="760"/>
      <c r="D1" s="288"/>
    </row>
    <row r="2" spans="1:4" s="222" customFormat="1" ht="24.95" customHeight="1">
      <c r="A2" s="760" t="s">
        <v>844</v>
      </c>
      <c r="B2" s="760"/>
      <c r="C2" s="760"/>
      <c r="D2" s="288"/>
    </row>
    <row r="3" spans="1:4" s="222" customFormat="1" ht="16.5" thickBot="1">
      <c r="A3" s="287"/>
      <c r="B3" s="288"/>
      <c r="C3" s="288"/>
      <c r="D3" s="288"/>
    </row>
    <row r="4" spans="1:4" s="3" customFormat="1" ht="15.75">
      <c r="A4" s="289"/>
      <c r="B4" s="290" t="s">
        <v>108</v>
      </c>
      <c r="C4" s="291" t="s">
        <v>628</v>
      </c>
      <c r="D4" s="245"/>
    </row>
    <row r="5" spans="1:4" s="3" customFormat="1" ht="15.75">
      <c r="A5" s="292">
        <v>1</v>
      </c>
      <c r="B5" s="293">
        <v>2</v>
      </c>
      <c r="C5" s="294">
        <v>3</v>
      </c>
      <c r="D5" s="245"/>
    </row>
    <row r="6" spans="1:4" ht="25.5">
      <c r="A6" s="233" t="s">
        <v>62</v>
      </c>
      <c r="B6" s="234" t="s">
        <v>629</v>
      </c>
      <c r="C6" s="236">
        <v>79652470</v>
      </c>
    </row>
    <row r="7" spans="1:4" ht="25.5">
      <c r="A7" s="233" t="s">
        <v>64</v>
      </c>
      <c r="B7" s="234" t="s">
        <v>630</v>
      </c>
      <c r="C7" s="236">
        <v>113487272</v>
      </c>
    </row>
    <row r="8" spans="1:4" ht="25.5">
      <c r="A8" s="237" t="s">
        <v>66</v>
      </c>
      <c r="B8" s="238" t="s">
        <v>631</v>
      </c>
      <c r="C8" s="240">
        <v>-33834802</v>
      </c>
    </row>
    <row r="9" spans="1:4" ht="25.5">
      <c r="A9" s="233" t="s">
        <v>68</v>
      </c>
      <c r="B9" s="234" t="s">
        <v>632</v>
      </c>
      <c r="C9" s="236">
        <v>44898332</v>
      </c>
    </row>
    <row r="10" spans="1:4" ht="25.5">
      <c r="A10" s="233" t="s">
        <v>70</v>
      </c>
      <c r="B10" s="234" t="s">
        <v>633</v>
      </c>
      <c r="C10" s="236">
        <v>1169377</v>
      </c>
    </row>
    <row r="11" spans="1:4" ht="25.5">
      <c r="A11" s="237" t="s">
        <v>72</v>
      </c>
      <c r="B11" s="238" t="s">
        <v>634</v>
      </c>
      <c r="C11" s="240">
        <v>43728955</v>
      </c>
    </row>
    <row r="12" spans="1:4">
      <c r="A12" s="237" t="s">
        <v>74</v>
      </c>
      <c r="B12" s="238" t="s">
        <v>635</v>
      </c>
      <c r="C12" s="240">
        <v>9894153</v>
      </c>
    </row>
    <row r="13" spans="1:4">
      <c r="A13" s="237" t="s">
        <v>89</v>
      </c>
      <c r="B13" s="238" t="s">
        <v>636</v>
      </c>
      <c r="C13" s="240">
        <v>9894153</v>
      </c>
    </row>
    <row r="14" spans="1:4" ht="26.25" thickBot="1">
      <c r="A14" s="241" t="s">
        <v>93</v>
      </c>
      <c r="B14" s="242" t="s">
        <v>637</v>
      </c>
      <c r="C14" s="244">
        <v>9894153</v>
      </c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&amp;L5/2019. (V.30.) sz. rendelet&amp;R11.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E56"/>
  <sheetViews>
    <sheetView workbookViewId="0">
      <selection activeCell="B54" sqref="B54"/>
    </sheetView>
  </sheetViews>
  <sheetFormatPr defaultRowHeight="12.75"/>
  <cols>
    <col min="1" max="1" width="9.140625" style="226"/>
    <col min="2" max="2" width="38.85546875" style="226" customWidth="1"/>
    <col min="3" max="3" width="16.28515625" style="226" customWidth="1"/>
    <col min="4" max="4" width="14.5703125" style="226" customWidth="1"/>
    <col min="5" max="5" width="17.140625" style="226" customWidth="1"/>
  </cols>
  <sheetData>
    <row r="1" spans="1:5" s="295" customFormat="1" ht="24.95" customHeight="1">
      <c r="A1" s="761" t="s">
        <v>382</v>
      </c>
      <c r="B1" s="762"/>
      <c r="C1" s="762"/>
      <c r="D1" s="762"/>
      <c r="E1" s="762"/>
    </row>
    <row r="2" spans="1:5" s="295" customFormat="1" ht="24.95" customHeight="1">
      <c r="A2" s="761" t="s">
        <v>843</v>
      </c>
      <c r="B2" s="761"/>
      <c r="C2" s="761"/>
      <c r="D2" s="761"/>
      <c r="E2" s="761"/>
    </row>
    <row r="3" spans="1:5" s="222" customFormat="1" ht="16.5" thickBot="1">
      <c r="A3" s="287"/>
      <c r="B3" s="288"/>
      <c r="C3" s="288"/>
      <c r="D3" s="288"/>
      <c r="E3" s="288"/>
    </row>
    <row r="4" spans="1:5" s="3" customFormat="1" ht="31.5">
      <c r="A4" s="289"/>
      <c r="B4" s="290" t="s">
        <v>108</v>
      </c>
      <c r="C4" s="290" t="s">
        <v>638</v>
      </c>
      <c r="D4" s="290" t="s">
        <v>639</v>
      </c>
      <c r="E4" s="291" t="s">
        <v>640</v>
      </c>
    </row>
    <row r="5" spans="1:5" s="3" customFormat="1" ht="15.75">
      <c r="A5" s="292">
        <v>1</v>
      </c>
      <c r="B5" s="293">
        <v>2</v>
      </c>
      <c r="C5" s="293">
        <v>3</v>
      </c>
      <c r="D5" s="293">
        <v>4</v>
      </c>
      <c r="E5" s="294">
        <v>5</v>
      </c>
    </row>
    <row r="6" spans="1:5">
      <c r="A6" s="233" t="s">
        <v>64</v>
      </c>
      <c r="B6" s="234" t="s">
        <v>641</v>
      </c>
      <c r="C6" s="235">
        <v>781534</v>
      </c>
      <c r="D6" s="235">
        <v>0</v>
      </c>
      <c r="E6" s="236">
        <v>521690</v>
      </c>
    </row>
    <row r="7" spans="1:5">
      <c r="A7" s="237" t="s">
        <v>68</v>
      </c>
      <c r="B7" s="238" t="s">
        <v>642</v>
      </c>
      <c r="C7" s="239">
        <v>781534</v>
      </c>
      <c r="D7" s="239">
        <v>0</v>
      </c>
      <c r="E7" s="240">
        <v>521690</v>
      </c>
    </row>
    <row r="8" spans="1:5" ht="25.5">
      <c r="A8" s="233" t="s">
        <v>70</v>
      </c>
      <c r="B8" s="234" t="s">
        <v>643</v>
      </c>
      <c r="C8" s="235">
        <v>201607987</v>
      </c>
      <c r="D8" s="235">
        <v>0</v>
      </c>
      <c r="E8" s="236">
        <v>192195084</v>
      </c>
    </row>
    <row r="9" spans="1:5" ht="25.5">
      <c r="A9" s="233" t="s">
        <v>72</v>
      </c>
      <c r="B9" s="234" t="s">
        <v>644</v>
      </c>
      <c r="C9" s="235">
        <v>3031110</v>
      </c>
      <c r="D9" s="235">
        <v>0</v>
      </c>
      <c r="E9" s="236">
        <v>2387532</v>
      </c>
    </row>
    <row r="10" spans="1:5">
      <c r="A10" s="233" t="s">
        <v>76</v>
      </c>
      <c r="B10" s="234" t="s">
        <v>645</v>
      </c>
      <c r="C10" s="235">
        <v>3225000</v>
      </c>
      <c r="D10" s="235">
        <v>0</v>
      </c>
      <c r="E10" s="236">
        <v>33053384</v>
      </c>
    </row>
    <row r="11" spans="1:5">
      <c r="A11" s="237" t="s">
        <v>80</v>
      </c>
      <c r="B11" s="238" t="s">
        <v>646</v>
      </c>
      <c r="C11" s="239">
        <v>207864097</v>
      </c>
      <c r="D11" s="239">
        <v>0</v>
      </c>
      <c r="E11" s="240">
        <v>227636000</v>
      </c>
    </row>
    <row r="12" spans="1:5" ht="25.5">
      <c r="A12" s="233" t="s">
        <v>82</v>
      </c>
      <c r="B12" s="234" t="s">
        <v>647</v>
      </c>
      <c r="C12" s="235">
        <v>19651</v>
      </c>
      <c r="D12" s="235">
        <v>0</v>
      </c>
      <c r="E12" s="236">
        <v>19651</v>
      </c>
    </row>
    <row r="13" spans="1:5" ht="25.5">
      <c r="A13" s="233" t="s">
        <v>85</v>
      </c>
      <c r="B13" s="234" t="s">
        <v>648</v>
      </c>
      <c r="C13" s="235">
        <v>19651</v>
      </c>
      <c r="D13" s="235">
        <v>0</v>
      </c>
      <c r="E13" s="236">
        <v>19651</v>
      </c>
    </row>
    <row r="14" spans="1:5" ht="25.5">
      <c r="A14" s="237" t="s">
        <v>99</v>
      </c>
      <c r="B14" s="238" t="s">
        <v>649</v>
      </c>
      <c r="C14" s="239">
        <v>19651</v>
      </c>
      <c r="D14" s="239">
        <v>0</v>
      </c>
      <c r="E14" s="240">
        <v>19651</v>
      </c>
    </row>
    <row r="15" spans="1:5" ht="38.25">
      <c r="A15" s="237" t="s">
        <v>434</v>
      </c>
      <c r="B15" s="238" t="s">
        <v>650</v>
      </c>
      <c r="C15" s="239">
        <v>208665282</v>
      </c>
      <c r="D15" s="239">
        <v>0</v>
      </c>
      <c r="E15" s="240">
        <v>228177341</v>
      </c>
    </row>
    <row r="16" spans="1:5">
      <c r="A16" s="233" t="s">
        <v>445</v>
      </c>
      <c r="B16" s="234" t="s">
        <v>651</v>
      </c>
      <c r="C16" s="235">
        <v>89365</v>
      </c>
      <c r="D16" s="235">
        <v>0</v>
      </c>
      <c r="E16" s="236">
        <v>78185</v>
      </c>
    </row>
    <row r="17" spans="1:5" ht="25.5">
      <c r="A17" s="237" t="s">
        <v>652</v>
      </c>
      <c r="B17" s="238" t="s">
        <v>653</v>
      </c>
      <c r="C17" s="239">
        <v>89365</v>
      </c>
      <c r="D17" s="239">
        <v>0</v>
      </c>
      <c r="E17" s="240">
        <v>78185</v>
      </c>
    </row>
    <row r="18" spans="1:5">
      <c r="A18" s="233" t="s">
        <v>529</v>
      </c>
      <c r="B18" s="234" t="s">
        <v>654</v>
      </c>
      <c r="C18" s="235">
        <v>29511710</v>
      </c>
      <c r="D18" s="235">
        <v>0</v>
      </c>
      <c r="E18" s="236">
        <v>7577430</v>
      </c>
    </row>
    <row r="19" spans="1:5">
      <c r="A19" s="233" t="s">
        <v>655</v>
      </c>
      <c r="B19" s="234" t="s">
        <v>656</v>
      </c>
      <c r="C19" s="235">
        <v>11931000</v>
      </c>
      <c r="D19" s="235">
        <v>0</v>
      </c>
      <c r="E19" s="236">
        <v>2852000</v>
      </c>
    </row>
    <row r="20" spans="1:5">
      <c r="A20" s="237" t="s">
        <v>657</v>
      </c>
      <c r="B20" s="238" t="s">
        <v>658</v>
      </c>
      <c r="C20" s="239">
        <v>41442710</v>
      </c>
      <c r="D20" s="239">
        <v>0</v>
      </c>
      <c r="E20" s="240">
        <v>10429430</v>
      </c>
    </row>
    <row r="21" spans="1:5">
      <c r="A21" s="237" t="s">
        <v>659</v>
      </c>
      <c r="B21" s="238" t="s">
        <v>660</v>
      </c>
      <c r="C21" s="239">
        <v>41532075</v>
      </c>
      <c r="D21" s="239">
        <v>0</v>
      </c>
      <c r="E21" s="240">
        <v>10507615</v>
      </c>
    </row>
    <row r="22" spans="1:5" ht="25.5">
      <c r="A22" s="233" t="s">
        <v>535</v>
      </c>
      <c r="B22" s="234" t="s">
        <v>661</v>
      </c>
      <c r="C22" s="235">
        <v>540263</v>
      </c>
      <c r="D22" s="235">
        <v>0</v>
      </c>
      <c r="E22" s="236">
        <v>1102392</v>
      </c>
    </row>
    <row r="23" spans="1:5" ht="25.5">
      <c r="A23" s="233" t="s">
        <v>662</v>
      </c>
      <c r="B23" s="234" t="s">
        <v>663</v>
      </c>
      <c r="C23" s="235">
        <v>237752</v>
      </c>
      <c r="D23" s="235">
        <v>0</v>
      </c>
      <c r="E23" s="236">
        <v>166073</v>
      </c>
    </row>
    <row r="24" spans="1:5" ht="25.5">
      <c r="A24" s="233" t="s">
        <v>664</v>
      </c>
      <c r="B24" s="234" t="s">
        <v>665</v>
      </c>
      <c r="C24" s="235">
        <v>136157</v>
      </c>
      <c r="D24" s="235">
        <v>0</v>
      </c>
      <c r="E24" s="236">
        <v>767809</v>
      </c>
    </row>
    <row r="25" spans="1:5" ht="25.5">
      <c r="A25" s="233" t="s">
        <v>666</v>
      </c>
      <c r="B25" s="234" t="s">
        <v>667</v>
      </c>
      <c r="C25" s="235">
        <v>166354</v>
      </c>
      <c r="D25" s="235">
        <v>0</v>
      </c>
      <c r="E25" s="236">
        <v>168510</v>
      </c>
    </row>
    <row r="26" spans="1:5" ht="25.5">
      <c r="A26" s="233" t="s">
        <v>668</v>
      </c>
      <c r="B26" s="234" t="s">
        <v>669</v>
      </c>
      <c r="C26" s="235">
        <v>3971384</v>
      </c>
      <c r="D26" s="235">
        <v>0</v>
      </c>
      <c r="E26" s="236">
        <v>4212384</v>
      </c>
    </row>
    <row r="27" spans="1:5" ht="25.5">
      <c r="A27" s="233" t="s">
        <v>670</v>
      </c>
      <c r="B27" s="234" t="s">
        <v>671</v>
      </c>
      <c r="C27" s="235">
        <v>3971384</v>
      </c>
      <c r="D27" s="235">
        <v>0</v>
      </c>
      <c r="E27" s="236">
        <v>4212384</v>
      </c>
    </row>
    <row r="28" spans="1:5" ht="25.5">
      <c r="A28" s="237" t="s">
        <v>672</v>
      </c>
      <c r="B28" s="238" t="s">
        <v>673</v>
      </c>
      <c r="C28" s="239">
        <v>4511647</v>
      </c>
      <c r="D28" s="239">
        <v>0</v>
      </c>
      <c r="E28" s="240">
        <v>5314776</v>
      </c>
    </row>
    <row r="29" spans="1:5">
      <c r="A29" s="233" t="s">
        <v>674</v>
      </c>
      <c r="B29" s="234" t="s">
        <v>675</v>
      </c>
      <c r="C29" s="235">
        <v>0</v>
      </c>
      <c r="D29" s="235">
        <v>0</v>
      </c>
      <c r="E29" s="236">
        <v>10000</v>
      </c>
    </row>
    <row r="30" spans="1:5" ht="25.5">
      <c r="A30" s="233" t="s">
        <v>548</v>
      </c>
      <c r="B30" s="234" t="s">
        <v>676</v>
      </c>
      <c r="C30" s="235">
        <v>0</v>
      </c>
      <c r="D30" s="235">
        <v>0</v>
      </c>
      <c r="E30" s="236">
        <v>10000</v>
      </c>
    </row>
    <row r="31" spans="1:5">
      <c r="A31" s="233" t="s">
        <v>677</v>
      </c>
      <c r="B31" s="234" t="s">
        <v>678</v>
      </c>
      <c r="C31" s="235">
        <v>0</v>
      </c>
      <c r="D31" s="235">
        <v>0</v>
      </c>
      <c r="E31" s="236">
        <v>60000</v>
      </c>
    </row>
    <row r="32" spans="1:5" ht="25.5">
      <c r="A32" s="237" t="s">
        <v>679</v>
      </c>
      <c r="B32" s="238" t="s">
        <v>680</v>
      </c>
      <c r="C32" s="239">
        <v>0</v>
      </c>
      <c r="D32" s="239">
        <v>0</v>
      </c>
      <c r="E32" s="240">
        <v>70000</v>
      </c>
    </row>
    <row r="33" spans="1:5">
      <c r="A33" s="237" t="s">
        <v>681</v>
      </c>
      <c r="B33" s="238" t="s">
        <v>682</v>
      </c>
      <c r="C33" s="239">
        <v>4511647</v>
      </c>
      <c r="D33" s="239">
        <v>0</v>
      </c>
      <c r="E33" s="240">
        <v>5384776</v>
      </c>
    </row>
    <row r="34" spans="1:5" ht="25.5">
      <c r="A34" s="233" t="s">
        <v>683</v>
      </c>
      <c r="B34" s="234" t="s">
        <v>684</v>
      </c>
      <c r="C34" s="235">
        <v>9882613</v>
      </c>
      <c r="D34" s="235">
        <v>0</v>
      </c>
      <c r="E34" s="236">
        <v>0</v>
      </c>
    </row>
    <row r="35" spans="1:5" ht="25.5">
      <c r="A35" s="237" t="s">
        <v>685</v>
      </c>
      <c r="B35" s="238" t="s">
        <v>686</v>
      </c>
      <c r="C35" s="239">
        <v>9882613</v>
      </c>
      <c r="D35" s="239">
        <v>0</v>
      </c>
      <c r="E35" s="240">
        <v>0</v>
      </c>
    </row>
    <row r="36" spans="1:5" ht="25.5">
      <c r="A36" s="237" t="s">
        <v>687</v>
      </c>
      <c r="B36" s="238" t="s">
        <v>688</v>
      </c>
      <c r="C36" s="239">
        <v>9882613</v>
      </c>
      <c r="D36" s="239">
        <v>0</v>
      </c>
      <c r="E36" s="240">
        <v>0</v>
      </c>
    </row>
    <row r="37" spans="1:5">
      <c r="A37" s="237" t="s">
        <v>553</v>
      </c>
      <c r="B37" s="238" t="s">
        <v>689</v>
      </c>
      <c r="C37" s="239">
        <v>264591617</v>
      </c>
      <c r="D37" s="239">
        <v>0</v>
      </c>
      <c r="E37" s="240">
        <v>244069732</v>
      </c>
    </row>
    <row r="38" spans="1:5">
      <c r="A38" s="233" t="s">
        <v>690</v>
      </c>
      <c r="B38" s="234" t="s">
        <v>691</v>
      </c>
      <c r="C38" s="235">
        <v>328171656</v>
      </c>
      <c r="D38" s="235">
        <v>0</v>
      </c>
      <c r="E38" s="236">
        <v>328171656</v>
      </c>
    </row>
    <row r="39" spans="1:5" ht="25.5">
      <c r="A39" s="233" t="s">
        <v>554</v>
      </c>
      <c r="B39" s="234" t="s">
        <v>692</v>
      </c>
      <c r="C39" s="235">
        <v>2550264</v>
      </c>
      <c r="D39" s="235">
        <v>0</v>
      </c>
      <c r="E39" s="236">
        <v>2550264</v>
      </c>
    </row>
    <row r="40" spans="1:5">
      <c r="A40" s="233" t="s">
        <v>693</v>
      </c>
      <c r="B40" s="234" t="s">
        <v>694</v>
      </c>
      <c r="C40" s="235">
        <v>-106425215</v>
      </c>
      <c r="D40" s="235">
        <v>0</v>
      </c>
      <c r="E40" s="236">
        <v>-70562265</v>
      </c>
    </row>
    <row r="41" spans="1:5">
      <c r="A41" s="233" t="s">
        <v>695</v>
      </c>
      <c r="B41" s="234" t="s">
        <v>696</v>
      </c>
      <c r="C41" s="235">
        <v>35862950</v>
      </c>
      <c r="D41" s="235">
        <v>0</v>
      </c>
      <c r="E41" s="236">
        <v>-22385950</v>
      </c>
    </row>
    <row r="42" spans="1:5">
      <c r="A42" s="237" t="s">
        <v>697</v>
      </c>
      <c r="B42" s="238" t="s">
        <v>698</v>
      </c>
      <c r="C42" s="239">
        <v>260159655</v>
      </c>
      <c r="D42" s="239">
        <v>0</v>
      </c>
      <c r="E42" s="240">
        <v>237773705</v>
      </c>
    </row>
    <row r="43" spans="1:5" ht="25.5">
      <c r="A43" s="233" t="s">
        <v>699</v>
      </c>
      <c r="B43" s="234" t="s">
        <v>700</v>
      </c>
      <c r="C43" s="235">
        <v>0</v>
      </c>
      <c r="D43" s="235">
        <v>0</v>
      </c>
      <c r="E43" s="236">
        <v>298019</v>
      </c>
    </row>
    <row r="44" spans="1:5" ht="25.5">
      <c r="A44" s="233" t="s">
        <v>701</v>
      </c>
      <c r="B44" s="234" t="s">
        <v>702</v>
      </c>
      <c r="C44" s="235">
        <v>450482</v>
      </c>
      <c r="D44" s="235">
        <v>0</v>
      </c>
      <c r="E44" s="236">
        <v>401599</v>
      </c>
    </row>
    <row r="45" spans="1:5" ht="25.5">
      <c r="A45" s="233" t="s">
        <v>616</v>
      </c>
      <c r="B45" s="234" t="s">
        <v>703</v>
      </c>
      <c r="C45" s="235">
        <v>0</v>
      </c>
      <c r="D45" s="235">
        <v>0</v>
      </c>
      <c r="E45" s="236">
        <v>12000</v>
      </c>
    </row>
    <row r="46" spans="1:5" ht="25.5">
      <c r="A46" s="237" t="s">
        <v>704</v>
      </c>
      <c r="B46" s="238" t="s">
        <v>705</v>
      </c>
      <c r="C46" s="239">
        <v>450482</v>
      </c>
      <c r="D46" s="239">
        <v>0</v>
      </c>
      <c r="E46" s="240">
        <v>711618</v>
      </c>
    </row>
    <row r="47" spans="1:5" ht="38.25">
      <c r="A47" s="233" t="s">
        <v>706</v>
      </c>
      <c r="B47" s="234" t="s">
        <v>707</v>
      </c>
      <c r="C47" s="235">
        <v>1169377</v>
      </c>
      <c r="D47" s="235">
        <v>0</v>
      </c>
      <c r="E47" s="236">
        <v>1260261</v>
      </c>
    </row>
    <row r="48" spans="1:5" ht="38.25">
      <c r="A48" s="233" t="s">
        <v>708</v>
      </c>
      <c r="B48" s="234" t="s">
        <v>709</v>
      </c>
      <c r="C48" s="235">
        <v>1169377</v>
      </c>
      <c r="D48" s="235">
        <v>0</v>
      </c>
      <c r="E48" s="236">
        <v>1260261</v>
      </c>
    </row>
    <row r="49" spans="1:5" ht="25.5">
      <c r="A49" s="237" t="s">
        <v>710</v>
      </c>
      <c r="B49" s="238" t="s">
        <v>711</v>
      </c>
      <c r="C49" s="239">
        <v>1169377</v>
      </c>
      <c r="D49" s="239">
        <v>0</v>
      </c>
      <c r="E49" s="240">
        <v>1260261</v>
      </c>
    </row>
    <row r="50" spans="1:5">
      <c r="A50" s="233" t="s">
        <v>712</v>
      </c>
      <c r="B50" s="234" t="s">
        <v>713</v>
      </c>
      <c r="C50" s="235">
        <v>2640781</v>
      </c>
      <c r="D50" s="235">
        <v>0</v>
      </c>
      <c r="E50" s="236">
        <v>2556211</v>
      </c>
    </row>
    <row r="51" spans="1:5" ht="25.5">
      <c r="A51" s="233" t="s">
        <v>714</v>
      </c>
      <c r="B51" s="234" t="s">
        <v>715</v>
      </c>
      <c r="C51" s="235">
        <v>22312</v>
      </c>
      <c r="D51" s="235">
        <v>0</v>
      </c>
      <c r="E51" s="236">
        <v>75944</v>
      </c>
    </row>
    <row r="52" spans="1:5" ht="25.5">
      <c r="A52" s="237" t="s">
        <v>716</v>
      </c>
      <c r="B52" s="238" t="s">
        <v>717</v>
      </c>
      <c r="C52" s="239">
        <v>2663093</v>
      </c>
      <c r="D52" s="239">
        <v>0</v>
      </c>
      <c r="E52" s="240">
        <v>2632155</v>
      </c>
    </row>
    <row r="53" spans="1:5">
      <c r="A53" s="237" t="s">
        <v>718</v>
      </c>
      <c r="B53" s="238" t="s">
        <v>719</v>
      </c>
      <c r="C53" s="239">
        <v>4282952</v>
      </c>
      <c r="D53" s="239">
        <v>0</v>
      </c>
      <c r="E53" s="240">
        <v>4604034</v>
      </c>
    </row>
    <row r="54" spans="1:5" ht="25.5">
      <c r="A54" s="233" t="s">
        <v>720</v>
      </c>
      <c r="B54" s="234" t="s">
        <v>721</v>
      </c>
      <c r="C54" s="235">
        <v>149010</v>
      </c>
      <c r="D54" s="235">
        <v>0</v>
      </c>
      <c r="E54" s="236">
        <v>1691993</v>
      </c>
    </row>
    <row r="55" spans="1:5" ht="25.5">
      <c r="A55" s="237" t="s">
        <v>722</v>
      </c>
      <c r="B55" s="238" t="s">
        <v>723</v>
      </c>
      <c r="C55" s="239">
        <v>149010</v>
      </c>
      <c r="D55" s="239">
        <v>0</v>
      </c>
      <c r="E55" s="240">
        <v>1691993</v>
      </c>
    </row>
    <row r="56" spans="1:5" ht="13.5" thickBot="1">
      <c r="A56" s="241" t="s">
        <v>724</v>
      </c>
      <c r="B56" s="242" t="s">
        <v>725</v>
      </c>
      <c r="C56" s="243">
        <v>264591617</v>
      </c>
      <c r="D56" s="243">
        <v>0</v>
      </c>
      <c r="E56" s="244">
        <v>244069732</v>
      </c>
    </row>
  </sheetData>
  <mergeCells count="2">
    <mergeCell ref="A1:E1"/>
    <mergeCell ref="A2:E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&amp;L5/2019. (V.30.) sz. rendelet&amp;R12.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E28"/>
  <sheetViews>
    <sheetView workbookViewId="0">
      <selection activeCell="B22" sqref="B22"/>
    </sheetView>
  </sheetViews>
  <sheetFormatPr defaultRowHeight="12.75"/>
  <cols>
    <col min="1" max="1" width="9.140625" style="226"/>
    <col min="2" max="2" width="41.28515625" style="226" customWidth="1"/>
    <col min="3" max="3" width="13.7109375" style="226" customWidth="1"/>
    <col min="4" max="4" width="13.28515625" style="226" customWidth="1"/>
    <col min="5" max="5" width="11.7109375" style="226" customWidth="1"/>
  </cols>
  <sheetData>
    <row r="1" spans="1:5" s="222" customFormat="1" ht="20.100000000000001" customHeight="1">
      <c r="A1" s="763" t="s">
        <v>382</v>
      </c>
      <c r="B1" s="763"/>
      <c r="C1" s="763"/>
      <c r="D1" s="763"/>
      <c r="E1" s="763"/>
    </row>
    <row r="2" spans="1:5" s="222" customFormat="1" ht="20.100000000000001" customHeight="1">
      <c r="A2" s="763" t="s">
        <v>842</v>
      </c>
      <c r="B2" s="763"/>
      <c r="C2" s="763"/>
      <c r="D2" s="763"/>
      <c r="E2" s="763"/>
    </row>
    <row r="3" spans="1:5" s="222" customFormat="1" ht="16.5" thickBot="1">
      <c r="A3" s="287"/>
      <c r="B3" s="288"/>
      <c r="C3" s="288"/>
      <c r="D3" s="288"/>
      <c r="E3" s="288"/>
    </row>
    <row r="4" spans="1:5" s="224" customFormat="1" ht="31.5">
      <c r="A4" s="227"/>
      <c r="B4" s="228" t="s">
        <v>108</v>
      </c>
      <c r="C4" s="228" t="s">
        <v>638</v>
      </c>
      <c r="D4" s="228" t="s">
        <v>639</v>
      </c>
      <c r="E4" s="229" t="s">
        <v>640</v>
      </c>
    </row>
    <row r="5" spans="1:5" s="224" customFormat="1" ht="15.75">
      <c r="A5" s="230">
        <v>1</v>
      </c>
      <c r="B5" s="231">
        <v>2</v>
      </c>
      <c r="C5" s="231">
        <v>3</v>
      </c>
      <c r="D5" s="231">
        <v>4</v>
      </c>
      <c r="E5" s="232">
        <v>5</v>
      </c>
    </row>
    <row r="6" spans="1:5">
      <c r="A6" s="233" t="s">
        <v>62</v>
      </c>
      <c r="B6" s="234" t="s">
        <v>726</v>
      </c>
      <c r="C6" s="235">
        <v>5556134</v>
      </c>
      <c r="D6" s="235">
        <v>0</v>
      </c>
      <c r="E6" s="236">
        <v>6969889</v>
      </c>
    </row>
    <row r="7" spans="1:5" ht="25.5">
      <c r="A7" s="233" t="s">
        <v>64</v>
      </c>
      <c r="B7" s="234" t="s">
        <v>727</v>
      </c>
      <c r="C7" s="235">
        <v>2359632</v>
      </c>
      <c r="D7" s="235">
        <v>0</v>
      </c>
      <c r="E7" s="236">
        <v>2390727</v>
      </c>
    </row>
    <row r="8" spans="1:5" ht="25.5">
      <c r="A8" s="233" t="s">
        <v>66</v>
      </c>
      <c r="B8" s="234" t="s">
        <v>728</v>
      </c>
      <c r="C8" s="235">
        <v>3573168</v>
      </c>
      <c r="D8" s="235">
        <v>0</v>
      </c>
      <c r="E8" s="236">
        <v>241000</v>
      </c>
    </row>
    <row r="9" spans="1:5" ht="25.5">
      <c r="A9" s="237" t="s">
        <v>68</v>
      </c>
      <c r="B9" s="238" t="s">
        <v>729</v>
      </c>
      <c r="C9" s="239">
        <v>11488934</v>
      </c>
      <c r="D9" s="239">
        <v>0</v>
      </c>
      <c r="E9" s="240">
        <v>9601616</v>
      </c>
    </row>
    <row r="10" spans="1:5" ht="25.5">
      <c r="A10" s="233" t="s">
        <v>76</v>
      </c>
      <c r="B10" s="234" t="s">
        <v>730</v>
      </c>
      <c r="C10" s="235">
        <v>36614892</v>
      </c>
      <c r="D10" s="235">
        <v>0</v>
      </c>
      <c r="E10" s="236">
        <v>39288887</v>
      </c>
    </row>
    <row r="11" spans="1:5" ht="25.5">
      <c r="A11" s="233" t="s">
        <v>78</v>
      </c>
      <c r="B11" s="234" t="s">
        <v>731</v>
      </c>
      <c r="C11" s="235">
        <v>14803251</v>
      </c>
      <c r="D11" s="235">
        <v>0</v>
      </c>
      <c r="E11" s="236">
        <v>16602520</v>
      </c>
    </row>
    <row r="12" spans="1:5" ht="25.5">
      <c r="A12" s="233" t="s">
        <v>80</v>
      </c>
      <c r="B12" s="234" t="s">
        <v>732</v>
      </c>
      <c r="C12" s="235">
        <v>33555631</v>
      </c>
      <c r="D12" s="235">
        <v>0</v>
      </c>
      <c r="E12" s="236">
        <v>10089358</v>
      </c>
    </row>
    <row r="13" spans="1:5">
      <c r="A13" s="233" t="s">
        <v>82</v>
      </c>
      <c r="B13" s="234" t="s">
        <v>733</v>
      </c>
      <c r="C13" s="235">
        <v>12984171</v>
      </c>
      <c r="D13" s="235">
        <v>0</v>
      </c>
      <c r="E13" s="236">
        <v>2194841</v>
      </c>
    </row>
    <row r="14" spans="1:5" ht="25.5">
      <c r="A14" s="237" t="s">
        <v>83</v>
      </c>
      <c r="B14" s="238" t="s">
        <v>734</v>
      </c>
      <c r="C14" s="239">
        <v>97957945</v>
      </c>
      <c r="D14" s="239">
        <v>0</v>
      </c>
      <c r="E14" s="240">
        <v>68175606</v>
      </c>
    </row>
    <row r="15" spans="1:5">
      <c r="A15" s="233" t="s">
        <v>85</v>
      </c>
      <c r="B15" s="234" t="s">
        <v>735</v>
      </c>
      <c r="C15" s="235">
        <v>2996280</v>
      </c>
      <c r="D15" s="235">
        <v>0</v>
      </c>
      <c r="E15" s="236">
        <v>2698961</v>
      </c>
    </row>
    <row r="16" spans="1:5">
      <c r="A16" s="233" t="s">
        <v>87</v>
      </c>
      <c r="B16" s="234" t="s">
        <v>736</v>
      </c>
      <c r="C16" s="235">
        <v>11053509</v>
      </c>
      <c r="D16" s="235">
        <v>0</v>
      </c>
      <c r="E16" s="236">
        <v>7918020</v>
      </c>
    </row>
    <row r="17" spans="1:5">
      <c r="A17" s="237" t="s">
        <v>93</v>
      </c>
      <c r="B17" s="238" t="s">
        <v>737</v>
      </c>
      <c r="C17" s="239">
        <v>14049789</v>
      </c>
      <c r="D17" s="239">
        <v>0</v>
      </c>
      <c r="E17" s="240">
        <v>10616981</v>
      </c>
    </row>
    <row r="18" spans="1:5">
      <c r="A18" s="233" t="s">
        <v>95</v>
      </c>
      <c r="B18" s="234" t="s">
        <v>738</v>
      </c>
      <c r="C18" s="235">
        <v>9815453</v>
      </c>
      <c r="D18" s="235">
        <v>0</v>
      </c>
      <c r="E18" s="236">
        <v>11455263</v>
      </c>
    </row>
    <row r="19" spans="1:5">
      <c r="A19" s="233" t="s">
        <v>97</v>
      </c>
      <c r="B19" s="234" t="s">
        <v>739</v>
      </c>
      <c r="C19" s="235">
        <v>6156610</v>
      </c>
      <c r="D19" s="235">
        <v>0</v>
      </c>
      <c r="E19" s="236">
        <v>5334261</v>
      </c>
    </row>
    <row r="20" spans="1:5">
      <c r="A20" s="233" t="s">
        <v>98</v>
      </c>
      <c r="B20" s="234" t="s">
        <v>740</v>
      </c>
      <c r="C20" s="235">
        <v>3786375</v>
      </c>
      <c r="D20" s="235">
        <v>0</v>
      </c>
      <c r="E20" s="236">
        <v>3252608</v>
      </c>
    </row>
    <row r="21" spans="1:5">
      <c r="A21" s="237" t="s">
        <v>99</v>
      </c>
      <c r="B21" s="238" t="s">
        <v>741</v>
      </c>
      <c r="C21" s="239">
        <v>19758438</v>
      </c>
      <c r="D21" s="239">
        <v>0</v>
      </c>
      <c r="E21" s="240">
        <v>20042132</v>
      </c>
    </row>
    <row r="22" spans="1:5">
      <c r="A22" s="237" t="s">
        <v>100</v>
      </c>
      <c r="B22" s="238" t="s">
        <v>742</v>
      </c>
      <c r="C22" s="239">
        <v>11060509</v>
      </c>
      <c r="D22" s="239">
        <v>0</v>
      </c>
      <c r="E22" s="240">
        <v>11142533</v>
      </c>
    </row>
    <row r="23" spans="1:5">
      <c r="A23" s="237" t="s">
        <v>101</v>
      </c>
      <c r="B23" s="238" t="s">
        <v>743</v>
      </c>
      <c r="C23" s="239">
        <v>28715586</v>
      </c>
      <c r="D23" s="239">
        <v>0</v>
      </c>
      <c r="E23" s="240">
        <v>58361553</v>
      </c>
    </row>
    <row r="24" spans="1:5" ht="25.5">
      <c r="A24" s="237" t="s">
        <v>102</v>
      </c>
      <c r="B24" s="238" t="s">
        <v>744</v>
      </c>
      <c r="C24" s="239">
        <v>35862557</v>
      </c>
      <c r="D24" s="239">
        <v>0</v>
      </c>
      <c r="E24" s="240">
        <v>-22385977</v>
      </c>
    </row>
    <row r="25" spans="1:5" ht="25.5">
      <c r="A25" s="233" t="s">
        <v>434</v>
      </c>
      <c r="B25" s="234" t="s">
        <v>745</v>
      </c>
      <c r="C25" s="235">
        <v>393</v>
      </c>
      <c r="D25" s="235">
        <v>0</v>
      </c>
      <c r="E25" s="236">
        <v>27</v>
      </c>
    </row>
    <row r="26" spans="1:5" ht="25.5">
      <c r="A26" s="237" t="s">
        <v>518</v>
      </c>
      <c r="B26" s="238" t="s">
        <v>746</v>
      </c>
      <c r="C26" s="239">
        <v>393</v>
      </c>
      <c r="D26" s="239">
        <v>0</v>
      </c>
      <c r="E26" s="240">
        <v>27</v>
      </c>
    </row>
    <row r="27" spans="1:5" ht="25.5">
      <c r="A27" s="237" t="s">
        <v>442</v>
      </c>
      <c r="B27" s="238" t="s">
        <v>747</v>
      </c>
      <c r="C27" s="239">
        <v>393</v>
      </c>
      <c r="D27" s="239">
        <v>0</v>
      </c>
      <c r="E27" s="240">
        <v>27</v>
      </c>
    </row>
    <row r="28" spans="1:5" ht="13.5" thickBot="1">
      <c r="A28" s="241" t="s">
        <v>443</v>
      </c>
      <c r="B28" s="242" t="s">
        <v>748</v>
      </c>
      <c r="C28" s="243">
        <v>35862950</v>
      </c>
      <c r="D28" s="243">
        <v>0</v>
      </c>
      <c r="E28" s="244">
        <v>-22385950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&amp;L5/2019. (V.30.) sz. rendelet&amp;R13.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V119"/>
  <sheetViews>
    <sheetView topLeftCell="A115" zoomScaleNormal="100" workbookViewId="0">
      <selection activeCell="A105" sqref="A105:J105"/>
    </sheetView>
  </sheetViews>
  <sheetFormatPr defaultColWidth="9" defaultRowHeight="12.75"/>
  <cols>
    <col min="1" max="1" width="7.140625" style="528" customWidth="1"/>
    <col min="2" max="6" width="3.28515625" style="528" customWidth="1"/>
    <col min="7" max="7" width="3.85546875" style="528" customWidth="1"/>
    <col min="8" max="10" width="3.28515625" style="528" customWidth="1"/>
    <col min="11" max="11" width="3.28515625" style="533" customWidth="1"/>
    <col min="12" max="12" width="3.85546875" style="533" customWidth="1"/>
    <col min="13" max="14" width="3.28515625" style="533" customWidth="1"/>
    <col min="15" max="47" width="3.28515625" style="528" customWidth="1"/>
    <col min="48" max="16384" width="9" style="528"/>
  </cols>
  <sheetData>
    <row r="1" spans="1:48" ht="15.75">
      <c r="A1" s="764" t="s">
        <v>382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764"/>
      <c r="AE1" s="764"/>
      <c r="AF1" s="764"/>
    </row>
    <row r="2" spans="1:48" ht="25.5" customHeight="1">
      <c r="A2" s="784" t="s">
        <v>1046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</row>
    <row r="3" spans="1:48" ht="13.5" thickBot="1">
      <c r="A3" s="785" t="s">
        <v>1047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R3" s="529"/>
      <c r="AS3" s="529"/>
      <c r="AT3" s="529"/>
      <c r="AU3" s="529"/>
      <c r="AV3" s="530"/>
    </row>
    <row r="4" spans="1:48" ht="12.75" customHeight="1" thickTop="1" thickBot="1">
      <c r="A4" s="786" t="s">
        <v>108</v>
      </c>
      <c r="B4" s="786"/>
      <c r="C4" s="786"/>
      <c r="D4" s="786"/>
      <c r="E4" s="786"/>
      <c r="F4" s="786"/>
      <c r="G4" s="786"/>
      <c r="H4" s="786"/>
      <c r="I4" s="786"/>
      <c r="J4" s="786"/>
      <c r="K4" s="769" t="s">
        <v>176</v>
      </c>
      <c r="L4" s="769"/>
      <c r="M4" s="769"/>
      <c r="N4" s="769"/>
      <c r="O4" s="769" t="s">
        <v>1048</v>
      </c>
      <c r="P4" s="769"/>
      <c r="Q4" s="769"/>
      <c r="R4" s="769"/>
      <c r="S4" s="769"/>
      <c r="T4" s="769"/>
      <c r="U4" s="769" t="s">
        <v>1049</v>
      </c>
      <c r="V4" s="769"/>
      <c r="W4" s="769"/>
      <c r="X4" s="769"/>
      <c r="Y4" s="769"/>
      <c r="Z4" s="769"/>
      <c r="AA4" s="770" t="s">
        <v>1050</v>
      </c>
      <c r="AB4" s="770"/>
      <c r="AC4" s="770"/>
      <c r="AD4" s="770"/>
      <c r="AE4" s="770"/>
      <c r="AF4" s="770"/>
      <c r="AV4" s="530"/>
    </row>
    <row r="5" spans="1:48" ht="13.5" thickTop="1">
      <c r="A5" s="771" t="s">
        <v>882</v>
      </c>
      <c r="B5" s="771"/>
      <c r="C5" s="771"/>
      <c r="D5" s="771"/>
      <c r="E5" s="771"/>
      <c r="F5" s="771"/>
      <c r="G5" s="771"/>
      <c r="H5" s="771"/>
      <c r="I5" s="771"/>
      <c r="J5" s="771"/>
      <c r="K5" s="772" t="s">
        <v>886</v>
      </c>
      <c r="L5" s="772"/>
      <c r="M5" s="772"/>
      <c r="N5" s="772"/>
      <c r="O5" s="772" t="s">
        <v>892</v>
      </c>
      <c r="P5" s="772"/>
      <c r="Q5" s="772"/>
      <c r="R5" s="772"/>
      <c r="S5" s="772"/>
      <c r="T5" s="772"/>
      <c r="U5" s="772" t="s">
        <v>895</v>
      </c>
      <c r="V5" s="772"/>
      <c r="W5" s="772"/>
      <c r="X5" s="772"/>
      <c r="Y5" s="772"/>
      <c r="Z5" s="772"/>
      <c r="AA5" s="773" t="s">
        <v>899</v>
      </c>
      <c r="AB5" s="773"/>
      <c r="AC5" s="773"/>
      <c r="AD5" s="773"/>
      <c r="AE5" s="773"/>
      <c r="AF5" s="773"/>
      <c r="AV5" s="530"/>
    </row>
    <row r="6" spans="1:48" ht="15.2" customHeight="1" thickBot="1">
      <c r="A6" s="765" t="s">
        <v>1051</v>
      </c>
      <c r="B6" s="765"/>
      <c r="C6" s="765"/>
      <c r="D6" s="765"/>
      <c r="E6" s="765"/>
      <c r="F6" s="765"/>
      <c r="G6" s="765"/>
      <c r="H6" s="765"/>
      <c r="I6" s="765"/>
      <c r="J6" s="765"/>
      <c r="K6" s="766" t="s">
        <v>1013</v>
      </c>
      <c r="L6" s="766"/>
      <c r="M6" s="766"/>
      <c r="N6" s="766"/>
      <c r="O6" s="767" t="s">
        <v>1013</v>
      </c>
      <c r="P6" s="767"/>
      <c r="Q6" s="767"/>
      <c r="R6" s="767"/>
      <c r="S6" s="767"/>
      <c r="T6" s="767"/>
      <c r="U6" s="767" t="s">
        <v>1013</v>
      </c>
      <c r="V6" s="767"/>
      <c r="W6" s="767"/>
      <c r="X6" s="767"/>
      <c r="Y6" s="767"/>
      <c r="Z6" s="767"/>
      <c r="AA6" s="768" t="s">
        <v>1013</v>
      </c>
      <c r="AB6" s="768"/>
      <c r="AC6" s="768"/>
      <c r="AD6" s="768"/>
      <c r="AE6" s="768"/>
      <c r="AF6" s="768"/>
      <c r="AV6" s="530"/>
    </row>
    <row r="7" spans="1:48" ht="25.35" customHeight="1" thickTop="1" thickBot="1">
      <c r="A7" s="765" t="s">
        <v>1052</v>
      </c>
      <c r="B7" s="765"/>
      <c r="C7" s="765"/>
      <c r="D7" s="765"/>
      <c r="E7" s="765"/>
      <c r="F7" s="765"/>
      <c r="G7" s="765"/>
      <c r="H7" s="765"/>
      <c r="I7" s="765"/>
      <c r="J7" s="765"/>
      <c r="K7" s="766" t="s">
        <v>1053</v>
      </c>
      <c r="L7" s="766"/>
      <c r="M7" s="766"/>
      <c r="N7" s="766"/>
      <c r="O7" s="767" t="s">
        <v>1054</v>
      </c>
      <c r="P7" s="767"/>
      <c r="Q7" s="767"/>
      <c r="R7" s="767"/>
      <c r="S7" s="767"/>
      <c r="T7" s="767"/>
      <c r="U7" s="767" t="s">
        <v>1055</v>
      </c>
      <c r="V7" s="767"/>
      <c r="W7" s="767"/>
      <c r="X7" s="767"/>
      <c r="Y7" s="767"/>
      <c r="Z7" s="767"/>
      <c r="AA7" s="768" t="s">
        <v>1056</v>
      </c>
      <c r="AB7" s="768"/>
      <c r="AC7" s="768"/>
      <c r="AD7" s="768"/>
      <c r="AE7" s="768"/>
      <c r="AF7" s="768"/>
    </row>
    <row r="8" spans="1:48" ht="15.2" customHeight="1" thickTop="1" thickBot="1">
      <c r="A8" s="765" t="s">
        <v>1057</v>
      </c>
      <c r="B8" s="765"/>
      <c r="C8" s="765"/>
      <c r="D8" s="765"/>
      <c r="E8" s="765"/>
      <c r="F8" s="765"/>
      <c r="G8" s="765"/>
      <c r="H8" s="765"/>
      <c r="I8" s="765"/>
      <c r="J8" s="765"/>
      <c r="K8" s="766" t="s">
        <v>1058</v>
      </c>
      <c r="L8" s="766"/>
      <c r="M8" s="766"/>
      <c r="N8" s="766"/>
      <c r="O8" s="767" t="s">
        <v>1059</v>
      </c>
      <c r="P8" s="767"/>
      <c r="Q8" s="767"/>
      <c r="R8" s="767"/>
      <c r="S8" s="767"/>
      <c r="T8" s="767"/>
      <c r="U8" s="767" t="s">
        <v>1060</v>
      </c>
      <c r="V8" s="767"/>
      <c r="W8" s="767"/>
      <c r="X8" s="767"/>
      <c r="Y8" s="767"/>
      <c r="Z8" s="767"/>
      <c r="AA8" s="768" t="s">
        <v>1061</v>
      </c>
      <c r="AB8" s="768"/>
      <c r="AC8" s="768"/>
      <c r="AD8" s="768"/>
      <c r="AE8" s="768"/>
      <c r="AF8" s="768"/>
    </row>
    <row r="9" spans="1:48" ht="15.2" customHeight="1" thickTop="1" thickBot="1">
      <c r="A9" s="765" t="s">
        <v>1062</v>
      </c>
      <c r="B9" s="765"/>
      <c r="C9" s="765"/>
      <c r="D9" s="765"/>
      <c r="E9" s="765"/>
      <c r="F9" s="765"/>
      <c r="G9" s="765"/>
      <c r="H9" s="765"/>
      <c r="I9" s="765"/>
      <c r="J9" s="765"/>
      <c r="K9" s="766" t="s">
        <v>1063</v>
      </c>
      <c r="L9" s="766"/>
      <c r="M9" s="766"/>
      <c r="N9" s="766"/>
      <c r="O9" s="767" t="s">
        <v>890</v>
      </c>
      <c r="P9" s="767"/>
      <c r="Q9" s="767"/>
      <c r="R9" s="767"/>
      <c r="S9" s="767"/>
      <c r="T9" s="767"/>
      <c r="U9" s="767" t="s">
        <v>890</v>
      </c>
      <c r="V9" s="767"/>
      <c r="W9" s="767"/>
      <c r="X9" s="767"/>
      <c r="Y9" s="767"/>
      <c r="Z9" s="767"/>
      <c r="AA9" s="768" t="s">
        <v>890</v>
      </c>
      <c r="AB9" s="768"/>
      <c r="AC9" s="768"/>
      <c r="AD9" s="768"/>
      <c r="AE9" s="768"/>
      <c r="AF9" s="768"/>
    </row>
    <row r="10" spans="1:48" ht="15.2" customHeight="1" thickTop="1" thickBot="1">
      <c r="A10" s="765" t="s">
        <v>1064</v>
      </c>
      <c r="B10" s="765"/>
      <c r="C10" s="765"/>
      <c r="D10" s="765"/>
      <c r="E10" s="765"/>
      <c r="F10" s="765"/>
      <c r="G10" s="765"/>
      <c r="H10" s="765"/>
      <c r="I10" s="765"/>
      <c r="J10" s="765"/>
      <c r="K10" s="766" t="s">
        <v>1065</v>
      </c>
      <c r="L10" s="766"/>
      <c r="M10" s="766"/>
      <c r="N10" s="766"/>
      <c r="O10" s="767" t="s">
        <v>890</v>
      </c>
      <c r="P10" s="767"/>
      <c r="Q10" s="767"/>
      <c r="R10" s="767"/>
      <c r="S10" s="767"/>
      <c r="T10" s="767"/>
      <c r="U10" s="767" t="s">
        <v>890</v>
      </c>
      <c r="V10" s="767"/>
      <c r="W10" s="767"/>
      <c r="X10" s="767"/>
      <c r="Y10" s="767"/>
      <c r="Z10" s="767"/>
      <c r="AA10" s="768" t="s">
        <v>890</v>
      </c>
      <c r="AB10" s="768"/>
      <c r="AC10" s="768"/>
      <c r="AD10" s="768"/>
      <c r="AE10" s="768"/>
      <c r="AF10" s="768"/>
    </row>
    <row r="11" spans="1:48" ht="25.35" customHeight="1" thickTop="1" thickBot="1">
      <c r="A11" s="765" t="s">
        <v>1066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6" t="s">
        <v>1067</v>
      </c>
      <c r="L11" s="766"/>
      <c r="M11" s="766"/>
      <c r="N11" s="766"/>
      <c r="O11" s="767" t="s">
        <v>890</v>
      </c>
      <c r="P11" s="767"/>
      <c r="Q11" s="767"/>
      <c r="R11" s="767"/>
      <c r="S11" s="767"/>
      <c r="T11" s="767"/>
      <c r="U11" s="767" t="s">
        <v>890</v>
      </c>
      <c r="V11" s="767"/>
      <c r="W11" s="767"/>
      <c r="X11" s="767"/>
      <c r="Y11" s="767"/>
      <c r="Z11" s="767"/>
      <c r="AA11" s="768" t="s">
        <v>890</v>
      </c>
      <c r="AB11" s="768"/>
      <c r="AC11" s="768"/>
      <c r="AD11" s="768"/>
      <c r="AE11" s="768"/>
      <c r="AF11" s="768"/>
    </row>
    <row r="12" spans="1:48" ht="15.2" customHeight="1" thickTop="1" thickBot="1">
      <c r="A12" s="765" t="s">
        <v>1068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6" t="s">
        <v>1069</v>
      </c>
      <c r="L12" s="766"/>
      <c r="M12" s="766"/>
      <c r="N12" s="766"/>
      <c r="O12" s="767" t="s">
        <v>890</v>
      </c>
      <c r="P12" s="767"/>
      <c r="Q12" s="767"/>
      <c r="R12" s="767"/>
      <c r="S12" s="767"/>
      <c r="T12" s="767"/>
      <c r="U12" s="767" t="s">
        <v>890</v>
      </c>
      <c r="V12" s="767"/>
      <c r="W12" s="767"/>
      <c r="X12" s="767"/>
      <c r="Y12" s="767"/>
      <c r="Z12" s="767"/>
      <c r="AA12" s="768" t="s">
        <v>890</v>
      </c>
      <c r="AB12" s="768"/>
      <c r="AC12" s="768"/>
      <c r="AD12" s="768"/>
      <c r="AE12" s="768"/>
      <c r="AF12" s="768"/>
    </row>
    <row r="13" spans="1:48" ht="15.2" customHeight="1" thickTop="1" thickBot="1">
      <c r="A13" s="765" t="s">
        <v>1070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6" t="s">
        <v>1071</v>
      </c>
      <c r="L13" s="766"/>
      <c r="M13" s="766"/>
      <c r="N13" s="766"/>
      <c r="O13" s="767" t="s">
        <v>890</v>
      </c>
      <c r="P13" s="767"/>
      <c r="Q13" s="767"/>
      <c r="R13" s="767"/>
      <c r="S13" s="767"/>
      <c r="T13" s="767"/>
      <c r="U13" s="767" t="s">
        <v>890</v>
      </c>
      <c r="V13" s="767"/>
      <c r="W13" s="767"/>
      <c r="X13" s="767"/>
      <c r="Y13" s="767"/>
      <c r="Z13" s="767"/>
      <c r="AA13" s="768" t="s">
        <v>890</v>
      </c>
      <c r="AB13" s="768"/>
      <c r="AC13" s="768"/>
      <c r="AD13" s="768"/>
      <c r="AE13" s="768"/>
      <c r="AF13" s="768"/>
    </row>
    <row r="14" spans="1:48" ht="15.2" customHeight="1" thickTop="1" thickBot="1">
      <c r="A14" s="765" t="s">
        <v>1072</v>
      </c>
      <c r="B14" s="765"/>
      <c r="C14" s="765"/>
      <c r="D14" s="765"/>
      <c r="E14" s="765"/>
      <c r="F14" s="765"/>
      <c r="G14" s="765"/>
      <c r="H14" s="765"/>
      <c r="I14" s="765"/>
      <c r="J14" s="765"/>
      <c r="K14" s="766" t="s">
        <v>1073</v>
      </c>
      <c r="L14" s="766"/>
      <c r="M14" s="766"/>
      <c r="N14" s="766"/>
      <c r="O14" s="767" t="s">
        <v>1059</v>
      </c>
      <c r="P14" s="767"/>
      <c r="Q14" s="767"/>
      <c r="R14" s="767"/>
      <c r="S14" s="767"/>
      <c r="T14" s="767"/>
      <c r="U14" s="767" t="s">
        <v>1060</v>
      </c>
      <c r="V14" s="767"/>
      <c r="W14" s="767"/>
      <c r="X14" s="767"/>
      <c r="Y14" s="767"/>
      <c r="Z14" s="767"/>
      <c r="AA14" s="768" t="s">
        <v>1061</v>
      </c>
      <c r="AB14" s="768"/>
      <c r="AC14" s="768"/>
      <c r="AD14" s="768"/>
      <c r="AE14" s="768"/>
      <c r="AF14" s="768"/>
    </row>
    <row r="15" spans="1:48" ht="15.2" customHeight="1" thickTop="1" thickBot="1">
      <c r="A15" s="765" t="s">
        <v>1064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6" t="s">
        <v>1074</v>
      </c>
      <c r="L15" s="766"/>
      <c r="M15" s="766"/>
      <c r="N15" s="766"/>
      <c r="O15" s="767" t="s">
        <v>890</v>
      </c>
      <c r="P15" s="767"/>
      <c r="Q15" s="767"/>
      <c r="R15" s="767"/>
      <c r="S15" s="767"/>
      <c r="T15" s="767"/>
      <c r="U15" s="767" t="s">
        <v>890</v>
      </c>
      <c r="V15" s="767"/>
      <c r="W15" s="767"/>
      <c r="X15" s="767"/>
      <c r="Y15" s="767"/>
      <c r="Z15" s="767"/>
      <c r="AA15" s="768" t="s">
        <v>890</v>
      </c>
      <c r="AB15" s="768"/>
      <c r="AC15" s="768"/>
      <c r="AD15" s="768"/>
      <c r="AE15" s="768"/>
      <c r="AF15" s="768"/>
    </row>
    <row r="16" spans="1:48" ht="25.35" customHeight="1" thickTop="1" thickBot="1">
      <c r="A16" s="765" t="s">
        <v>1066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6" t="s">
        <v>1075</v>
      </c>
      <c r="L16" s="766"/>
      <c r="M16" s="766"/>
      <c r="N16" s="766"/>
      <c r="O16" s="767" t="s">
        <v>890</v>
      </c>
      <c r="P16" s="767"/>
      <c r="Q16" s="767"/>
      <c r="R16" s="767"/>
      <c r="S16" s="767"/>
      <c r="T16" s="767"/>
      <c r="U16" s="767" t="s">
        <v>890</v>
      </c>
      <c r="V16" s="767"/>
      <c r="W16" s="767"/>
      <c r="X16" s="767"/>
      <c r="Y16" s="767"/>
      <c r="Z16" s="767"/>
      <c r="AA16" s="768" t="s">
        <v>890</v>
      </c>
      <c r="AB16" s="768"/>
      <c r="AC16" s="768"/>
      <c r="AD16" s="768"/>
      <c r="AE16" s="768"/>
      <c r="AF16" s="768"/>
    </row>
    <row r="17" spans="1:32" ht="15.2" customHeight="1" thickTop="1" thickBot="1">
      <c r="A17" s="765" t="s">
        <v>1068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6" t="s">
        <v>1076</v>
      </c>
      <c r="L17" s="766"/>
      <c r="M17" s="766"/>
      <c r="N17" s="766"/>
      <c r="O17" s="767" t="s">
        <v>1059</v>
      </c>
      <c r="P17" s="767"/>
      <c r="Q17" s="767"/>
      <c r="R17" s="767"/>
      <c r="S17" s="767"/>
      <c r="T17" s="767"/>
      <c r="U17" s="767" t="s">
        <v>1060</v>
      </c>
      <c r="V17" s="767"/>
      <c r="W17" s="767"/>
      <c r="X17" s="767"/>
      <c r="Y17" s="767"/>
      <c r="Z17" s="767"/>
      <c r="AA17" s="768" t="s">
        <v>1061</v>
      </c>
      <c r="AB17" s="768"/>
      <c r="AC17" s="768"/>
      <c r="AD17" s="768"/>
      <c r="AE17" s="768"/>
      <c r="AF17" s="768"/>
    </row>
    <row r="18" spans="1:32" ht="15.2" customHeight="1" thickTop="1" thickBot="1">
      <c r="A18" s="765" t="s">
        <v>1070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6" t="s">
        <v>1077</v>
      </c>
      <c r="L18" s="766"/>
      <c r="M18" s="766"/>
      <c r="N18" s="766"/>
      <c r="O18" s="767" t="s">
        <v>890</v>
      </c>
      <c r="P18" s="767"/>
      <c r="Q18" s="767"/>
      <c r="R18" s="767"/>
      <c r="S18" s="767"/>
      <c r="T18" s="767"/>
      <c r="U18" s="767" t="s">
        <v>890</v>
      </c>
      <c r="V18" s="767"/>
      <c r="W18" s="767"/>
      <c r="X18" s="767"/>
      <c r="Y18" s="767"/>
      <c r="Z18" s="767"/>
      <c r="AA18" s="768" t="s">
        <v>890</v>
      </c>
      <c r="AB18" s="768"/>
      <c r="AC18" s="768"/>
      <c r="AD18" s="768"/>
      <c r="AE18" s="768"/>
      <c r="AF18" s="768"/>
    </row>
    <row r="19" spans="1:32" ht="15.2" customHeight="1" thickTop="1" thickBot="1">
      <c r="A19" s="765" t="s">
        <v>1078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6" t="s">
        <v>1079</v>
      </c>
      <c r="L19" s="766"/>
      <c r="M19" s="766"/>
      <c r="N19" s="766"/>
      <c r="O19" s="767" t="s">
        <v>890</v>
      </c>
      <c r="P19" s="767"/>
      <c r="Q19" s="767"/>
      <c r="R19" s="767"/>
      <c r="S19" s="767"/>
      <c r="T19" s="767"/>
      <c r="U19" s="767" t="s">
        <v>890</v>
      </c>
      <c r="V19" s="767"/>
      <c r="W19" s="767"/>
      <c r="X19" s="767"/>
      <c r="Y19" s="767"/>
      <c r="Z19" s="767"/>
      <c r="AA19" s="768" t="s">
        <v>890</v>
      </c>
      <c r="AB19" s="768"/>
      <c r="AC19" s="768"/>
      <c r="AD19" s="768"/>
      <c r="AE19" s="768"/>
      <c r="AF19" s="768"/>
    </row>
    <row r="20" spans="1:32" ht="15.2" customHeight="1" thickTop="1" thickBot="1">
      <c r="A20" s="765" t="s">
        <v>1064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6" t="s">
        <v>1080</v>
      </c>
      <c r="L20" s="766"/>
      <c r="M20" s="766"/>
      <c r="N20" s="766"/>
      <c r="O20" s="767" t="s">
        <v>890</v>
      </c>
      <c r="P20" s="767"/>
      <c r="Q20" s="767"/>
      <c r="R20" s="767"/>
      <c r="S20" s="767"/>
      <c r="T20" s="767"/>
      <c r="U20" s="767" t="s">
        <v>890</v>
      </c>
      <c r="V20" s="767"/>
      <c r="W20" s="767"/>
      <c r="X20" s="767"/>
      <c r="Y20" s="767"/>
      <c r="Z20" s="767"/>
      <c r="AA20" s="768" t="s">
        <v>890</v>
      </c>
      <c r="AB20" s="768"/>
      <c r="AC20" s="768"/>
      <c r="AD20" s="768"/>
      <c r="AE20" s="768"/>
      <c r="AF20" s="768"/>
    </row>
    <row r="21" spans="1:32" ht="25.35" customHeight="1" thickTop="1" thickBot="1">
      <c r="A21" s="765" t="s">
        <v>1066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6" t="s">
        <v>1081</v>
      </c>
      <c r="L21" s="766"/>
      <c r="M21" s="766"/>
      <c r="N21" s="766"/>
      <c r="O21" s="767" t="s">
        <v>890</v>
      </c>
      <c r="P21" s="767"/>
      <c r="Q21" s="767"/>
      <c r="R21" s="767"/>
      <c r="S21" s="767"/>
      <c r="T21" s="767"/>
      <c r="U21" s="767" t="s">
        <v>890</v>
      </c>
      <c r="V21" s="767"/>
      <c r="W21" s="767"/>
      <c r="X21" s="767"/>
      <c r="Y21" s="767"/>
      <c r="Z21" s="767"/>
      <c r="AA21" s="768" t="s">
        <v>890</v>
      </c>
      <c r="AB21" s="768"/>
      <c r="AC21" s="768"/>
      <c r="AD21" s="768"/>
      <c r="AE21" s="768"/>
      <c r="AF21" s="768"/>
    </row>
    <row r="22" spans="1:32" ht="15.2" customHeight="1" thickTop="1" thickBot="1">
      <c r="A22" s="765" t="s">
        <v>1068</v>
      </c>
      <c r="B22" s="765"/>
      <c r="C22" s="765"/>
      <c r="D22" s="765"/>
      <c r="E22" s="765"/>
      <c r="F22" s="765"/>
      <c r="G22" s="765"/>
      <c r="H22" s="765"/>
      <c r="I22" s="765"/>
      <c r="J22" s="765"/>
      <c r="K22" s="766" t="s">
        <v>1082</v>
      </c>
      <c r="L22" s="766"/>
      <c r="M22" s="766"/>
      <c r="N22" s="766"/>
      <c r="O22" s="767" t="s">
        <v>890</v>
      </c>
      <c r="P22" s="767"/>
      <c r="Q22" s="767"/>
      <c r="R22" s="767"/>
      <c r="S22" s="767"/>
      <c r="T22" s="767"/>
      <c r="U22" s="767" t="s">
        <v>890</v>
      </c>
      <c r="V22" s="767"/>
      <c r="W22" s="767"/>
      <c r="X22" s="767"/>
      <c r="Y22" s="767"/>
      <c r="Z22" s="767"/>
      <c r="AA22" s="768" t="s">
        <v>890</v>
      </c>
      <c r="AB22" s="768"/>
      <c r="AC22" s="768"/>
      <c r="AD22" s="768"/>
      <c r="AE22" s="768"/>
      <c r="AF22" s="768"/>
    </row>
    <row r="23" spans="1:32" ht="15.2" customHeight="1" thickTop="1" thickBot="1">
      <c r="A23" s="765" t="s">
        <v>1070</v>
      </c>
      <c r="B23" s="765"/>
      <c r="C23" s="765"/>
      <c r="D23" s="765"/>
      <c r="E23" s="765"/>
      <c r="F23" s="765"/>
      <c r="G23" s="765"/>
      <c r="H23" s="765"/>
      <c r="I23" s="765"/>
      <c r="J23" s="765"/>
      <c r="K23" s="766" t="s">
        <v>1083</v>
      </c>
      <c r="L23" s="766"/>
      <c r="M23" s="766"/>
      <c r="N23" s="766"/>
      <c r="O23" s="767" t="s">
        <v>890</v>
      </c>
      <c r="P23" s="767"/>
      <c r="Q23" s="767"/>
      <c r="R23" s="767"/>
      <c r="S23" s="767"/>
      <c r="T23" s="767"/>
      <c r="U23" s="767" t="s">
        <v>890</v>
      </c>
      <c r="V23" s="767"/>
      <c r="W23" s="767"/>
      <c r="X23" s="767"/>
      <c r="Y23" s="767"/>
      <c r="Z23" s="767"/>
      <c r="AA23" s="768" t="s">
        <v>890</v>
      </c>
      <c r="AB23" s="768"/>
      <c r="AC23" s="768"/>
      <c r="AD23" s="768"/>
      <c r="AE23" s="768"/>
      <c r="AF23" s="768"/>
    </row>
    <row r="24" spans="1:32" ht="15.2" customHeight="1" thickTop="1" thickBot="1">
      <c r="A24" s="765" t="s">
        <v>1084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6" t="s">
        <v>1085</v>
      </c>
      <c r="L24" s="766"/>
      <c r="M24" s="766"/>
      <c r="N24" s="766"/>
      <c r="O24" s="767" t="s">
        <v>1086</v>
      </c>
      <c r="P24" s="767"/>
      <c r="Q24" s="767"/>
      <c r="R24" s="767"/>
      <c r="S24" s="767"/>
      <c r="T24" s="767"/>
      <c r="U24" s="767" t="s">
        <v>1087</v>
      </c>
      <c r="V24" s="767"/>
      <c r="W24" s="767"/>
      <c r="X24" s="767"/>
      <c r="Y24" s="767"/>
      <c r="Z24" s="767"/>
      <c r="AA24" s="768" t="s">
        <v>1088</v>
      </c>
      <c r="AB24" s="768"/>
      <c r="AC24" s="768"/>
      <c r="AD24" s="768"/>
      <c r="AE24" s="768"/>
      <c r="AF24" s="768"/>
    </row>
    <row r="25" spans="1:32" ht="25.35" customHeight="1" thickTop="1" thickBot="1">
      <c r="A25" s="765" t="s">
        <v>1089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6" t="s">
        <v>1090</v>
      </c>
      <c r="L25" s="766"/>
      <c r="M25" s="766"/>
      <c r="N25" s="766"/>
      <c r="O25" s="767" t="s">
        <v>1091</v>
      </c>
      <c r="P25" s="767"/>
      <c r="Q25" s="767"/>
      <c r="R25" s="767"/>
      <c r="S25" s="767"/>
      <c r="T25" s="767"/>
      <c r="U25" s="767" t="s">
        <v>1092</v>
      </c>
      <c r="V25" s="767"/>
      <c r="W25" s="767"/>
      <c r="X25" s="767"/>
      <c r="Y25" s="767"/>
      <c r="Z25" s="767"/>
      <c r="AA25" s="768" t="s">
        <v>1093</v>
      </c>
      <c r="AB25" s="768"/>
      <c r="AC25" s="768"/>
      <c r="AD25" s="768"/>
      <c r="AE25" s="768"/>
      <c r="AF25" s="768"/>
    </row>
    <row r="26" spans="1:32" ht="15.2" customHeight="1" thickTop="1" thickBot="1">
      <c r="A26" s="765" t="s">
        <v>1064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6" t="s">
        <v>1094</v>
      </c>
      <c r="L26" s="766"/>
      <c r="M26" s="766"/>
      <c r="N26" s="766"/>
      <c r="O26" s="767" t="s">
        <v>1095</v>
      </c>
      <c r="P26" s="767"/>
      <c r="Q26" s="767"/>
      <c r="R26" s="767"/>
      <c r="S26" s="767"/>
      <c r="T26" s="767"/>
      <c r="U26" s="767" t="s">
        <v>1096</v>
      </c>
      <c r="V26" s="767"/>
      <c r="W26" s="767"/>
      <c r="X26" s="767"/>
      <c r="Y26" s="767"/>
      <c r="Z26" s="767"/>
      <c r="AA26" s="768" t="s">
        <v>1097</v>
      </c>
      <c r="AB26" s="768"/>
      <c r="AC26" s="768"/>
      <c r="AD26" s="768"/>
      <c r="AE26" s="768"/>
      <c r="AF26" s="768"/>
    </row>
    <row r="27" spans="1:32" ht="25.35" customHeight="1" thickTop="1" thickBot="1">
      <c r="A27" s="765" t="s">
        <v>1066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6" t="s">
        <v>1098</v>
      </c>
      <c r="L27" s="766"/>
      <c r="M27" s="766"/>
      <c r="N27" s="766"/>
      <c r="O27" s="767" t="s">
        <v>890</v>
      </c>
      <c r="P27" s="767"/>
      <c r="Q27" s="767"/>
      <c r="R27" s="767"/>
      <c r="S27" s="767"/>
      <c r="T27" s="767"/>
      <c r="U27" s="767" t="s">
        <v>890</v>
      </c>
      <c r="V27" s="767"/>
      <c r="W27" s="767"/>
      <c r="X27" s="767"/>
      <c r="Y27" s="767"/>
      <c r="Z27" s="767"/>
      <c r="AA27" s="768" t="s">
        <v>890</v>
      </c>
      <c r="AB27" s="768"/>
      <c r="AC27" s="768"/>
      <c r="AD27" s="768"/>
      <c r="AE27" s="768"/>
      <c r="AF27" s="768"/>
    </row>
    <row r="28" spans="1:32" ht="15.2" customHeight="1" thickTop="1" thickBot="1">
      <c r="A28" s="765" t="s">
        <v>1068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6" t="s">
        <v>1099</v>
      </c>
      <c r="L28" s="766"/>
      <c r="M28" s="766"/>
      <c r="N28" s="766"/>
      <c r="O28" s="767" t="s">
        <v>1100</v>
      </c>
      <c r="P28" s="767"/>
      <c r="Q28" s="767"/>
      <c r="R28" s="767"/>
      <c r="S28" s="767"/>
      <c r="T28" s="767"/>
      <c r="U28" s="767" t="s">
        <v>1101</v>
      </c>
      <c r="V28" s="767"/>
      <c r="W28" s="767"/>
      <c r="X28" s="767"/>
      <c r="Y28" s="767"/>
      <c r="Z28" s="767"/>
      <c r="AA28" s="768" t="s">
        <v>1102</v>
      </c>
      <c r="AB28" s="768"/>
      <c r="AC28" s="768"/>
      <c r="AD28" s="768"/>
      <c r="AE28" s="768"/>
      <c r="AF28" s="768"/>
    </row>
    <row r="29" spans="1:32" ht="15.2" customHeight="1" thickTop="1" thickBot="1">
      <c r="A29" s="765" t="s">
        <v>1070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6" t="s">
        <v>1103</v>
      </c>
      <c r="L29" s="766"/>
      <c r="M29" s="766"/>
      <c r="N29" s="766"/>
      <c r="O29" s="767" t="s">
        <v>1104</v>
      </c>
      <c r="P29" s="767"/>
      <c r="Q29" s="767"/>
      <c r="R29" s="767"/>
      <c r="S29" s="767"/>
      <c r="T29" s="767"/>
      <c r="U29" s="767" t="s">
        <v>1104</v>
      </c>
      <c r="V29" s="767"/>
      <c r="W29" s="767"/>
      <c r="X29" s="767"/>
      <c r="Y29" s="767"/>
      <c r="Z29" s="767"/>
      <c r="AA29" s="768" t="s">
        <v>1105</v>
      </c>
      <c r="AB29" s="768"/>
      <c r="AC29" s="768"/>
      <c r="AD29" s="768"/>
      <c r="AE29" s="768"/>
      <c r="AF29" s="768"/>
    </row>
    <row r="30" spans="1:32" ht="25.35" customHeight="1" thickTop="1" thickBot="1">
      <c r="A30" s="765" t="s">
        <v>1106</v>
      </c>
      <c r="B30" s="765"/>
      <c r="C30" s="765"/>
      <c r="D30" s="765"/>
      <c r="E30" s="765"/>
      <c r="F30" s="765"/>
      <c r="G30" s="765"/>
      <c r="H30" s="765"/>
      <c r="I30" s="765"/>
      <c r="J30" s="765"/>
      <c r="K30" s="766" t="s">
        <v>1107</v>
      </c>
      <c r="L30" s="766"/>
      <c r="M30" s="766"/>
      <c r="N30" s="766"/>
      <c r="O30" s="767" t="s">
        <v>1108</v>
      </c>
      <c r="P30" s="767"/>
      <c r="Q30" s="767"/>
      <c r="R30" s="767"/>
      <c r="S30" s="767"/>
      <c r="T30" s="767"/>
      <c r="U30" s="767" t="s">
        <v>1109</v>
      </c>
      <c r="V30" s="767"/>
      <c r="W30" s="767"/>
      <c r="X30" s="767"/>
      <c r="Y30" s="767"/>
      <c r="Z30" s="767"/>
      <c r="AA30" s="768" t="s">
        <v>1110</v>
      </c>
      <c r="AB30" s="768"/>
      <c r="AC30" s="768"/>
      <c r="AD30" s="768"/>
      <c r="AE30" s="768"/>
      <c r="AF30" s="768"/>
    </row>
    <row r="31" spans="1:32" ht="15.2" customHeight="1" thickTop="1" thickBot="1">
      <c r="A31" s="765" t="s">
        <v>1064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6" t="s">
        <v>1111</v>
      </c>
      <c r="L31" s="766"/>
      <c r="M31" s="766"/>
      <c r="N31" s="766"/>
      <c r="O31" s="767" t="s">
        <v>890</v>
      </c>
      <c r="P31" s="767"/>
      <c r="Q31" s="767"/>
      <c r="R31" s="767"/>
      <c r="S31" s="767"/>
      <c r="T31" s="767"/>
      <c r="U31" s="767" t="s">
        <v>890</v>
      </c>
      <c r="V31" s="767"/>
      <c r="W31" s="767"/>
      <c r="X31" s="767"/>
      <c r="Y31" s="767"/>
      <c r="Z31" s="767"/>
      <c r="AA31" s="768" t="s">
        <v>890</v>
      </c>
      <c r="AB31" s="768"/>
      <c r="AC31" s="768"/>
      <c r="AD31" s="768"/>
      <c r="AE31" s="768"/>
      <c r="AF31" s="768"/>
    </row>
    <row r="32" spans="1:32" ht="25.35" customHeight="1" thickTop="1" thickBot="1">
      <c r="A32" s="765" t="s">
        <v>1066</v>
      </c>
      <c r="B32" s="765"/>
      <c r="C32" s="765"/>
      <c r="D32" s="765"/>
      <c r="E32" s="765"/>
      <c r="F32" s="765"/>
      <c r="G32" s="765"/>
      <c r="H32" s="765"/>
      <c r="I32" s="765"/>
      <c r="J32" s="765"/>
      <c r="K32" s="766" t="s">
        <v>1112</v>
      </c>
      <c r="L32" s="766"/>
      <c r="M32" s="766"/>
      <c r="N32" s="766"/>
      <c r="O32" s="767" t="s">
        <v>890</v>
      </c>
      <c r="P32" s="767"/>
      <c r="Q32" s="767"/>
      <c r="R32" s="767"/>
      <c r="S32" s="767"/>
      <c r="T32" s="767"/>
      <c r="U32" s="767" t="s">
        <v>890</v>
      </c>
      <c r="V32" s="767"/>
      <c r="W32" s="767"/>
      <c r="X32" s="767"/>
      <c r="Y32" s="767"/>
      <c r="Z32" s="767"/>
      <c r="AA32" s="768" t="s">
        <v>890</v>
      </c>
      <c r="AB32" s="768"/>
      <c r="AC32" s="768"/>
      <c r="AD32" s="768"/>
      <c r="AE32" s="768"/>
      <c r="AF32" s="768"/>
    </row>
    <row r="33" spans="1:32" ht="15.2" customHeight="1" thickTop="1" thickBot="1">
      <c r="A33" s="765" t="s">
        <v>1068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6" t="s">
        <v>1113</v>
      </c>
      <c r="L33" s="766"/>
      <c r="M33" s="766"/>
      <c r="N33" s="766"/>
      <c r="O33" s="767" t="s">
        <v>1114</v>
      </c>
      <c r="P33" s="767"/>
      <c r="Q33" s="767"/>
      <c r="R33" s="767"/>
      <c r="S33" s="767"/>
      <c r="T33" s="767"/>
      <c r="U33" s="767" t="s">
        <v>1115</v>
      </c>
      <c r="V33" s="767"/>
      <c r="W33" s="767"/>
      <c r="X33" s="767"/>
      <c r="Y33" s="767"/>
      <c r="Z33" s="767"/>
      <c r="AA33" s="768" t="s">
        <v>1116</v>
      </c>
      <c r="AB33" s="768"/>
      <c r="AC33" s="768"/>
      <c r="AD33" s="768"/>
      <c r="AE33" s="768"/>
      <c r="AF33" s="768"/>
    </row>
    <row r="34" spans="1:32" ht="15.2" customHeight="1" thickTop="1" thickBot="1">
      <c r="A34" s="765" t="s">
        <v>1070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6" t="s">
        <v>1117</v>
      </c>
      <c r="L34" s="766"/>
      <c r="M34" s="766"/>
      <c r="N34" s="766"/>
      <c r="O34" s="767" t="s">
        <v>1118</v>
      </c>
      <c r="P34" s="767"/>
      <c r="Q34" s="767"/>
      <c r="R34" s="767"/>
      <c r="S34" s="767"/>
      <c r="T34" s="767"/>
      <c r="U34" s="767" t="s">
        <v>1119</v>
      </c>
      <c r="V34" s="767"/>
      <c r="W34" s="767"/>
      <c r="X34" s="767"/>
      <c r="Y34" s="767"/>
      <c r="Z34" s="767"/>
      <c r="AA34" s="768" t="s">
        <v>1120</v>
      </c>
      <c r="AB34" s="768"/>
      <c r="AC34" s="768"/>
      <c r="AD34" s="768"/>
      <c r="AE34" s="768"/>
      <c r="AF34" s="768"/>
    </row>
    <row r="35" spans="1:32" ht="15.2" customHeight="1" thickTop="1" thickBot="1">
      <c r="A35" s="765" t="s">
        <v>1121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6" t="s">
        <v>1122</v>
      </c>
      <c r="L35" s="766"/>
      <c r="M35" s="766"/>
      <c r="N35" s="766"/>
      <c r="O35" s="767" t="s">
        <v>890</v>
      </c>
      <c r="P35" s="767"/>
      <c r="Q35" s="767"/>
      <c r="R35" s="767"/>
      <c r="S35" s="767"/>
      <c r="T35" s="767"/>
      <c r="U35" s="767" t="s">
        <v>890</v>
      </c>
      <c r="V35" s="767"/>
      <c r="W35" s="767"/>
      <c r="X35" s="767"/>
      <c r="Y35" s="767"/>
      <c r="Z35" s="767"/>
      <c r="AA35" s="768" t="s">
        <v>890</v>
      </c>
      <c r="AB35" s="768"/>
      <c r="AC35" s="768"/>
      <c r="AD35" s="768"/>
      <c r="AE35" s="768"/>
      <c r="AF35" s="768"/>
    </row>
    <row r="36" spans="1:32" ht="15.2" customHeight="1" thickTop="1" thickBot="1">
      <c r="A36" s="765" t="s">
        <v>1064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6" t="s">
        <v>1123</v>
      </c>
      <c r="L36" s="766"/>
      <c r="M36" s="766"/>
      <c r="N36" s="766"/>
      <c r="O36" s="767" t="s">
        <v>890</v>
      </c>
      <c r="P36" s="767"/>
      <c r="Q36" s="767"/>
      <c r="R36" s="767"/>
      <c r="S36" s="767"/>
      <c r="T36" s="767"/>
      <c r="U36" s="767" t="s">
        <v>890</v>
      </c>
      <c r="V36" s="767"/>
      <c r="W36" s="767"/>
      <c r="X36" s="767"/>
      <c r="Y36" s="767"/>
      <c r="Z36" s="767"/>
      <c r="AA36" s="768" t="s">
        <v>890</v>
      </c>
      <c r="AB36" s="768"/>
      <c r="AC36" s="768"/>
      <c r="AD36" s="768"/>
      <c r="AE36" s="768"/>
      <c r="AF36" s="768"/>
    </row>
    <row r="37" spans="1:32" ht="25.35" customHeight="1" thickTop="1" thickBot="1">
      <c r="A37" s="765" t="s">
        <v>1066</v>
      </c>
      <c r="B37" s="765"/>
      <c r="C37" s="765"/>
      <c r="D37" s="765"/>
      <c r="E37" s="765"/>
      <c r="F37" s="765"/>
      <c r="G37" s="765"/>
      <c r="H37" s="765"/>
      <c r="I37" s="765"/>
      <c r="J37" s="765"/>
      <c r="K37" s="766" t="s">
        <v>1124</v>
      </c>
      <c r="L37" s="766"/>
      <c r="M37" s="766"/>
      <c r="N37" s="766"/>
      <c r="O37" s="767" t="s">
        <v>890</v>
      </c>
      <c r="P37" s="767"/>
      <c r="Q37" s="767"/>
      <c r="R37" s="767"/>
      <c r="S37" s="767"/>
      <c r="T37" s="767"/>
      <c r="U37" s="767" t="s">
        <v>890</v>
      </c>
      <c r="V37" s="767"/>
      <c r="W37" s="767"/>
      <c r="X37" s="767"/>
      <c r="Y37" s="767"/>
      <c r="Z37" s="767"/>
      <c r="AA37" s="768" t="s">
        <v>890</v>
      </c>
      <c r="AB37" s="768"/>
      <c r="AC37" s="768"/>
      <c r="AD37" s="768"/>
      <c r="AE37" s="768"/>
      <c r="AF37" s="768"/>
    </row>
    <row r="38" spans="1:32" ht="15.2" customHeight="1" thickTop="1" thickBot="1">
      <c r="A38" s="765" t="s">
        <v>1068</v>
      </c>
      <c r="B38" s="765"/>
      <c r="C38" s="765"/>
      <c r="D38" s="765"/>
      <c r="E38" s="765"/>
      <c r="F38" s="765"/>
      <c r="G38" s="765"/>
      <c r="H38" s="765"/>
      <c r="I38" s="765"/>
      <c r="J38" s="765"/>
      <c r="K38" s="766" t="s">
        <v>1125</v>
      </c>
      <c r="L38" s="766"/>
      <c r="M38" s="766"/>
      <c r="N38" s="766"/>
      <c r="O38" s="767" t="s">
        <v>890</v>
      </c>
      <c r="P38" s="767"/>
      <c r="Q38" s="767"/>
      <c r="R38" s="767"/>
      <c r="S38" s="767"/>
      <c r="T38" s="767"/>
      <c r="U38" s="767" t="s">
        <v>890</v>
      </c>
      <c r="V38" s="767"/>
      <c r="W38" s="767"/>
      <c r="X38" s="767"/>
      <c r="Y38" s="767"/>
      <c r="Z38" s="767"/>
      <c r="AA38" s="768" t="s">
        <v>890</v>
      </c>
      <c r="AB38" s="768"/>
      <c r="AC38" s="768"/>
      <c r="AD38" s="768"/>
      <c r="AE38" s="768"/>
      <c r="AF38" s="768"/>
    </row>
    <row r="39" spans="1:32" ht="15.2" customHeight="1" thickTop="1" thickBot="1">
      <c r="A39" s="765" t="s">
        <v>1070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6" t="s">
        <v>1126</v>
      </c>
      <c r="L39" s="766"/>
      <c r="M39" s="766"/>
      <c r="N39" s="766"/>
      <c r="O39" s="767" t="s">
        <v>890</v>
      </c>
      <c r="P39" s="767"/>
      <c r="Q39" s="767"/>
      <c r="R39" s="767"/>
      <c r="S39" s="767"/>
      <c r="T39" s="767"/>
      <c r="U39" s="767" t="s">
        <v>890</v>
      </c>
      <c r="V39" s="767"/>
      <c r="W39" s="767"/>
      <c r="X39" s="767"/>
      <c r="Y39" s="767"/>
      <c r="Z39" s="767"/>
      <c r="AA39" s="768" t="s">
        <v>890</v>
      </c>
      <c r="AB39" s="768"/>
      <c r="AC39" s="768"/>
      <c r="AD39" s="768"/>
      <c r="AE39" s="768"/>
      <c r="AF39" s="768"/>
    </row>
    <row r="40" spans="1:32" ht="15.2" customHeight="1" thickTop="1" thickBot="1">
      <c r="A40" s="765" t="s">
        <v>1127</v>
      </c>
      <c r="B40" s="765"/>
      <c r="C40" s="765"/>
      <c r="D40" s="765"/>
      <c r="E40" s="765"/>
      <c r="F40" s="765"/>
      <c r="G40" s="765"/>
      <c r="H40" s="765"/>
      <c r="I40" s="765"/>
      <c r="J40" s="765"/>
      <c r="K40" s="766" t="s">
        <v>1128</v>
      </c>
      <c r="L40" s="766"/>
      <c r="M40" s="766"/>
      <c r="N40" s="766"/>
      <c r="O40" s="767" t="s">
        <v>1129</v>
      </c>
      <c r="P40" s="767"/>
      <c r="Q40" s="767"/>
      <c r="R40" s="767"/>
      <c r="S40" s="767"/>
      <c r="T40" s="767"/>
      <c r="U40" s="767" t="s">
        <v>1130</v>
      </c>
      <c r="V40" s="767"/>
      <c r="W40" s="767"/>
      <c r="X40" s="767"/>
      <c r="Y40" s="767"/>
      <c r="Z40" s="767"/>
      <c r="AA40" s="768" t="s">
        <v>1131</v>
      </c>
      <c r="AB40" s="768"/>
      <c r="AC40" s="768"/>
      <c r="AD40" s="768"/>
      <c r="AE40" s="768"/>
      <c r="AF40" s="768"/>
    </row>
    <row r="41" spans="1:32" ht="15.2" customHeight="1" thickTop="1" thickBot="1">
      <c r="A41" s="765" t="s">
        <v>1064</v>
      </c>
      <c r="B41" s="765"/>
      <c r="C41" s="765"/>
      <c r="D41" s="765"/>
      <c r="E41" s="765"/>
      <c r="F41" s="765"/>
      <c r="G41" s="765"/>
      <c r="H41" s="765"/>
      <c r="I41" s="765"/>
      <c r="J41" s="765"/>
      <c r="K41" s="766" t="s">
        <v>1132</v>
      </c>
      <c r="L41" s="766"/>
      <c r="M41" s="766"/>
      <c r="N41" s="766"/>
      <c r="O41" s="767" t="s">
        <v>890</v>
      </c>
      <c r="P41" s="767"/>
      <c r="Q41" s="767"/>
      <c r="R41" s="767"/>
      <c r="S41" s="767"/>
      <c r="T41" s="767"/>
      <c r="U41" s="767" t="s">
        <v>890</v>
      </c>
      <c r="V41" s="767"/>
      <c r="W41" s="767"/>
      <c r="X41" s="767"/>
      <c r="Y41" s="767"/>
      <c r="Z41" s="767"/>
      <c r="AA41" s="768" t="s">
        <v>890</v>
      </c>
      <c r="AB41" s="768"/>
      <c r="AC41" s="768"/>
      <c r="AD41" s="768"/>
      <c r="AE41" s="768"/>
      <c r="AF41" s="768"/>
    </row>
    <row r="42" spans="1:32" ht="25.35" customHeight="1" thickTop="1" thickBot="1">
      <c r="A42" s="765" t="s">
        <v>1066</v>
      </c>
      <c r="B42" s="765"/>
      <c r="C42" s="765"/>
      <c r="D42" s="765"/>
      <c r="E42" s="765"/>
      <c r="F42" s="765"/>
      <c r="G42" s="765"/>
      <c r="H42" s="765"/>
      <c r="I42" s="765"/>
      <c r="J42" s="765"/>
      <c r="K42" s="766" t="s">
        <v>1133</v>
      </c>
      <c r="L42" s="766"/>
      <c r="M42" s="766"/>
      <c r="N42" s="766"/>
      <c r="O42" s="767" t="s">
        <v>890</v>
      </c>
      <c r="P42" s="767"/>
      <c r="Q42" s="767"/>
      <c r="R42" s="767"/>
      <c r="S42" s="767"/>
      <c r="T42" s="767"/>
      <c r="U42" s="767" t="s">
        <v>890</v>
      </c>
      <c r="V42" s="767"/>
      <c r="W42" s="767"/>
      <c r="X42" s="767"/>
      <c r="Y42" s="767"/>
      <c r="Z42" s="767"/>
      <c r="AA42" s="768" t="s">
        <v>890</v>
      </c>
      <c r="AB42" s="768"/>
      <c r="AC42" s="768"/>
      <c r="AD42" s="768"/>
      <c r="AE42" s="768"/>
      <c r="AF42" s="768"/>
    </row>
    <row r="43" spans="1:32" ht="15.2" customHeight="1" thickTop="1" thickBot="1">
      <c r="A43" s="765" t="s">
        <v>1068</v>
      </c>
      <c r="B43" s="765"/>
      <c r="C43" s="765"/>
      <c r="D43" s="765"/>
      <c r="E43" s="765"/>
      <c r="F43" s="765"/>
      <c r="G43" s="765"/>
      <c r="H43" s="765"/>
      <c r="I43" s="765"/>
      <c r="J43" s="765"/>
      <c r="K43" s="766" t="s">
        <v>1134</v>
      </c>
      <c r="L43" s="766"/>
      <c r="M43" s="766"/>
      <c r="N43" s="766"/>
      <c r="O43" s="767" t="s">
        <v>890</v>
      </c>
      <c r="P43" s="767"/>
      <c r="Q43" s="767"/>
      <c r="R43" s="767"/>
      <c r="S43" s="767"/>
      <c r="T43" s="767"/>
      <c r="U43" s="767" t="s">
        <v>890</v>
      </c>
      <c r="V43" s="767"/>
      <c r="W43" s="767"/>
      <c r="X43" s="767"/>
      <c r="Y43" s="767"/>
      <c r="Z43" s="767"/>
      <c r="AA43" s="768" t="s">
        <v>890</v>
      </c>
      <c r="AB43" s="768"/>
      <c r="AC43" s="768"/>
      <c r="AD43" s="768"/>
      <c r="AE43" s="768"/>
      <c r="AF43" s="768"/>
    </row>
    <row r="44" spans="1:32" ht="15.2" customHeight="1" thickTop="1" thickBot="1">
      <c r="A44" s="765" t="s">
        <v>1070</v>
      </c>
      <c r="B44" s="765"/>
      <c r="C44" s="765"/>
      <c r="D44" s="765"/>
      <c r="E44" s="765"/>
      <c r="F44" s="765"/>
      <c r="G44" s="765"/>
      <c r="H44" s="765"/>
      <c r="I44" s="765"/>
      <c r="J44" s="765"/>
      <c r="K44" s="766" t="s">
        <v>1135</v>
      </c>
      <c r="L44" s="766"/>
      <c r="M44" s="766"/>
      <c r="N44" s="766"/>
      <c r="O44" s="767" t="s">
        <v>1129</v>
      </c>
      <c r="P44" s="767"/>
      <c r="Q44" s="767"/>
      <c r="R44" s="767"/>
      <c r="S44" s="767"/>
      <c r="T44" s="767"/>
      <c r="U44" s="767" t="s">
        <v>1130</v>
      </c>
      <c r="V44" s="767"/>
      <c r="W44" s="767"/>
      <c r="X44" s="767"/>
      <c r="Y44" s="767"/>
      <c r="Z44" s="767"/>
      <c r="AA44" s="768" t="s">
        <v>1131</v>
      </c>
      <c r="AB44" s="768"/>
      <c r="AC44" s="768"/>
      <c r="AD44" s="768"/>
      <c r="AE44" s="768"/>
      <c r="AF44" s="768"/>
    </row>
    <row r="45" spans="1:32" ht="15.2" customHeight="1" thickTop="1" thickBot="1">
      <c r="A45" s="765" t="s">
        <v>1136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6" t="s">
        <v>1137</v>
      </c>
      <c r="L45" s="766"/>
      <c r="M45" s="766"/>
      <c r="N45" s="766"/>
      <c r="O45" s="767" t="s">
        <v>890</v>
      </c>
      <c r="P45" s="767"/>
      <c r="Q45" s="767"/>
      <c r="R45" s="767"/>
      <c r="S45" s="767"/>
      <c r="T45" s="767"/>
      <c r="U45" s="767" t="s">
        <v>890</v>
      </c>
      <c r="V45" s="767"/>
      <c r="W45" s="767"/>
      <c r="X45" s="767"/>
      <c r="Y45" s="767"/>
      <c r="Z45" s="767"/>
      <c r="AA45" s="768" t="s">
        <v>890</v>
      </c>
      <c r="AB45" s="768"/>
      <c r="AC45" s="768"/>
      <c r="AD45" s="768"/>
      <c r="AE45" s="768"/>
      <c r="AF45" s="768"/>
    </row>
    <row r="46" spans="1:32" ht="15.2" customHeight="1" thickTop="1" thickBot="1">
      <c r="A46" s="765" t="s">
        <v>1064</v>
      </c>
      <c r="B46" s="765"/>
      <c r="C46" s="765"/>
      <c r="D46" s="765"/>
      <c r="E46" s="765"/>
      <c r="F46" s="765"/>
      <c r="G46" s="765"/>
      <c r="H46" s="765"/>
      <c r="I46" s="765"/>
      <c r="J46" s="765"/>
      <c r="K46" s="766" t="s">
        <v>1138</v>
      </c>
      <c r="L46" s="766"/>
      <c r="M46" s="766"/>
      <c r="N46" s="766"/>
      <c r="O46" s="767" t="s">
        <v>890</v>
      </c>
      <c r="P46" s="767"/>
      <c r="Q46" s="767"/>
      <c r="R46" s="767"/>
      <c r="S46" s="767"/>
      <c r="T46" s="767"/>
      <c r="U46" s="767" t="s">
        <v>890</v>
      </c>
      <c r="V46" s="767"/>
      <c r="W46" s="767"/>
      <c r="X46" s="767"/>
      <c r="Y46" s="767"/>
      <c r="Z46" s="767"/>
      <c r="AA46" s="768" t="s">
        <v>890</v>
      </c>
      <c r="AB46" s="768"/>
      <c r="AC46" s="768"/>
      <c r="AD46" s="768"/>
      <c r="AE46" s="768"/>
      <c r="AF46" s="768"/>
    </row>
    <row r="47" spans="1:32" ht="25.35" customHeight="1" thickTop="1" thickBot="1">
      <c r="A47" s="765" t="s">
        <v>1066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6" t="s">
        <v>1139</v>
      </c>
      <c r="L47" s="766"/>
      <c r="M47" s="766"/>
      <c r="N47" s="766"/>
      <c r="O47" s="767" t="s">
        <v>890</v>
      </c>
      <c r="P47" s="767"/>
      <c r="Q47" s="767"/>
      <c r="R47" s="767"/>
      <c r="S47" s="767"/>
      <c r="T47" s="767"/>
      <c r="U47" s="767" t="s">
        <v>890</v>
      </c>
      <c r="V47" s="767"/>
      <c r="W47" s="767"/>
      <c r="X47" s="767"/>
      <c r="Y47" s="767"/>
      <c r="Z47" s="767"/>
      <c r="AA47" s="768" t="s">
        <v>890</v>
      </c>
      <c r="AB47" s="768"/>
      <c r="AC47" s="768"/>
      <c r="AD47" s="768"/>
      <c r="AE47" s="768"/>
      <c r="AF47" s="768"/>
    </row>
    <row r="48" spans="1:32" ht="15.2" customHeight="1" thickTop="1" thickBot="1">
      <c r="A48" s="765" t="s">
        <v>1068</v>
      </c>
      <c r="B48" s="765"/>
      <c r="C48" s="765"/>
      <c r="D48" s="765"/>
      <c r="E48" s="765"/>
      <c r="F48" s="765"/>
      <c r="G48" s="765"/>
      <c r="H48" s="765"/>
      <c r="I48" s="765"/>
      <c r="J48" s="765"/>
      <c r="K48" s="766" t="s">
        <v>1140</v>
      </c>
      <c r="L48" s="766"/>
      <c r="M48" s="766"/>
      <c r="N48" s="766"/>
      <c r="O48" s="767" t="s">
        <v>890</v>
      </c>
      <c r="P48" s="767"/>
      <c r="Q48" s="767"/>
      <c r="R48" s="767"/>
      <c r="S48" s="767"/>
      <c r="T48" s="767"/>
      <c r="U48" s="767" t="s">
        <v>890</v>
      </c>
      <c r="V48" s="767"/>
      <c r="W48" s="767"/>
      <c r="X48" s="767"/>
      <c r="Y48" s="767"/>
      <c r="Z48" s="767"/>
      <c r="AA48" s="768" t="s">
        <v>890</v>
      </c>
      <c r="AB48" s="768"/>
      <c r="AC48" s="768"/>
      <c r="AD48" s="768"/>
      <c r="AE48" s="768"/>
      <c r="AF48" s="768"/>
    </row>
    <row r="49" spans="1:32" ht="15.2" customHeight="1" thickTop="1" thickBot="1">
      <c r="A49" s="765" t="s">
        <v>1070</v>
      </c>
      <c r="B49" s="765"/>
      <c r="C49" s="765"/>
      <c r="D49" s="765"/>
      <c r="E49" s="765"/>
      <c r="F49" s="765"/>
      <c r="G49" s="765"/>
      <c r="H49" s="765"/>
      <c r="I49" s="765"/>
      <c r="J49" s="765"/>
      <c r="K49" s="766" t="s">
        <v>1141</v>
      </c>
      <c r="L49" s="766"/>
      <c r="M49" s="766"/>
      <c r="N49" s="766"/>
      <c r="O49" s="767" t="s">
        <v>890</v>
      </c>
      <c r="P49" s="767"/>
      <c r="Q49" s="767"/>
      <c r="R49" s="767"/>
      <c r="S49" s="767"/>
      <c r="T49" s="767"/>
      <c r="U49" s="767" t="s">
        <v>890</v>
      </c>
      <c r="V49" s="767"/>
      <c r="W49" s="767"/>
      <c r="X49" s="767"/>
      <c r="Y49" s="767"/>
      <c r="Z49" s="767"/>
      <c r="AA49" s="768" t="s">
        <v>890</v>
      </c>
      <c r="AB49" s="768"/>
      <c r="AC49" s="768"/>
      <c r="AD49" s="768"/>
      <c r="AE49" s="768"/>
      <c r="AF49" s="768"/>
    </row>
    <row r="50" spans="1:32" ht="15.2" customHeight="1" thickTop="1" thickBot="1">
      <c r="A50" s="765" t="s">
        <v>1142</v>
      </c>
      <c r="B50" s="765"/>
      <c r="C50" s="765"/>
      <c r="D50" s="765"/>
      <c r="E50" s="765"/>
      <c r="F50" s="765"/>
      <c r="G50" s="765"/>
      <c r="H50" s="765"/>
      <c r="I50" s="765"/>
      <c r="J50" s="765"/>
      <c r="K50" s="766" t="s">
        <v>1143</v>
      </c>
      <c r="L50" s="766"/>
      <c r="M50" s="766"/>
      <c r="N50" s="766"/>
      <c r="O50" s="767" t="s">
        <v>1144</v>
      </c>
      <c r="P50" s="767"/>
      <c r="Q50" s="767"/>
      <c r="R50" s="767"/>
      <c r="S50" s="767"/>
      <c r="T50" s="767"/>
      <c r="U50" s="767" t="s">
        <v>1144</v>
      </c>
      <c r="V50" s="767"/>
      <c r="W50" s="767"/>
      <c r="X50" s="767"/>
      <c r="Y50" s="767"/>
      <c r="Z50" s="767"/>
      <c r="AA50" s="768" t="s">
        <v>1105</v>
      </c>
      <c r="AB50" s="768"/>
      <c r="AC50" s="768"/>
      <c r="AD50" s="768"/>
      <c r="AE50" s="768"/>
      <c r="AF50" s="768"/>
    </row>
    <row r="51" spans="1:32" ht="15.2" customHeight="1" thickTop="1" thickBot="1">
      <c r="A51" s="765" t="s">
        <v>1145</v>
      </c>
      <c r="B51" s="765"/>
      <c r="C51" s="765"/>
      <c r="D51" s="765"/>
      <c r="E51" s="765"/>
      <c r="F51" s="765"/>
      <c r="G51" s="765"/>
      <c r="H51" s="765"/>
      <c r="I51" s="765"/>
      <c r="J51" s="765"/>
      <c r="K51" s="766" t="s">
        <v>1146</v>
      </c>
      <c r="L51" s="766"/>
      <c r="M51" s="766"/>
      <c r="N51" s="766"/>
      <c r="O51" s="767" t="s">
        <v>1144</v>
      </c>
      <c r="P51" s="767"/>
      <c r="Q51" s="767"/>
      <c r="R51" s="767"/>
      <c r="S51" s="767"/>
      <c r="T51" s="767"/>
      <c r="U51" s="767" t="s">
        <v>1144</v>
      </c>
      <c r="V51" s="767"/>
      <c r="W51" s="767"/>
      <c r="X51" s="767"/>
      <c r="Y51" s="767"/>
      <c r="Z51" s="767"/>
      <c r="AA51" s="768" t="s">
        <v>1105</v>
      </c>
      <c r="AB51" s="768"/>
      <c r="AC51" s="768"/>
      <c r="AD51" s="768"/>
      <c r="AE51" s="768"/>
      <c r="AF51" s="768"/>
    </row>
    <row r="52" spans="1:32" s="534" customFormat="1" ht="15.2" customHeight="1" thickTop="1" thickBot="1">
      <c r="A52" s="774" t="s">
        <v>1299</v>
      </c>
      <c r="B52" s="775"/>
      <c r="C52" s="775"/>
      <c r="D52" s="775"/>
      <c r="E52" s="775"/>
      <c r="F52" s="775"/>
      <c r="G52" s="775"/>
      <c r="H52" s="775"/>
      <c r="I52" s="775"/>
      <c r="J52" s="776"/>
      <c r="K52" s="777"/>
      <c r="L52" s="778"/>
      <c r="M52" s="778"/>
      <c r="N52" s="779"/>
      <c r="O52" s="780" t="s">
        <v>1300</v>
      </c>
      <c r="P52" s="781"/>
      <c r="Q52" s="781"/>
      <c r="R52" s="781"/>
      <c r="S52" s="781"/>
      <c r="T52" s="782"/>
      <c r="U52" s="780" t="s">
        <v>1300</v>
      </c>
      <c r="V52" s="781"/>
      <c r="W52" s="781"/>
      <c r="X52" s="781"/>
      <c r="Y52" s="781"/>
      <c r="Z52" s="782"/>
      <c r="AA52" s="780" t="s">
        <v>1105</v>
      </c>
      <c r="AB52" s="781"/>
      <c r="AC52" s="781"/>
      <c r="AD52" s="781"/>
      <c r="AE52" s="781"/>
      <c r="AF52" s="783"/>
    </row>
    <row r="53" spans="1:32" ht="15.2" customHeight="1" thickTop="1" thickBot="1">
      <c r="A53" s="765" t="s">
        <v>1064</v>
      </c>
      <c r="B53" s="765"/>
      <c r="C53" s="765"/>
      <c r="D53" s="765"/>
      <c r="E53" s="765"/>
      <c r="F53" s="765"/>
      <c r="G53" s="765"/>
      <c r="H53" s="765"/>
      <c r="I53" s="765"/>
      <c r="J53" s="765"/>
      <c r="K53" s="766" t="s">
        <v>1147</v>
      </c>
      <c r="L53" s="766"/>
      <c r="M53" s="766"/>
      <c r="N53" s="766"/>
      <c r="O53" s="767" t="s">
        <v>890</v>
      </c>
      <c r="P53" s="767"/>
      <c r="Q53" s="767"/>
      <c r="R53" s="767"/>
      <c r="S53" s="767"/>
      <c r="T53" s="767"/>
      <c r="U53" s="767" t="s">
        <v>890</v>
      </c>
      <c r="V53" s="767"/>
      <c r="W53" s="767"/>
      <c r="X53" s="767"/>
      <c r="Y53" s="767"/>
      <c r="Z53" s="767"/>
      <c r="AA53" s="768" t="s">
        <v>890</v>
      </c>
      <c r="AB53" s="768"/>
      <c r="AC53" s="768"/>
      <c r="AD53" s="768"/>
      <c r="AE53" s="768"/>
      <c r="AF53" s="768"/>
    </row>
    <row r="54" spans="1:32" ht="25.35" customHeight="1" thickTop="1" thickBot="1">
      <c r="A54" s="765" t="s">
        <v>1066</v>
      </c>
      <c r="B54" s="765"/>
      <c r="C54" s="765"/>
      <c r="D54" s="765"/>
      <c r="E54" s="765"/>
      <c r="F54" s="765"/>
      <c r="G54" s="765"/>
      <c r="H54" s="765"/>
      <c r="I54" s="765"/>
      <c r="J54" s="765"/>
      <c r="K54" s="766" t="s">
        <v>1148</v>
      </c>
      <c r="L54" s="766"/>
      <c r="M54" s="766"/>
      <c r="N54" s="766"/>
      <c r="O54" s="767" t="s">
        <v>890</v>
      </c>
      <c r="P54" s="767"/>
      <c r="Q54" s="767"/>
      <c r="R54" s="767"/>
      <c r="S54" s="767"/>
      <c r="T54" s="767"/>
      <c r="U54" s="767" t="s">
        <v>890</v>
      </c>
      <c r="V54" s="767"/>
      <c r="W54" s="767"/>
      <c r="X54" s="767"/>
      <c r="Y54" s="767"/>
      <c r="Z54" s="767"/>
      <c r="AA54" s="768" t="s">
        <v>890</v>
      </c>
      <c r="AB54" s="768"/>
      <c r="AC54" s="768"/>
      <c r="AD54" s="768"/>
      <c r="AE54" s="768"/>
      <c r="AF54" s="768"/>
    </row>
    <row r="55" spans="1:32" ht="15.2" customHeight="1" thickTop="1" thickBot="1">
      <c r="A55" s="765" t="s">
        <v>1068</v>
      </c>
      <c r="B55" s="765"/>
      <c r="C55" s="765"/>
      <c r="D55" s="765"/>
      <c r="E55" s="765"/>
      <c r="F55" s="765"/>
      <c r="G55" s="765"/>
      <c r="H55" s="765"/>
      <c r="I55" s="765"/>
      <c r="J55" s="765"/>
      <c r="K55" s="766" t="s">
        <v>1149</v>
      </c>
      <c r="L55" s="766"/>
      <c r="M55" s="766"/>
      <c r="N55" s="766"/>
      <c r="O55" s="767" t="s">
        <v>1144</v>
      </c>
      <c r="P55" s="767"/>
      <c r="Q55" s="767"/>
      <c r="R55" s="767"/>
      <c r="S55" s="767"/>
      <c r="T55" s="767"/>
      <c r="U55" s="767" t="s">
        <v>1144</v>
      </c>
      <c r="V55" s="767"/>
      <c r="W55" s="767"/>
      <c r="X55" s="767"/>
      <c r="Y55" s="767"/>
      <c r="Z55" s="767"/>
      <c r="AA55" s="768" t="s">
        <v>1105</v>
      </c>
      <c r="AB55" s="768"/>
      <c r="AC55" s="768"/>
      <c r="AD55" s="768"/>
      <c r="AE55" s="768"/>
      <c r="AF55" s="768"/>
    </row>
    <row r="56" spans="1:32" ht="15.2" customHeight="1" thickTop="1" thickBot="1">
      <c r="A56" s="765" t="s">
        <v>1070</v>
      </c>
      <c r="B56" s="765"/>
      <c r="C56" s="765"/>
      <c r="D56" s="765"/>
      <c r="E56" s="765"/>
      <c r="F56" s="765"/>
      <c r="G56" s="765"/>
      <c r="H56" s="765"/>
      <c r="I56" s="765"/>
      <c r="J56" s="765"/>
      <c r="K56" s="766" t="s">
        <v>1150</v>
      </c>
      <c r="L56" s="766"/>
      <c r="M56" s="766"/>
      <c r="N56" s="766"/>
      <c r="O56" s="767" t="s">
        <v>890</v>
      </c>
      <c r="P56" s="767"/>
      <c r="Q56" s="767"/>
      <c r="R56" s="767"/>
      <c r="S56" s="767"/>
      <c r="T56" s="767"/>
      <c r="U56" s="767" t="s">
        <v>890</v>
      </c>
      <c r="V56" s="767"/>
      <c r="W56" s="767"/>
      <c r="X56" s="767"/>
      <c r="Y56" s="767"/>
      <c r="Z56" s="767"/>
      <c r="AA56" s="768" t="s">
        <v>890</v>
      </c>
      <c r="AB56" s="768"/>
      <c r="AC56" s="768"/>
      <c r="AD56" s="768"/>
      <c r="AE56" s="768"/>
      <c r="AF56" s="768"/>
    </row>
    <row r="57" spans="1:32" ht="25.35" customHeight="1" thickTop="1" thickBot="1">
      <c r="A57" s="765" t="s">
        <v>1151</v>
      </c>
      <c r="B57" s="765"/>
      <c r="C57" s="765"/>
      <c r="D57" s="765"/>
      <c r="E57" s="765"/>
      <c r="F57" s="765"/>
      <c r="G57" s="765"/>
      <c r="H57" s="765"/>
      <c r="I57" s="765"/>
      <c r="J57" s="765"/>
      <c r="K57" s="766" t="s">
        <v>1152</v>
      </c>
      <c r="L57" s="766"/>
      <c r="M57" s="766"/>
      <c r="N57" s="766"/>
      <c r="O57" s="767" t="s">
        <v>890</v>
      </c>
      <c r="P57" s="767"/>
      <c r="Q57" s="767"/>
      <c r="R57" s="767"/>
      <c r="S57" s="767"/>
      <c r="T57" s="767"/>
      <c r="U57" s="767" t="s">
        <v>890</v>
      </c>
      <c r="V57" s="767"/>
      <c r="W57" s="767"/>
      <c r="X57" s="767"/>
      <c r="Y57" s="767"/>
      <c r="Z57" s="767"/>
      <c r="AA57" s="768" t="s">
        <v>890</v>
      </c>
      <c r="AB57" s="768"/>
      <c r="AC57" s="768"/>
      <c r="AD57" s="768"/>
      <c r="AE57" s="768"/>
      <c r="AF57" s="768"/>
    </row>
    <row r="58" spans="1:32" ht="15.2" customHeight="1" thickTop="1" thickBot="1">
      <c r="A58" s="765" t="s">
        <v>1064</v>
      </c>
      <c r="B58" s="765"/>
      <c r="C58" s="765"/>
      <c r="D58" s="765"/>
      <c r="E58" s="765"/>
      <c r="F58" s="765"/>
      <c r="G58" s="765"/>
      <c r="H58" s="765"/>
      <c r="I58" s="765"/>
      <c r="J58" s="765"/>
      <c r="K58" s="766" t="s">
        <v>1153</v>
      </c>
      <c r="L58" s="766"/>
      <c r="M58" s="766"/>
      <c r="N58" s="766"/>
      <c r="O58" s="767" t="s">
        <v>890</v>
      </c>
      <c r="P58" s="767"/>
      <c r="Q58" s="767"/>
      <c r="R58" s="767"/>
      <c r="S58" s="767"/>
      <c r="T58" s="767"/>
      <c r="U58" s="767" t="s">
        <v>890</v>
      </c>
      <c r="V58" s="767"/>
      <c r="W58" s="767"/>
      <c r="X58" s="767"/>
      <c r="Y58" s="767"/>
      <c r="Z58" s="767"/>
      <c r="AA58" s="768" t="s">
        <v>890</v>
      </c>
      <c r="AB58" s="768"/>
      <c r="AC58" s="768"/>
      <c r="AD58" s="768"/>
      <c r="AE58" s="768"/>
      <c r="AF58" s="768"/>
    </row>
    <row r="59" spans="1:32" ht="25.35" customHeight="1" thickTop="1" thickBot="1">
      <c r="A59" s="765" t="s">
        <v>1066</v>
      </c>
      <c r="B59" s="765"/>
      <c r="C59" s="765"/>
      <c r="D59" s="765"/>
      <c r="E59" s="765"/>
      <c r="F59" s="765"/>
      <c r="G59" s="765"/>
      <c r="H59" s="765"/>
      <c r="I59" s="765"/>
      <c r="J59" s="765"/>
      <c r="K59" s="766" t="s">
        <v>1154</v>
      </c>
      <c r="L59" s="766"/>
      <c r="M59" s="766"/>
      <c r="N59" s="766"/>
      <c r="O59" s="767" t="s">
        <v>890</v>
      </c>
      <c r="P59" s="767"/>
      <c r="Q59" s="767"/>
      <c r="R59" s="767"/>
      <c r="S59" s="767"/>
      <c r="T59" s="767"/>
      <c r="U59" s="767" t="s">
        <v>890</v>
      </c>
      <c r="V59" s="767"/>
      <c r="W59" s="767"/>
      <c r="X59" s="767"/>
      <c r="Y59" s="767"/>
      <c r="Z59" s="767"/>
      <c r="AA59" s="768" t="s">
        <v>890</v>
      </c>
      <c r="AB59" s="768"/>
      <c r="AC59" s="768"/>
      <c r="AD59" s="768"/>
      <c r="AE59" s="768"/>
      <c r="AF59" s="768"/>
    </row>
    <row r="60" spans="1:32" ht="15.2" customHeight="1" thickTop="1" thickBot="1">
      <c r="A60" s="765" t="s">
        <v>1068</v>
      </c>
      <c r="B60" s="765"/>
      <c r="C60" s="765"/>
      <c r="D60" s="765"/>
      <c r="E60" s="765"/>
      <c r="F60" s="765"/>
      <c r="G60" s="765"/>
      <c r="H60" s="765"/>
      <c r="I60" s="765"/>
      <c r="J60" s="765"/>
      <c r="K60" s="766" t="s">
        <v>1155</v>
      </c>
      <c r="L60" s="766"/>
      <c r="M60" s="766"/>
      <c r="N60" s="766"/>
      <c r="O60" s="767" t="s">
        <v>890</v>
      </c>
      <c r="P60" s="767"/>
      <c r="Q60" s="767"/>
      <c r="R60" s="767"/>
      <c r="S60" s="767"/>
      <c r="T60" s="767"/>
      <c r="U60" s="767" t="s">
        <v>890</v>
      </c>
      <c r="V60" s="767"/>
      <c r="W60" s="767"/>
      <c r="X60" s="767"/>
      <c r="Y60" s="767"/>
      <c r="Z60" s="767"/>
      <c r="AA60" s="768" t="s">
        <v>890</v>
      </c>
      <c r="AB60" s="768"/>
      <c r="AC60" s="768"/>
      <c r="AD60" s="768"/>
      <c r="AE60" s="768"/>
      <c r="AF60" s="768"/>
    </row>
    <row r="61" spans="1:32" ht="15.2" customHeight="1" thickTop="1" thickBot="1">
      <c r="A61" s="765" t="s">
        <v>1070</v>
      </c>
      <c r="B61" s="765"/>
      <c r="C61" s="765"/>
      <c r="D61" s="765"/>
      <c r="E61" s="765"/>
      <c r="F61" s="765"/>
      <c r="G61" s="765"/>
      <c r="H61" s="765"/>
      <c r="I61" s="765"/>
      <c r="J61" s="765"/>
      <c r="K61" s="766" t="s">
        <v>1156</v>
      </c>
      <c r="L61" s="766"/>
      <c r="M61" s="766"/>
      <c r="N61" s="766"/>
      <c r="O61" s="767" t="s">
        <v>890</v>
      </c>
      <c r="P61" s="767"/>
      <c r="Q61" s="767"/>
      <c r="R61" s="767"/>
      <c r="S61" s="767"/>
      <c r="T61" s="767"/>
      <c r="U61" s="767" t="s">
        <v>890</v>
      </c>
      <c r="V61" s="767"/>
      <c r="W61" s="767"/>
      <c r="X61" s="767"/>
      <c r="Y61" s="767"/>
      <c r="Z61" s="767"/>
      <c r="AA61" s="768" t="s">
        <v>890</v>
      </c>
      <c r="AB61" s="768"/>
      <c r="AC61" s="768"/>
      <c r="AD61" s="768"/>
      <c r="AE61" s="768"/>
      <c r="AF61" s="768"/>
    </row>
    <row r="62" spans="1:32" ht="25.35" customHeight="1" thickTop="1" thickBot="1">
      <c r="A62" s="765" t="s">
        <v>1157</v>
      </c>
      <c r="B62" s="765"/>
      <c r="C62" s="765"/>
      <c r="D62" s="765"/>
      <c r="E62" s="765"/>
      <c r="F62" s="765"/>
      <c r="G62" s="765"/>
      <c r="H62" s="765"/>
      <c r="I62" s="765"/>
      <c r="J62" s="765"/>
      <c r="K62" s="766" t="s">
        <v>1158</v>
      </c>
      <c r="L62" s="766"/>
      <c r="M62" s="766"/>
      <c r="N62" s="766"/>
      <c r="O62" s="767" t="s">
        <v>890</v>
      </c>
      <c r="P62" s="767"/>
      <c r="Q62" s="767"/>
      <c r="R62" s="767"/>
      <c r="S62" s="767"/>
      <c r="T62" s="767"/>
      <c r="U62" s="767" t="s">
        <v>890</v>
      </c>
      <c r="V62" s="767"/>
      <c r="W62" s="767"/>
      <c r="X62" s="767"/>
      <c r="Y62" s="767"/>
      <c r="Z62" s="767"/>
      <c r="AA62" s="768" t="s">
        <v>890</v>
      </c>
      <c r="AB62" s="768"/>
      <c r="AC62" s="768"/>
      <c r="AD62" s="768"/>
      <c r="AE62" s="768"/>
      <c r="AF62" s="768"/>
    </row>
    <row r="63" spans="1:32" ht="15.2" customHeight="1" thickTop="1" thickBot="1">
      <c r="A63" s="765" t="s">
        <v>1064</v>
      </c>
      <c r="B63" s="765"/>
      <c r="C63" s="765"/>
      <c r="D63" s="765"/>
      <c r="E63" s="765"/>
      <c r="F63" s="765"/>
      <c r="G63" s="765"/>
      <c r="H63" s="765"/>
      <c r="I63" s="765"/>
      <c r="J63" s="765"/>
      <c r="K63" s="766" t="s">
        <v>1159</v>
      </c>
      <c r="L63" s="766"/>
      <c r="M63" s="766"/>
      <c r="N63" s="766"/>
      <c r="O63" s="767" t="s">
        <v>890</v>
      </c>
      <c r="P63" s="767"/>
      <c r="Q63" s="767"/>
      <c r="R63" s="767"/>
      <c r="S63" s="767"/>
      <c r="T63" s="767"/>
      <c r="U63" s="767" t="s">
        <v>890</v>
      </c>
      <c r="V63" s="767"/>
      <c r="W63" s="767"/>
      <c r="X63" s="767"/>
      <c r="Y63" s="767"/>
      <c r="Z63" s="767"/>
      <c r="AA63" s="768" t="s">
        <v>890</v>
      </c>
      <c r="AB63" s="768"/>
      <c r="AC63" s="768"/>
      <c r="AD63" s="768"/>
      <c r="AE63" s="768"/>
      <c r="AF63" s="768"/>
    </row>
    <row r="64" spans="1:32" ht="25.35" customHeight="1" thickTop="1" thickBot="1">
      <c r="A64" s="765" t="s">
        <v>1066</v>
      </c>
      <c r="B64" s="765"/>
      <c r="C64" s="765"/>
      <c r="D64" s="765"/>
      <c r="E64" s="765"/>
      <c r="F64" s="765"/>
      <c r="G64" s="765"/>
      <c r="H64" s="765"/>
      <c r="I64" s="765"/>
      <c r="J64" s="765"/>
      <c r="K64" s="766" t="s">
        <v>1160</v>
      </c>
      <c r="L64" s="766"/>
      <c r="M64" s="766"/>
      <c r="N64" s="766"/>
      <c r="O64" s="767" t="s">
        <v>890</v>
      </c>
      <c r="P64" s="767"/>
      <c r="Q64" s="767"/>
      <c r="R64" s="767"/>
      <c r="S64" s="767"/>
      <c r="T64" s="767"/>
      <c r="U64" s="767" t="s">
        <v>890</v>
      </c>
      <c r="V64" s="767"/>
      <c r="W64" s="767"/>
      <c r="X64" s="767"/>
      <c r="Y64" s="767"/>
      <c r="Z64" s="767"/>
      <c r="AA64" s="768" t="s">
        <v>890</v>
      </c>
      <c r="AB64" s="768"/>
      <c r="AC64" s="768"/>
      <c r="AD64" s="768"/>
      <c r="AE64" s="768"/>
      <c r="AF64" s="768"/>
    </row>
    <row r="65" spans="1:32" ht="15.2" customHeight="1" thickTop="1" thickBot="1">
      <c r="A65" s="765" t="s">
        <v>1068</v>
      </c>
      <c r="B65" s="765"/>
      <c r="C65" s="765"/>
      <c r="D65" s="765"/>
      <c r="E65" s="765"/>
      <c r="F65" s="765"/>
      <c r="G65" s="765"/>
      <c r="H65" s="765"/>
      <c r="I65" s="765"/>
      <c r="J65" s="765"/>
      <c r="K65" s="766" t="s">
        <v>1161</v>
      </c>
      <c r="L65" s="766"/>
      <c r="M65" s="766"/>
      <c r="N65" s="766"/>
      <c r="O65" s="767" t="s">
        <v>890</v>
      </c>
      <c r="P65" s="767"/>
      <c r="Q65" s="767"/>
      <c r="R65" s="767"/>
      <c r="S65" s="767"/>
      <c r="T65" s="767"/>
      <c r="U65" s="767" t="s">
        <v>890</v>
      </c>
      <c r="V65" s="767"/>
      <c r="W65" s="767"/>
      <c r="X65" s="767"/>
      <c r="Y65" s="767"/>
      <c r="Z65" s="767"/>
      <c r="AA65" s="768" t="s">
        <v>890</v>
      </c>
      <c r="AB65" s="768"/>
      <c r="AC65" s="768"/>
      <c r="AD65" s="768"/>
      <c r="AE65" s="768"/>
      <c r="AF65" s="768"/>
    </row>
    <row r="66" spans="1:32" ht="15.2" customHeight="1" thickTop="1" thickBot="1">
      <c r="A66" s="765" t="s">
        <v>1070</v>
      </c>
      <c r="B66" s="765"/>
      <c r="C66" s="765"/>
      <c r="D66" s="765"/>
      <c r="E66" s="765"/>
      <c r="F66" s="765"/>
      <c r="G66" s="765"/>
      <c r="H66" s="765"/>
      <c r="I66" s="765"/>
      <c r="J66" s="765"/>
      <c r="K66" s="766" t="s">
        <v>1162</v>
      </c>
      <c r="L66" s="766"/>
      <c r="M66" s="766"/>
      <c r="N66" s="766"/>
      <c r="O66" s="767" t="s">
        <v>890</v>
      </c>
      <c r="P66" s="767"/>
      <c r="Q66" s="767"/>
      <c r="R66" s="767"/>
      <c r="S66" s="767"/>
      <c r="T66" s="767"/>
      <c r="U66" s="767" t="s">
        <v>890</v>
      </c>
      <c r="V66" s="767"/>
      <c r="W66" s="767"/>
      <c r="X66" s="767"/>
      <c r="Y66" s="767"/>
      <c r="Z66" s="767"/>
      <c r="AA66" s="768" t="s">
        <v>890</v>
      </c>
      <c r="AB66" s="768"/>
      <c r="AC66" s="768"/>
      <c r="AD66" s="768"/>
      <c r="AE66" s="768"/>
      <c r="AF66" s="768"/>
    </row>
    <row r="67" spans="1:32" ht="25.35" customHeight="1" thickTop="1" thickBot="1">
      <c r="A67" s="765" t="s">
        <v>1163</v>
      </c>
      <c r="B67" s="765"/>
      <c r="C67" s="765"/>
      <c r="D67" s="765"/>
      <c r="E67" s="765"/>
      <c r="F67" s="765"/>
      <c r="G67" s="765"/>
      <c r="H67" s="765"/>
      <c r="I67" s="765"/>
      <c r="J67" s="765"/>
      <c r="K67" s="766" t="s">
        <v>1164</v>
      </c>
      <c r="L67" s="766"/>
      <c r="M67" s="766"/>
      <c r="N67" s="766"/>
      <c r="O67" s="767" t="s">
        <v>890</v>
      </c>
      <c r="P67" s="767"/>
      <c r="Q67" s="767"/>
      <c r="R67" s="767"/>
      <c r="S67" s="767"/>
      <c r="T67" s="767"/>
      <c r="U67" s="767" t="s">
        <v>890</v>
      </c>
      <c r="V67" s="767"/>
      <c r="W67" s="767"/>
      <c r="X67" s="767"/>
      <c r="Y67" s="767"/>
      <c r="Z67" s="767"/>
      <c r="AA67" s="768" t="s">
        <v>890</v>
      </c>
      <c r="AB67" s="768"/>
      <c r="AC67" s="768"/>
      <c r="AD67" s="768"/>
      <c r="AE67" s="768"/>
      <c r="AF67" s="768"/>
    </row>
    <row r="68" spans="1:32" ht="25.35" customHeight="1" thickTop="1" thickBot="1">
      <c r="A68" s="765" t="s">
        <v>1165</v>
      </c>
      <c r="B68" s="765"/>
      <c r="C68" s="765"/>
      <c r="D68" s="765"/>
      <c r="E68" s="765"/>
      <c r="F68" s="765"/>
      <c r="G68" s="765"/>
      <c r="H68" s="765"/>
      <c r="I68" s="765"/>
      <c r="J68" s="765"/>
      <c r="K68" s="766" t="s">
        <v>1166</v>
      </c>
      <c r="L68" s="766"/>
      <c r="M68" s="766"/>
      <c r="N68" s="766"/>
      <c r="O68" s="767" t="s">
        <v>890</v>
      </c>
      <c r="P68" s="767"/>
      <c r="Q68" s="767"/>
      <c r="R68" s="767"/>
      <c r="S68" s="767"/>
      <c r="T68" s="767"/>
      <c r="U68" s="767" t="s">
        <v>890</v>
      </c>
      <c r="V68" s="767"/>
      <c r="W68" s="767"/>
      <c r="X68" s="767"/>
      <c r="Y68" s="767"/>
      <c r="Z68" s="767"/>
      <c r="AA68" s="768" t="s">
        <v>890</v>
      </c>
      <c r="AB68" s="768"/>
      <c r="AC68" s="768"/>
      <c r="AD68" s="768"/>
      <c r="AE68" s="768"/>
      <c r="AF68" s="768"/>
    </row>
    <row r="69" spans="1:32" ht="15.2" customHeight="1" thickTop="1" thickBot="1">
      <c r="A69" s="765" t="s">
        <v>1064</v>
      </c>
      <c r="B69" s="765"/>
      <c r="C69" s="765"/>
      <c r="D69" s="765"/>
      <c r="E69" s="765"/>
      <c r="F69" s="765"/>
      <c r="G69" s="765"/>
      <c r="H69" s="765"/>
      <c r="I69" s="765"/>
      <c r="J69" s="765"/>
      <c r="K69" s="766" t="s">
        <v>1167</v>
      </c>
      <c r="L69" s="766"/>
      <c r="M69" s="766"/>
      <c r="N69" s="766"/>
      <c r="O69" s="767" t="s">
        <v>890</v>
      </c>
      <c r="P69" s="767"/>
      <c r="Q69" s="767"/>
      <c r="R69" s="767"/>
      <c r="S69" s="767"/>
      <c r="T69" s="767"/>
      <c r="U69" s="767" t="s">
        <v>890</v>
      </c>
      <c r="V69" s="767"/>
      <c r="W69" s="767"/>
      <c r="X69" s="767"/>
      <c r="Y69" s="767"/>
      <c r="Z69" s="767"/>
      <c r="AA69" s="768" t="s">
        <v>890</v>
      </c>
      <c r="AB69" s="768"/>
      <c r="AC69" s="768"/>
      <c r="AD69" s="768"/>
      <c r="AE69" s="768"/>
      <c r="AF69" s="768"/>
    </row>
    <row r="70" spans="1:32" ht="25.35" customHeight="1" thickTop="1" thickBot="1">
      <c r="A70" s="765" t="s">
        <v>1066</v>
      </c>
      <c r="B70" s="765"/>
      <c r="C70" s="765"/>
      <c r="D70" s="765"/>
      <c r="E70" s="765"/>
      <c r="F70" s="765"/>
      <c r="G70" s="765"/>
      <c r="H70" s="765"/>
      <c r="I70" s="765"/>
      <c r="J70" s="765"/>
      <c r="K70" s="766" t="s">
        <v>1168</v>
      </c>
      <c r="L70" s="766"/>
      <c r="M70" s="766"/>
      <c r="N70" s="766"/>
      <c r="O70" s="767" t="s">
        <v>890</v>
      </c>
      <c r="P70" s="767"/>
      <c r="Q70" s="767"/>
      <c r="R70" s="767"/>
      <c r="S70" s="767"/>
      <c r="T70" s="767"/>
      <c r="U70" s="767" t="s">
        <v>890</v>
      </c>
      <c r="V70" s="767"/>
      <c r="W70" s="767"/>
      <c r="X70" s="767"/>
      <c r="Y70" s="767"/>
      <c r="Z70" s="767"/>
      <c r="AA70" s="768" t="s">
        <v>890</v>
      </c>
      <c r="AB70" s="768"/>
      <c r="AC70" s="768"/>
      <c r="AD70" s="768"/>
      <c r="AE70" s="768"/>
      <c r="AF70" s="768"/>
    </row>
    <row r="71" spans="1:32" ht="15.2" customHeight="1" thickTop="1" thickBot="1">
      <c r="A71" s="765" t="s">
        <v>1068</v>
      </c>
      <c r="B71" s="765"/>
      <c r="C71" s="765"/>
      <c r="D71" s="765"/>
      <c r="E71" s="765"/>
      <c r="F71" s="765"/>
      <c r="G71" s="765"/>
      <c r="H71" s="765"/>
      <c r="I71" s="765"/>
      <c r="J71" s="765"/>
      <c r="K71" s="766" t="s">
        <v>1169</v>
      </c>
      <c r="L71" s="766"/>
      <c r="M71" s="766"/>
      <c r="N71" s="766"/>
      <c r="O71" s="767" t="s">
        <v>890</v>
      </c>
      <c r="P71" s="767"/>
      <c r="Q71" s="767"/>
      <c r="R71" s="767"/>
      <c r="S71" s="767"/>
      <c r="T71" s="767"/>
      <c r="U71" s="767" t="s">
        <v>890</v>
      </c>
      <c r="V71" s="767"/>
      <c r="W71" s="767"/>
      <c r="X71" s="767"/>
      <c r="Y71" s="767"/>
      <c r="Z71" s="767"/>
      <c r="AA71" s="768" t="s">
        <v>890</v>
      </c>
      <c r="AB71" s="768"/>
      <c r="AC71" s="768"/>
      <c r="AD71" s="768"/>
      <c r="AE71" s="768"/>
      <c r="AF71" s="768"/>
    </row>
    <row r="72" spans="1:32" ht="15.2" customHeight="1" thickTop="1" thickBot="1">
      <c r="A72" s="765" t="s">
        <v>1070</v>
      </c>
      <c r="B72" s="765"/>
      <c r="C72" s="765"/>
      <c r="D72" s="765"/>
      <c r="E72" s="765"/>
      <c r="F72" s="765"/>
      <c r="G72" s="765"/>
      <c r="H72" s="765"/>
      <c r="I72" s="765"/>
      <c r="J72" s="765"/>
      <c r="K72" s="766" t="s">
        <v>1170</v>
      </c>
      <c r="L72" s="766"/>
      <c r="M72" s="766"/>
      <c r="N72" s="766"/>
      <c r="O72" s="767" t="s">
        <v>890</v>
      </c>
      <c r="P72" s="767"/>
      <c r="Q72" s="767"/>
      <c r="R72" s="767"/>
      <c r="S72" s="767"/>
      <c r="T72" s="767"/>
      <c r="U72" s="767" t="s">
        <v>890</v>
      </c>
      <c r="V72" s="767"/>
      <c r="W72" s="767"/>
      <c r="X72" s="767"/>
      <c r="Y72" s="767"/>
      <c r="Z72" s="767"/>
      <c r="AA72" s="768" t="s">
        <v>890</v>
      </c>
      <c r="AB72" s="768"/>
      <c r="AC72" s="768"/>
      <c r="AD72" s="768"/>
      <c r="AE72" s="768"/>
      <c r="AF72" s="768"/>
    </row>
    <row r="73" spans="1:32" ht="25.35" customHeight="1" thickTop="1" thickBot="1">
      <c r="A73" s="765" t="s">
        <v>1171</v>
      </c>
      <c r="B73" s="765"/>
      <c r="C73" s="765"/>
      <c r="D73" s="765"/>
      <c r="E73" s="765"/>
      <c r="F73" s="765"/>
      <c r="G73" s="765"/>
      <c r="H73" s="765"/>
      <c r="I73" s="765"/>
      <c r="J73" s="765"/>
      <c r="K73" s="766" t="s">
        <v>1172</v>
      </c>
      <c r="L73" s="766"/>
      <c r="M73" s="766"/>
      <c r="N73" s="766"/>
      <c r="O73" s="767" t="s">
        <v>890</v>
      </c>
      <c r="P73" s="767"/>
      <c r="Q73" s="767"/>
      <c r="R73" s="767"/>
      <c r="S73" s="767"/>
      <c r="T73" s="767"/>
      <c r="U73" s="767" t="s">
        <v>890</v>
      </c>
      <c r="V73" s="767"/>
      <c r="W73" s="767"/>
      <c r="X73" s="767"/>
      <c r="Y73" s="767"/>
      <c r="Z73" s="767"/>
      <c r="AA73" s="768" t="s">
        <v>890</v>
      </c>
      <c r="AB73" s="768"/>
      <c r="AC73" s="768"/>
      <c r="AD73" s="768"/>
      <c r="AE73" s="768"/>
      <c r="AF73" s="768"/>
    </row>
    <row r="74" spans="1:32" ht="15.2" customHeight="1" thickTop="1" thickBot="1">
      <c r="A74" s="765" t="s">
        <v>1064</v>
      </c>
      <c r="B74" s="765"/>
      <c r="C74" s="765"/>
      <c r="D74" s="765"/>
      <c r="E74" s="765"/>
      <c r="F74" s="765"/>
      <c r="G74" s="765"/>
      <c r="H74" s="765"/>
      <c r="I74" s="765"/>
      <c r="J74" s="765"/>
      <c r="K74" s="766" t="s">
        <v>1173</v>
      </c>
      <c r="L74" s="766"/>
      <c r="M74" s="766"/>
      <c r="N74" s="766"/>
      <c r="O74" s="767" t="s">
        <v>890</v>
      </c>
      <c r="P74" s="767"/>
      <c r="Q74" s="767"/>
      <c r="R74" s="767"/>
      <c r="S74" s="767"/>
      <c r="T74" s="767"/>
      <c r="U74" s="767" t="s">
        <v>890</v>
      </c>
      <c r="V74" s="767"/>
      <c r="W74" s="767"/>
      <c r="X74" s="767"/>
      <c r="Y74" s="767"/>
      <c r="Z74" s="767"/>
      <c r="AA74" s="768" t="s">
        <v>890</v>
      </c>
      <c r="AB74" s="768"/>
      <c r="AC74" s="768"/>
      <c r="AD74" s="768"/>
      <c r="AE74" s="768"/>
      <c r="AF74" s="768"/>
    </row>
    <row r="75" spans="1:32" ht="25.35" customHeight="1" thickTop="1" thickBot="1">
      <c r="A75" s="765" t="s">
        <v>1066</v>
      </c>
      <c r="B75" s="765"/>
      <c r="C75" s="765"/>
      <c r="D75" s="765"/>
      <c r="E75" s="765"/>
      <c r="F75" s="765"/>
      <c r="G75" s="765"/>
      <c r="H75" s="765"/>
      <c r="I75" s="765"/>
      <c r="J75" s="765"/>
      <c r="K75" s="766" t="s">
        <v>1174</v>
      </c>
      <c r="L75" s="766"/>
      <c r="M75" s="766"/>
      <c r="N75" s="766"/>
      <c r="O75" s="767" t="s">
        <v>890</v>
      </c>
      <c r="P75" s="767"/>
      <c r="Q75" s="767"/>
      <c r="R75" s="767"/>
      <c r="S75" s="767"/>
      <c r="T75" s="767"/>
      <c r="U75" s="767" t="s">
        <v>890</v>
      </c>
      <c r="V75" s="767"/>
      <c r="W75" s="767"/>
      <c r="X75" s="767"/>
      <c r="Y75" s="767"/>
      <c r="Z75" s="767"/>
      <c r="AA75" s="768" t="s">
        <v>890</v>
      </c>
      <c r="AB75" s="768"/>
      <c r="AC75" s="768"/>
      <c r="AD75" s="768"/>
      <c r="AE75" s="768"/>
      <c r="AF75" s="768"/>
    </row>
    <row r="76" spans="1:32" ht="15.2" customHeight="1" thickTop="1" thickBot="1">
      <c r="A76" s="765" t="s">
        <v>1068</v>
      </c>
      <c r="B76" s="765"/>
      <c r="C76" s="765"/>
      <c r="D76" s="765"/>
      <c r="E76" s="765"/>
      <c r="F76" s="765"/>
      <c r="G76" s="765"/>
      <c r="H76" s="765"/>
      <c r="I76" s="765"/>
      <c r="J76" s="765"/>
      <c r="K76" s="766" t="s">
        <v>1175</v>
      </c>
      <c r="L76" s="766"/>
      <c r="M76" s="766"/>
      <c r="N76" s="766"/>
      <c r="O76" s="767" t="s">
        <v>890</v>
      </c>
      <c r="P76" s="767"/>
      <c r="Q76" s="767"/>
      <c r="R76" s="767"/>
      <c r="S76" s="767"/>
      <c r="T76" s="767"/>
      <c r="U76" s="767" t="s">
        <v>890</v>
      </c>
      <c r="V76" s="767"/>
      <c r="W76" s="767"/>
      <c r="X76" s="767"/>
      <c r="Y76" s="767"/>
      <c r="Z76" s="767"/>
      <c r="AA76" s="768" t="s">
        <v>890</v>
      </c>
      <c r="AB76" s="768"/>
      <c r="AC76" s="768"/>
      <c r="AD76" s="768"/>
      <c r="AE76" s="768"/>
      <c r="AF76" s="768"/>
    </row>
    <row r="77" spans="1:32" ht="15.2" customHeight="1" thickTop="1" thickBot="1">
      <c r="A77" s="765" t="s">
        <v>1070</v>
      </c>
      <c r="B77" s="765"/>
      <c r="C77" s="765"/>
      <c r="D77" s="765"/>
      <c r="E77" s="765"/>
      <c r="F77" s="765"/>
      <c r="G77" s="765"/>
      <c r="H77" s="765"/>
      <c r="I77" s="765"/>
      <c r="J77" s="765"/>
      <c r="K77" s="766" t="s">
        <v>1176</v>
      </c>
      <c r="L77" s="766"/>
      <c r="M77" s="766"/>
      <c r="N77" s="766"/>
      <c r="O77" s="767" t="s">
        <v>890</v>
      </c>
      <c r="P77" s="767"/>
      <c r="Q77" s="767"/>
      <c r="R77" s="767"/>
      <c r="S77" s="767"/>
      <c r="T77" s="767"/>
      <c r="U77" s="767" t="s">
        <v>890</v>
      </c>
      <c r="V77" s="767"/>
      <c r="W77" s="767"/>
      <c r="X77" s="767"/>
      <c r="Y77" s="767"/>
      <c r="Z77" s="767"/>
      <c r="AA77" s="768" t="s">
        <v>890</v>
      </c>
      <c r="AB77" s="768"/>
      <c r="AC77" s="768"/>
      <c r="AD77" s="768"/>
      <c r="AE77" s="768"/>
      <c r="AF77" s="768"/>
    </row>
    <row r="78" spans="1:32" ht="25.35" customHeight="1" thickTop="1" thickBot="1">
      <c r="A78" s="765" t="s">
        <v>1177</v>
      </c>
      <c r="B78" s="765"/>
      <c r="C78" s="765"/>
      <c r="D78" s="765"/>
      <c r="E78" s="765"/>
      <c r="F78" s="765"/>
      <c r="G78" s="765"/>
      <c r="H78" s="765"/>
      <c r="I78" s="765"/>
      <c r="J78" s="765"/>
      <c r="K78" s="766" t="s">
        <v>1178</v>
      </c>
      <c r="L78" s="766"/>
      <c r="M78" s="766"/>
      <c r="N78" s="766"/>
      <c r="O78" s="767" t="s">
        <v>890</v>
      </c>
      <c r="P78" s="767"/>
      <c r="Q78" s="767"/>
      <c r="R78" s="767"/>
      <c r="S78" s="767"/>
      <c r="T78" s="767"/>
      <c r="U78" s="767" t="s">
        <v>890</v>
      </c>
      <c r="V78" s="767"/>
      <c r="W78" s="767"/>
      <c r="X78" s="767"/>
      <c r="Y78" s="767"/>
      <c r="Z78" s="767"/>
      <c r="AA78" s="768" t="s">
        <v>890</v>
      </c>
      <c r="AB78" s="768"/>
      <c r="AC78" s="768"/>
      <c r="AD78" s="768"/>
      <c r="AE78" s="768"/>
      <c r="AF78" s="768"/>
    </row>
    <row r="79" spans="1:32" ht="15.2" customHeight="1" thickTop="1" thickBot="1">
      <c r="A79" s="765" t="s">
        <v>1179</v>
      </c>
      <c r="B79" s="765"/>
      <c r="C79" s="765"/>
      <c r="D79" s="765"/>
      <c r="E79" s="765"/>
      <c r="F79" s="765"/>
      <c r="G79" s="765"/>
      <c r="H79" s="765"/>
      <c r="I79" s="765"/>
      <c r="J79" s="765"/>
      <c r="K79" s="766" t="s">
        <v>1180</v>
      </c>
      <c r="L79" s="766"/>
      <c r="M79" s="766"/>
      <c r="N79" s="766"/>
      <c r="O79" s="767" t="s">
        <v>890</v>
      </c>
      <c r="P79" s="767"/>
      <c r="Q79" s="767"/>
      <c r="R79" s="767"/>
      <c r="S79" s="767"/>
      <c r="T79" s="767"/>
      <c r="U79" s="767" t="s">
        <v>890</v>
      </c>
      <c r="V79" s="767"/>
      <c r="W79" s="767"/>
      <c r="X79" s="767"/>
      <c r="Y79" s="767"/>
      <c r="Z79" s="767"/>
      <c r="AA79" s="768" t="s">
        <v>890</v>
      </c>
      <c r="AB79" s="768"/>
      <c r="AC79" s="768"/>
      <c r="AD79" s="768"/>
      <c r="AE79" s="768"/>
      <c r="AF79" s="768"/>
    </row>
    <row r="80" spans="1:32" ht="15.2" customHeight="1" thickTop="1" thickBot="1">
      <c r="A80" s="765" t="s">
        <v>1181</v>
      </c>
      <c r="B80" s="765"/>
      <c r="C80" s="765"/>
      <c r="D80" s="765"/>
      <c r="E80" s="765"/>
      <c r="F80" s="765"/>
      <c r="G80" s="765"/>
      <c r="H80" s="765"/>
      <c r="I80" s="765"/>
      <c r="J80" s="765"/>
      <c r="K80" s="766" t="s">
        <v>1182</v>
      </c>
      <c r="L80" s="766"/>
      <c r="M80" s="766"/>
      <c r="N80" s="766"/>
      <c r="O80" s="767" t="s">
        <v>890</v>
      </c>
      <c r="P80" s="767"/>
      <c r="Q80" s="767"/>
      <c r="R80" s="767"/>
      <c r="S80" s="767"/>
      <c r="T80" s="767"/>
      <c r="U80" s="767" t="s">
        <v>890</v>
      </c>
      <c r="V80" s="767"/>
      <c r="W80" s="767"/>
      <c r="X80" s="767"/>
      <c r="Y80" s="767"/>
      <c r="Z80" s="767"/>
      <c r="AA80" s="768" t="s">
        <v>890</v>
      </c>
      <c r="AB80" s="768"/>
      <c r="AC80" s="768"/>
      <c r="AD80" s="768"/>
      <c r="AE80" s="768"/>
      <c r="AF80" s="768"/>
    </row>
    <row r="81" spans="1:32" ht="15.2" customHeight="1" thickTop="1" thickBot="1">
      <c r="A81" s="765" t="s">
        <v>1183</v>
      </c>
      <c r="B81" s="765"/>
      <c r="C81" s="765"/>
      <c r="D81" s="765"/>
      <c r="E81" s="765"/>
      <c r="F81" s="765"/>
      <c r="G81" s="765"/>
      <c r="H81" s="765"/>
      <c r="I81" s="765"/>
      <c r="J81" s="765"/>
      <c r="K81" s="766" t="s">
        <v>1184</v>
      </c>
      <c r="L81" s="766"/>
      <c r="M81" s="766"/>
      <c r="N81" s="766"/>
      <c r="O81" s="767" t="s">
        <v>1185</v>
      </c>
      <c r="P81" s="767"/>
      <c r="Q81" s="767"/>
      <c r="R81" s="767"/>
      <c r="S81" s="767"/>
      <c r="T81" s="767"/>
      <c r="U81" s="767" t="s">
        <v>1186</v>
      </c>
      <c r="V81" s="767"/>
      <c r="W81" s="767"/>
      <c r="X81" s="767"/>
      <c r="Y81" s="767"/>
      <c r="Z81" s="767"/>
      <c r="AA81" s="768" t="s">
        <v>1187</v>
      </c>
      <c r="AB81" s="768"/>
      <c r="AC81" s="768"/>
      <c r="AD81" s="768"/>
      <c r="AE81" s="768"/>
      <c r="AF81" s="768"/>
    </row>
    <row r="82" spans="1:32" ht="15.2" customHeight="1" thickTop="1" thickBot="1">
      <c r="A82" s="765" t="s">
        <v>1188</v>
      </c>
      <c r="B82" s="765"/>
      <c r="C82" s="765"/>
      <c r="D82" s="765"/>
      <c r="E82" s="765"/>
      <c r="F82" s="765"/>
      <c r="G82" s="765"/>
      <c r="H82" s="765"/>
      <c r="I82" s="765"/>
      <c r="J82" s="765"/>
      <c r="K82" s="766" t="s">
        <v>1189</v>
      </c>
      <c r="L82" s="766"/>
      <c r="M82" s="766"/>
      <c r="N82" s="766"/>
      <c r="O82" s="767" t="s">
        <v>890</v>
      </c>
      <c r="P82" s="767"/>
      <c r="Q82" s="767"/>
      <c r="R82" s="767"/>
      <c r="S82" s="767"/>
      <c r="T82" s="767"/>
      <c r="U82" s="767" t="s">
        <v>890</v>
      </c>
      <c r="V82" s="767"/>
      <c r="W82" s="767"/>
      <c r="X82" s="767"/>
      <c r="Y82" s="767"/>
      <c r="Z82" s="767"/>
      <c r="AA82" s="768" t="s">
        <v>890</v>
      </c>
      <c r="AB82" s="768"/>
      <c r="AC82" s="768"/>
      <c r="AD82" s="768"/>
      <c r="AE82" s="768"/>
      <c r="AF82" s="768"/>
    </row>
    <row r="83" spans="1:32" ht="15.2" customHeight="1" thickTop="1" thickBot="1">
      <c r="A83" s="765" t="s">
        <v>1190</v>
      </c>
      <c r="B83" s="765"/>
      <c r="C83" s="765"/>
      <c r="D83" s="765"/>
      <c r="E83" s="765"/>
      <c r="F83" s="765"/>
      <c r="G83" s="765"/>
      <c r="H83" s="765"/>
      <c r="I83" s="765"/>
      <c r="J83" s="765"/>
      <c r="K83" s="766" t="s">
        <v>1191</v>
      </c>
      <c r="L83" s="766"/>
      <c r="M83" s="766"/>
      <c r="N83" s="766"/>
      <c r="O83" s="767" t="s">
        <v>1192</v>
      </c>
      <c r="P83" s="767"/>
      <c r="Q83" s="767"/>
      <c r="R83" s="767"/>
      <c r="S83" s="767"/>
      <c r="T83" s="767"/>
      <c r="U83" s="767" t="s">
        <v>1193</v>
      </c>
      <c r="V83" s="767"/>
      <c r="W83" s="767"/>
      <c r="X83" s="767"/>
      <c r="Y83" s="767"/>
      <c r="Z83" s="767"/>
      <c r="AA83" s="768" t="s">
        <v>1194</v>
      </c>
      <c r="AB83" s="768"/>
      <c r="AC83" s="768"/>
      <c r="AD83" s="768"/>
      <c r="AE83" s="768"/>
      <c r="AF83" s="768"/>
    </row>
    <row r="84" spans="1:32" ht="15.2" customHeight="1" thickTop="1" thickBot="1">
      <c r="A84" s="765" t="s">
        <v>1195</v>
      </c>
      <c r="B84" s="765"/>
      <c r="C84" s="765"/>
      <c r="D84" s="765"/>
      <c r="E84" s="765"/>
      <c r="F84" s="765"/>
      <c r="G84" s="765"/>
      <c r="H84" s="765"/>
      <c r="I84" s="765"/>
      <c r="J84" s="765"/>
      <c r="K84" s="766" t="s">
        <v>1196</v>
      </c>
      <c r="L84" s="766"/>
      <c r="M84" s="766"/>
      <c r="N84" s="766"/>
      <c r="O84" s="767" t="s">
        <v>1197</v>
      </c>
      <c r="P84" s="767"/>
      <c r="Q84" s="767"/>
      <c r="R84" s="767"/>
      <c r="S84" s="767"/>
      <c r="T84" s="767"/>
      <c r="U84" s="767" t="s">
        <v>1198</v>
      </c>
      <c r="V84" s="767"/>
      <c r="W84" s="767"/>
      <c r="X84" s="767"/>
      <c r="Y84" s="767"/>
      <c r="Z84" s="767"/>
      <c r="AA84" s="768" t="s">
        <v>1199</v>
      </c>
      <c r="AB84" s="768"/>
      <c r="AC84" s="768"/>
      <c r="AD84" s="768"/>
      <c r="AE84" s="768"/>
      <c r="AF84" s="768"/>
    </row>
    <row r="85" spans="1:32" ht="15.2" customHeight="1" thickTop="1" thickBot="1">
      <c r="A85" s="765" t="s">
        <v>1200</v>
      </c>
      <c r="B85" s="765"/>
      <c r="C85" s="765"/>
      <c r="D85" s="765"/>
      <c r="E85" s="765"/>
      <c r="F85" s="765"/>
      <c r="G85" s="765"/>
      <c r="H85" s="765"/>
      <c r="I85" s="765"/>
      <c r="J85" s="765"/>
      <c r="K85" s="766" t="s">
        <v>1201</v>
      </c>
      <c r="L85" s="766"/>
      <c r="M85" s="766"/>
      <c r="N85" s="766"/>
      <c r="O85" s="767" t="s">
        <v>890</v>
      </c>
      <c r="P85" s="767"/>
      <c r="Q85" s="767"/>
      <c r="R85" s="767"/>
      <c r="S85" s="767"/>
      <c r="T85" s="767"/>
      <c r="U85" s="767" t="s">
        <v>890</v>
      </c>
      <c r="V85" s="767"/>
      <c r="W85" s="767"/>
      <c r="X85" s="767"/>
      <c r="Y85" s="767"/>
      <c r="Z85" s="767"/>
      <c r="AA85" s="768" t="s">
        <v>890</v>
      </c>
      <c r="AB85" s="768"/>
      <c r="AC85" s="768"/>
      <c r="AD85" s="768"/>
      <c r="AE85" s="768"/>
      <c r="AF85" s="768"/>
    </row>
    <row r="86" spans="1:32" ht="15.2" customHeight="1" thickTop="1" thickBot="1">
      <c r="A86" s="765" t="s">
        <v>1202</v>
      </c>
      <c r="B86" s="765"/>
      <c r="C86" s="765"/>
      <c r="D86" s="765"/>
      <c r="E86" s="765"/>
      <c r="F86" s="765"/>
      <c r="G86" s="765"/>
      <c r="H86" s="765"/>
      <c r="I86" s="765"/>
      <c r="J86" s="765"/>
      <c r="K86" s="766" t="s">
        <v>1203</v>
      </c>
      <c r="L86" s="766"/>
      <c r="M86" s="766"/>
      <c r="N86" s="766"/>
      <c r="O86" s="767" t="s">
        <v>1204</v>
      </c>
      <c r="P86" s="767"/>
      <c r="Q86" s="767"/>
      <c r="R86" s="767"/>
      <c r="S86" s="767"/>
      <c r="T86" s="767"/>
      <c r="U86" s="767" t="s">
        <v>1205</v>
      </c>
      <c r="V86" s="767"/>
      <c r="W86" s="767"/>
      <c r="X86" s="767"/>
      <c r="Y86" s="767"/>
      <c r="Z86" s="767"/>
      <c r="AA86" s="768" t="s">
        <v>1206</v>
      </c>
      <c r="AB86" s="768"/>
      <c r="AC86" s="768"/>
      <c r="AD86" s="768"/>
      <c r="AE86" s="768"/>
      <c r="AF86" s="768"/>
    </row>
    <row r="87" spans="1:32" ht="15.2" customHeight="1" thickTop="1" thickBot="1">
      <c r="A87" s="765" t="s">
        <v>1207</v>
      </c>
      <c r="B87" s="765"/>
      <c r="C87" s="765"/>
      <c r="D87" s="765"/>
      <c r="E87" s="765"/>
      <c r="F87" s="765"/>
      <c r="G87" s="765"/>
      <c r="H87" s="765"/>
      <c r="I87" s="765"/>
      <c r="J87" s="765"/>
      <c r="K87" s="766" t="s">
        <v>1208</v>
      </c>
      <c r="L87" s="766"/>
      <c r="M87" s="766"/>
      <c r="N87" s="766"/>
      <c r="O87" s="767" t="s">
        <v>1204</v>
      </c>
      <c r="P87" s="767"/>
      <c r="Q87" s="767"/>
      <c r="R87" s="767"/>
      <c r="S87" s="767"/>
      <c r="T87" s="767"/>
      <c r="U87" s="767" t="s">
        <v>1209</v>
      </c>
      <c r="V87" s="767"/>
      <c r="W87" s="767"/>
      <c r="X87" s="767"/>
      <c r="Y87" s="767"/>
      <c r="Z87" s="767"/>
      <c r="AA87" s="768" t="s">
        <v>1210</v>
      </c>
      <c r="AB87" s="768"/>
      <c r="AC87" s="768"/>
      <c r="AD87" s="768"/>
      <c r="AE87" s="768"/>
      <c r="AF87" s="768"/>
    </row>
    <row r="88" spans="1:32" ht="25.35" customHeight="1" thickTop="1" thickBot="1">
      <c r="A88" s="765" t="s">
        <v>1211</v>
      </c>
      <c r="B88" s="765"/>
      <c r="C88" s="765"/>
      <c r="D88" s="765"/>
      <c r="E88" s="765"/>
      <c r="F88" s="765"/>
      <c r="G88" s="765"/>
      <c r="H88" s="765"/>
      <c r="I88" s="765"/>
      <c r="J88" s="765"/>
      <c r="K88" s="766" t="s">
        <v>1212</v>
      </c>
      <c r="L88" s="766"/>
      <c r="M88" s="766"/>
      <c r="N88" s="766"/>
      <c r="O88" s="767" t="s">
        <v>890</v>
      </c>
      <c r="P88" s="767"/>
      <c r="Q88" s="767"/>
      <c r="R88" s="767"/>
      <c r="S88" s="767"/>
      <c r="T88" s="767"/>
      <c r="U88" s="767" t="s">
        <v>890</v>
      </c>
      <c r="V88" s="767"/>
      <c r="W88" s="767"/>
      <c r="X88" s="767"/>
      <c r="Y88" s="767"/>
      <c r="Z88" s="767"/>
      <c r="AA88" s="768" t="s">
        <v>890</v>
      </c>
      <c r="AB88" s="768"/>
      <c r="AC88" s="768"/>
      <c r="AD88" s="768"/>
      <c r="AE88" s="768"/>
      <c r="AF88" s="768"/>
    </row>
    <row r="89" spans="1:32" ht="15.2" customHeight="1" thickTop="1" thickBot="1">
      <c r="A89" s="765" t="s">
        <v>1213</v>
      </c>
      <c r="B89" s="765"/>
      <c r="C89" s="765"/>
      <c r="D89" s="765"/>
      <c r="E89" s="765"/>
      <c r="F89" s="765"/>
      <c r="G89" s="765"/>
      <c r="H89" s="765"/>
      <c r="I89" s="765"/>
      <c r="J89" s="765"/>
      <c r="K89" s="766" t="s">
        <v>1214</v>
      </c>
      <c r="L89" s="766"/>
      <c r="M89" s="766"/>
      <c r="N89" s="766"/>
      <c r="O89" s="767" t="s">
        <v>890</v>
      </c>
      <c r="P89" s="767"/>
      <c r="Q89" s="767"/>
      <c r="R89" s="767"/>
      <c r="S89" s="767"/>
      <c r="T89" s="767"/>
      <c r="U89" s="767" t="s">
        <v>1215</v>
      </c>
      <c r="V89" s="767"/>
      <c r="W89" s="767"/>
      <c r="X89" s="767"/>
      <c r="Y89" s="767"/>
      <c r="Z89" s="767"/>
      <c r="AA89" s="768" t="s">
        <v>890</v>
      </c>
      <c r="AB89" s="768"/>
      <c r="AC89" s="768"/>
      <c r="AD89" s="768"/>
      <c r="AE89" s="768"/>
      <c r="AF89" s="768"/>
    </row>
    <row r="90" spans="1:32" ht="25.35" customHeight="1" thickTop="1" thickBot="1">
      <c r="A90" s="765" t="s">
        <v>1216</v>
      </c>
      <c r="B90" s="765"/>
      <c r="C90" s="765"/>
      <c r="D90" s="765"/>
      <c r="E90" s="765"/>
      <c r="F90" s="765"/>
      <c r="G90" s="765"/>
      <c r="H90" s="765"/>
      <c r="I90" s="765"/>
      <c r="J90" s="765"/>
      <c r="K90" s="766" t="s">
        <v>1217</v>
      </c>
      <c r="L90" s="766"/>
      <c r="M90" s="766"/>
      <c r="N90" s="766"/>
      <c r="O90" s="767" t="s">
        <v>1218</v>
      </c>
      <c r="P90" s="767"/>
      <c r="Q90" s="767"/>
      <c r="R90" s="767"/>
      <c r="S90" s="767"/>
      <c r="T90" s="767"/>
      <c r="U90" s="767" t="s">
        <v>890</v>
      </c>
      <c r="V90" s="767"/>
      <c r="W90" s="767"/>
      <c r="X90" s="767"/>
      <c r="Y90" s="767"/>
      <c r="Z90" s="767"/>
      <c r="AA90" s="768" t="s">
        <v>890</v>
      </c>
      <c r="AB90" s="768"/>
      <c r="AC90" s="768"/>
      <c r="AD90" s="768"/>
      <c r="AE90" s="768"/>
      <c r="AF90" s="768"/>
    </row>
    <row r="91" spans="1:32" ht="15.2" customHeight="1" thickTop="1" thickBot="1">
      <c r="A91" s="765" t="s">
        <v>1219</v>
      </c>
      <c r="B91" s="765"/>
      <c r="C91" s="765"/>
      <c r="D91" s="765"/>
      <c r="E91" s="765"/>
      <c r="F91" s="765"/>
      <c r="G91" s="765"/>
      <c r="H91" s="765"/>
      <c r="I91" s="765"/>
      <c r="J91" s="765"/>
      <c r="K91" s="766" t="s">
        <v>1220</v>
      </c>
      <c r="L91" s="766"/>
      <c r="M91" s="766"/>
      <c r="N91" s="766"/>
      <c r="O91" s="767" t="s">
        <v>890</v>
      </c>
      <c r="P91" s="767"/>
      <c r="Q91" s="767"/>
      <c r="R91" s="767"/>
      <c r="S91" s="767"/>
      <c r="T91" s="767"/>
      <c r="U91" s="767" t="s">
        <v>890</v>
      </c>
      <c r="V91" s="767"/>
      <c r="W91" s="767"/>
      <c r="X91" s="767"/>
      <c r="Y91" s="767"/>
      <c r="Z91" s="767"/>
      <c r="AA91" s="768" t="s">
        <v>890</v>
      </c>
      <c r="AB91" s="768"/>
      <c r="AC91" s="768"/>
      <c r="AD91" s="768"/>
      <c r="AE91" s="768"/>
      <c r="AF91" s="768"/>
    </row>
    <row r="92" spans="1:32" ht="15.2" customHeight="1" thickTop="1" thickBot="1">
      <c r="A92" s="765" t="s">
        <v>1221</v>
      </c>
      <c r="B92" s="765"/>
      <c r="C92" s="765"/>
      <c r="D92" s="765"/>
      <c r="E92" s="765"/>
      <c r="F92" s="765"/>
      <c r="G92" s="765"/>
      <c r="H92" s="765"/>
      <c r="I92" s="765"/>
      <c r="J92" s="765"/>
      <c r="K92" s="766" t="s">
        <v>1222</v>
      </c>
      <c r="L92" s="766"/>
      <c r="M92" s="766"/>
      <c r="N92" s="766"/>
      <c r="O92" s="767" t="s">
        <v>1223</v>
      </c>
      <c r="P92" s="767"/>
      <c r="Q92" s="767"/>
      <c r="R92" s="767"/>
      <c r="S92" s="767"/>
      <c r="T92" s="767"/>
      <c r="U92" s="767" t="s">
        <v>1224</v>
      </c>
      <c r="V92" s="767"/>
      <c r="W92" s="767"/>
      <c r="X92" s="767"/>
      <c r="Y92" s="767"/>
      <c r="Z92" s="767"/>
      <c r="AA92" s="768" t="s">
        <v>1225</v>
      </c>
      <c r="AB92" s="768"/>
      <c r="AC92" s="768"/>
      <c r="AD92" s="768"/>
      <c r="AE92" s="768"/>
      <c r="AF92" s="768"/>
    </row>
    <row r="93" spans="1:32" ht="15.2" customHeight="1" thickTop="1" thickBot="1">
      <c r="A93" s="765" t="s">
        <v>1013</v>
      </c>
      <c r="B93" s="765"/>
      <c r="C93" s="765"/>
      <c r="D93" s="765"/>
      <c r="E93" s="765"/>
      <c r="F93" s="765"/>
      <c r="G93" s="765"/>
      <c r="H93" s="765"/>
      <c r="I93" s="765"/>
      <c r="J93" s="765"/>
      <c r="K93" s="766" t="s">
        <v>1013</v>
      </c>
      <c r="L93" s="766"/>
      <c r="M93" s="766"/>
      <c r="N93" s="766"/>
      <c r="O93" s="767" t="s">
        <v>1013</v>
      </c>
      <c r="P93" s="767"/>
      <c r="Q93" s="767"/>
      <c r="R93" s="767"/>
      <c r="S93" s="767"/>
      <c r="T93" s="767"/>
      <c r="U93" s="767" t="s">
        <v>1013</v>
      </c>
      <c r="V93" s="767"/>
      <c r="W93" s="767"/>
      <c r="X93" s="767"/>
      <c r="Y93" s="767"/>
      <c r="Z93" s="767"/>
      <c r="AA93" s="768" t="s">
        <v>1013</v>
      </c>
      <c r="AB93" s="768"/>
      <c r="AC93" s="768"/>
      <c r="AD93" s="768"/>
      <c r="AE93" s="768"/>
      <c r="AF93" s="768"/>
    </row>
    <row r="94" spans="1:32" ht="15.2" customHeight="1" thickTop="1" thickBot="1">
      <c r="A94" s="765" t="s">
        <v>1226</v>
      </c>
      <c r="B94" s="765"/>
      <c r="C94" s="765"/>
      <c r="D94" s="765"/>
      <c r="E94" s="765"/>
      <c r="F94" s="765"/>
      <c r="G94" s="765"/>
      <c r="H94" s="765"/>
      <c r="I94" s="765"/>
      <c r="J94" s="765"/>
      <c r="K94" s="766" t="s">
        <v>1013</v>
      </c>
      <c r="L94" s="766"/>
      <c r="M94" s="766"/>
      <c r="N94" s="766"/>
      <c r="O94" s="767" t="s">
        <v>1013</v>
      </c>
      <c r="P94" s="767"/>
      <c r="Q94" s="767"/>
      <c r="R94" s="767"/>
      <c r="S94" s="767"/>
      <c r="T94" s="767"/>
      <c r="U94" s="767" t="s">
        <v>1013</v>
      </c>
      <c r="V94" s="767"/>
      <c r="W94" s="767"/>
      <c r="X94" s="767"/>
      <c r="Y94" s="767"/>
      <c r="Z94" s="767"/>
      <c r="AA94" s="768" t="s">
        <v>1013</v>
      </c>
      <c r="AB94" s="768"/>
      <c r="AC94" s="768"/>
      <c r="AD94" s="768"/>
      <c r="AE94" s="768"/>
      <c r="AF94" s="768"/>
    </row>
    <row r="95" spans="1:32" ht="15.2" customHeight="1" thickTop="1" thickBot="1">
      <c r="A95" s="765" t="s">
        <v>1227</v>
      </c>
      <c r="B95" s="765"/>
      <c r="C95" s="765"/>
      <c r="D95" s="765"/>
      <c r="E95" s="765"/>
      <c r="F95" s="765"/>
      <c r="G95" s="765"/>
      <c r="H95" s="765"/>
      <c r="I95" s="765"/>
      <c r="J95" s="765"/>
      <c r="K95" s="766" t="s">
        <v>1228</v>
      </c>
      <c r="L95" s="766"/>
      <c r="M95" s="766"/>
      <c r="N95" s="766"/>
      <c r="O95" s="767" t="s">
        <v>1229</v>
      </c>
      <c r="P95" s="767"/>
      <c r="Q95" s="767"/>
      <c r="R95" s="767"/>
      <c r="S95" s="767"/>
      <c r="T95" s="767"/>
      <c r="U95" s="767" t="s">
        <v>1230</v>
      </c>
      <c r="V95" s="767"/>
      <c r="W95" s="767"/>
      <c r="X95" s="767"/>
      <c r="Y95" s="767"/>
      <c r="Z95" s="767"/>
      <c r="AA95" s="768" t="s">
        <v>1231</v>
      </c>
      <c r="AB95" s="768"/>
      <c r="AC95" s="768"/>
      <c r="AD95" s="768"/>
      <c r="AE95" s="768"/>
      <c r="AF95" s="768"/>
    </row>
    <row r="96" spans="1:32" ht="15.2" customHeight="1" thickTop="1" thickBot="1">
      <c r="A96" s="765" t="s">
        <v>1232</v>
      </c>
      <c r="B96" s="765"/>
      <c r="C96" s="765"/>
      <c r="D96" s="765"/>
      <c r="E96" s="765"/>
      <c r="F96" s="765"/>
      <c r="G96" s="765"/>
      <c r="H96" s="765"/>
      <c r="I96" s="765"/>
      <c r="J96" s="765"/>
      <c r="K96" s="766" t="s">
        <v>1233</v>
      </c>
      <c r="L96" s="766"/>
      <c r="M96" s="766"/>
      <c r="N96" s="766"/>
      <c r="O96" s="767" t="s">
        <v>1234</v>
      </c>
      <c r="P96" s="767"/>
      <c r="Q96" s="767"/>
      <c r="R96" s="767"/>
      <c r="S96" s="767"/>
      <c r="T96" s="767"/>
      <c r="U96" s="767" t="s">
        <v>1234</v>
      </c>
      <c r="V96" s="767"/>
      <c r="W96" s="767"/>
      <c r="X96" s="767"/>
      <c r="Y96" s="767"/>
      <c r="Z96" s="767"/>
      <c r="AA96" s="768" t="s">
        <v>1105</v>
      </c>
      <c r="AB96" s="768"/>
      <c r="AC96" s="768"/>
      <c r="AD96" s="768"/>
      <c r="AE96" s="768"/>
      <c r="AF96" s="768"/>
    </row>
    <row r="97" spans="1:32" ht="15.2" customHeight="1" thickTop="1" thickBot="1">
      <c r="A97" s="765" t="s">
        <v>1235</v>
      </c>
      <c r="B97" s="765"/>
      <c r="C97" s="765"/>
      <c r="D97" s="765"/>
      <c r="E97" s="765"/>
      <c r="F97" s="765"/>
      <c r="G97" s="765"/>
      <c r="H97" s="765"/>
      <c r="I97" s="765"/>
      <c r="J97" s="765"/>
      <c r="K97" s="766" t="s">
        <v>1236</v>
      </c>
      <c r="L97" s="766"/>
      <c r="M97" s="766"/>
      <c r="N97" s="766"/>
      <c r="O97" s="767" t="s">
        <v>890</v>
      </c>
      <c r="P97" s="767"/>
      <c r="Q97" s="767"/>
      <c r="R97" s="767"/>
      <c r="S97" s="767"/>
      <c r="T97" s="767"/>
      <c r="U97" s="767" t="s">
        <v>890</v>
      </c>
      <c r="V97" s="767"/>
      <c r="W97" s="767"/>
      <c r="X97" s="767"/>
      <c r="Y97" s="767"/>
      <c r="Z97" s="767"/>
      <c r="AA97" s="768" t="s">
        <v>890</v>
      </c>
      <c r="AB97" s="768"/>
      <c r="AC97" s="768"/>
      <c r="AD97" s="768"/>
      <c r="AE97" s="768"/>
      <c r="AF97" s="768"/>
    </row>
    <row r="98" spans="1:32" ht="25.35" customHeight="1" thickTop="1" thickBot="1">
      <c r="A98" s="765" t="s">
        <v>1237</v>
      </c>
      <c r="B98" s="765"/>
      <c r="C98" s="765"/>
      <c r="D98" s="765"/>
      <c r="E98" s="765"/>
      <c r="F98" s="765"/>
      <c r="G98" s="765"/>
      <c r="H98" s="765"/>
      <c r="I98" s="765"/>
      <c r="J98" s="765"/>
      <c r="K98" s="766" t="s">
        <v>1238</v>
      </c>
      <c r="L98" s="766"/>
      <c r="M98" s="766"/>
      <c r="N98" s="766"/>
      <c r="O98" s="767" t="s">
        <v>1239</v>
      </c>
      <c r="P98" s="767"/>
      <c r="Q98" s="767"/>
      <c r="R98" s="767"/>
      <c r="S98" s="767"/>
      <c r="T98" s="767"/>
      <c r="U98" s="767" t="s">
        <v>1239</v>
      </c>
      <c r="V98" s="767"/>
      <c r="W98" s="767"/>
      <c r="X98" s="767"/>
      <c r="Y98" s="767"/>
      <c r="Z98" s="767"/>
      <c r="AA98" s="768" t="s">
        <v>1105</v>
      </c>
      <c r="AB98" s="768"/>
      <c r="AC98" s="768"/>
      <c r="AD98" s="768"/>
      <c r="AE98" s="768"/>
      <c r="AF98" s="768"/>
    </row>
    <row r="99" spans="1:32" ht="15.2" customHeight="1" thickTop="1" thickBot="1">
      <c r="A99" s="765" t="s">
        <v>1240</v>
      </c>
      <c r="B99" s="765"/>
      <c r="C99" s="765"/>
      <c r="D99" s="765"/>
      <c r="E99" s="765"/>
      <c r="F99" s="765"/>
      <c r="G99" s="765"/>
      <c r="H99" s="765"/>
      <c r="I99" s="765"/>
      <c r="J99" s="765"/>
      <c r="K99" s="766" t="s">
        <v>1241</v>
      </c>
      <c r="L99" s="766"/>
      <c r="M99" s="766"/>
      <c r="N99" s="766"/>
      <c r="O99" s="767" t="s">
        <v>1242</v>
      </c>
      <c r="P99" s="767"/>
      <c r="Q99" s="767"/>
      <c r="R99" s="767"/>
      <c r="S99" s="767"/>
      <c r="T99" s="767"/>
      <c r="U99" s="767" t="s">
        <v>1243</v>
      </c>
      <c r="V99" s="767"/>
      <c r="W99" s="767"/>
      <c r="X99" s="767"/>
      <c r="Y99" s="767"/>
      <c r="Z99" s="767"/>
      <c r="AA99" s="768" t="s">
        <v>1244</v>
      </c>
      <c r="AB99" s="768"/>
      <c r="AC99" s="768"/>
      <c r="AD99" s="768"/>
      <c r="AE99" s="768"/>
      <c r="AF99" s="768"/>
    </row>
    <row r="100" spans="1:32" ht="15.2" customHeight="1" thickTop="1" thickBot="1">
      <c r="A100" s="765" t="s">
        <v>1245</v>
      </c>
      <c r="B100" s="765"/>
      <c r="C100" s="765"/>
      <c r="D100" s="765"/>
      <c r="E100" s="765"/>
      <c r="F100" s="765"/>
      <c r="G100" s="765"/>
      <c r="H100" s="765"/>
      <c r="I100" s="765"/>
      <c r="J100" s="765"/>
      <c r="K100" s="766" t="s">
        <v>1246</v>
      </c>
      <c r="L100" s="766"/>
      <c r="M100" s="766"/>
      <c r="N100" s="766"/>
      <c r="O100" s="767" t="s">
        <v>890</v>
      </c>
      <c r="P100" s="767"/>
      <c r="Q100" s="767"/>
      <c r="R100" s="767"/>
      <c r="S100" s="767"/>
      <c r="T100" s="767"/>
      <c r="U100" s="767" t="s">
        <v>890</v>
      </c>
      <c r="V100" s="767"/>
      <c r="W100" s="767"/>
      <c r="X100" s="767"/>
      <c r="Y100" s="767"/>
      <c r="Z100" s="767"/>
      <c r="AA100" s="768" t="s">
        <v>890</v>
      </c>
      <c r="AB100" s="768"/>
      <c r="AC100" s="768"/>
      <c r="AD100" s="768"/>
      <c r="AE100" s="768"/>
      <c r="AF100" s="768"/>
    </row>
    <row r="101" spans="1:32" ht="15.2" customHeight="1" thickTop="1" thickBot="1">
      <c r="A101" s="765" t="s">
        <v>1247</v>
      </c>
      <c r="B101" s="765"/>
      <c r="C101" s="765"/>
      <c r="D101" s="765"/>
      <c r="E101" s="765"/>
      <c r="F101" s="765"/>
      <c r="G101" s="765"/>
      <c r="H101" s="765"/>
      <c r="I101" s="765"/>
      <c r="J101" s="765"/>
      <c r="K101" s="766" t="s">
        <v>1248</v>
      </c>
      <c r="L101" s="766"/>
      <c r="M101" s="766"/>
      <c r="N101" s="766"/>
      <c r="O101" s="767" t="s">
        <v>1249</v>
      </c>
      <c r="P101" s="767"/>
      <c r="Q101" s="767"/>
      <c r="R101" s="767"/>
      <c r="S101" s="767"/>
      <c r="T101" s="767"/>
      <c r="U101" s="767" t="s">
        <v>1250</v>
      </c>
      <c r="V101" s="767"/>
      <c r="W101" s="767"/>
      <c r="X101" s="767"/>
      <c r="Y101" s="767"/>
      <c r="Z101" s="767"/>
      <c r="AA101" s="768" t="s">
        <v>1251</v>
      </c>
      <c r="AB101" s="768"/>
      <c r="AC101" s="768"/>
      <c r="AD101" s="768"/>
      <c r="AE101" s="768"/>
      <c r="AF101" s="768"/>
    </row>
    <row r="102" spans="1:32" ht="15.2" customHeight="1" thickTop="1" thickBot="1">
      <c r="A102" s="765" t="s">
        <v>1252</v>
      </c>
      <c r="B102" s="765"/>
      <c r="C102" s="765"/>
      <c r="D102" s="765"/>
      <c r="E102" s="765"/>
      <c r="F102" s="765"/>
      <c r="G102" s="765"/>
      <c r="H102" s="765"/>
      <c r="I102" s="765"/>
      <c r="J102" s="765"/>
      <c r="K102" s="766" t="s">
        <v>1253</v>
      </c>
      <c r="L102" s="766"/>
      <c r="M102" s="766"/>
      <c r="N102" s="766"/>
      <c r="O102" s="767" t="s">
        <v>1254</v>
      </c>
      <c r="P102" s="767"/>
      <c r="Q102" s="767"/>
      <c r="R102" s="767"/>
      <c r="S102" s="767"/>
      <c r="T102" s="767"/>
      <c r="U102" s="767" t="s">
        <v>1255</v>
      </c>
      <c r="V102" s="767"/>
      <c r="W102" s="767"/>
      <c r="X102" s="767"/>
      <c r="Y102" s="767"/>
      <c r="Z102" s="767"/>
      <c r="AA102" s="768" t="s">
        <v>1256</v>
      </c>
      <c r="AB102" s="768"/>
      <c r="AC102" s="768"/>
      <c r="AD102" s="768"/>
      <c r="AE102" s="768"/>
      <c r="AF102" s="768"/>
    </row>
    <row r="103" spans="1:32" ht="25.35" customHeight="1" thickTop="1" thickBot="1">
      <c r="A103" s="765" t="s">
        <v>1257</v>
      </c>
      <c r="B103" s="765"/>
      <c r="C103" s="765"/>
      <c r="D103" s="765"/>
      <c r="E103" s="765"/>
      <c r="F103" s="765"/>
      <c r="G103" s="765"/>
      <c r="H103" s="765"/>
      <c r="I103" s="765"/>
      <c r="J103" s="765"/>
      <c r="K103" s="766" t="s">
        <v>1258</v>
      </c>
      <c r="L103" s="766"/>
      <c r="M103" s="766"/>
      <c r="N103" s="766"/>
      <c r="O103" s="767" t="s">
        <v>1259</v>
      </c>
      <c r="P103" s="767"/>
      <c r="Q103" s="767"/>
      <c r="R103" s="767"/>
      <c r="S103" s="767"/>
      <c r="T103" s="767"/>
      <c r="U103" s="767" t="s">
        <v>1260</v>
      </c>
      <c r="V103" s="767"/>
      <c r="W103" s="767"/>
      <c r="X103" s="767"/>
      <c r="Y103" s="767"/>
      <c r="Z103" s="767"/>
      <c r="AA103" s="768" t="s">
        <v>1261</v>
      </c>
      <c r="AB103" s="768"/>
      <c r="AC103" s="768"/>
      <c r="AD103" s="768"/>
      <c r="AE103" s="768"/>
      <c r="AF103" s="768"/>
    </row>
    <row r="104" spans="1:32" ht="25.35" customHeight="1" thickTop="1" thickBot="1">
      <c r="A104" s="765" t="s">
        <v>1262</v>
      </c>
      <c r="B104" s="765"/>
      <c r="C104" s="765"/>
      <c r="D104" s="765"/>
      <c r="E104" s="765"/>
      <c r="F104" s="765"/>
      <c r="G104" s="765"/>
      <c r="H104" s="765"/>
      <c r="I104" s="765"/>
      <c r="J104" s="765"/>
      <c r="K104" s="766" t="s">
        <v>1263</v>
      </c>
      <c r="L104" s="766"/>
      <c r="M104" s="766"/>
      <c r="N104" s="766"/>
      <c r="O104" s="767" t="s">
        <v>1264</v>
      </c>
      <c r="P104" s="767"/>
      <c r="Q104" s="767"/>
      <c r="R104" s="767"/>
      <c r="S104" s="767"/>
      <c r="T104" s="767"/>
      <c r="U104" s="767" t="s">
        <v>1265</v>
      </c>
      <c r="V104" s="767"/>
      <c r="W104" s="767"/>
      <c r="X104" s="767"/>
      <c r="Y104" s="767"/>
      <c r="Z104" s="767"/>
      <c r="AA104" s="768" t="s">
        <v>1266</v>
      </c>
      <c r="AB104" s="768"/>
      <c r="AC104" s="768"/>
      <c r="AD104" s="768"/>
      <c r="AE104" s="768"/>
      <c r="AF104" s="768"/>
    </row>
    <row r="105" spans="1:32" ht="15.2" customHeight="1" thickTop="1" thickBot="1">
      <c r="A105" s="765" t="s">
        <v>1267</v>
      </c>
      <c r="B105" s="765"/>
      <c r="C105" s="765"/>
      <c r="D105" s="765"/>
      <c r="E105" s="765"/>
      <c r="F105" s="765"/>
      <c r="G105" s="765"/>
      <c r="H105" s="765"/>
      <c r="I105" s="765"/>
      <c r="J105" s="765"/>
      <c r="K105" s="766" t="s">
        <v>1268</v>
      </c>
      <c r="L105" s="766"/>
      <c r="M105" s="766"/>
      <c r="N105" s="766"/>
      <c r="O105" s="767" t="s">
        <v>1269</v>
      </c>
      <c r="P105" s="767"/>
      <c r="Q105" s="767"/>
      <c r="R105" s="767"/>
      <c r="S105" s="767"/>
      <c r="T105" s="767"/>
      <c r="U105" s="767" t="s">
        <v>1270</v>
      </c>
      <c r="V105" s="767"/>
      <c r="W105" s="767"/>
      <c r="X105" s="767"/>
      <c r="Y105" s="767"/>
      <c r="Z105" s="767"/>
      <c r="AA105" s="768" t="s">
        <v>1271</v>
      </c>
      <c r="AB105" s="768"/>
      <c r="AC105" s="768"/>
      <c r="AD105" s="768"/>
      <c r="AE105" s="768"/>
      <c r="AF105" s="768"/>
    </row>
    <row r="106" spans="1:32" ht="25.35" customHeight="1" thickTop="1" thickBot="1">
      <c r="A106" s="765" t="s">
        <v>1272</v>
      </c>
      <c r="B106" s="765"/>
      <c r="C106" s="765"/>
      <c r="D106" s="765"/>
      <c r="E106" s="765"/>
      <c r="F106" s="765"/>
      <c r="G106" s="765"/>
      <c r="H106" s="765"/>
      <c r="I106" s="765"/>
      <c r="J106" s="765"/>
      <c r="K106" s="766" t="s">
        <v>1273</v>
      </c>
      <c r="L106" s="766"/>
      <c r="M106" s="766"/>
      <c r="N106" s="766"/>
      <c r="O106" s="767" t="s">
        <v>890</v>
      </c>
      <c r="P106" s="767"/>
      <c r="Q106" s="767"/>
      <c r="R106" s="767"/>
      <c r="S106" s="767"/>
      <c r="T106" s="767"/>
      <c r="U106" s="767" t="s">
        <v>890</v>
      </c>
      <c r="V106" s="767"/>
      <c r="W106" s="767"/>
      <c r="X106" s="767"/>
      <c r="Y106" s="767"/>
      <c r="Z106" s="767"/>
      <c r="AA106" s="768" t="s">
        <v>890</v>
      </c>
      <c r="AB106" s="768"/>
      <c r="AC106" s="768"/>
      <c r="AD106" s="768"/>
      <c r="AE106" s="768"/>
      <c r="AF106" s="768"/>
    </row>
    <row r="107" spans="1:32" ht="25.35" customHeight="1" thickTop="1" thickBot="1">
      <c r="A107" s="765" t="s">
        <v>1274</v>
      </c>
      <c r="B107" s="765"/>
      <c r="C107" s="765"/>
      <c r="D107" s="765"/>
      <c r="E107" s="765"/>
      <c r="F107" s="765"/>
      <c r="G107" s="765"/>
      <c r="H107" s="765"/>
      <c r="I107" s="765"/>
      <c r="J107" s="765"/>
      <c r="K107" s="766" t="s">
        <v>1275</v>
      </c>
      <c r="L107" s="766"/>
      <c r="M107" s="766"/>
      <c r="N107" s="766"/>
      <c r="O107" s="767" t="s">
        <v>1276</v>
      </c>
      <c r="P107" s="767"/>
      <c r="Q107" s="767"/>
      <c r="R107" s="767"/>
      <c r="S107" s="767"/>
      <c r="T107" s="767"/>
      <c r="U107" s="767" t="s">
        <v>1277</v>
      </c>
      <c r="V107" s="767"/>
      <c r="W107" s="767"/>
      <c r="X107" s="767"/>
      <c r="Y107" s="767"/>
      <c r="Z107" s="767"/>
      <c r="AA107" s="768" t="s">
        <v>1278</v>
      </c>
      <c r="AB107" s="768"/>
      <c r="AC107" s="768"/>
      <c r="AD107" s="768"/>
      <c r="AE107" s="768"/>
      <c r="AF107" s="768"/>
    </row>
    <row r="108" spans="1:32" ht="15.2" customHeight="1" thickTop="1" thickBot="1">
      <c r="A108" s="765" t="s">
        <v>1279</v>
      </c>
      <c r="B108" s="765"/>
      <c r="C108" s="765"/>
      <c r="D108" s="765"/>
      <c r="E108" s="765"/>
      <c r="F108" s="765"/>
      <c r="G108" s="765"/>
      <c r="H108" s="765"/>
      <c r="I108" s="765"/>
      <c r="J108" s="765"/>
      <c r="K108" s="766" t="s">
        <v>1280</v>
      </c>
      <c r="L108" s="766"/>
      <c r="M108" s="766"/>
      <c r="N108" s="766"/>
      <c r="O108" s="767" t="s">
        <v>1223</v>
      </c>
      <c r="P108" s="767"/>
      <c r="Q108" s="767"/>
      <c r="R108" s="767"/>
      <c r="S108" s="767"/>
      <c r="T108" s="767"/>
      <c r="U108" s="767" t="s">
        <v>1224</v>
      </c>
      <c r="V108" s="767"/>
      <c r="W108" s="767"/>
      <c r="X108" s="767"/>
      <c r="Y108" s="767"/>
      <c r="Z108" s="767"/>
      <c r="AA108" s="768" t="s">
        <v>1225</v>
      </c>
      <c r="AB108" s="768"/>
      <c r="AC108" s="768"/>
      <c r="AD108" s="768"/>
      <c r="AE108" s="768"/>
      <c r="AF108" s="768"/>
    </row>
    <row r="109" spans="1:32" ht="15.2" customHeight="1" thickTop="1" thickBot="1">
      <c r="A109" s="765" t="s">
        <v>1013</v>
      </c>
      <c r="B109" s="765"/>
      <c r="C109" s="765"/>
      <c r="D109" s="765"/>
      <c r="E109" s="765"/>
      <c r="F109" s="765"/>
      <c r="G109" s="765"/>
      <c r="H109" s="765"/>
      <c r="I109" s="765"/>
      <c r="J109" s="765"/>
      <c r="K109" s="766" t="s">
        <v>1013</v>
      </c>
      <c r="L109" s="766"/>
      <c r="M109" s="766"/>
      <c r="N109" s="766"/>
      <c r="O109" s="767" t="s">
        <v>1013</v>
      </c>
      <c r="P109" s="767"/>
      <c r="Q109" s="767"/>
      <c r="R109" s="767"/>
      <c r="S109" s="767"/>
      <c r="T109" s="767"/>
      <c r="U109" s="767" t="s">
        <v>1013</v>
      </c>
      <c r="V109" s="767"/>
      <c r="W109" s="767"/>
      <c r="X109" s="767"/>
      <c r="Y109" s="767"/>
      <c r="Z109" s="767"/>
      <c r="AA109" s="768" t="s">
        <v>1013</v>
      </c>
      <c r="AB109" s="768"/>
      <c r="AC109" s="768"/>
      <c r="AD109" s="768"/>
      <c r="AE109" s="768"/>
      <c r="AF109" s="768"/>
    </row>
    <row r="110" spans="1:32" ht="15.2" customHeight="1" thickTop="1" thickBot="1">
      <c r="A110" s="765" t="s">
        <v>1281</v>
      </c>
      <c r="B110" s="765"/>
      <c r="C110" s="765"/>
      <c r="D110" s="765"/>
      <c r="E110" s="765"/>
      <c r="F110" s="765"/>
      <c r="G110" s="765"/>
      <c r="H110" s="765"/>
      <c r="I110" s="765"/>
      <c r="J110" s="765"/>
      <c r="K110" s="766" t="s">
        <v>1282</v>
      </c>
      <c r="L110" s="766"/>
      <c r="M110" s="766"/>
      <c r="N110" s="766"/>
      <c r="O110" s="767" t="s">
        <v>1013</v>
      </c>
      <c r="P110" s="767"/>
      <c r="Q110" s="767"/>
      <c r="R110" s="767"/>
      <c r="S110" s="767"/>
      <c r="T110" s="767"/>
      <c r="U110" s="767" t="s">
        <v>1013</v>
      </c>
      <c r="V110" s="767"/>
      <c r="W110" s="767"/>
      <c r="X110" s="767"/>
      <c r="Y110" s="767"/>
      <c r="Z110" s="767"/>
      <c r="AA110" s="768" t="s">
        <v>1013</v>
      </c>
      <c r="AB110" s="768"/>
      <c r="AC110" s="768"/>
      <c r="AD110" s="768"/>
      <c r="AE110" s="768"/>
      <c r="AF110" s="768"/>
    </row>
    <row r="111" spans="1:32" ht="15.2" customHeight="1" thickTop="1" thickBot="1">
      <c r="A111" s="765" t="s">
        <v>1283</v>
      </c>
      <c r="B111" s="765"/>
      <c r="C111" s="765"/>
      <c r="D111" s="765"/>
      <c r="E111" s="765"/>
      <c r="F111" s="765"/>
      <c r="G111" s="765"/>
      <c r="H111" s="765"/>
      <c r="I111" s="765"/>
      <c r="J111" s="765"/>
      <c r="K111" s="766" t="s">
        <v>1284</v>
      </c>
      <c r="L111" s="766"/>
      <c r="M111" s="766"/>
      <c r="N111" s="766"/>
      <c r="O111" s="767" t="s">
        <v>890</v>
      </c>
      <c r="P111" s="767"/>
      <c r="Q111" s="767"/>
      <c r="R111" s="767"/>
      <c r="S111" s="767"/>
      <c r="T111" s="767"/>
      <c r="U111" s="767" t="s">
        <v>890</v>
      </c>
      <c r="V111" s="767"/>
      <c r="W111" s="767"/>
      <c r="X111" s="767"/>
      <c r="Y111" s="767"/>
      <c r="Z111" s="767"/>
      <c r="AA111" s="768" t="s">
        <v>890</v>
      </c>
      <c r="AB111" s="768"/>
      <c r="AC111" s="768"/>
      <c r="AD111" s="768"/>
      <c r="AE111" s="768"/>
      <c r="AF111" s="768"/>
    </row>
    <row r="112" spans="1:32" ht="25.35" customHeight="1" thickTop="1" thickBot="1">
      <c r="A112" s="765" t="s">
        <v>1285</v>
      </c>
      <c r="B112" s="765"/>
      <c r="C112" s="765"/>
      <c r="D112" s="765"/>
      <c r="E112" s="765"/>
      <c r="F112" s="765"/>
      <c r="G112" s="765"/>
      <c r="H112" s="765"/>
      <c r="I112" s="765"/>
      <c r="J112" s="765"/>
      <c r="K112" s="766" t="s">
        <v>1286</v>
      </c>
      <c r="L112" s="766"/>
      <c r="M112" s="766"/>
      <c r="N112" s="766"/>
      <c r="O112" s="767" t="s">
        <v>890</v>
      </c>
      <c r="P112" s="767"/>
      <c r="Q112" s="767"/>
      <c r="R112" s="767"/>
      <c r="S112" s="767"/>
      <c r="T112" s="767"/>
      <c r="U112" s="767" t="s">
        <v>890</v>
      </c>
      <c r="V112" s="767"/>
      <c r="W112" s="767"/>
      <c r="X112" s="767"/>
      <c r="Y112" s="767"/>
      <c r="Z112" s="767"/>
      <c r="AA112" s="768" t="s">
        <v>890</v>
      </c>
      <c r="AB112" s="768"/>
      <c r="AC112" s="768"/>
      <c r="AD112" s="768"/>
      <c r="AE112" s="768"/>
      <c r="AF112" s="768"/>
    </row>
    <row r="113" spans="1:32" ht="15.2" customHeight="1" thickTop="1" thickBot="1">
      <c r="A113" s="765" t="s">
        <v>1287</v>
      </c>
      <c r="B113" s="765"/>
      <c r="C113" s="765"/>
      <c r="D113" s="765"/>
      <c r="E113" s="765"/>
      <c r="F113" s="765"/>
      <c r="G113" s="765"/>
      <c r="H113" s="765"/>
      <c r="I113" s="765"/>
      <c r="J113" s="765"/>
      <c r="K113" s="766" t="s">
        <v>1288</v>
      </c>
      <c r="L113" s="766"/>
      <c r="M113" s="766"/>
      <c r="N113" s="766"/>
      <c r="O113" s="767" t="s">
        <v>890</v>
      </c>
      <c r="P113" s="767"/>
      <c r="Q113" s="767"/>
      <c r="R113" s="767"/>
      <c r="S113" s="767"/>
      <c r="T113" s="767"/>
      <c r="U113" s="767" t="s">
        <v>890</v>
      </c>
      <c r="V113" s="767"/>
      <c r="W113" s="767"/>
      <c r="X113" s="767"/>
      <c r="Y113" s="767"/>
      <c r="Z113" s="767"/>
      <c r="AA113" s="768" t="s">
        <v>890</v>
      </c>
      <c r="AB113" s="768"/>
      <c r="AC113" s="768"/>
      <c r="AD113" s="768"/>
      <c r="AE113" s="768"/>
      <c r="AF113" s="768"/>
    </row>
    <row r="114" spans="1:32" ht="46.35" customHeight="1" thickTop="1" thickBot="1">
      <c r="A114" s="765" t="s">
        <v>1289</v>
      </c>
      <c r="B114" s="765"/>
      <c r="C114" s="765"/>
      <c r="D114" s="765"/>
      <c r="E114" s="765"/>
      <c r="F114" s="765"/>
      <c r="G114" s="765"/>
      <c r="H114" s="765"/>
      <c r="I114" s="765"/>
      <c r="J114" s="765"/>
      <c r="K114" s="766" t="s">
        <v>1290</v>
      </c>
      <c r="L114" s="766"/>
      <c r="M114" s="766"/>
      <c r="N114" s="766"/>
      <c r="O114" s="767" t="s">
        <v>890</v>
      </c>
      <c r="P114" s="767"/>
      <c r="Q114" s="767"/>
      <c r="R114" s="767"/>
      <c r="S114" s="767"/>
      <c r="T114" s="767"/>
      <c r="U114" s="767" t="s">
        <v>890</v>
      </c>
      <c r="V114" s="767"/>
      <c r="W114" s="767"/>
      <c r="X114" s="767"/>
      <c r="Y114" s="767"/>
      <c r="Z114" s="767"/>
      <c r="AA114" s="768" t="s">
        <v>890</v>
      </c>
      <c r="AB114" s="768"/>
      <c r="AC114" s="768"/>
      <c r="AD114" s="768"/>
      <c r="AE114" s="768"/>
      <c r="AF114" s="768"/>
    </row>
    <row r="115" spans="1:32" ht="46.35" customHeight="1" thickTop="1" thickBot="1">
      <c r="A115" s="765" t="s">
        <v>1291</v>
      </c>
      <c r="B115" s="765"/>
      <c r="C115" s="765"/>
      <c r="D115" s="765"/>
      <c r="E115" s="765"/>
      <c r="F115" s="765"/>
      <c r="G115" s="765"/>
      <c r="H115" s="765"/>
      <c r="I115" s="765"/>
      <c r="J115" s="765"/>
      <c r="K115" s="766" t="s">
        <v>1292</v>
      </c>
      <c r="L115" s="766"/>
      <c r="M115" s="766"/>
      <c r="N115" s="766"/>
      <c r="O115" s="767" t="s">
        <v>890</v>
      </c>
      <c r="P115" s="767"/>
      <c r="Q115" s="767"/>
      <c r="R115" s="767"/>
      <c r="S115" s="767"/>
      <c r="T115" s="767"/>
      <c r="U115" s="767" t="s">
        <v>890</v>
      </c>
      <c r="V115" s="767"/>
      <c r="W115" s="767"/>
      <c r="X115" s="767"/>
      <c r="Y115" s="767"/>
      <c r="Z115" s="767"/>
      <c r="AA115" s="768" t="s">
        <v>890</v>
      </c>
      <c r="AB115" s="768"/>
      <c r="AC115" s="768"/>
      <c r="AD115" s="768"/>
      <c r="AE115" s="768"/>
      <c r="AF115" s="768"/>
    </row>
    <row r="116" spans="1:32" ht="15.2" customHeight="1" thickTop="1" thickBot="1">
      <c r="A116" s="765" t="s">
        <v>1293</v>
      </c>
      <c r="B116" s="765"/>
      <c r="C116" s="765"/>
      <c r="D116" s="765"/>
      <c r="E116" s="765"/>
      <c r="F116" s="765"/>
      <c r="G116" s="765"/>
      <c r="H116" s="765"/>
      <c r="I116" s="765"/>
      <c r="J116" s="765"/>
      <c r="K116" s="766" t="s">
        <v>1294</v>
      </c>
      <c r="L116" s="766"/>
      <c r="M116" s="766"/>
      <c r="N116" s="766"/>
      <c r="O116" s="767" t="s">
        <v>890</v>
      </c>
      <c r="P116" s="767"/>
      <c r="Q116" s="767"/>
      <c r="R116" s="767"/>
      <c r="S116" s="767"/>
      <c r="T116" s="767"/>
      <c r="U116" s="767" t="s">
        <v>890</v>
      </c>
      <c r="V116" s="767"/>
      <c r="W116" s="767"/>
      <c r="X116" s="767"/>
      <c r="Y116" s="767"/>
      <c r="Z116" s="767"/>
      <c r="AA116" s="768" t="s">
        <v>890</v>
      </c>
      <c r="AB116" s="768"/>
      <c r="AC116" s="768"/>
      <c r="AD116" s="768"/>
      <c r="AE116" s="768"/>
      <c r="AF116" s="768"/>
    </row>
    <row r="117" spans="1:32" ht="15.2" customHeight="1" thickTop="1" thickBot="1">
      <c r="A117" s="765" t="s">
        <v>1295</v>
      </c>
      <c r="B117" s="765"/>
      <c r="C117" s="765"/>
      <c r="D117" s="765"/>
      <c r="E117" s="765"/>
      <c r="F117" s="765"/>
      <c r="G117" s="765"/>
      <c r="H117" s="765"/>
      <c r="I117" s="765"/>
      <c r="J117" s="765"/>
      <c r="K117" s="766" t="s">
        <v>1296</v>
      </c>
      <c r="L117" s="766"/>
      <c r="M117" s="766"/>
      <c r="N117" s="766"/>
      <c r="O117" s="767" t="s">
        <v>890</v>
      </c>
      <c r="P117" s="767"/>
      <c r="Q117" s="767"/>
      <c r="R117" s="767"/>
      <c r="S117" s="767"/>
      <c r="T117" s="767"/>
      <c r="U117" s="767" t="s">
        <v>890</v>
      </c>
      <c r="V117" s="767"/>
      <c r="W117" s="767"/>
      <c r="X117" s="767"/>
      <c r="Y117" s="767"/>
      <c r="Z117" s="767"/>
      <c r="AA117" s="768" t="s">
        <v>890</v>
      </c>
      <c r="AB117" s="768"/>
      <c r="AC117" s="768"/>
      <c r="AD117" s="768"/>
      <c r="AE117" s="768"/>
      <c r="AF117" s="768"/>
    </row>
    <row r="118" spans="1:32" ht="15.2" customHeight="1" thickTop="1" thickBot="1">
      <c r="A118" s="765" t="s">
        <v>1297</v>
      </c>
      <c r="B118" s="765"/>
      <c r="C118" s="765"/>
      <c r="D118" s="765"/>
      <c r="E118" s="765"/>
      <c r="F118" s="765"/>
      <c r="G118" s="765"/>
      <c r="H118" s="765"/>
      <c r="I118" s="765"/>
      <c r="J118" s="765"/>
      <c r="K118" s="766" t="s">
        <v>1298</v>
      </c>
      <c r="L118" s="766"/>
      <c r="M118" s="766"/>
      <c r="N118" s="766"/>
      <c r="O118" s="767" t="s">
        <v>890</v>
      </c>
      <c r="P118" s="767"/>
      <c r="Q118" s="767"/>
      <c r="R118" s="767"/>
      <c r="S118" s="767"/>
      <c r="T118" s="767"/>
      <c r="U118" s="767" t="s">
        <v>890</v>
      </c>
      <c r="V118" s="767"/>
      <c r="W118" s="767"/>
      <c r="X118" s="767"/>
      <c r="Y118" s="767"/>
      <c r="Z118" s="767"/>
      <c r="AA118" s="768" t="s">
        <v>890</v>
      </c>
      <c r="AB118" s="768"/>
      <c r="AC118" s="768"/>
      <c r="AD118" s="768"/>
      <c r="AE118" s="768"/>
      <c r="AF118" s="768"/>
    </row>
    <row r="119" spans="1:32" ht="13.5" thickTop="1">
      <c r="A119" s="531"/>
      <c r="B119" s="531"/>
      <c r="C119" s="531"/>
      <c r="D119" s="531"/>
      <c r="E119" s="531"/>
      <c r="F119" s="531"/>
      <c r="G119" s="531"/>
      <c r="H119" s="531"/>
      <c r="I119" s="531"/>
      <c r="J119" s="531"/>
      <c r="K119" s="532"/>
      <c r="L119" s="532"/>
      <c r="M119" s="532"/>
      <c r="N119" s="532"/>
      <c r="O119" s="531"/>
      <c r="P119" s="531"/>
      <c r="Q119" s="531"/>
      <c r="R119" s="531"/>
      <c r="S119" s="531"/>
      <c r="T119" s="531"/>
      <c r="U119" s="531"/>
    </row>
  </sheetData>
  <sheetProtection selectLockedCells="1" selectUnlockedCells="1"/>
  <mergeCells count="578">
    <mergeCell ref="A52:J52"/>
    <mergeCell ref="K52:N52"/>
    <mergeCell ref="O52:T52"/>
    <mergeCell ref="U52:Z52"/>
    <mergeCell ref="AA52:AF52"/>
    <mergeCell ref="A2:AF2"/>
    <mergeCell ref="A3:AF3"/>
    <mergeCell ref="A4:J4"/>
    <mergeCell ref="K4:N4"/>
    <mergeCell ref="O4:T4"/>
    <mergeCell ref="AA7:AF7"/>
    <mergeCell ref="U4:Z4"/>
    <mergeCell ref="AA4:AF4"/>
    <mergeCell ref="A5:J5"/>
    <mergeCell ref="K5:N5"/>
    <mergeCell ref="O5:T5"/>
    <mergeCell ref="U5:Z5"/>
    <mergeCell ref="AA5:AF5"/>
    <mergeCell ref="AA9:AF9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54:AF54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6:AF56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8:AF58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60:AF60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62:AF62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4:AF64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6:AF66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8:AF68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70:AF70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72:AF72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4:AF74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6:AF76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8:AF78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80:AF80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82:AF82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4:AF84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6:AF86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8:AF88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90:AF90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92:AF92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4:AF94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6:AF96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8:AF98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100:AF100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102:AF102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4:AF104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6:AF106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8:AF108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12:AF112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4:AF114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6:AF116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118:J118"/>
    <mergeCell ref="K118:N118"/>
    <mergeCell ref="O118:T118"/>
    <mergeCell ref="U118:Z118"/>
    <mergeCell ref="AA118:AF118"/>
    <mergeCell ref="A115:J115"/>
    <mergeCell ref="K115:N115"/>
    <mergeCell ref="O115:T115"/>
    <mergeCell ref="U115:Z115"/>
    <mergeCell ref="AA115:AF115"/>
    <mergeCell ref="A1:AF1"/>
    <mergeCell ref="A116:J116"/>
    <mergeCell ref="K116:N116"/>
    <mergeCell ref="O116:T116"/>
    <mergeCell ref="U116:Z116"/>
    <mergeCell ref="A117:J117"/>
    <mergeCell ref="K117:N117"/>
    <mergeCell ref="O117:T117"/>
    <mergeCell ref="U117:Z117"/>
    <mergeCell ref="AA117:AF117"/>
  </mergeCells>
  <printOptions horizontalCentered="1"/>
  <pageMargins left="0.19685039370078741" right="0.19685039370078741" top="0.59055118110236227" bottom="0.19685039370078741" header="0.31496062992125984" footer="0.51181102362204722"/>
  <pageSetup paperSize="9" scale="91" firstPageNumber="0" orientation="portrait" horizontalDpi="300" verticalDpi="300" r:id="rId1"/>
  <headerFooter alignWithMargins="0">
    <oddHeader>&amp;L5/2019. (V.30.) sz. rendelet&amp;R14.számú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S150"/>
  <sheetViews>
    <sheetView view="pageBreakPreview" zoomScale="60" zoomScaleNormal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J18" sqref="J18"/>
    </sheetView>
  </sheetViews>
  <sheetFormatPr defaultRowHeight="15"/>
  <cols>
    <col min="1" max="1" width="3" style="54" customWidth="1"/>
    <col min="2" max="2" width="3.42578125" style="54" customWidth="1"/>
    <col min="3" max="3" width="4.42578125" style="54" customWidth="1"/>
    <col min="4" max="4" width="4.7109375" style="54" customWidth="1"/>
    <col min="5" max="5" width="5.140625" style="54" customWidth="1"/>
    <col min="6" max="6" width="74.140625" style="54" customWidth="1"/>
    <col min="7" max="7" width="6.85546875" style="54" customWidth="1"/>
    <col min="8" max="8" width="13.85546875" style="54" customWidth="1"/>
    <col min="9" max="9" width="14.5703125" style="54" customWidth="1"/>
    <col min="10" max="10" width="16.28515625" style="54" customWidth="1"/>
    <col min="11" max="11" width="14" style="54" customWidth="1"/>
    <col min="12" max="12" width="13" style="572" customWidth="1"/>
    <col min="13" max="14" width="10.7109375" style="572" customWidth="1"/>
    <col min="15" max="15" width="14" style="572" customWidth="1"/>
    <col min="16" max="16" width="13" style="572" customWidth="1"/>
    <col min="17" max="18" width="10.7109375" style="572" customWidth="1"/>
    <col min="19" max="19" width="14" style="572" customWidth="1"/>
    <col min="20" max="16384" width="9.140625" style="572"/>
  </cols>
  <sheetData>
    <row r="1" spans="1:19" ht="13.5" thickBo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9" s="580" customFormat="1">
      <c r="A2" s="432"/>
      <c r="B2" s="617"/>
      <c r="C2" s="617"/>
      <c r="D2" s="617"/>
      <c r="E2" s="617"/>
      <c r="F2" s="617"/>
      <c r="G2" s="55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8"/>
    </row>
    <row r="3" spans="1:19" s="580" customFormat="1" ht="12.75" customHeight="1">
      <c r="A3" s="623" t="s">
        <v>193</v>
      </c>
      <c r="B3" s="624" t="s">
        <v>194</v>
      </c>
      <c r="C3" s="624" t="s">
        <v>195</v>
      </c>
      <c r="D3" s="624" t="s">
        <v>196</v>
      </c>
      <c r="E3" s="635" t="s">
        <v>197</v>
      </c>
      <c r="F3" s="635"/>
      <c r="G3" s="635" t="s">
        <v>198</v>
      </c>
      <c r="H3" s="634" t="s">
        <v>199</v>
      </c>
      <c r="I3" s="634"/>
      <c r="J3" s="634"/>
      <c r="K3" s="634"/>
      <c r="L3" s="634" t="s">
        <v>586</v>
      </c>
      <c r="M3" s="634"/>
      <c r="N3" s="634"/>
      <c r="O3" s="634"/>
      <c r="P3" s="634" t="s">
        <v>768</v>
      </c>
      <c r="Q3" s="634"/>
      <c r="R3" s="634"/>
      <c r="S3" s="636"/>
    </row>
    <row r="4" spans="1:19" s="580" customFormat="1" ht="17.25" customHeight="1">
      <c r="A4" s="623"/>
      <c r="B4" s="624"/>
      <c r="C4" s="624"/>
      <c r="D4" s="624"/>
      <c r="E4" s="635"/>
      <c r="F4" s="635"/>
      <c r="G4" s="635"/>
      <c r="H4" s="634" t="s">
        <v>143</v>
      </c>
      <c r="I4" s="634"/>
      <c r="J4" s="634"/>
      <c r="K4" s="634"/>
      <c r="L4" s="634" t="s">
        <v>143</v>
      </c>
      <c r="M4" s="634"/>
      <c r="N4" s="634"/>
      <c r="O4" s="634"/>
      <c r="P4" s="634" t="s">
        <v>143</v>
      </c>
      <c r="Q4" s="634"/>
      <c r="R4" s="634"/>
      <c r="S4" s="636"/>
    </row>
    <row r="5" spans="1:19" s="580" customFormat="1" ht="48" customHeight="1">
      <c r="A5" s="623"/>
      <c r="B5" s="624"/>
      <c r="C5" s="624"/>
      <c r="D5" s="624"/>
      <c r="E5" s="635"/>
      <c r="F5" s="635"/>
      <c r="G5" s="635"/>
      <c r="H5" s="404" t="s">
        <v>203</v>
      </c>
      <c r="I5" s="404" t="s">
        <v>204</v>
      </c>
      <c r="J5" s="404" t="s">
        <v>205</v>
      </c>
      <c r="K5" s="433" t="s">
        <v>146</v>
      </c>
      <c r="L5" s="404" t="s">
        <v>203</v>
      </c>
      <c r="M5" s="404" t="s">
        <v>204</v>
      </c>
      <c r="N5" s="404" t="s">
        <v>205</v>
      </c>
      <c r="O5" s="433" t="s">
        <v>146</v>
      </c>
      <c r="P5" s="404" t="s">
        <v>203</v>
      </c>
      <c r="Q5" s="404" t="s">
        <v>204</v>
      </c>
      <c r="R5" s="404" t="s">
        <v>205</v>
      </c>
      <c r="S5" s="434" t="s">
        <v>146</v>
      </c>
    </row>
    <row r="6" spans="1:19" ht="23.25">
      <c r="A6" s="57">
        <v>101</v>
      </c>
      <c r="B6" s="58">
        <v>1</v>
      </c>
      <c r="C6" s="627" t="s">
        <v>360</v>
      </c>
      <c r="D6" s="627"/>
      <c r="E6" s="627"/>
      <c r="F6" s="627"/>
      <c r="G6" s="627"/>
      <c r="H6" s="59">
        <f>H7+H8+H9+H11+H12</f>
        <v>61404125</v>
      </c>
      <c r="I6" s="59">
        <f>I7+I8+I9+I11+I12</f>
        <v>0</v>
      </c>
      <c r="J6" s="59">
        <f>J7+J8+J9+J11+J12</f>
        <v>0</v>
      </c>
      <c r="K6" s="116">
        <f>SUM(H6:J6)</f>
        <v>61404125</v>
      </c>
      <c r="L6" s="59">
        <f>L7+L8+L9+L11+L12</f>
        <v>77041693</v>
      </c>
      <c r="M6" s="59">
        <f>M7+M8+M9+M11+M12</f>
        <v>0</v>
      </c>
      <c r="N6" s="59">
        <f>N7+N8+N9+N11+N12</f>
        <v>0</v>
      </c>
      <c r="O6" s="427">
        <f>SUM(L6:N6)</f>
        <v>77041693</v>
      </c>
      <c r="P6" s="59">
        <f>P7+P8+P9+P11+P12</f>
        <v>74680142</v>
      </c>
      <c r="Q6" s="59">
        <f>Q7+Q8+Q9+Q11+Q12</f>
        <v>0</v>
      </c>
      <c r="R6" s="59">
        <f>R7+R8+R9+R11+R12</f>
        <v>0</v>
      </c>
      <c r="S6" s="192">
        <f>SUM(P6:R6)</f>
        <v>74680142</v>
      </c>
    </row>
    <row r="7" spans="1:19">
      <c r="A7" s="115"/>
      <c r="B7" s="70"/>
      <c r="C7" s="61">
        <v>1</v>
      </c>
      <c r="D7" s="15" t="s">
        <v>125</v>
      </c>
      <c r="E7" s="14"/>
      <c r="F7" s="14"/>
      <c r="G7" s="16" t="s">
        <v>361</v>
      </c>
      <c r="H7" s="62">
        <f>'kiadási tábla 5.sz ered.ei.'!BA7</f>
        <v>12496322</v>
      </c>
      <c r="I7" s="62">
        <f>'kiadási tábla 5.sz ered.ei.'!BB7</f>
        <v>0</v>
      </c>
      <c r="J7" s="62">
        <f>'kiadási tábla 5.sz ered.ei.'!BC7</f>
        <v>0</v>
      </c>
      <c r="K7" s="117">
        <f t="shared" ref="K7:K65" si="0">SUM(H7:J7)</f>
        <v>12496322</v>
      </c>
      <c r="L7" s="62">
        <f>'kiadási tábla 5.sz mód.ei.'!BA7</f>
        <v>15565714</v>
      </c>
      <c r="M7" s="62">
        <f>'kiadási tábla 5.sz ered.ei.'!BF7</f>
        <v>0</v>
      </c>
      <c r="N7" s="62">
        <f>'kiadási tábla 5.sz ered.ei.'!BG7</f>
        <v>0</v>
      </c>
      <c r="O7" s="117">
        <f t="shared" ref="O7:O65" si="1">SUM(L7:N7)</f>
        <v>15565714</v>
      </c>
      <c r="P7" s="62">
        <f>'kiadási tábla 5.sz telj.'!BA7</f>
        <v>15201743</v>
      </c>
      <c r="Q7" s="62">
        <f>'kiadási tábla 5.sz ered.ei.'!BJ7</f>
        <v>0</v>
      </c>
      <c r="R7" s="62">
        <f>'kiadási tábla 5.sz ered.ei.'!BK7</f>
        <v>0</v>
      </c>
      <c r="S7" s="193">
        <f t="shared" ref="S7:S65" si="2">SUM(P7:R7)</f>
        <v>15201743</v>
      </c>
    </row>
    <row r="8" spans="1:19">
      <c r="A8" s="65"/>
      <c r="B8" s="70"/>
      <c r="C8" s="14">
        <v>2</v>
      </c>
      <c r="D8" s="606" t="s">
        <v>362</v>
      </c>
      <c r="E8" s="606"/>
      <c r="F8" s="606"/>
      <c r="G8" s="16" t="s">
        <v>363</v>
      </c>
      <c r="H8" s="62">
        <f>'kiadási tábla 5.sz ered.ei.'!BA8</f>
        <v>2331373</v>
      </c>
      <c r="I8" s="62">
        <f>'kiadási tábla 5.sz ered.ei.'!BB8</f>
        <v>0</v>
      </c>
      <c r="J8" s="62">
        <f>'kiadási tábla 5.sz ered.ei.'!BC8</f>
        <v>0</v>
      </c>
      <c r="K8" s="117">
        <f t="shared" si="0"/>
        <v>2331373</v>
      </c>
      <c r="L8" s="62">
        <f>'kiadási tábla 5.sz mód.ei.'!BA8</f>
        <v>2999387</v>
      </c>
      <c r="M8" s="62">
        <f>'kiadási tábla 5.sz ered.ei.'!BF8</f>
        <v>0</v>
      </c>
      <c r="N8" s="62">
        <f>'kiadási tábla 5.sz ered.ei.'!BG8</f>
        <v>0</v>
      </c>
      <c r="O8" s="117">
        <f t="shared" si="1"/>
        <v>2999387</v>
      </c>
      <c r="P8" s="62">
        <f>'kiadási tábla 5.sz telj.'!BA8</f>
        <v>2999387</v>
      </c>
      <c r="Q8" s="62">
        <f>'kiadási tábla 5.sz ered.ei.'!BJ8</f>
        <v>0</v>
      </c>
      <c r="R8" s="62">
        <f>'kiadási tábla 5.sz ered.ei.'!BK8</f>
        <v>0</v>
      </c>
      <c r="S8" s="193">
        <f t="shared" si="2"/>
        <v>2999387</v>
      </c>
    </row>
    <row r="9" spans="1:19">
      <c r="A9" s="65"/>
      <c r="B9" s="70"/>
      <c r="C9" s="61">
        <v>3</v>
      </c>
      <c r="D9" s="15" t="s">
        <v>187</v>
      </c>
      <c r="E9" s="14"/>
      <c r="F9" s="14"/>
      <c r="G9" s="16" t="s">
        <v>364</v>
      </c>
      <c r="H9" s="62">
        <f>'kiadási tábla 5.sz ered.ei.'!BA9</f>
        <v>15277342</v>
      </c>
      <c r="I9" s="62">
        <f>'kiadási tábla 5.sz ered.ei.'!BB9</f>
        <v>0</v>
      </c>
      <c r="J9" s="62">
        <f>'kiadási tábla 5.sz ered.ei.'!BC9</f>
        <v>0</v>
      </c>
      <c r="K9" s="117">
        <f t="shared" si="0"/>
        <v>15277342</v>
      </c>
      <c r="L9" s="62">
        <f>'kiadási tábla 5.sz mód.ei.'!BA9</f>
        <v>14533017</v>
      </c>
      <c r="M9" s="62">
        <f>'kiadási tábla 5.sz ered.ei.'!BF9</f>
        <v>0</v>
      </c>
      <c r="N9" s="62">
        <f>'kiadási tábla 5.sz ered.ei.'!BG9</f>
        <v>0</v>
      </c>
      <c r="O9" s="117">
        <f t="shared" si="1"/>
        <v>14533017</v>
      </c>
      <c r="P9" s="62">
        <f>'kiadási tábla 5.sz telj.'!BA9</f>
        <v>13167887</v>
      </c>
      <c r="Q9" s="62">
        <f>'kiadási tábla 5.sz ered.ei.'!BJ9</f>
        <v>0</v>
      </c>
      <c r="R9" s="62">
        <f>'kiadási tábla 5.sz ered.ei.'!BK9</f>
        <v>0</v>
      </c>
      <c r="S9" s="193">
        <f t="shared" si="2"/>
        <v>13167887</v>
      </c>
    </row>
    <row r="10" spans="1:19">
      <c r="A10" s="65"/>
      <c r="B10" s="44"/>
      <c r="C10" s="108"/>
      <c r="D10" s="109"/>
      <c r="E10" s="625" t="s">
        <v>365</v>
      </c>
      <c r="F10" s="625"/>
      <c r="G10" s="70" t="s">
        <v>366</v>
      </c>
      <c r="H10" s="35">
        <f>'kiadási tábla 5.sz ered.ei.'!BA10</f>
        <v>102928</v>
      </c>
      <c r="I10" s="35">
        <f>'kiadási tábla 5.sz ered.ei.'!BB10</f>
        <v>0</v>
      </c>
      <c r="J10" s="35">
        <f>'kiadási tábla 5.sz ered.ei.'!BC10</f>
        <v>0</v>
      </c>
      <c r="K10" s="118">
        <f t="shared" si="0"/>
        <v>102928</v>
      </c>
      <c r="L10" s="182">
        <f>'kiadási tábla 5.sz mód.ei.'!BA10</f>
        <v>61864</v>
      </c>
      <c r="M10" s="35">
        <f>'kiadási tábla 5.sz ered.ei.'!BF10</f>
        <v>0</v>
      </c>
      <c r="N10" s="35">
        <f>'kiadási tábla 5.sz ered.ei.'!BG10</f>
        <v>0</v>
      </c>
      <c r="O10" s="118">
        <f t="shared" si="1"/>
        <v>61864</v>
      </c>
      <c r="P10" s="182">
        <f>'kiadási tábla 5.sz mód.ei.'!BE10</f>
        <v>0</v>
      </c>
      <c r="Q10" s="35">
        <f>'kiadási tábla 5.sz ered.ei.'!BJ10</f>
        <v>0</v>
      </c>
      <c r="R10" s="35">
        <f>'kiadási tábla 5.sz ered.ei.'!BK10</f>
        <v>0</v>
      </c>
      <c r="S10" s="194">
        <f t="shared" si="2"/>
        <v>0</v>
      </c>
    </row>
    <row r="11" spans="1:19">
      <c r="A11" s="65"/>
      <c r="B11" s="70"/>
      <c r="C11" s="61">
        <v>4</v>
      </c>
      <c r="D11" s="15" t="s">
        <v>181</v>
      </c>
      <c r="E11" s="14"/>
      <c r="F11" s="14"/>
      <c r="G11" s="16" t="s">
        <v>367</v>
      </c>
      <c r="H11" s="62">
        <f>'kiadási tábla 5.sz ered.ei.'!BA11</f>
        <v>1050000</v>
      </c>
      <c r="I11" s="62">
        <f>'kiadási tábla 5.sz ered.ei.'!BB11</f>
        <v>0</v>
      </c>
      <c r="J11" s="62">
        <f>'kiadási tábla 5.sz ered.ei.'!BC11</f>
        <v>0</v>
      </c>
      <c r="K11" s="117">
        <f t="shared" si="0"/>
        <v>1050000</v>
      </c>
      <c r="L11" s="62">
        <f>'kiadási tábla 5.sz mód.ei.'!BA11</f>
        <v>2160860</v>
      </c>
      <c r="M11" s="62">
        <f>'kiadási tábla 5.sz ered.ei.'!BF11</f>
        <v>0</v>
      </c>
      <c r="N11" s="62">
        <f>'kiadási tábla 5.sz ered.ei.'!BG11</f>
        <v>0</v>
      </c>
      <c r="O11" s="117">
        <f t="shared" si="1"/>
        <v>2160860</v>
      </c>
      <c r="P11" s="62">
        <f>'kiadási tábla 5.sz telj.'!BA11</f>
        <v>1648860</v>
      </c>
      <c r="Q11" s="62">
        <f>'kiadási tábla 5.sz ered.ei.'!BJ11</f>
        <v>0</v>
      </c>
      <c r="R11" s="62">
        <f>'kiadási tábla 5.sz ered.ei.'!BK11</f>
        <v>0</v>
      </c>
      <c r="S11" s="193">
        <f t="shared" si="2"/>
        <v>1648860</v>
      </c>
    </row>
    <row r="12" spans="1:19">
      <c r="A12" s="65"/>
      <c r="B12" s="70"/>
      <c r="C12" s="61">
        <v>5</v>
      </c>
      <c r="D12" s="15" t="s">
        <v>368</v>
      </c>
      <c r="E12" s="14"/>
      <c r="F12" s="14"/>
      <c r="G12" s="16" t="s">
        <v>369</v>
      </c>
      <c r="H12" s="66">
        <f>SUM(H13:H22)</f>
        <v>30249088</v>
      </c>
      <c r="I12" s="66">
        <f>SUM(I13:I22)</f>
        <v>0</v>
      </c>
      <c r="J12" s="66">
        <f>SUM(J13:J22)</f>
        <v>0</v>
      </c>
      <c r="K12" s="117">
        <f t="shared" si="0"/>
        <v>30249088</v>
      </c>
      <c r="L12" s="62">
        <f>'kiadási tábla 5.sz mód.ei.'!BA12</f>
        <v>41782715</v>
      </c>
      <c r="M12" s="66">
        <f>SUM(M13:M22)</f>
        <v>0</v>
      </c>
      <c r="N12" s="66">
        <f>SUM(N13:N22)</f>
        <v>0</v>
      </c>
      <c r="O12" s="117">
        <f t="shared" si="1"/>
        <v>41782715</v>
      </c>
      <c r="P12" s="62">
        <f>SUM(P13:P22)</f>
        <v>41662265</v>
      </c>
      <c r="Q12" s="66">
        <f>SUM(Q13:Q22)</f>
        <v>0</v>
      </c>
      <c r="R12" s="66">
        <f>SUM(R13:R22)</f>
        <v>0</v>
      </c>
      <c r="S12" s="193">
        <f t="shared" si="2"/>
        <v>41662265</v>
      </c>
    </row>
    <row r="13" spans="1:19">
      <c r="A13" s="65"/>
      <c r="B13" s="70"/>
      <c r="C13" s="110"/>
      <c r="D13" s="108">
        <v>1</v>
      </c>
      <c r="E13" s="70" t="s">
        <v>370</v>
      </c>
      <c r="F13" s="70"/>
      <c r="G13" s="70" t="s">
        <v>371</v>
      </c>
      <c r="H13" s="35">
        <f>'kiadási tábla 5.sz ered.ei.'!BA13</f>
        <v>0</v>
      </c>
      <c r="I13" s="35">
        <f>'kiadási tábla 5.sz ered.ei.'!BB13</f>
        <v>0</v>
      </c>
      <c r="J13" s="35">
        <f>'kiadási tábla 5.sz ered.ei.'!BC13</f>
        <v>0</v>
      </c>
      <c r="K13" s="118">
        <f t="shared" si="0"/>
        <v>0</v>
      </c>
      <c r="L13" s="182">
        <f>'kiadási tábla 5.sz mód.ei.'!BA13</f>
        <v>0</v>
      </c>
      <c r="M13" s="35">
        <f>'kiadási tábla 5.sz ered.ei.'!BF13</f>
        <v>0</v>
      </c>
      <c r="N13" s="35">
        <f>'kiadási tábla 5.sz ered.ei.'!BG13</f>
        <v>0</v>
      </c>
      <c r="O13" s="118">
        <f t="shared" si="1"/>
        <v>0</v>
      </c>
      <c r="P13" s="182">
        <f>'kiadási tábla 5.sz mód.ei.'!BE13</f>
        <v>0</v>
      </c>
      <c r="Q13" s="35">
        <f>'kiadási tábla 5.sz ered.ei.'!BJ13</f>
        <v>0</v>
      </c>
      <c r="R13" s="35">
        <f>'kiadási tábla 5.sz ered.ei.'!BK13</f>
        <v>0</v>
      </c>
      <c r="S13" s="194">
        <f t="shared" si="2"/>
        <v>0</v>
      </c>
    </row>
    <row r="14" spans="1:19">
      <c r="A14" s="65"/>
      <c r="B14" s="70"/>
      <c r="C14" s="110"/>
      <c r="D14" s="108">
        <v>2</v>
      </c>
      <c r="E14" s="70" t="s">
        <v>372</v>
      </c>
      <c r="F14" s="70"/>
      <c r="G14" s="70" t="s">
        <v>373</v>
      </c>
      <c r="H14" s="35">
        <f>'kiadási tábla 5.sz ered.ei.'!BA14</f>
        <v>0</v>
      </c>
      <c r="I14" s="35">
        <f>'kiadási tábla 5.sz ered.ei.'!BB14</f>
        <v>0</v>
      </c>
      <c r="J14" s="35">
        <f>'kiadási tábla 5.sz ered.ei.'!BC14</f>
        <v>0</v>
      </c>
      <c r="K14" s="118">
        <f t="shared" si="0"/>
        <v>0</v>
      </c>
      <c r="L14" s="182">
        <f>'kiadási tábla 5.sz mód.ei.'!BA14</f>
        <v>11968107</v>
      </c>
      <c r="M14" s="35">
        <f>'kiadási tábla 5.sz ered.ei.'!BF14</f>
        <v>0</v>
      </c>
      <c r="N14" s="35">
        <f>'kiadási tábla 5.sz ered.ei.'!BG14</f>
        <v>0</v>
      </c>
      <c r="O14" s="118">
        <f t="shared" si="1"/>
        <v>11968107</v>
      </c>
      <c r="P14" s="182">
        <f>'kiadási tábla 5.sz telj.'!BA14</f>
        <v>11968107</v>
      </c>
      <c r="Q14" s="35">
        <f>'kiadási tábla 5.sz ered.ei.'!BJ14</f>
        <v>0</v>
      </c>
      <c r="R14" s="35">
        <f>'kiadási tábla 5.sz ered.ei.'!BK14</f>
        <v>0</v>
      </c>
      <c r="S14" s="194">
        <f t="shared" si="2"/>
        <v>11968107</v>
      </c>
    </row>
    <row r="15" spans="1:19">
      <c r="A15" s="65"/>
      <c r="B15" s="68"/>
      <c r="C15" s="69"/>
      <c r="D15" s="108">
        <v>3</v>
      </c>
      <c r="E15" s="44" t="s">
        <v>374</v>
      </c>
      <c r="F15" s="111"/>
      <c r="G15" s="70" t="s">
        <v>375</v>
      </c>
      <c r="H15" s="35">
        <f>'kiadási tábla 5.sz ered.ei.'!BA15</f>
        <v>0</v>
      </c>
      <c r="I15" s="35">
        <f>'kiadási tábla 5.sz ered.ei.'!BB15</f>
        <v>0</v>
      </c>
      <c r="J15" s="35">
        <f>'kiadási tábla 5.sz ered.ei.'!BC15</f>
        <v>0</v>
      </c>
      <c r="K15" s="118">
        <f t="shared" si="0"/>
        <v>0</v>
      </c>
      <c r="L15" s="182">
        <f>'kiadási tábla 5.sz mód.ei.'!BA15</f>
        <v>0</v>
      </c>
      <c r="M15" s="35">
        <f>'kiadási tábla 5.sz ered.ei.'!BF15</f>
        <v>0</v>
      </c>
      <c r="N15" s="35">
        <f>'kiadási tábla 5.sz ered.ei.'!BG15</f>
        <v>0</v>
      </c>
      <c r="O15" s="118">
        <f t="shared" si="1"/>
        <v>0</v>
      </c>
      <c r="P15" s="182">
        <f>'kiadási tábla 5.sz mód.ei.'!BE15</f>
        <v>0</v>
      </c>
      <c r="Q15" s="35">
        <f>'kiadási tábla 5.sz ered.ei.'!BJ15</f>
        <v>0</v>
      </c>
      <c r="R15" s="35">
        <f>'kiadási tábla 5.sz ered.ei.'!BK15</f>
        <v>0</v>
      </c>
      <c r="S15" s="194">
        <f t="shared" si="2"/>
        <v>0</v>
      </c>
    </row>
    <row r="16" spans="1:19">
      <c r="A16" s="65"/>
      <c r="B16" s="68"/>
      <c r="C16" s="69"/>
      <c r="D16" s="108">
        <v>4</v>
      </c>
      <c r="E16" s="44" t="s">
        <v>376</v>
      </c>
      <c r="F16" s="111"/>
      <c r="G16" s="70" t="s">
        <v>377</v>
      </c>
      <c r="H16" s="35">
        <f>'kiadási tábla 5.sz ered.ei.'!BA16</f>
        <v>0</v>
      </c>
      <c r="I16" s="35">
        <f>'kiadási tábla 5.sz ered.ei.'!BB16</f>
        <v>0</v>
      </c>
      <c r="J16" s="35">
        <f>'kiadási tábla 5.sz ered.ei.'!BC16</f>
        <v>0</v>
      </c>
      <c r="K16" s="118">
        <f t="shared" si="0"/>
        <v>0</v>
      </c>
      <c r="L16" s="182">
        <f>'kiadási tábla 5.sz mód.ei.'!BA16</f>
        <v>0</v>
      </c>
      <c r="M16" s="35">
        <f>'kiadási tábla 5.sz ered.ei.'!BF16</f>
        <v>0</v>
      </c>
      <c r="N16" s="35">
        <f>'kiadási tábla 5.sz ered.ei.'!BG16</f>
        <v>0</v>
      </c>
      <c r="O16" s="118">
        <f t="shared" si="1"/>
        <v>0</v>
      </c>
      <c r="P16" s="182">
        <f>'kiadási tábla 5.sz mód.ei.'!BE16</f>
        <v>0</v>
      </c>
      <c r="Q16" s="35">
        <f>'kiadási tábla 5.sz ered.ei.'!BJ16</f>
        <v>0</v>
      </c>
      <c r="R16" s="35">
        <f>'kiadási tábla 5.sz ered.ei.'!BK16</f>
        <v>0</v>
      </c>
      <c r="S16" s="194">
        <f t="shared" si="2"/>
        <v>0</v>
      </c>
    </row>
    <row r="17" spans="1:19">
      <c r="A17" s="65"/>
      <c r="B17" s="68"/>
      <c r="C17" s="69"/>
      <c r="D17" s="108">
        <v>5</v>
      </c>
      <c r="E17" s="44" t="s">
        <v>378</v>
      </c>
      <c r="F17" s="111"/>
      <c r="G17" s="70" t="s">
        <v>0</v>
      </c>
      <c r="H17" s="35">
        <f>'kiadási tábla 5.sz ered.ei.'!BA17</f>
        <v>0</v>
      </c>
      <c r="I17" s="35">
        <f>'kiadási tábla 5.sz ered.ei.'!BB17</f>
        <v>0</v>
      </c>
      <c r="J17" s="35">
        <f>'kiadási tábla 5.sz ered.ei.'!BC17</f>
        <v>0</v>
      </c>
      <c r="K17" s="118">
        <f t="shared" si="0"/>
        <v>0</v>
      </c>
      <c r="L17" s="182">
        <f>'kiadási tábla 5.sz mód.ei.'!BA17</f>
        <v>0</v>
      </c>
      <c r="M17" s="35">
        <f>'kiadási tábla 5.sz ered.ei.'!BF17</f>
        <v>0</v>
      </c>
      <c r="N17" s="35">
        <f>'kiadási tábla 5.sz ered.ei.'!BG17</f>
        <v>0</v>
      </c>
      <c r="O17" s="118">
        <f t="shared" si="1"/>
        <v>0</v>
      </c>
      <c r="P17" s="182">
        <f>'kiadási tábla 5.sz telj.'!BA17</f>
        <v>2000000</v>
      </c>
      <c r="Q17" s="35">
        <f>'kiadási tábla 5.sz ered.ei.'!BJ17</f>
        <v>0</v>
      </c>
      <c r="R17" s="35">
        <f>'kiadási tábla 5.sz ered.ei.'!BK17</f>
        <v>0</v>
      </c>
      <c r="S17" s="194">
        <f t="shared" si="2"/>
        <v>2000000</v>
      </c>
    </row>
    <row r="18" spans="1:19">
      <c r="A18" s="65"/>
      <c r="B18" s="68"/>
      <c r="C18" s="69"/>
      <c r="D18" s="108">
        <v>6</v>
      </c>
      <c r="E18" s="44" t="s">
        <v>1</v>
      </c>
      <c r="F18" s="111"/>
      <c r="G18" s="70" t="s">
        <v>2</v>
      </c>
      <c r="H18" s="35">
        <f>'kiadási tábla 5.sz ered.ei.'!BA18</f>
        <v>28049088</v>
      </c>
      <c r="I18" s="35">
        <f>'kiadási tábla 5.sz ered.ei.'!BB18</f>
        <v>0</v>
      </c>
      <c r="J18" s="35">
        <f>'kiadási tábla 5.sz ered.ei.'!BC18</f>
        <v>0</v>
      </c>
      <c r="K18" s="118">
        <f t="shared" si="0"/>
        <v>28049088</v>
      </c>
      <c r="L18" s="182">
        <f>'kiadási tábla 5.sz mód.ei.'!BA18</f>
        <v>27674158</v>
      </c>
      <c r="M18" s="35">
        <f>'kiadási tábla 5.sz ered.ei.'!BF18</f>
        <v>0</v>
      </c>
      <c r="N18" s="35">
        <f>'kiadási tábla 5.sz ered.ei.'!BG18</f>
        <v>0</v>
      </c>
      <c r="O18" s="118">
        <f t="shared" si="1"/>
        <v>27674158</v>
      </c>
      <c r="P18" s="182">
        <f>'kiadási tábla 5.sz telj.'!BA18</f>
        <v>27674158</v>
      </c>
      <c r="Q18" s="35">
        <f>'kiadási tábla 5.sz ered.ei.'!BJ18</f>
        <v>0</v>
      </c>
      <c r="R18" s="35">
        <f>'kiadási tábla 5.sz ered.ei.'!BK18</f>
        <v>0</v>
      </c>
      <c r="S18" s="194">
        <f t="shared" si="2"/>
        <v>27674158</v>
      </c>
    </row>
    <row r="19" spans="1:19">
      <c r="A19" s="65"/>
      <c r="B19" s="68"/>
      <c r="C19" s="69"/>
      <c r="D19" s="108">
        <v>7</v>
      </c>
      <c r="E19" s="44" t="s">
        <v>374</v>
      </c>
      <c r="F19" s="111"/>
      <c r="G19" s="70" t="s">
        <v>578</v>
      </c>
      <c r="H19" s="35">
        <f>'kiadási tábla 5.sz ered.ei.'!BA19</f>
        <v>2000000</v>
      </c>
      <c r="I19" s="35">
        <f>'kiadási tábla 5.sz ered.ei.'!BB19</f>
        <v>0</v>
      </c>
      <c r="J19" s="35">
        <f>'kiadási tábla 5.sz ered.ei.'!BC19</f>
        <v>0</v>
      </c>
      <c r="K19" s="118">
        <f t="shared" si="0"/>
        <v>2000000</v>
      </c>
      <c r="L19" s="182">
        <f>'kiadási tábla 5.sz mód.ei.'!BA19</f>
        <v>2000000</v>
      </c>
      <c r="M19" s="35">
        <f>'kiadási tábla 5.sz ered.ei.'!BF19</f>
        <v>0</v>
      </c>
      <c r="N19" s="35">
        <f>'kiadási tábla 5.sz ered.ei.'!BG19</f>
        <v>0</v>
      </c>
      <c r="O19" s="118">
        <f t="shared" si="1"/>
        <v>2000000</v>
      </c>
      <c r="P19" s="182">
        <f>'kiadási tábla 5.sz mód.ei.'!BE19</f>
        <v>0</v>
      </c>
      <c r="Q19" s="35">
        <f>'kiadási tábla 5.sz ered.ei.'!BJ19</f>
        <v>0</v>
      </c>
      <c r="R19" s="35">
        <f>'kiadási tábla 5.sz ered.ei.'!BK19</f>
        <v>0</v>
      </c>
      <c r="S19" s="194">
        <f t="shared" si="2"/>
        <v>0</v>
      </c>
    </row>
    <row r="20" spans="1:19">
      <c r="A20" s="65"/>
      <c r="B20" s="68"/>
      <c r="C20" s="69"/>
      <c r="D20" s="108">
        <v>8</v>
      </c>
      <c r="E20" s="44" t="s">
        <v>5</v>
      </c>
      <c r="F20" s="111"/>
      <c r="G20" s="70" t="s">
        <v>6</v>
      </c>
      <c r="H20" s="35">
        <f>'kiadási tábla 5.sz ered.ei.'!BA20</f>
        <v>0</v>
      </c>
      <c r="I20" s="35">
        <f>'kiadási tábla 5.sz ered.ei.'!BB20</f>
        <v>0</v>
      </c>
      <c r="J20" s="35">
        <f>'kiadási tábla 5.sz ered.ei.'!BC20</f>
        <v>0</v>
      </c>
      <c r="K20" s="118">
        <f t="shared" si="0"/>
        <v>0</v>
      </c>
      <c r="L20" s="182">
        <f>'kiadási tábla 5.sz mód.ei.'!BA20</f>
        <v>140450</v>
      </c>
      <c r="M20" s="35">
        <f>'kiadási tábla 5.sz ered.ei.'!BF20</f>
        <v>0</v>
      </c>
      <c r="N20" s="35">
        <f>'kiadási tábla 5.sz ered.ei.'!BG20</f>
        <v>0</v>
      </c>
      <c r="O20" s="118">
        <f t="shared" si="1"/>
        <v>140450</v>
      </c>
      <c r="P20" s="182">
        <f>'kiadási tábla 5.sz telj.'!BA20</f>
        <v>20000</v>
      </c>
      <c r="Q20" s="35">
        <f>'kiadási tábla 5.sz ered.ei.'!BJ20</f>
        <v>0</v>
      </c>
      <c r="R20" s="35">
        <f>'kiadási tábla 5.sz ered.ei.'!BK20</f>
        <v>0</v>
      </c>
      <c r="S20" s="194">
        <f t="shared" si="2"/>
        <v>20000</v>
      </c>
    </row>
    <row r="21" spans="1:19">
      <c r="A21" s="65"/>
      <c r="B21" s="68"/>
      <c r="C21" s="69"/>
      <c r="D21" s="108">
        <v>9</v>
      </c>
      <c r="E21" s="44" t="s">
        <v>7</v>
      </c>
      <c r="F21" s="111"/>
      <c r="G21" s="70" t="s">
        <v>8</v>
      </c>
      <c r="H21" s="35">
        <f>'kiadási tábla 5.sz ered.ei.'!BA21</f>
        <v>0</v>
      </c>
      <c r="I21" s="35">
        <f>'kiadási tábla 5.sz ered.ei.'!BB21</f>
        <v>0</v>
      </c>
      <c r="J21" s="35">
        <f>'kiadási tábla 5.sz ered.ei.'!BC21</f>
        <v>0</v>
      </c>
      <c r="K21" s="118">
        <f t="shared" si="0"/>
        <v>0</v>
      </c>
      <c r="L21" s="182">
        <f>'kiadási tábla 5.sz mód.ei.'!BA21</f>
        <v>0</v>
      </c>
      <c r="M21" s="35">
        <f>'kiadási tábla 5.sz ered.ei.'!BF21</f>
        <v>0</v>
      </c>
      <c r="N21" s="35">
        <f>'kiadási tábla 5.sz ered.ei.'!BG21</f>
        <v>0</v>
      </c>
      <c r="O21" s="118">
        <f t="shared" si="1"/>
        <v>0</v>
      </c>
      <c r="P21" s="182">
        <f>'kiadási tábla 5.sz mód.ei.'!BE21</f>
        <v>0</v>
      </c>
      <c r="Q21" s="35">
        <f>'kiadási tábla 5.sz ered.ei.'!BJ21</f>
        <v>0</v>
      </c>
      <c r="R21" s="35">
        <f>'kiadási tábla 5.sz ered.ei.'!BK21</f>
        <v>0</v>
      </c>
      <c r="S21" s="194">
        <f t="shared" si="2"/>
        <v>0</v>
      </c>
    </row>
    <row r="22" spans="1:19">
      <c r="A22" s="65"/>
      <c r="B22" s="68"/>
      <c r="C22" s="69"/>
      <c r="D22" s="108">
        <v>10</v>
      </c>
      <c r="E22" s="44" t="s">
        <v>133</v>
      </c>
      <c r="F22" s="108"/>
      <c r="G22" s="70" t="s">
        <v>9</v>
      </c>
      <c r="H22" s="71">
        <f>'kiadási tábla 5.sz ered.ei.'!BA22</f>
        <v>200000</v>
      </c>
      <c r="I22" s="71">
        <f>SUM(I23:I26)</f>
        <v>0</v>
      </c>
      <c r="J22" s="71">
        <f>SUM(J23:J26)</f>
        <v>0</v>
      </c>
      <c r="K22" s="118">
        <f t="shared" si="0"/>
        <v>200000</v>
      </c>
      <c r="L22" s="182">
        <f>'kiadási tábla 5.sz mód.ei.'!BA22</f>
        <v>0</v>
      </c>
      <c r="M22" s="71">
        <f>SUM(M23:M26)</f>
        <v>0</v>
      </c>
      <c r="N22" s="71">
        <f>SUM(N23:N26)</f>
        <v>0</v>
      </c>
      <c r="O22" s="118">
        <f t="shared" si="1"/>
        <v>0</v>
      </c>
      <c r="P22" s="182">
        <f>'kiadási tábla 5.sz mód.ei.'!BE22</f>
        <v>0</v>
      </c>
      <c r="Q22" s="71">
        <f>SUM(Q23:Q26)</f>
        <v>0</v>
      </c>
      <c r="R22" s="71">
        <f>SUM(R23:R26)</f>
        <v>0</v>
      </c>
      <c r="S22" s="194">
        <f t="shared" si="2"/>
        <v>0</v>
      </c>
    </row>
    <row r="23" spans="1:19">
      <c r="A23" s="65"/>
      <c r="B23" s="68"/>
      <c r="C23" s="69"/>
      <c r="D23" s="72"/>
      <c r="E23" s="112" t="s">
        <v>236</v>
      </c>
      <c r="F23" s="70" t="s">
        <v>10</v>
      </c>
      <c r="G23" s="70" t="s">
        <v>9</v>
      </c>
      <c r="H23" s="35">
        <v>0</v>
      </c>
      <c r="I23" s="35">
        <f>'kiadási tábla 5.sz ered.ei.'!BB23</f>
        <v>0</v>
      </c>
      <c r="J23" s="35">
        <f>'kiadási tábla 5.sz ered.ei.'!BC23</f>
        <v>0</v>
      </c>
      <c r="K23" s="118">
        <f t="shared" si="0"/>
        <v>0</v>
      </c>
      <c r="L23" s="182">
        <f>'kiadási tábla 5.sz mód.ei.'!BA23</f>
        <v>0</v>
      </c>
      <c r="M23" s="35">
        <f>'kiadási tábla 5.sz ered.ei.'!BF23</f>
        <v>0</v>
      </c>
      <c r="N23" s="35">
        <f>'kiadási tábla 5.sz ered.ei.'!BG23</f>
        <v>0</v>
      </c>
      <c r="O23" s="118">
        <f t="shared" si="1"/>
        <v>0</v>
      </c>
      <c r="P23" s="182">
        <f>'kiadási tábla 5.sz mód.ei.'!BE23</f>
        <v>0</v>
      </c>
      <c r="Q23" s="35">
        <f>'kiadási tábla 5.sz ered.ei.'!BJ23</f>
        <v>0</v>
      </c>
      <c r="R23" s="35">
        <f>'kiadási tábla 5.sz ered.ei.'!BK23</f>
        <v>0</v>
      </c>
      <c r="S23" s="194">
        <f t="shared" si="2"/>
        <v>0</v>
      </c>
    </row>
    <row r="24" spans="1:19">
      <c r="A24" s="65"/>
      <c r="B24" s="68"/>
      <c r="C24" s="69"/>
      <c r="D24" s="72"/>
      <c r="E24" s="112" t="s">
        <v>236</v>
      </c>
      <c r="F24" s="44" t="s">
        <v>11</v>
      </c>
      <c r="G24" s="70" t="s">
        <v>9</v>
      </c>
      <c r="H24" s="35"/>
      <c r="I24" s="35">
        <f>'kiadási tábla 5.sz ered.ei.'!BB24</f>
        <v>0</v>
      </c>
      <c r="J24" s="35">
        <f>'kiadási tábla 5.sz ered.ei.'!BC24</f>
        <v>0</v>
      </c>
      <c r="K24" s="118">
        <f t="shared" si="0"/>
        <v>0</v>
      </c>
      <c r="L24" s="182">
        <f>'kiadási tábla 5.sz mód.ei.'!BA24</f>
        <v>0</v>
      </c>
      <c r="M24" s="35">
        <f>'kiadási tábla 5.sz ered.ei.'!BF24</f>
        <v>0</v>
      </c>
      <c r="N24" s="35">
        <f>'kiadási tábla 5.sz ered.ei.'!BG24</f>
        <v>0</v>
      </c>
      <c r="O24" s="118">
        <f t="shared" si="1"/>
        <v>0</v>
      </c>
      <c r="P24" s="182">
        <f>'kiadási tábla 5.sz mód.ei.'!BE24</f>
        <v>0</v>
      </c>
      <c r="Q24" s="35">
        <f>'kiadási tábla 5.sz ered.ei.'!BJ24</f>
        <v>0</v>
      </c>
      <c r="R24" s="35">
        <f>'kiadási tábla 5.sz ered.ei.'!BK24</f>
        <v>0</v>
      </c>
      <c r="S24" s="194">
        <f t="shared" si="2"/>
        <v>0</v>
      </c>
    </row>
    <row r="25" spans="1:19">
      <c r="A25" s="65"/>
      <c r="B25" s="68"/>
      <c r="C25" s="69"/>
      <c r="D25" s="72"/>
      <c r="E25" s="112" t="s">
        <v>236</v>
      </c>
      <c r="F25" s="44" t="s">
        <v>12</v>
      </c>
      <c r="G25" s="70" t="s">
        <v>9</v>
      </c>
      <c r="H25" s="35">
        <f>'kiadási tábla 5.sz ered.ei.'!BA25</f>
        <v>0</v>
      </c>
      <c r="I25" s="35">
        <f>'kiadási tábla 5.sz ered.ei.'!BB25</f>
        <v>0</v>
      </c>
      <c r="J25" s="35">
        <f>'kiadási tábla 5.sz ered.ei.'!BC25</f>
        <v>0</v>
      </c>
      <c r="K25" s="118">
        <f t="shared" si="0"/>
        <v>0</v>
      </c>
      <c r="L25" s="182">
        <f>'kiadási tábla 5.sz mód.ei.'!BA25</f>
        <v>0</v>
      </c>
      <c r="M25" s="35">
        <f>'kiadási tábla 5.sz ered.ei.'!BF25</f>
        <v>0</v>
      </c>
      <c r="N25" s="35">
        <f>'kiadási tábla 5.sz ered.ei.'!BG25</f>
        <v>0</v>
      </c>
      <c r="O25" s="118">
        <f t="shared" si="1"/>
        <v>0</v>
      </c>
      <c r="P25" s="182">
        <f>'kiadási tábla 5.sz mód.ei.'!BE25</f>
        <v>0</v>
      </c>
      <c r="Q25" s="35">
        <f>'kiadási tábla 5.sz ered.ei.'!BJ25</f>
        <v>0</v>
      </c>
      <c r="R25" s="35">
        <f>'kiadási tábla 5.sz ered.ei.'!BK25</f>
        <v>0</v>
      </c>
      <c r="S25" s="194">
        <f t="shared" si="2"/>
        <v>0</v>
      </c>
    </row>
    <row r="26" spans="1:19">
      <c r="A26" s="65"/>
      <c r="B26" s="68"/>
      <c r="C26" s="69"/>
      <c r="D26" s="72"/>
      <c r="E26" s="112" t="s">
        <v>236</v>
      </c>
      <c r="F26" s="44" t="s">
        <v>13</v>
      </c>
      <c r="G26" s="70" t="s">
        <v>9</v>
      </c>
      <c r="H26" s="35">
        <f>'kiadási tábla 5.sz ered.ei.'!BA26</f>
        <v>0</v>
      </c>
      <c r="I26" s="35">
        <f>'kiadási tábla 5.sz ered.ei.'!BB26</f>
        <v>0</v>
      </c>
      <c r="J26" s="35">
        <f>'kiadási tábla 5.sz ered.ei.'!BC26</f>
        <v>0</v>
      </c>
      <c r="K26" s="118">
        <f t="shared" si="0"/>
        <v>0</v>
      </c>
      <c r="L26" s="182">
        <f>'kiadási tábla 5.sz mód.ei.'!BA26</f>
        <v>0</v>
      </c>
      <c r="M26" s="35">
        <f>'kiadási tábla 5.sz ered.ei.'!BF26</f>
        <v>0</v>
      </c>
      <c r="N26" s="35">
        <f>'kiadási tábla 5.sz ered.ei.'!BG26</f>
        <v>0</v>
      </c>
      <c r="O26" s="118">
        <f t="shared" si="1"/>
        <v>0</v>
      </c>
      <c r="P26" s="182">
        <f>'kiadási tábla 5.sz mód.ei.'!BE26</f>
        <v>0</v>
      </c>
      <c r="Q26" s="35">
        <f>'kiadási tábla 5.sz ered.ei.'!BJ26</f>
        <v>0</v>
      </c>
      <c r="R26" s="35">
        <f>'kiadási tábla 5.sz ered.ei.'!BK26</f>
        <v>0</v>
      </c>
      <c r="S26" s="194">
        <f t="shared" si="2"/>
        <v>0</v>
      </c>
    </row>
    <row r="27" spans="1:19" hidden="1">
      <c r="A27" s="65"/>
      <c r="B27" s="68"/>
      <c r="C27" s="69"/>
      <c r="D27" s="72"/>
      <c r="E27" s="6"/>
      <c r="F27" s="6"/>
      <c r="G27" s="6"/>
      <c r="H27" s="26"/>
      <c r="I27" s="26"/>
      <c r="J27" s="26"/>
      <c r="K27" s="116">
        <f t="shared" si="0"/>
        <v>0</v>
      </c>
      <c r="L27" s="26"/>
      <c r="M27" s="26"/>
      <c r="N27" s="26"/>
      <c r="O27" s="116">
        <f t="shared" si="1"/>
        <v>0</v>
      </c>
      <c r="P27" s="26"/>
      <c r="Q27" s="26"/>
      <c r="R27" s="26"/>
      <c r="S27" s="195">
        <f t="shared" si="2"/>
        <v>0</v>
      </c>
    </row>
    <row r="28" spans="1:19">
      <c r="A28" s="65"/>
      <c r="B28" s="58">
        <v>2</v>
      </c>
      <c r="C28" s="626" t="s">
        <v>14</v>
      </c>
      <c r="D28" s="626"/>
      <c r="E28" s="626"/>
      <c r="F28" s="626"/>
      <c r="G28" s="626"/>
      <c r="H28" s="73">
        <f>H29+H30+H31</f>
        <v>86407425</v>
      </c>
      <c r="I28" s="73">
        <f>I29+I30+I31</f>
        <v>0</v>
      </c>
      <c r="J28" s="73">
        <f>J29+J30+J31</f>
        <v>0</v>
      </c>
      <c r="K28" s="116">
        <f t="shared" si="0"/>
        <v>86407425</v>
      </c>
      <c r="L28" s="73">
        <f>L29+L30+L31</f>
        <v>75879803</v>
      </c>
      <c r="M28" s="73">
        <f>M29+M30+M31</f>
        <v>0</v>
      </c>
      <c r="N28" s="73">
        <f>N29+N30+N31</f>
        <v>0</v>
      </c>
      <c r="O28" s="427">
        <f t="shared" si="1"/>
        <v>75879803</v>
      </c>
      <c r="P28" s="73">
        <f>P29+P30+P31</f>
        <v>38807130</v>
      </c>
      <c r="Q28" s="73">
        <f>Q29+Q30+Q31</f>
        <v>0</v>
      </c>
      <c r="R28" s="73">
        <f>R29+R30+R31</f>
        <v>0</v>
      </c>
      <c r="S28" s="192">
        <f t="shared" si="2"/>
        <v>38807130</v>
      </c>
    </row>
    <row r="29" spans="1:19">
      <c r="A29" s="65"/>
      <c r="B29" s="70"/>
      <c r="C29" s="61">
        <v>1</v>
      </c>
      <c r="D29" s="15" t="s">
        <v>185</v>
      </c>
      <c r="E29" s="14"/>
      <c r="F29" s="14"/>
      <c r="G29" s="16" t="s">
        <v>15</v>
      </c>
      <c r="H29" s="62">
        <f>'kiadási tábla 5.sz ered.ei.'!BA29</f>
        <v>86407425</v>
      </c>
      <c r="I29" s="62">
        <f>'kiadási tábla 5.sz ered.ei.'!BB29</f>
        <v>0</v>
      </c>
      <c r="J29" s="62">
        <f>'kiadási tábla 5.sz ered.ei.'!BC29</f>
        <v>0</v>
      </c>
      <c r="K29" s="117">
        <f t="shared" si="0"/>
        <v>86407425</v>
      </c>
      <c r="L29" s="62">
        <f>'kiadási tábla 5.sz mód.ei.'!BA29</f>
        <v>75486103</v>
      </c>
      <c r="M29" s="62">
        <f>'kiadási tábla 5.sz ered.ei.'!BF29</f>
        <v>0</v>
      </c>
      <c r="N29" s="62">
        <f>'kiadási tábla 5.sz ered.ei.'!BG29</f>
        <v>0</v>
      </c>
      <c r="O29" s="117">
        <f t="shared" si="1"/>
        <v>75486103</v>
      </c>
      <c r="P29" s="62">
        <f>'kiadási tábla 5.sz telj.'!BA29</f>
        <v>38497130</v>
      </c>
      <c r="Q29" s="62">
        <f>'kiadási tábla 5.sz ered.ei.'!BJ29</f>
        <v>0</v>
      </c>
      <c r="R29" s="62">
        <f>'kiadási tábla 5.sz ered.ei.'!BK29</f>
        <v>0</v>
      </c>
      <c r="S29" s="193">
        <f t="shared" si="2"/>
        <v>38497130</v>
      </c>
    </row>
    <row r="30" spans="1:19">
      <c r="A30" s="65"/>
      <c r="B30" s="70"/>
      <c r="C30" s="61">
        <v>2</v>
      </c>
      <c r="D30" s="15" t="s">
        <v>184</v>
      </c>
      <c r="E30" s="14"/>
      <c r="F30" s="14"/>
      <c r="G30" s="16" t="s">
        <v>16</v>
      </c>
      <c r="H30" s="62">
        <f>'kiadási tábla 5.sz ered.ei.'!BA30</f>
        <v>0</v>
      </c>
      <c r="I30" s="62">
        <f>'kiadási tábla 5.sz ered.ei.'!BB30</f>
        <v>0</v>
      </c>
      <c r="J30" s="62">
        <f>'kiadási tábla 5.sz ered.ei.'!BC30</f>
        <v>0</v>
      </c>
      <c r="K30" s="117">
        <f t="shared" si="0"/>
        <v>0</v>
      </c>
      <c r="L30" s="62">
        <f>'kiadási tábla 5.sz mód.ei.'!BA30</f>
        <v>393700</v>
      </c>
      <c r="M30" s="62">
        <f>'kiadási tábla 5.sz ered.ei.'!BF30</f>
        <v>0</v>
      </c>
      <c r="N30" s="62">
        <f>'kiadási tábla 5.sz ered.ei.'!BG30</f>
        <v>0</v>
      </c>
      <c r="O30" s="117">
        <f t="shared" si="1"/>
        <v>393700</v>
      </c>
      <c r="P30" s="62">
        <f>'kiadási tábla 5.sz telj.'!BA30</f>
        <v>310000</v>
      </c>
      <c r="Q30" s="62">
        <f>'kiadási tábla 5.sz ered.ei.'!BJ30</f>
        <v>0</v>
      </c>
      <c r="R30" s="62">
        <f>'kiadási tábla 5.sz ered.ei.'!BK30</f>
        <v>0</v>
      </c>
      <c r="S30" s="193">
        <f t="shared" si="2"/>
        <v>310000</v>
      </c>
    </row>
    <row r="31" spans="1:19">
      <c r="A31" s="65"/>
      <c r="B31" s="70"/>
      <c r="C31" s="61">
        <v>3</v>
      </c>
      <c r="D31" s="15" t="s">
        <v>17</v>
      </c>
      <c r="E31" s="14"/>
      <c r="F31" s="14"/>
      <c r="G31" s="16" t="s">
        <v>18</v>
      </c>
      <c r="H31" s="74">
        <f>SUM(H32:H39)</f>
        <v>0</v>
      </c>
      <c r="I31" s="74">
        <f>SUM(I32:I39)</f>
        <v>0</v>
      </c>
      <c r="J31" s="74">
        <f>SUM(J32:J39)</f>
        <v>0</v>
      </c>
      <c r="K31" s="117">
        <f t="shared" si="0"/>
        <v>0</v>
      </c>
      <c r="L31" s="62">
        <f>'kiadási tábla 5.sz mód.ei.'!BA31</f>
        <v>0</v>
      </c>
      <c r="M31" s="74">
        <f>SUM(M32:M39)</f>
        <v>0</v>
      </c>
      <c r="N31" s="74">
        <f>SUM(N32:N39)</f>
        <v>0</v>
      </c>
      <c r="O31" s="117">
        <f t="shared" si="1"/>
        <v>0</v>
      </c>
      <c r="P31" s="62">
        <f>'kiadási tábla 5.sz mód.ei.'!BE31</f>
        <v>0</v>
      </c>
      <c r="Q31" s="74">
        <f>SUM(Q32:Q39)</f>
        <v>0</v>
      </c>
      <c r="R31" s="74">
        <f>SUM(R32:R39)</f>
        <v>0</v>
      </c>
      <c r="S31" s="193">
        <f t="shared" si="2"/>
        <v>0</v>
      </c>
    </row>
    <row r="32" spans="1:19">
      <c r="A32" s="65"/>
      <c r="B32" s="68"/>
      <c r="C32" s="69"/>
      <c r="D32" s="110">
        <v>1</v>
      </c>
      <c r="E32" s="44" t="s">
        <v>19</v>
      </c>
      <c r="F32" s="108"/>
      <c r="G32" s="70" t="s">
        <v>20</v>
      </c>
      <c r="H32" s="35">
        <f>'kiadási tábla 5.sz ered.ei.'!BA32</f>
        <v>0</v>
      </c>
      <c r="I32" s="35">
        <f>'kiadási tábla 5.sz ered.ei.'!BB32</f>
        <v>0</v>
      </c>
      <c r="J32" s="35">
        <f>'kiadási tábla 5.sz ered.ei.'!BC32</f>
        <v>0</v>
      </c>
      <c r="K32" s="118">
        <f t="shared" si="0"/>
        <v>0</v>
      </c>
      <c r="L32" s="182">
        <f>'kiadási tábla 5.sz mód.ei.'!BA32</f>
        <v>0</v>
      </c>
      <c r="M32" s="35">
        <f>'kiadási tábla 5.sz ered.ei.'!BF32</f>
        <v>0</v>
      </c>
      <c r="N32" s="35">
        <f>'kiadási tábla 5.sz ered.ei.'!BG32</f>
        <v>0</v>
      </c>
      <c r="O32" s="118">
        <f t="shared" si="1"/>
        <v>0</v>
      </c>
      <c r="P32" s="182">
        <f>'kiadási tábla 5.sz mód.ei.'!BE32</f>
        <v>0</v>
      </c>
      <c r="Q32" s="35">
        <f>'kiadási tábla 5.sz ered.ei.'!BJ32</f>
        <v>0</v>
      </c>
      <c r="R32" s="35">
        <f>'kiadási tábla 5.sz ered.ei.'!BK32</f>
        <v>0</v>
      </c>
      <c r="S32" s="194">
        <f t="shared" si="2"/>
        <v>0</v>
      </c>
    </row>
    <row r="33" spans="1:19">
      <c r="A33" s="65"/>
      <c r="B33" s="68"/>
      <c r="C33" s="69"/>
      <c r="D33" s="110">
        <v>2</v>
      </c>
      <c r="E33" s="44" t="s">
        <v>21</v>
      </c>
      <c r="F33" s="108"/>
      <c r="G33" s="70" t="s">
        <v>22</v>
      </c>
      <c r="H33" s="35">
        <f>'kiadási tábla 5.sz ered.ei.'!BA33</f>
        <v>0</v>
      </c>
      <c r="I33" s="35">
        <f>'kiadási tábla 5.sz ered.ei.'!BB33</f>
        <v>0</v>
      </c>
      <c r="J33" s="35">
        <f>'kiadási tábla 5.sz ered.ei.'!BC33</f>
        <v>0</v>
      </c>
      <c r="K33" s="118">
        <f t="shared" si="0"/>
        <v>0</v>
      </c>
      <c r="L33" s="182">
        <f>'kiadási tábla 5.sz mód.ei.'!BA33</f>
        <v>0</v>
      </c>
      <c r="M33" s="35">
        <f>'kiadási tábla 5.sz ered.ei.'!BF33</f>
        <v>0</v>
      </c>
      <c r="N33" s="35">
        <f>'kiadási tábla 5.sz ered.ei.'!BG33</f>
        <v>0</v>
      </c>
      <c r="O33" s="118">
        <f t="shared" si="1"/>
        <v>0</v>
      </c>
      <c r="P33" s="182">
        <f>'kiadási tábla 5.sz mód.ei.'!BE33</f>
        <v>0</v>
      </c>
      <c r="Q33" s="35">
        <f>'kiadási tábla 5.sz ered.ei.'!BJ33</f>
        <v>0</v>
      </c>
      <c r="R33" s="35">
        <f>'kiadási tábla 5.sz ered.ei.'!BK33</f>
        <v>0</v>
      </c>
      <c r="S33" s="194">
        <f t="shared" si="2"/>
        <v>0</v>
      </c>
    </row>
    <row r="34" spans="1:19">
      <c r="A34" s="65"/>
      <c r="B34" s="68"/>
      <c r="C34" s="69"/>
      <c r="D34" s="110">
        <v>3</v>
      </c>
      <c r="E34" s="44" t="s">
        <v>23</v>
      </c>
      <c r="F34" s="108"/>
      <c r="G34" s="70" t="s">
        <v>24</v>
      </c>
      <c r="H34" s="35">
        <f>'kiadási tábla 5.sz ered.ei.'!BA34</f>
        <v>0</v>
      </c>
      <c r="I34" s="35">
        <f>'kiadási tábla 5.sz ered.ei.'!BB34</f>
        <v>0</v>
      </c>
      <c r="J34" s="35">
        <f>'kiadási tábla 5.sz ered.ei.'!BC34</f>
        <v>0</v>
      </c>
      <c r="K34" s="118">
        <f t="shared" si="0"/>
        <v>0</v>
      </c>
      <c r="L34" s="182">
        <f>'kiadási tábla 5.sz mód.ei.'!BA34</f>
        <v>0</v>
      </c>
      <c r="M34" s="35">
        <f>'kiadási tábla 5.sz ered.ei.'!BF34</f>
        <v>0</v>
      </c>
      <c r="N34" s="35">
        <f>'kiadási tábla 5.sz ered.ei.'!BG34</f>
        <v>0</v>
      </c>
      <c r="O34" s="118">
        <f t="shared" si="1"/>
        <v>0</v>
      </c>
      <c r="P34" s="182">
        <f>'kiadási tábla 5.sz mód.ei.'!BE34</f>
        <v>0</v>
      </c>
      <c r="Q34" s="35">
        <f>'kiadási tábla 5.sz ered.ei.'!BJ34</f>
        <v>0</v>
      </c>
      <c r="R34" s="35">
        <f>'kiadási tábla 5.sz ered.ei.'!BK34</f>
        <v>0</v>
      </c>
      <c r="S34" s="194">
        <f t="shared" si="2"/>
        <v>0</v>
      </c>
    </row>
    <row r="35" spans="1:19">
      <c r="A35" s="65"/>
      <c r="B35" s="68"/>
      <c r="C35" s="69"/>
      <c r="D35" s="110">
        <v>4</v>
      </c>
      <c r="E35" s="44" t="s">
        <v>25</v>
      </c>
      <c r="F35" s="108"/>
      <c r="G35" s="70" t="s">
        <v>26</v>
      </c>
      <c r="H35" s="35">
        <f>'kiadási tábla 5.sz ered.ei.'!BA35</f>
        <v>0</v>
      </c>
      <c r="I35" s="35">
        <f>'kiadási tábla 5.sz ered.ei.'!BB35</f>
        <v>0</v>
      </c>
      <c r="J35" s="35">
        <f>'kiadási tábla 5.sz ered.ei.'!BC35</f>
        <v>0</v>
      </c>
      <c r="K35" s="118">
        <f t="shared" si="0"/>
        <v>0</v>
      </c>
      <c r="L35" s="182">
        <f>'kiadási tábla 5.sz mód.ei.'!BA35</f>
        <v>0</v>
      </c>
      <c r="M35" s="35">
        <f>'kiadási tábla 5.sz ered.ei.'!BF35</f>
        <v>0</v>
      </c>
      <c r="N35" s="35">
        <f>'kiadási tábla 5.sz ered.ei.'!BG35</f>
        <v>0</v>
      </c>
      <c r="O35" s="118">
        <f t="shared" si="1"/>
        <v>0</v>
      </c>
      <c r="P35" s="182">
        <f>'kiadási tábla 5.sz mód.ei.'!BE35</f>
        <v>0</v>
      </c>
      <c r="Q35" s="35">
        <f>'kiadási tábla 5.sz ered.ei.'!BJ35</f>
        <v>0</v>
      </c>
      <c r="R35" s="35">
        <f>'kiadási tábla 5.sz ered.ei.'!BK35</f>
        <v>0</v>
      </c>
      <c r="S35" s="194">
        <f t="shared" si="2"/>
        <v>0</v>
      </c>
    </row>
    <row r="36" spans="1:19">
      <c r="A36" s="65"/>
      <c r="B36" s="68"/>
      <c r="C36" s="69"/>
      <c r="D36" s="110">
        <v>5</v>
      </c>
      <c r="E36" s="44" t="s">
        <v>27</v>
      </c>
      <c r="F36" s="108"/>
      <c r="G36" s="70" t="s">
        <v>28</v>
      </c>
      <c r="H36" s="35">
        <f>'kiadási tábla 5.sz ered.ei.'!BA36</f>
        <v>0</v>
      </c>
      <c r="I36" s="35">
        <f>'kiadási tábla 5.sz ered.ei.'!BB36</f>
        <v>0</v>
      </c>
      <c r="J36" s="35">
        <f>'kiadási tábla 5.sz ered.ei.'!BC36</f>
        <v>0</v>
      </c>
      <c r="K36" s="118">
        <f t="shared" si="0"/>
        <v>0</v>
      </c>
      <c r="L36" s="182">
        <f>'kiadási tábla 5.sz mód.ei.'!BA36</f>
        <v>0</v>
      </c>
      <c r="M36" s="35">
        <f>'kiadási tábla 5.sz ered.ei.'!BF36</f>
        <v>0</v>
      </c>
      <c r="N36" s="35">
        <f>'kiadási tábla 5.sz ered.ei.'!BG36</f>
        <v>0</v>
      </c>
      <c r="O36" s="118">
        <f t="shared" si="1"/>
        <v>0</v>
      </c>
      <c r="P36" s="182">
        <f>'kiadási tábla 5.sz mód.ei.'!BE36</f>
        <v>0</v>
      </c>
      <c r="Q36" s="35">
        <f>'kiadási tábla 5.sz ered.ei.'!BJ36</f>
        <v>0</v>
      </c>
      <c r="R36" s="35">
        <f>'kiadási tábla 5.sz ered.ei.'!BK36</f>
        <v>0</v>
      </c>
      <c r="S36" s="194">
        <f t="shared" si="2"/>
        <v>0</v>
      </c>
    </row>
    <row r="37" spans="1:19">
      <c r="A37" s="65"/>
      <c r="B37" s="68"/>
      <c r="C37" s="69"/>
      <c r="D37" s="110">
        <v>6</v>
      </c>
      <c r="E37" s="44" t="s">
        <v>29</v>
      </c>
      <c r="F37" s="108"/>
      <c r="G37" s="70" t="s">
        <v>30</v>
      </c>
      <c r="H37" s="35">
        <f>'kiadási tábla 5.sz ered.ei.'!BA37</f>
        <v>0</v>
      </c>
      <c r="I37" s="35">
        <f>'kiadási tábla 5.sz ered.ei.'!BB37</f>
        <v>0</v>
      </c>
      <c r="J37" s="35">
        <f>'kiadási tábla 5.sz ered.ei.'!BC37</f>
        <v>0</v>
      </c>
      <c r="K37" s="118">
        <f t="shared" si="0"/>
        <v>0</v>
      </c>
      <c r="L37" s="182">
        <f>'kiadási tábla 5.sz mód.ei.'!BA37</f>
        <v>0</v>
      </c>
      <c r="M37" s="35">
        <f>'kiadási tábla 5.sz ered.ei.'!BF37</f>
        <v>0</v>
      </c>
      <c r="N37" s="35">
        <f>'kiadási tábla 5.sz ered.ei.'!BG37</f>
        <v>0</v>
      </c>
      <c r="O37" s="118">
        <f t="shared" si="1"/>
        <v>0</v>
      </c>
      <c r="P37" s="182">
        <f>'kiadási tábla 5.sz mód.ei.'!BE37</f>
        <v>0</v>
      </c>
      <c r="Q37" s="35">
        <f>'kiadási tábla 5.sz ered.ei.'!BJ37</f>
        <v>0</v>
      </c>
      <c r="R37" s="35">
        <f>'kiadási tábla 5.sz ered.ei.'!BK37</f>
        <v>0</v>
      </c>
      <c r="S37" s="194">
        <f t="shared" si="2"/>
        <v>0</v>
      </c>
    </row>
    <row r="38" spans="1:19">
      <c r="A38" s="65"/>
      <c r="B38" s="68"/>
      <c r="C38" s="69"/>
      <c r="D38" s="110">
        <v>7</v>
      </c>
      <c r="E38" s="44" t="s">
        <v>31</v>
      </c>
      <c r="F38" s="108"/>
      <c r="G38" s="70" t="s">
        <v>32</v>
      </c>
      <c r="H38" s="35">
        <f>'kiadási tábla 5.sz ered.ei.'!BA38</f>
        <v>0</v>
      </c>
      <c r="I38" s="35">
        <f>'kiadási tábla 5.sz ered.ei.'!BB38</f>
        <v>0</v>
      </c>
      <c r="J38" s="35">
        <f>'kiadási tábla 5.sz ered.ei.'!BC38</f>
        <v>0</v>
      </c>
      <c r="K38" s="118">
        <f t="shared" si="0"/>
        <v>0</v>
      </c>
      <c r="L38" s="182">
        <f>'kiadási tábla 5.sz mód.ei.'!BA38</f>
        <v>0</v>
      </c>
      <c r="M38" s="35">
        <f>'kiadási tábla 5.sz ered.ei.'!BF38</f>
        <v>0</v>
      </c>
      <c r="N38" s="35">
        <f>'kiadási tábla 5.sz ered.ei.'!BG38</f>
        <v>0</v>
      </c>
      <c r="O38" s="118">
        <f t="shared" si="1"/>
        <v>0</v>
      </c>
      <c r="P38" s="182">
        <f>'kiadási tábla 5.sz mód.ei.'!BE38</f>
        <v>0</v>
      </c>
      <c r="Q38" s="35">
        <f>'kiadási tábla 5.sz ered.ei.'!BJ38</f>
        <v>0</v>
      </c>
      <c r="R38" s="35">
        <f>'kiadási tábla 5.sz ered.ei.'!BK38</f>
        <v>0</v>
      </c>
      <c r="S38" s="194">
        <f t="shared" si="2"/>
        <v>0</v>
      </c>
    </row>
    <row r="39" spans="1:19">
      <c r="A39" s="65"/>
      <c r="B39" s="68"/>
      <c r="C39" s="69"/>
      <c r="D39" s="110">
        <v>8</v>
      </c>
      <c r="E39" s="44" t="s">
        <v>33</v>
      </c>
      <c r="F39" s="108"/>
      <c r="G39" s="70" t="s">
        <v>34</v>
      </c>
      <c r="H39" s="35">
        <f>'kiadási tábla 5.sz ered.ei.'!BA39</f>
        <v>0</v>
      </c>
      <c r="I39" s="35">
        <f>'kiadási tábla 5.sz ered.ei.'!BB39</f>
        <v>0</v>
      </c>
      <c r="J39" s="35">
        <f>'kiadási tábla 5.sz ered.ei.'!BC39</f>
        <v>0</v>
      </c>
      <c r="K39" s="118">
        <f t="shared" si="0"/>
        <v>0</v>
      </c>
      <c r="L39" s="182">
        <f>'kiadási tábla 5.sz mód.ei.'!BA39</f>
        <v>0</v>
      </c>
      <c r="M39" s="35">
        <f>'kiadási tábla 5.sz ered.ei.'!BF39</f>
        <v>0</v>
      </c>
      <c r="N39" s="35">
        <f>'kiadási tábla 5.sz ered.ei.'!BG39</f>
        <v>0</v>
      </c>
      <c r="O39" s="118">
        <f t="shared" si="1"/>
        <v>0</v>
      </c>
      <c r="P39" s="182">
        <f>'kiadási tábla 5.sz mód.ei.'!BE39</f>
        <v>0</v>
      </c>
      <c r="Q39" s="35">
        <f>'kiadási tábla 5.sz ered.ei.'!BJ39</f>
        <v>0</v>
      </c>
      <c r="R39" s="35">
        <f>'kiadási tábla 5.sz ered.ei.'!BK39</f>
        <v>0</v>
      </c>
      <c r="S39" s="194">
        <f t="shared" si="2"/>
        <v>0</v>
      </c>
    </row>
    <row r="40" spans="1:19" s="580" customFormat="1" ht="14.25">
      <c r="A40" s="604" t="s">
        <v>35</v>
      </c>
      <c r="B40" s="605"/>
      <c r="C40" s="605"/>
      <c r="D40" s="605"/>
      <c r="E40" s="605"/>
      <c r="F40" s="605"/>
      <c r="G40" s="605"/>
      <c r="H40" s="75">
        <f>H6+H28</f>
        <v>147811550</v>
      </c>
      <c r="I40" s="75">
        <f>I6+I28</f>
        <v>0</v>
      </c>
      <c r="J40" s="75">
        <f>J6+J28</f>
        <v>0</v>
      </c>
      <c r="K40" s="183">
        <f t="shared" si="0"/>
        <v>147811550</v>
      </c>
      <c r="L40" s="75">
        <f>L6+L28</f>
        <v>152921496</v>
      </c>
      <c r="M40" s="75">
        <f>M6+M28</f>
        <v>0</v>
      </c>
      <c r="N40" s="75">
        <f>N6+N28</f>
        <v>0</v>
      </c>
      <c r="O40" s="183">
        <f t="shared" si="1"/>
        <v>152921496</v>
      </c>
      <c r="P40" s="75">
        <f>P6+P28</f>
        <v>113487272</v>
      </c>
      <c r="Q40" s="75">
        <f>Q6+Q28</f>
        <v>0</v>
      </c>
      <c r="R40" s="75">
        <f>R6+R28</f>
        <v>0</v>
      </c>
      <c r="S40" s="196">
        <f t="shared" si="2"/>
        <v>113487272</v>
      </c>
    </row>
    <row r="41" spans="1:19">
      <c r="A41" s="65"/>
      <c r="B41" s="9">
        <v>3</v>
      </c>
      <c r="C41" s="626" t="s">
        <v>36</v>
      </c>
      <c r="D41" s="626"/>
      <c r="E41" s="626"/>
      <c r="F41" s="626"/>
      <c r="G41" s="626"/>
      <c r="H41" s="43">
        <f>H42+H59+H60</f>
        <v>1169377</v>
      </c>
      <c r="I41" s="43">
        <f>I42+I59+I60</f>
        <v>0</v>
      </c>
      <c r="J41" s="43">
        <f>J42+J59+J60</f>
        <v>0</v>
      </c>
      <c r="K41" s="116">
        <f t="shared" si="0"/>
        <v>1169377</v>
      </c>
      <c r="L41" s="43">
        <f>L42+L59+L60</f>
        <v>1169377</v>
      </c>
      <c r="M41" s="43">
        <f>M42+M59+M60</f>
        <v>0</v>
      </c>
      <c r="N41" s="43">
        <f>N42+N59+N60</f>
        <v>0</v>
      </c>
      <c r="O41" s="116">
        <f t="shared" si="1"/>
        <v>1169377</v>
      </c>
      <c r="P41" s="43">
        <f>P42+P59+P60</f>
        <v>1169377</v>
      </c>
      <c r="Q41" s="43">
        <f>Q42+Q59+Q60</f>
        <v>0</v>
      </c>
      <c r="R41" s="43">
        <f>R42+R59+R60</f>
        <v>0</v>
      </c>
      <c r="S41" s="195">
        <f t="shared" si="2"/>
        <v>1169377</v>
      </c>
    </row>
    <row r="42" spans="1:19">
      <c r="A42" s="65"/>
      <c r="B42" s="68"/>
      <c r="C42" s="14">
        <v>1</v>
      </c>
      <c r="D42" s="15" t="s">
        <v>37</v>
      </c>
      <c r="E42" s="76"/>
      <c r="F42" s="76"/>
      <c r="G42" s="16" t="s">
        <v>38</v>
      </c>
      <c r="H42" s="77">
        <f>H43+H56+H57+H58</f>
        <v>1169377</v>
      </c>
      <c r="I42" s="77">
        <f>I43+I56+I57+I58</f>
        <v>0</v>
      </c>
      <c r="J42" s="77">
        <f>J43+J56+J57+J58</f>
        <v>0</v>
      </c>
      <c r="K42" s="117">
        <f t="shared" si="0"/>
        <v>1169377</v>
      </c>
      <c r="L42" s="62">
        <f>'kiadási tábla 5.sz mód.ei.'!BA42</f>
        <v>1169377</v>
      </c>
      <c r="M42" s="77">
        <f>M43+M56+M57+M58</f>
        <v>0</v>
      </c>
      <c r="N42" s="77">
        <f>N43+N56+N57+N58</f>
        <v>0</v>
      </c>
      <c r="O42" s="117">
        <f t="shared" si="1"/>
        <v>1169377</v>
      </c>
      <c r="P42" s="62">
        <f>SUM(P43:P58)</f>
        <v>1169377</v>
      </c>
      <c r="Q42" s="77">
        <f>Q43+Q56+Q57+Q58</f>
        <v>0</v>
      </c>
      <c r="R42" s="77">
        <f>R43+R56+R57+R58</f>
        <v>0</v>
      </c>
      <c r="S42" s="193">
        <f t="shared" si="2"/>
        <v>1169377</v>
      </c>
    </row>
    <row r="43" spans="1:19">
      <c r="A43" s="65"/>
      <c r="B43" s="68"/>
      <c r="C43" s="69"/>
      <c r="D43" s="108">
        <v>1</v>
      </c>
      <c r="E43" s="44" t="s">
        <v>39</v>
      </c>
      <c r="F43" s="44"/>
      <c r="G43" s="44" t="s">
        <v>40</v>
      </c>
      <c r="H43" s="113">
        <f>SUM(H44:H55)</f>
        <v>0</v>
      </c>
      <c r="I43" s="113">
        <f>SUM(I44:I55)</f>
        <v>0</v>
      </c>
      <c r="J43" s="113">
        <f>SUM(J44:J55)</f>
        <v>0</v>
      </c>
      <c r="K43" s="118">
        <f t="shared" si="0"/>
        <v>0</v>
      </c>
      <c r="L43" s="182">
        <f>'kiadási tábla 5.sz mód.ei.'!BA43</f>
        <v>0</v>
      </c>
      <c r="M43" s="113">
        <f>SUM(M44:M55)</f>
        <v>0</v>
      </c>
      <c r="N43" s="113">
        <f>SUM(N44:N55)</f>
        <v>0</v>
      </c>
      <c r="O43" s="118">
        <f t="shared" si="1"/>
        <v>0</v>
      </c>
      <c r="P43" s="182">
        <f>'kiadási tábla 5.sz mód.ei.'!BE43</f>
        <v>0</v>
      </c>
      <c r="Q43" s="113">
        <f>SUM(Q44:Q55)</f>
        <v>0</v>
      </c>
      <c r="R43" s="113">
        <f>SUM(R44:R55)</f>
        <v>0</v>
      </c>
      <c r="S43" s="194">
        <f t="shared" si="2"/>
        <v>0</v>
      </c>
    </row>
    <row r="44" spans="1:19">
      <c r="A44" s="65"/>
      <c r="B44" s="68"/>
      <c r="C44" s="69"/>
      <c r="D44" s="72"/>
      <c r="E44" s="108">
        <v>1</v>
      </c>
      <c r="F44" s="44" t="s">
        <v>41</v>
      </c>
      <c r="G44" s="44" t="s">
        <v>42</v>
      </c>
      <c r="H44" s="35">
        <f>'kiadási tábla 5.sz ered.ei.'!BA44</f>
        <v>0</v>
      </c>
      <c r="I44" s="35">
        <f>'kiadási tábla 5.sz ered.ei.'!BB44</f>
        <v>0</v>
      </c>
      <c r="J44" s="35">
        <f>'kiadási tábla 5.sz ered.ei.'!BC44</f>
        <v>0</v>
      </c>
      <c r="K44" s="118">
        <f t="shared" si="0"/>
        <v>0</v>
      </c>
      <c r="L44" s="182">
        <f>'kiadási tábla 5.sz mód.ei.'!BA44</f>
        <v>0</v>
      </c>
      <c r="M44" s="35">
        <f>'kiadási tábla 5.sz ered.ei.'!BF44</f>
        <v>0</v>
      </c>
      <c r="N44" s="35">
        <f>'kiadási tábla 5.sz ered.ei.'!BG44</f>
        <v>0</v>
      </c>
      <c r="O44" s="118">
        <f t="shared" si="1"/>
        <v>0</v>
      </c>
      <c r="P44" s="182">
        <f>'kiadási tábla 5.sz mód.ei.'!BE44</f>
        <v>0</v>
      </c>
      <c r="Q44" s="35">
        <f>'kiadási tábla 5.sz ered.ei.'!BJ44</f>
        <v>0</v>
      </c>
      <c r="R44" s="35">
        <f>'kiadási tábla 5.sz ered.ei.'!BK44</f>
        <v>0</v>
      </c>
      <c r="S44" s="194">
        <f t="shared" si="2"/>
        <v>0</v>
      </c>
    </row>
    <row r="45" spans="1:19">
      <c r="A45" s="65"/>
      <c r="B45" s="68"/>
      <c r="C45" s="69"/>
      <c r="D45" s="72"/>
      <c r="E45" s="108">
        <v>2</v>
      </c>
      <c r="F45" s="44" t="s">
        <v>43</v>
      </c>
      <c r="G45" s="44" t="s">
        <v>44</v>
      </c>
      <c r="H45" s="35">
        <f>'kiadási tábla 5.sz ered.ei.'!BA45</f>
        <v>0</v>
      </c>
      <c r="I45" s="35">
        <f>'kiadási tábla 5.sz ered.ei.'!BB45</f>
        <v>0</v>
      </c>
      <c r="J45" s="35">
        <f>'kiadási tábla 5.sz ered.ei.'!BC45</f>
        <v>0</v>
      </c>
      <c r="K45" s="118">
        <f t="shared" si="0"/>
        <v>0</v>
      </c>
      <c r="L45" s="182">
        <f>'kiadási tábla 5.sz mód.ei.'!BA45</f>
        <v>0</v>
      </c>
      <c r="M45" s="35">
        <f>'kiadási tábla 5.sz ered.ei.'!BF45</f>
        <v>0</v>
      </c>
      <c r="N45" s="35">
        <f>'kiadási tábla 5.sz ered.ei.'!BG45</f>
        <v>0</v>
      </c>
      <c r="O45" s="118">
        <f t="shared" si="1"/>
        <v>0</v>
      </c>
      <c r="P45" s="182">
        <f>'kiadási tábla 5.sz mód.ei.'!BE45</f>
        <v>0</v>
      </c>
      <c r="Q45" s="35">
        <f>'kiadási tábla 5.sz ered.ei.'!BJ45</f>
        <v>0</v>
      </c>
      <c r="R45" s="35">
        <f>'kiadási tábla 5.sz ered.ei.'!BK45</f>
        <v>0</v>
      </c>
      <c r="S45" s="194">
        <f t="shared" si="2"/>
        <v>0</v>
      </c>
    </row>
    <row r="46" spans="1:19">
      <c r="A46" s="65"/>
      <c r="B46" s="68"/>
      <c r="C46" s="69"/>
      <c r="D46" s="72"/>
      <c r="E46" s="79"/>
      <c r="F46" s="114" t="s">
        <v>45</v>
      </c>
      <c r="G46" s="114"/>
      <c r="H46" s="35">
        <f>'kiadási tábla 5.sz ered.ei.'!BA46</f>
        <v>0</v>
      </c>
      <c r="I46" s="35">
        <f>'kiadási tábla 5.sz ered.ei.'!BB46</f>
        <v>0</v>
      </c>
      <c r="J46" s="35">
        <f>'kiadási tábla 5.sz ered.ei.'!BC46</f>
        <v>0</v>
      </c>
      <c r="K46" s="118">
        <f t="shared" si="0"/>
        <v>0</v>
      </c>
      <c r="L46" s="182">
        <f>'kiadási tábla 5.sz mód.ei.'!BA46</f>
        <v>0</v>
      </c>
      <c r="M46" s="35">
        <f>'kiadási tábla 5.sz ered.ei.'!BF46</f>
        <v>0</v>
      </c>
      <c r="N46" s="35">
        <f>'kiadási tábla 5.sz ered.ei.'!BG46</f>
        <v>0</v>
      </c>
      <c r="O46" s="118">
        <f t="shared" si="1"/>
        <v>0</v>
      </c>
      <c r="P46" s="182">
        <f>'kiadási tábla 5.sz mód.ei.'!BE46</f>
        <v>0</v>
      </c>
      <c r="Q46" s="35">
        <f>'kiadási tábla 5.sz ered.ei.'!BJ46</f>
        <v>0</v>
      </c>
      <c r="R46" s="35">
        <f>'kiadási tábla 5.sz ered.ei.'!BK46</f>
        <v>0</v>
      </c>
      <c r="S46" s="194">
        <f t="shared" si="2"/>
        <v>0</v>
      </c>
    </row>
    <row r="47" spans="1:19" hidden="1">
      <c r="A47" s="65"/>
      <c r="B47" s="68"/>
      <c r="C47" s="69"/>
      <c r="D47" s="72"/>
      <c r="E47" s="79"/>
      <c r="F47" s="68"/>
      <c r="G47" s="68"/>
      <c r="H47" s="35">
        <f>'kiadási tábla 5.sz ered.ei.'!BA47</f>
        <v>0</v>
      </c>
      <c r="I47" s="35">
        <f>'kiadási tábla 5.sz ered.ei.'!BB47</f>
        <v>0</v>
      </c>
      <c r="J47" s="35">
        <f>'kiadási tábla 5.sz ered.ei.'!BC47</f>
        <v>0</v>
      </c>
      <c r="K47" s="118">
        <f t="shared" si="0"/>
        <v>0</v>
      </c>
      <c r="L47" s="182">
        <f>'kiadási tábla 5.sz mód.ei.'!BA47</f>
        <v>0</v>
      </c>
      <c r="M47" s="35">
        <f>'kiadási tábla 5.sz ered.ei.'!BF47</f>
        <v>0</v>
      </c>
      <c r="N47" s="35">
        <f>'kiadási tábla 5.sz ered.ei.'!BG47</f>
        <v>0</v>
      </c>
      <c r="O47" s="118">
        <f t="shared" si="1"/>
        <v>0</v>
      </c>
      <c r="P47" s="182">
        <f>'kiadási tábla 5.sz mód.ei.'!BE47</f>
        <v>0</v>
      </c>
      <c r="Q47" s="35">
        <f>'kiadási tábla 5.sz ered.ei.'!BJ47</f>
        <v>0</v>
      </c>
      <c r="R47" s="35">
        <f>'kiadási tábla 5.sz ered.ei.'!BK47</f>
        <v>0</v>
      </c>
      <c r="S47" s="194">
        <f t="shared" si="2"/>
        <v>0</v>
      </c>
    </row>
    <row r="48" spans="1:19" hidden="1">
      <c r="A48" s="65"/>
      <c r="B48" s="68"/>
      <c r="C48" s="69"/>
      <c r="D48" s="72"/>
      <c r="E48" s="79"/>
      <c r="F48" s="68"/>
      <c r="G48" s="68"/>
      <c r="H48" s="35">
        <f>'kiadási tábla 5.sz ered.ei.'!BA48</f>
        <v>0</v>
      </c>
      <c r="I48" s="35">
        <f>'kiadási tábla 5.sz ered.ei.'!BB48</f>
        <v>0</v>
      </c>
      <c r="J48" s="35">
        <f>'kiadási tábla 5.sz ered.ei.'!BC48</f>
        <v>0</v>
      </c>
      <c r="K48" s="118">
        <f t="shared" si="0"/>
        <v>0</v>
      </c>
      <c r="L48" s="182">
        <f>'kiadási tábla 5.sz mód.ei.'!BA48</f>
        <v>0</v>
      </c>
      <c r="M48" s="35">
        <f>'kiadási tábla 5.sz ered.ei.'!BF48</f>
        <v>0</v>
      </c>
      <c r="N48" s="35">
        <f>'kiadási tábla 5.sz ered.ei.'!BG48</f>
        <v>0</v>
      </c>
      <c r="O48" s="118">
        <f t="shared" si="1"/>
        <v>0</v>
      </c>
      <c r="P48" s="182">
        <f>'kiadási tábla 5.sz mód.ei.'!BE48</f>
        <v>0</v>
      </c>
      <c r="Q48" s="35">
        <f>'kiadási tábla 5.sz ered.ei.'!BJ48</f>
        <v>0</v>
      </c>
      <c r="R48" s="35">
        <f>'kiadási tábla 5.sz ered.ei.'!BK48</f>
        <v>0</v>
      </c>
      <c r="S48" s="194">
        <f t="shared" si="2"/>
        <v>0</v>
      </c>
    </row>
    <row r="49" spans="1:19" hidden="1">
      <c r="A49" s="65"/>
      <c r="B49" s="68"/>
      <c r="C49" s="69"/>
      <c r="D49" s="72"/>
      <c r="E49" s="79"/>
      <c r="F49" s="68"/>
      <c r="G49" s="68"/>
      <c r="H49" s="35">
        <f>'kiadási tábla 5.sz ered.ei.'!BA49</f>
        <v>0</v>
      </c>
      <c r="I49" s="35">
        <f>'kiadási tábla 5.sz ered.ei.'!BB49</f>
        <v>0</v>
      </c>
      <c r="J49" s="35">
        <f>'kiadási tábla 5.sz ered.ei.'!BC49</f>
        <v>0</v>
      </c>
      <c r="K49" s="118">
        <f t="shared" si="0"/>
        <v>0</v>
      </c>
      <c r="L49" s="182">
        <f>'kiadási tábla 5.sz mód.ei.'!BA49</f>
        <v>0</v>
      </c>
      <c r="M49" s="35">
        <f>'kiadási tábla 5.sz ered.ei.'!BF49</f>
        <v>0</v>
      </c>
      <c r="N49" s="35">
        <f>'kiadási tábla 5.sz ered.ei.'!BG49</f>
        <v>0</v>
      </c>
      <c r="O49" s="118">
        <f t="shared" si="1"/>
        <v>0</v>
      </c>
      <c r="P49" s="182">
        <f>'kiadási tábla 5.sz mód.ei.'!BE49</f>
        <v>0</v>
      </c>
      <c r="Q49" s="35">
        <f>'kiadási tábla 5.sz ered.ei.'!BJ49</f>
        <v>0</v>
      </c>
      <c r="R49" s="35">
        <f>'kiadási tábla 5.sz ered.ei.'!BK49</f>
        <v>0</v>
      </c>
      <c r="S49" s="194">
        <f t="shared" si="2"/>
        <v>0</v>
      </c>
    </row>
    <row r="50" spans="1:19" hidden="1">
      <c r="A50" s="65"/>
      <c r="B50" s="68"/>
      <c r="C50" s="69"/>
      <c r="D50" s="72"/>
      <c r="E50" s="79"/>
      <c r="F50" s="68"/>
      <c r="G50" s="68"/>
      <c r="H50" s="35">
        <f>'kiadási tábla 5.sz ered.ei.'!BA50</f>
        <v>0</v>
      </c>
      <c r="I50" s="35">
        <f>'kiadási tábla 5.sz ered.ei.'!BB50</f>
        <v>0</v>
      </c>
      <c r="J50" s="35">
        <f>'kiadási tábla 5.sz ered.ei.'!BC50</f>
        <v>0</v>
      </c>
      <c r="K50" s="118">
        <f t="shared" si="0"/>
        <v>0</v>
      </c>
      <c r="L50" s="182">
        <f>'kiadási tábla 5.sz mód.ei.'!BA50</f>
        <v>0</v>
      </c>
      <c r="M50" s="35">
        <f>'kiadási tábla 5.sz ered.ei.'!BF50</f>
        <v>0</v>
      </c>
      <c r="N50" s="35">
        <f>'kiadási tábla 5.sz ered.ei.'!BG50</f>
        <v>0</v>
      </c>
      <c r="O50" s="118">
        <f t="shared" si="1"/>
        <v>0</v>
      </c>
      <c r="P50" s="182">
        <f>'kiadási tábla 5.sz mód.ei.'!BE50</f>
        <v>0</v>
      </c>
      <c r="Q50" s="35">
        <f>'kiadási tábla 5.sz ered.ei.'!BJ50</f>
        <v>0</v>
      </c>
      <c r="R50" s="35">
        <f>'kiadási tábla 5.sz ered.ei.'!BK50</f>
        <v>0</v>
      </c>
      <c r="S50" s="194">
        <f t="shared" si="2"/>
        <v>0</v>
      </c>
    </row>
    <row r="51" spans="1:19" hidden="1">
      <c r="A51" s="65"/>
      <c r="B51" s="68"/>
      <c r="C51" s="69"/>
      <c r="D51" s="72"/>
      <c r="E51" s="79"/>
      <c r="F51" s="68"/>
      <c r="G51" s="68"/>
      <c r="H51" s="35">
        <f>'kiadási tábla 5.sz ered.ei.'!BA51</f>
        <v>0</v>
      </c>
      <c r="I51" s="35">
        <f>'kiadási tábla 5.sz ered.ei.'!BB51</f>
        <v>0</v>
      </c>
      <c r="J51" s="35">
        <f>'kiadási tábla 5.sz ered.ei.'!BC51</f>
        <v>0</v>
      </c>
      <c r="K51" s="118">
        <f t="shared" si="0"/>
        <v>0</v>
      </c>
      <c r="L51" s="182">
        <f>'kiadási tábla 5.sz mód.ei.'!BA51</f>
        <v>0</v>
      </c>
      <c r="M51" s="35">
        <f>'kiadási tábla 5.sz ered.ei.'!BF51</f>
        <v>0</v>
      </c>
      <c r="N51" s="35">
        <f>'kiadási tábla 5.sz ered.ei.'!BG51</f>
        <v>0</v>
      </c>
      <c r="O51" s="118">
        <f t="shared" si="1"/>
        <v>0</v>
      </c>
      <c r="P51" s="182">
        <f>'kiadási tábla 5.sz mód.ei.'!BE51</f>
        <v>0</v>
      </c>
      <c r="Q51" s="35">
        <f>'kiadási tábla 5.sz ered.ei.'!BJ51</f>
        <v>0</v>
      </c>
      <c r="R51" s="35">
        <f>'kiadási tábla 5.sz ered.ei.'!BK51</f>
        <v>0</v>
      </c>
      <c r="S51" s="194">
        <f t="shared" si="2"/>
        <v>0</v>
      </c>
    </row>
    <row r="52" spans="1:19" hidden="1">
      <c r="A52" s="65"/>
      <c r="B52" s="68"/>
      <c r="C52" s="69"/>
      <c r="D52" s="72"/>
      <c r="E52" s="79"/>
      <c r="F52" s="68"/>
      <c r="G52" s="68"/>
      <c r="H52" s="35">
        <f>'kiadási tábla 5.sz ered.ei.'!BA52</f>
        <v>0</v>
      </c>
      <c r="I52" s="35">
        <f>'kiadási tábla 5.sz ered.ei.'!BB52</f>
        <v>0</v>
      </c>
      <c r="J52" s="35">
        <f>'kiadási tábla 5.sz ered.ei.'!BC52</f>
        <v>0</v>
      </c>
      <c r="K52" s="118">
        <f t="shared" si="0"/>
        <v>0</v>
      </c>
      <c r="L52" s="182">
        <f>'kiadási tábla 5.sz mód.ei.'!BA52</f>
        <v>0</v>
      </c>
      <c r="M52" s="35">
        <f>'kiadási tábla 5.sz ered.ei.'!BF52</f>
        <v>0</v>
      </c>
      <c r="N52" s="35">
        <f>'kiadási tábla 5.sz ered.ei.'!BG52</f>
        <v>0</v>
      </c>
      <c r="O52" s="118">
        <f t="shared" si="1"/>
        <v>0</v>
      </c>
      <c r="P52" s="182">
        <f>'kiadási tábla 5.sz mód.ei.'!BE52</f>
        <v>0</v>
      </c>
      <c r="Q52" s="35">
        <f>'kiadási tábla 5.sz ered.ei.'!BJ52</f>
        <v>0</v>
      </c>
      <c r="R52" s="35">
        <f>'kiadási tábla 5.sz ered.ei.'!BK52</f>
        <v>0</v>
      </c>
      <c r="S52" s="194">
        <f t="shared" si="2"/>
        <v>0</v>
      </c>
    </row>
    <row r="53" spans="1:19" hidden="1">
      <c r="A53" s="65"/>
      <c r="B53" s="68"/>
      <c r="C53" s="69"/>
      <c r="D53" s="72"/>
      <c r="E53" s="79"/>
      <c r="F53" s="68"/>
      <c r="G53" s="68"/>
      <c r="H53" s="35">
        <f>'kiadási tábla 5.sz ered.ei.'!BA53</f>
        <v>0</v>
      </c>
      <c r="I53" s="35">
        <f>'kiadási tábla 5.sz ered.ei.'!BB53</f>
        <v>0</v>
      </c>
      <c r="J53" s="35">
        <f>'kiadási tábla 5.sz ered.ei.'!BC53</f>
        <v>0</v>
      </c>
      <c r="K53" s="118">
        <f t="shared" si="0"/>
        <v>0</v>
      </c>
      <c r="L53" s="182">
        <f>'kiadási tábla 5.sz mód.ei.'!BA53</f>
        <v>0</v>
      </c>
      <c r="M53" s="35">
        <f>'kiadási tábla 5.sz ered.ei.'!BF53</f>
        <v>0</v>
      </c>
      <c r="N53" s="35">
        <f>'kiadási tábla 5.sz ered.ei.'!BG53</f>
        <v>0</v>
      </c>
      <c r="O53" s="118">
        <f t="shared" si="1"/>
        <v>0</v>
      </c>
      <c r="P53" s="182">
        <f>'kiadási tábla 5.sz mód.ei.'!BE53</f>
        <v>0</v>
      </c>
      <c r="Q53" s="35">
        <f>'kiadási tábla 5.sz ered.ei.'!BJ53</f>
        <v>0</v>
      </c>
      <c r="R53" s="35">
        <f>'kiadási tábla 5.sz ered.ei.'!BK53</f>
        <v>0</v>
      </c>
      <c r="S53" s="194">
        <f t="shared" si="2"/>
        <v>0</v>
      </c>
    </row>
    <row r="54" spans="1:19" hidden="1">
      <c r="A54" s="65"/>
      <c r="B54" s="68"/>
      <c r="C54" s="69"/>
      <c r="D54" s="72"/>
      <c r="E54" s="79"/>
      <c r="F54" s="68"/>
      <c r="G54" s="68"/>
      <c r="H54" s="35">
        <f>'kiadási tábla 5.sz ered.ei.'!BA54</f>
        <v>0</v>
      </c>
      <c r="I54" s="35">
        <f>'kiadási tábla 5.sz ered.ei.'!BB54</f>
        <v>0</v>
      </c>
      <c r="J54" s="35">
        <f>'kiadási tábla 5.sz ered.ei.'!BC54</f>
        <v>0</v>
      </c>
      <c r="K54" s="118">
        <f t="shared" si="0"/>
        <v>0</v>
      </c>
      <c r="L54" s="182">
        <f>'kiadási tábla 5.sz mód.ei.'!BA54</f>
        <v>0</v>
      </c>
      <c r="M54" s="35">
        <f>'kiadási tábla 5.sz ered.ei.'!BF54</f>
        <v>0</v>
      </c>
      <c r="N54" s="35">
        <f>'kiadási tábla 5.sz ered.ei.'!BG54</f>
        <v>0</v>
      </c>
      <c r="O54" s="118">
        <f t="shared" si="1"/>
        <v>0</v>
      </c>
      <c r="P54" s="182">
        <f>'kiadási tábla 5.sz mód.ei.'!BE54</f>
        <v>0</v>
      </c>
      <c r="Q54" s="35">
        <f>'kiadási tábla 5.sz ered.ei.'!BJ54</f>
        <v>0</v>
      </c>
      <c r="R54" s="35">
        <f>'kiadási tábla 5.sz ered.ei.'!BK54</f>
        <v>0</v>
      </c>
      <c r="S54" s="194">
        <f t="shared" si="2"/>
        <v>0</v>
      </c>
    </row>
    <row r="55" spans="1:19">
      <c r="A55" s="65"/>
      <c r="B55" s="68"/>
      <c r="C55" s="69"/>
      <c r="D55" s="72"/>
      <c r="E55" s="108">
        <v>3</v>
      </c>
      <c r="F55" s="70" t="s">
        <v>46</v>
      </c>
      <c r="G55" s="44" t="s">
        <v>47</v>
      </c>
      <c r="H55" s="35">
        <f>'kiadási tábla 5.sz ered.ei.'!BA55</f>
        <v>0</v>
      </c>
      <c r="I55" s="35">
        <f>'kiadási tábla 5.sz ered.ei.'!BB55</f>
        <v>0</v>
      </c>
      <c r="J55" s="35">
        <f>'kiadási tábla 5.sz ered.ei.'!BC55</f>
        <v>0</v>
      </c>
      <c r="K55" s="118">
        <f t="shared" si="0"/>
        <v>0</v>
      </c>
      <c r="L55" s="182">
        <f>'kiadási tábla 5.sz mód.ei.'!BA55</f>
        <v>0</v>
      </c>
      <c r="M55" s="35">
        <f>'kiadási tábla 5.sz ered.ei.'!BF55</f>
        <v>0</v>
      </c>
      <c r="N55" s="35">
        <f>'kiadási tábla 5.sz ered.ei.'!BG55</f>
        <v>0</v>
      </c>
      <c r="O55" s="118">
        <f t="shared" si="1"/>
        <v>0</v>
      </c>
      <c r="P55" s="182">
        <f>'kiadási tábla 5.sz mód.ei.'!BE55</f>
        <v>0</v>
      </c>
      <c r="Q55" s="35">
        <f>'kiadási tábla 5.sz ered.ei.'!BJ55</f>
        <v>0</v>
      </c>
      <c r="R55" s="35">
        <f>'kiadási tábla 5.sz ered.ei.'!BK55</f>
        <v>0</v>
      </c>
      <c r="S55" s="194">
        <f t="shared" si="2"/>
        <v>0</v>
      </c>
    </row>
    <row r="56" spans="1:19">
      <c r="A56" s="65"/>
      <c r="B56" s="68"/>
      <c r="C56" s="69"/>
      <c r="D56" s="72">
        <v>2</v>
      </c>
      <c r="E56" s="44" t="s">
        <v>456</v>
      </c>
      <c r="F56" s="114"/>
      <c r="G56" s="114" t="s">
        <v>48</v>
      </c>
      <c r="H56" s="35">
        <f>'kiadási tábla 5.sz ered.ei.'!BA56</f>
        <v>1169377</v>
      </c>
      <c r="I56" s="35">
        <f>'kiadási tábla 5.sz ered.ei.'!BB56</f>
        <v>0</v>
      </c>
      <c r="J56" s="35">
        <f>'kiadási tábla 5.sz ered.ei.'!BC56</f>
        <v>0</v>
      </c>
      <c r="K56" s="118">
        <f t="shared" si="0"/>
        <v>1169377</v>
      </c>
      <c r="L56" s="182">
        <f>'kiadási tábla 5.sz mód.ei.'!BA56</f>
        <v>1169377</v>
      </c>
      <c r="M56" s="35">
        <f>'kiadási tábla 5.sz ered.ei.'!BF56</f>
        <v>0</v>
      </c>
      <c r="N56" s="35">
        <f>'kiadási tábla 5.sz ered.ei.'!BG56</f>
        <v>0</v>
      </c>
      <c r="O56" s="118">
        <f t="shared" si="1"/>
        <v>1169377</v>
      </c>
      <c r="P56" s="182">
        <f>'kiadási tábla 5.sz telj.'!BA56</f>
        <v>1169377</v>
      </c>
      <c r="Q56" s="35">
        <f>'kiadási tábla 5.sz ered.ei.'!BJ56</f>
        <v>0</v>
      </c>
      <c r="R56" s="35">
        <f>'kiadási tábla 5.sz ered.ei.'!BK56</f>
        <v>0</v>
      </c>
      <c r="S56" s="194">
        <f t="shared" si="2"/>
        <v>1169377</v>
      </c>
    </row>
    <row r="57" spans="1:19">
      <c r="A57" s="65"/>
      <c r="B57" s="68"/>
      <c r="C57" s="69"/>
      <c r="D57" s="72">
        <v>3</v>
      </c>
      <c r="E57" s="44" t="s">
        <v>49</v>
      </c>
      <c r="F57" s="114"/>
      <c r="G57" s="114" t="s">
        <v>50</v>
      </c>
      <c r="H57" s="35"/>
      <c r="I57" s="35">
        <f>'kiadási tábla 5.sz ered.ei.'!BB57</f>
        <v>0</v>
      </c>
      <c r="J57" s="35">
        <f>'kiadási tábla 5.sz ered.ei.'!BC57</f>
        <v>0</v>
      </c>
      <c r="K57" s="118">
        <f t="shared" si="0"/>
        <v>0</v>
      </c>
      <c r="L57" s="182">
        <f>'kiadási tábla 5.sz mód.ei.'!BA57</f>
        <v>0</v>
      </c>
      <c r="M57" s="35">
        <f>'kiadási tábla 5.sz ered.ei.'!BF57</f>
        <v>0</v>
      </c>
      <c r="N57" s="35">
        <f>'kiadási tábla 5.sz ered.ei.'!BG57</f>
        <v>0</v>
      </c>
      <c r="O57" s="118">
        <f t="shared" si="1"/>
        <v>0</v>
      </c>
      <c r="P57" s="182">
        <f>'kiadási tábla 5.sz mód.ei.'!BE57</f>
        <v>0</v>
      </c>
      <c r="Q57" s="35">
        <f>'kiadási tábla 5.sz ered.ei.'!BJ57</f>
        <v>0</v>
      </c>
      <c r="R57" s="35">
        <f>'kiadási tábla 5.sz ered.ei.'!BK57</f>
        <v>0</v>
      </c>
      <c r="S57" s="194">
        <f t="shared" si="2"/>
        <v>0</v>
      </c>
    </row>
    <row r="58" spans="1:19">
      <c r="A58" s="65"/>
      <c r="B58" s="68"/>
      <c r="C58" s="69"/>
      <c r="D58" s="72">
        <v>4</v>
      </c>
      <c r="E58" s="44" t="s">
        <v>51</v>
      </c>
      <c r="F58" s="114"/>
      <c r="G58" s="114" t="s">
        <v>52</v>
      </c>
      <c r="H58" s="35">
        <f>'kiadási tábla 5.sz ered.ei.'!BA58</f>
        <v>0</v>
      </c>
      <c r="I58" s="35">
        <f>'kiadási tábla 5.sz ered.ei.'!BB58</f>
        <v>0</v>
      </c>
      <c r="J58" s="35">
        <f>'kiadási tábla 5.sz ered.ei.'!BC58</f>
        <v>0</v>
      </c>
      <c r="K58" s="118">
        <f t="shared" si="0"/>
        <v>0</v>
      </c>
      <c r="L58" s="182">
        <f>'kiadási tábla 5.sz mód.ei.'!BA58</f>
        <v>0</v>
      </c>
      <c r="M58" s="35">
        <f>'kiadási tábla 5.sz ered.ei.'!BF58</f>
        <v>0</v>
      </c>
      <c r="N58" s="35">
        <f>'kiadási tábla 5.sz ered.ei.'!BG58</f>
        <v>0</v>
      </c>
      <c r="O58" s="118">
        <f t="shared" si="1"/>
        <v>0</v>
      </c>
      <c r="P58" s="182">
        <f>'kiadási tábla 5.sz mód.ei.'!BE58</f>
        <v>0</v>
      </c>
      <c r="Q58" s="35">
        <f>'kiadási tábla 5.sz ered.ei.'!BJ58</f>
        <v>0</v>
      </c>
      <c r="R58" s="35">
        <f>'kiadási tábla 5.sz ered.ei.'!BK58</f>
        <v>0</v>
      </c>
      <c r="S58" s="194">
        <f t="shared" si="2"/>
        <v>0</v>
      </c>
    </row>
    <row r="59" spans="1:19">
      <c r="A59" s="65"/>
      <c r="B59" s="68"/>
      <c r="C59" s="81">
        <v>2</v>
      </c>
      <c r="D59" s="15" t="s">
        <v>53</v>
      </c>
      <c r="E59" s="76"/>
      <c r="F59" s="76"/>
      <c r="G59" s="76" t="s">
        <v>54</v>
      </c>
      <c r="H59" s="62">
        <f>'kiadási tábla 5.sz ered.ei.'!BA59</f>
        <v>0</v>
      </c>
      <c r="I59" s="62">
        <f>'kiadási tábla 5.sz ered.ei.'!BB59</f>
        <v>0</v>
      </c>
      <c r="J59" s="62">
        <f>'kiadási tábla 5.sz ered.ei.'!BC59</f>
        <v>0</v>
      </c>
      <c r="K59" s="117">
        <f t="shared" si="0"/>
        <v>0</v>
      </c>
      <c r="L59" s="62">
        <f>'kiadási tábla 5.sz ered.ei.'!BE59</f>
        <v>0</v>
      </c>
      <c r="M59" s="62">
        <f>'kiadási tábla 5.sz ered.ei.'!BF59</f>
        <v>0</v>
      </c>
      <c r="N59" s="62">
        <f>'kiadási tábla 5.sz ered.ei.'!BG59</f>
        <v>0</v>
      </c>
      <c r="O59" s="117">
        <f t="shared" si="1"/>
        <v>0</v>
      </c>
      <c r="P59" s="62">
        <f>'kiadási tábla 5.sz ered.ei.'!BI59</f>
        <v>0</v>
      </c>
      <c r="Q59" s="62">
        <f>'kiadási tábla 5.sz ered.ei.'!BJ59</f>
        <v>0</v>
      </c>
      <c r="R59" s="62">
        <f>'kiadási tábla 5.sz ered.ei.'!BK59</f>
        <v>0</v>
      </c>
      <c r="S59" s="193">
        <f t="shared" si="2"/>
        <v>0</v>
      </c>
    </row>
    <row r="60" spans="1:19">
      <c r="A60" s="65"/>
      <c r="B60" s="68"/>
      <c r="C60" s="81">
        <v>3</v>
      </c>
      <c r="D60" s="606" t="s">
        <v>55</v>
      </c>
      <c r="E60" s="606"/>
      <c r="F60" s="606"/>
      <c r="G60" s="76" t="s">
        <v>56</v>
      </c>
      <c r="H60" s="62">
        <f>'kiadási tábla 5.sz ered.ei.'!BA60</f>
        <v>0</v>
      </c>
      <c r="I60" s="62">
        <f>'kiadási tábla 5.sz ered.ei.'!BB60</f>
        <v>0</v>
      </c>
      <c r="J60" s="62">
        <f>'kiadási tábla 5.sz ered.ei.'!BC60</f>
        <v>0</v>
      </c>
      <c r="K60" s="117">
        <f t="shared" si="0"/>
        <v>0</v>
      </c>
      <c r="L60" s="62">
        <f>'kiadási tábla 5.sz ered.ei.'!BE60</f>
        <v>0</v>
      </c>
      <c r="M60" s="62">
        <f>'kiadási tábla 5.sz ered.ei.'!BF60</f>
        <v>0</v>
      </c>
      <c r="N60" s="62">
        <f>'kiadási tábla 5.sz ered.ei.'!BG60</f>
        <v>0</v>
      </c>
      <c r="O60" s="117">
        <f t="shared" si="1"/>
        <v>0</v>
      </c>
      <c r="P60" s="62">
        <f>'kiadási tábla 5.sz ered.ei.'!BI60</f>
        <v>0</v>
      </c>
      <c r="Q60" s="62">
        <f>'kiadási tábla 5.sz ered.ei.'!BJ60</f>
        <v>0</v>
      </c>
      <c r="R60" s="62">
        <f>'kiadási tábla 5.sz ered.ei.'!BK60</f>
        <v>0</v>
      </c>
      <c r="S60" s="193">
        <f t="shared" si="2"/>
        <v>0</v>
      </c>
    </row>
    <row r="61" spans="1:19" s="580" customFormat="1" ht="14.25">
      <c r="A61" s="632" t="s">
        <v>57</v>
      </c>
      <c r="B61" s="633"/>
      <c r="C61" s="633"/>
      <c r="D61" s="633"/>
      <c r="E61" s="633"/>
      <c r="F61" s="633"/>
      <c r="G61" s="633"/>
      <c r="H61" s="82">
        <f>H40+H41</f>
        <v>148980927</v>
      </c>
      <c r="I61" s="82">
        <f>I40+I41</f>
        <v>0</v>
      </c>
      <c r="J61" s="82">
        <f>J40+J41</f>
        <v>0</v>
      </c>
      <c r="K61" s="183">
        <f t="shared" si="0"/>
        <v>148980927</v>
      </c>
      <c r="L61" s="82">
        <f>L40+L41</f>
        <v>154090873</v>
      </c>
      <c r="M61" s="82">
        <f>M40+M41</f>
        <v>0</v>
      </c>
      <c r="N61" s="82">
        <f>N40+N41</f>
        <v>0</v>
      </c>
      <c r="O61" s="183">
        <f t="shared" si="1"/>
        <v>154090873</v>
      </c>
      <c r="P61" s="82">
        <f>P40+P41</f>
        <v>114656649</v>
      </c>
      <c r="Q61" s="82">
        <f>Q40+Q41</f>
        <v>0</v>
      </c>
      <c r="R61" s="82">
        <f>R40+R41</f>
        <v>0</v>
      </c>
      <c r="S61" s="196">
        <f t="shared" si="2"/>
        <v>114656649</v>
      </c>
    </row>
    <row r="62" spans="1:19" s="580" customFormat="1" ht="14.25">
      <c r="A62" s="632" t="s">
        <v>58</v>
      </c>
      <c r="B62" s="633"/>
      <c r="C62" s="633"/>
      <c r="D62" s="633"/>
      <c r="E62" s="633"/>
      <c r="F62" s="633"/>
      <c r="G62" s="633"/>
      <c r="H62" s="82">
        <f>H57</f>
        <v>0</v>
      </c>
      <c r="I62" s="82">
        <f>I57</f>
        <v>0</v>
      </c>
      <c r="J62" s="82">
        <f>J57</f>
        <v>0</v>
      </c>
      <c r="K62" s="183">
        <f t="shared" si="0"/>
        <v>0</v>
      </c>
      <c r="L62" s="82">
        <f>L57</f>
        <v>0</v>
      </c>
      <c r="M62" s="82">
        <f>M57</f>
        <v>0</v>
      </c>
      <c r="N62" s="82">
        <f>N57</f>
        <v>0</v>
      </c>
      <c r="O62" s="183">
        <f t="shared" si="1"/>
        <v>0</v>
      </c>
      <c r="P62" s="82">
        <f>P57</f>
        <v>0</v>
      </c>
      <c r="Q62" s="82">
        <f>Q57</f>
        <v>0</v>
      </c>
      <c r="R62" s="82">
        <f>R57</f>
        <v>0</v>
      </c>
      <c r="S62" s="196">
        <f t="shared" si="2"/>
        <v>0</v>
      </c>
    </row>
    <row r="63" spans="1:19" s="580" customFormat="1" ht="14.25">
      <c r="A63" s="632" t="s">
        <v>59</v>
      </c>
      <c r="B63" s="633"/>
      <c r="C63" s="633"/>
      <c r="D63" s="633"/>
      <c r="E63" s="633"/>
      <c r="F63" s="633"/>
      <c r="G63" s="633"/>
      <c r="H63" s="82">
        <f>H61-H62</f>
        <v>148980927</v>
      </c>
      <c r="I63" s="82">
        <f>I61-I62</f>
        <v>0</v>
      </c>
      <c r="J63" s="82">
        <f>J61-J62</f>
        <v>0</v>
      </c>
      <c r="K63" s="183">
        <f t="shared" si="0"/>
        <v>148980927</v>
      </c>
      <c r="L63" s="82">
        <f>L61-L62</f>
        <v>154090873</v>
      </c>
      <c r="M63" s="82">
        <f>M61-M62</f>
        <v>0</v>
      </c>
      <c r="N63" s="82">
        <f>N61-N62</f>
        <v>0</v>
      </c>
      <c r="O63" s="183">
        <f t="shared" si="1"/>
        <v>154090873</v>
      </c>
      <c r="P63" s="82">
        <f>P61-P62</f>
        <v>114656649</v>
      </c>
      <c r="Q63" s="82">
        <f>Q61-Q62</f>
        <v>0</v>
      </c>
      <c r="R63" s="82">
        <f>R61-R62</f>
        <v>0</v>
      </c>
      <c r="S63" s="196">
        <f t="shared" si="2"/>
        <v>114656649</v>
      </c>
    </row>
    <row r="64" spans="1:19" s="580" customFormat="1" ht="14.25">
      <c r="A64" s="628" t="s">
        <v>60</v>
      </c>
      <c r="B64" s="629"/>
      <c r="C64" s="629"/>
      <c r="D64" s="629"/>
      <c r="E64" s="629"/>
      <c r="F64" s="629"/>
      <c r="G64" s="629"/>
      <c r="H64" s="393">
        <v>2</v>
      </c>
      <c r="I64" s="394">
        <f>'kiadási tábla 5.sz ered.ei.'!BB64</f>
        <v>0</v>
      </c>
      <c r="J64" s="394">
        <f>'kiadási tábla 5.sz ered.ei.'!BC64</f>
        <v>0</v>
      </c>
      <c r="K64" s="428">
        <f t="shared" si="0"/>
        <v>2</v>
      </c>
      <c r="L64" s="393">
        <v>2</v>
      </c>
      <c r="M64" s="394">
        <f>'kiadási tábla 5.sz ered.ei.'!BF64</f>
        <v>0</v>
      </c>
      <c r="N64" s="394">
        <f>'kiadási tábla 5.sz ered.ei.'!BG64</f>
        <v>0</v>
      </c>
      <c r="O64" s="428">
        <f t="shared" si="1"/>
        <v>2</v>
      </c>
      <c r="P64" s="393">
        <v>12</v>
      </c>
      <c r="Q64" s="394">
        <f>'kiadási tábla 5.sz ered.ei.'!BJ64</f>
        <v>0</v>
      </c>
      <c r="R64" s="394">
        <f>'kiadási tábla 5.sz ered.ei.'!BK64</f>
        <v>0</v>
      </c>
      <c r="S64" s="429">
        <f t="shared" si="2"/>
        <v>12</v>
      </c>
    </row>
    <row r="65" spans="1:19" s="580" customFormat="1" thickBot="1">
      <c r="A65" s="630" t="s">
        <v>61</v>
      </c>
      <c r="B65" s="631"/>
      <c r="C65" s="631"/>
      <c r="D65" s="631"/>
      <c r="E65" s="631"/>
      <c r="F65" s="631"/>
      <c r="G65" s="631"/>
      <c r="H65" s="401">
        <v>8</v>
      </c>
      <c r="I65" s="395">
        <f>'kiadási tábla 5.sz ered.ei.'!BB65</f>
        <v>0</v>
      </c>
      <c r="J65" s="395">
        <f>'kiadási tábla 5.sz ered.ei.'!BC65</f>
        <v>0</v>
      </c>
      <c r="K65" s="430">
        <f t="shared" si="0"/>
        <v>8</v>
      </c>
      <c r="L65" s="401">
        <v>8</v>
      </c>
      <c r="M65" s="395">
        <f>'kiadási tábla 5.sz ered.ei.'!BF65</f>
        <v>0</v>
      </c>
      <c r="N65" s="395">
        <f>'kiadási tábla 5.sz ered.ei.'!BG65</f>
        <v>0</v>
      </c>
      <c r="O65" s="430">
        <f t="shared" si="1"/>
        <v>8</v>
      </c>
      <c r="P65" s="401">
        <v>11</v>
      </c>
      <c r="Q65" s="395">
        <f>'kiadási tábla 5.sz ered.ei.'!BJ65</f>
        <v>0</v>
      </c>
      <c r="R65" s="395">
        <f>'kiadási tábla 5.sz ered.ei.'!BK65</f>
        <v>0</v>
      </c>
      <c r="S65" s="431">
        <f t="shared" si="2"/>
        <v>11</v>
      </c>
    </row>
    <row r="66" spans="1:19" s="280" customFormat="1" ht="14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5"/>
    </row>
    <row r="67" spans="1:19" s="280" customFormat="1" ht="14.25">
      <c r="A67" s="184"/>
      <c r="B67" s="184"/>
      <c r="C67" s="184"/>
      <c r="D67" s="184"/>
      <c r="E67" s="184"/>
      <c r="F67" s="102"/>
      <c r="G67" s="102"/>
      <c r="H67" s="102"/>
      <c r="I67" s="102"/>
      <c r="J67" s="102"/>
      <c r="K67" s="107"/>
    </row>
    <row r="68" spans="1:19" s="280" customForma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00"/>
    </row>
    <row r="69" spans="1:19" s="280" customForma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00"/>
    </row>
    <row r="70" spans="1:19" s="280" customFormat="1" ht="14.2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7"/>
    </row>
    <row r="71" spans="1:19" s="280" customFormat="1" ht="14.2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7"/>
    </row>
    <row r="72" spans="1:19" s="280" customFormat="1" ht="14.2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8"/>
    </row>
    <row r="73" spans="1:19" s="280" customFormat="1" ht="14.2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90"/>
    </row>
    <row r="74" spans="1:19" s="280" customFormat="1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</row>
    <row r="75" spans="1:19" s="280" customForma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</row>
    <row r="76" spans="1:19" s="280" customFormat="1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</row>
    <row r="77" spans="1:19" s="280" customForma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</row>
    <row r="78" spans="1:19" s="280" customForma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</row>
    <row r="79" spans="1:19" s="280" customFormat="1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</row>
    <row r="80" spans="1:19" s="280" customFormat="1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</row>
    <row r="81" spans="1:11" s="280" customFormat="1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</row>
    <row r="82" spans="1:11" s="280" customFormat="1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</row>
    <row r="83" spans="1:11" s="280" customForma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</row>
    <row r="84" spans="1:11" s="280" customForma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</row>
    <row r="85" spans="1:11" s="280" customForma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</row>
    <row r="86" spans="1:11" s="280" customForma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</row>
    <row r="87" spans="1:11" s="280" customFormat="1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</row>
    <row r="88" spans="1:11" s="280" customFormat="1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</row>
    <row r="89" spans="1:11" s="280" customForma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</row>
    <row r="90" spans="1:11" s="280" customFormat="1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</row>
    <row r="91" spans="1:11" s="280" customFormat="1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</row>
    <row r="92" spans="1:11" s="280" customForma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</row>
    <row r="93" spans="1:11" s="280" customForma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</row>
    <row r="94" spans="1:11" s="280" customForma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</row>
    <row r="95" spans="1:11" s="280" customForma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</row>
    <row r="96" spans="1:11" s="280" customForma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</row>
    <row r="97" spans="1:11" s="280" customForma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</row>
    <row r="98" spans="1:11" s="280" customForma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</row>
    <row r="99" spans="1:11" s="280" customForma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</row>
    <row r="100" spans="1:11" s="280" customForma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1:11" s="280" customForma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</row>
    <row r="102" spans="1:11" s="280" customForma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</row>
    <row r="103" spans="1:11" s="280" customForma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</row>
    <row r="104" spans="1:11" s="280" customForma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</row>
    <row r="105" spans="1:11" s="280" customForma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</row>
    <row r="106" spans="1:11" s="280" customForma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1:11" s="280" customFormat="1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</row>
    <row r="108" spans="1:11" s="280" customFormat="1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</row>
    <row r="109" spans="1:11" s="280" customFormat="1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</row>
    <row r="110" spans="1:11" s="280" customForma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</row>
    <row r="111" spans="1:11" s="280" customFormat="1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</row>
    <row r="112" spans="1:11" s="280" customForma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</row>
    <row r="113" spans="1:11" s="280" customForma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</row>
    <row r="114" spans="1:11" s="280" customForma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</row>
    <row r="115" spans="1:11" s="280" customFormat="1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</row>
    <row r="116" spans="1:11" s="280" customFormat="1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</row>
    <row r="117" spans="1:11" s="280" customFormat="1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</row>
    <row r="118" spans="1:11" s="280" customForma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</row>
    <row r="119" spans="1:11" s="280" customForma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</row>
    <row r="120" spans="1:11" s="280" customFormat="1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s="280" customForma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  <row r="122" spans="1:11" s="280" customForma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</row>
    <row r="123" spans="1:11" s="280" customForma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</row>
    <row r="124" spans="1:11" s="280" customForma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</row>
    <row r="125" spans="1:11" s="280" customForma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</row>
    <row r="126" spans="1:11" s="280" customForma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</row>
    <row r="127" spans="1:11" s="280" customForma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</row>
    <row r="128" spans="1:11" s="280" customForma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</row>
    <row r="129" spans="1:11" s="280" customFormat="1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</row>
    <row r="130" spans="1:11" s="280" customForma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</row>
    <row r="131" spans="1:11" s="280" customFormat="1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</row>
    <row r="132" spans="1:11" s="280" customForma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</row>
    <row r="133" spans="1:11" s="280" customForma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</row>
    <row r="134" spans="1:11" s="280" customFormat="1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</row>
    <row r="135" spans="1:11" s="280" customFormat="1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</row>
    <row r="136" spans="1:11" s="280" customForma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</row>
    <row r="137" spans="1:11" s="280" customForma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</row>
    <row r="138" spans="1:11" s="280" customForma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</row>
    <row r="139" spans="1:11" s="280" customForma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</row>
    <row r="140" spans="1:11" s="280" customForma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</row>
    <row r="141" spans="1:11" s="280" customForma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</row>
    <row r="142" spans="1:11" s="280" customFormat="1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</row>
    <row r="143" spans="1:11" s="280" customFormat="1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</row>
    <row r="144" spans="1:11" s="280" customFormat="1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</row>
    <row r="145" spans="1:11" s="280" customForma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1:11" s="280" customForma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</row>
    <row r="147" spans="1:11" s="280" customForma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</row>
    <row r="148" spans="1:11" s="280" customForma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</row>
    <row r="149" spans="1:11" s="280" customForma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</row>
    <row r="150" spans="1:11" s="280" customFormat="1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</row>
  </sheetData>
  <mergeCells count="28">
    <mergeCell ref="P2:S2"/>
    <mergeCell ref="P3:S3"/>
    <mergeCell ref="P4:S4"/>
    <mergeCell ref="L2:O2"/>
    <mergeCell ref="L3:O3"/>
    <mergeCell ref="L4:O4"/>
    <mergeCell ref="H2:K2"/>
    <mergeCell ref="B2:F2"/>
    <mergeCell ref="H3:K3"/>
    <mergeCell ref="H4:K4"/>
    <mergeCell ref="E3:F5"/>
    <mergeCell ref="G3:G5"/>
    <mergeCell ref="A40:G40"/>
    <mergeCell ref="C41:G41"/>
    <mergeCell ref="C6:G6"/>
    <mergeCell ref="D8:F8"/>
    <mergeCell ref="A64:G64"/>
    <mergeCell ref="A65:G65"/>
    <mergeCell ref="D60:F60"/>
    <mergeCell ref="A61:G61"/>
    <mergeCell ref="A62:G62"/>
    <mergeCell ref="A63:G63"/>
    <mergeCell ref="A3:A5"/>
    <mergeCell ref="B3:B5"/>
    <mergeCell ref="C3:C5"/>
    <mergeCell ref="D3:D5"/>
    <mergeCell ref="E10:F10"/>
    <mergeCell ref="C28:G28"/>
  </mergeCells>
  <phoneticPr fontId="20" type="noConversion"/>
  <printOptions horizontalCentered="1" verticalCentered="1"/>
  <pageMargins left="0.19685039370078741" right="0.19685039370078741" top="0.55118110236220474" bottom="0.43307086614173229" header="0.31496062992125984" footer="0.51181102362204722"/>
  <pageSetup paperSize="9" scale="55" orientation="landscape" r:id="rId1"/>
  <headerFooter alignWithMargins="0">
    <oddHeader>&amp;L5/2019. (V.30.) sz. rendelet&amp;CSzava Községi Önkormányzat 2018. évi zárszámadás kiadásai (Főtábla)&amp;R2.sz. melléklet</oddHeader>
  </headerFooter>
  <rowBreaks count="1" manualBreakCount="1">
    <brk id="6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S40"/>
  <sheetViews>
    <sheetView topLeftCell="A22" zoomScaleNormal="100" workbookViewId="0">
      <selection activeCell="B15" sqref="B15"/>
    </sheetView>
  </sheetViews>
  <sheetFormatPr defaultRowHeight="15"/>
  <cols>
    <col min="1" max="1" width="6.28515625" style="219" customWidth="1"/>
    <col min="2" max="2" width="30.42578125" style="219" customWidth="1"/>
    <col min="3" max="14" width="11.7109375" style="226" customWidth="1"/>
    <col min="15" max="15" width="11.5703125" style="245" customWidth="1"/>
    <col min="16" max="17" width="8.85546875" style="280" customWidth="1"/>
    <col min="18" max="19" width="8.85546875" style="186" customWidth="1"/>
  </cols>
  <sheetData>
    <row r="1" spans="1:19" ht="18.75">
      <c r="A1" s="787" t="s">
        <v>749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</row>
    <row r="2" spans="1:19" ht="19.5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 t="s">
        <v>626</v>
      </c>
    </row>
    <row r="3" spans="1:19" s="218" customFormat="1" ht="14.25">
      <c r="A3" s="514" t="s">
        <v>750</v>
      </c>
      <c r="B3" s="515" t="s">
        <v>108</v>
      </c>
      <c r="C3" s="516" t="s">
        <v>147</v>
      </c>
      <c r="D3" s="516" t="s">
        <v>148</v>
      </c>
      <c r="E3" s="516" t="s">
        <v>149</v>
      </c>
      <c r="F3" s="516" t="s">
        <v>150</v>
      </c>
      <c r="G3" s="516" t="s">
        <v>151</v>
      </c>
      <c r="H3" s="516" t="s">
        <v>152</v>
      </c>
      <c r="I3" s="516" t="s">
        <v>153</v>
      </c>
      <c r="J3" s="516" t="s">
        <v>154</v>
      </c>
      <c r="K3" s="516" t="s">
        <v>155</v>
      </c>
      <c r="L3" s="516" t="s">
        <v>156</v>
      </c>
      <c r="M3" s="516" t="s">
        <v>157</v>
      </c>
      <c r="N3" s="516" t="s">
        <v>158</v>
      </c>
      <c r="O3" s="517" t="s">
        <v>146</v>
      </c>
      <c r="P3" s="281"/>
      <c r="Q3" s="281"/>
      <c r="R3" s="217"/>
      <c r="S3" s="217"/>
    </row>
    <row r="4" spans="1:19">
      <c r="A4" s="518" t="s">
        <v>361</v>
      </c>
      <c r="B4" s="509" t="s">
        <v>125</v>
      </c>
      <c r="C4" s="282">
        <v>1215921</v>
      </c>
      <c r="D4" s="282">
        <v>1249082</v>
      </c>
      <c r="E4" s="282">
        <v>1270352</v>
      </c>
      <c r="F4" s="282">
        <v>1435465</v>
      </c>
      <c r="G4" s="282">
        <v>1331781</v>
      </c>
      <c r="H4" s="282">
        <v>1303945</v>
      </c>
      <c r="I4" s="282">
        <v>1247054</v>
      </c>
      <c r="J4" s="282">
        <v>1295764</v>
      </c>
      <c r="K4" s="282">
        <v>1231630</v>
      </c>
      <c r="L4" s="282">
        <v>1167475</v>
      </c>
      <c r="M4" s="282">
        <v>1205082</v>
      </c>
      <c r="N4" s="282">
        <v>1248192</v>
      </c>
      <c r="O4" s="449">
        <f>SUM(C4:N4)</f>
        <v>15201743</v>
      </c>
      <c r="P4" s="284"/>
    </row>
    <row r="5" spans="1:19" ht="24">
      <c r="A5" s="519" t="s">
        <v>363</v>
      </c>
      <c r="B5" s="509" t="s">
        <v>751</v>
      </c>
      <c r="C5" s="282">
        <v>277696</v>
      </c>
      <c r="D5" s="282">
        <v>243569</v>
      </c>
      <c r="E5" s="282">
        <v>246159</v>
      </c>
      <c r="F5" s="282">
        <v>279136</v>
      </c>
      <c r="G5" s="282">
        <v>258915</v>
      </c>
      <c r="H5" s="282">
        <v>253486</v>
      </c>
      <c r="I5" s="282">
        <v>242394</v>
      </c>
      <c r="J5" s="282">
        <v>251892</v>
      </c>
      <c r="K5" s="282">
        <v>239386</v>
      </c>
      <c r="L5" s="282">
        <v>226879</v>
      </c>
      <c r="M5" s="282">
        <v>234211</v>
      </c>
      <c r="N5" s="282">
        <v>245664</v>
      </c>
      <c r="O5" s="449">
        <f t="shared" ref="O5:O33" si="0">SUM(C5:N5)</f>
        <v>2999387</v>
      </c>
      <c r="P5" s="284"/>
    </row>
    <row r="6" spans="1:19">
      <c r="A6" s="518" t="s">
        <v>364</v>
      </c>
      <c r="B6" s="509" t="s">
        <v>187</v>
      </c>
      <c r="C6" s="282">
        <v>538307</v>
      </c>
      <c r="D6" s="282">
        <v>1264967</v>
      </c>
      <c r="E6" s="282">
        <v>679320</v>
      </c>
      <c r="F6" s="282">
        <v>1148885</v>
      </c>
      <c r="G6" s="282">
        <v>1228797</v>
      </c>
      <c r="H6" s="282">
        <v>1509699</v>
      </c>
      <c r="I6" s="282">
        <v>1172817</v>
      </c>
      <c r="J6" s="282">
        <v>1324816</v>
      </c>
      <c r="K6" s="282">
        <v>814259</v>
      </c>
      <c r="L6" s="282">
        <v>869706</v>
      </c>
      <c r="M6" s="282">
        <v>564714</v>
      </c>
      <c r="N6" s="282">
        <v>2051600</v>
      </c>
      <c r="O6" s="449">
        <f t="shared" si="0"/>
        <v>13167887</v>
      </c>
      <c r="P6" s="284"/>
      <c r="Q6" s="284"/>
    </row>
    <row r="7" spans="1:19">
      <c r="A7" s="518" t="s">
        <v>367</v>
      </c>
      <c r="B7" s="509" t="s">
        <v>396</v>
      </c>
      <c r="C7" s="282">
        <v>42000</v>
      </c>
      <c r="D7" s="282">
        <v>42000</v>
      </c>
      <c r="E7" s="282">
        <v>159090</v>
      </c>
      <c r="F7" s="282">
        <v>102910</v>
      </c>
      <c r="G7" s="282">
        <v>68000</v>
      </c>
      <c r="H7" s="282">
        <v>199000</v>
      </c>
      <c r="I7" s="282">
        <v>349560</v>
      </c>
      <c r="J7" s="282">
        <v>127120</v>
      </c>
      <c r="K7" s="282">
        <v>0</v>
      </c>
      <c r="L7" s="282">
        <v>209120</v>
      </c>
      <c r="M7" s="282">
        <v>262500</v>
      </c>
      <c r="N7" s="282">
        <v>87560</v>
      </c>
      <c r="O7" s="449">
        <f t="shared" si="0"/>
        <v>1648860</v>
      </c>
      <c r="P7" s="284"/>
      <c r="Q7" s="284"/>
    </row>
    <row r="8" spans="1:19">
      <c r="A8" s="518" t="s">
        <v>373</v>
      </c>
      <c r="B8" s="509" t="s">
        <v>372</v>
      </c>
      <c r="C8" s="282">
        <v>0</v>
      </c>
      <c r="D8" s="282">
        <v>0</v>
      </c>
      <c r="E8" s="282">
        <v>30951</v>
      </c>
      <c r="F8" s="282">
        <v>0</v>
      </c>
      <c r="G8" s="282">
        <v>0</v>
      </c>
      <c r="H8" s="282">
        <v>6156</v>
      </c>
      <c r="I8" s="282">
        <v>0</v>
      </c>
      <c r="J8" s="282">
        <v>0</v>
      </c>
      <c r="K8" s="282">
        <v>0</v>
      </c>
      <c r="L8" s="282">
        <v>0</v>
      </c>
      <c r="M8" s="282">
        <v>11931000</v>
      </c>
      <c r="N8" s="282">
        <v>0</v>
      </c>
      <c r="O8" s="449">
        <f t="shared" si="0"/>
        <v>11968107</v>
      </c>
      <c r="Q8" s="284"/>
    </row>
    <row r="9" spans="1:19" ht="24">
      <c r="A9" s="518" t="s">
        <v>2</v>
      </c>
      <c r="B9" s="509" t="s">
        <v>1</v>
      </c>
      <c r="C9" s="282">
        <v>2440745</v>
      </c>
      <c r="D9" s="282">
        <v>2998311</v>
      </c>
      <c r="E9" s="282">
        <v>2158964</v>
      </c>
      <c r="F9" s="282">
        <v>2316570</v>
      </c>
      <c r="G9" s="282">
        <v>2281310</v>
      </c>
      <c r="H9" s="282">
        <v>2281309</v>
      </c>
      <c r="I9" s="282">
        <v>2281306</v>
      </c>
      <c r="J9" s="282">
        <v>2442332</v>
      </c>
      <c r="K9" s="282">
        <v>2031189</v>
      </c>
      <c r="L9" s="282">
        <v>2852098</v>
      </c>
      <c r="M9" s="282">
        <v>626512</v>
      </c>
      <c r="N9" s="282">
        <v>4963512</v>
      </c>
      <c r="O9" s="449">
        <f t="shared" si="0"/>
        <v>29674158</v>
      </c>
      <c r="P9" s="284"/>
      <c r="Q9" s="284"/>
    </row>
    <row r="10" spans="1:19" ht="24">
      <c r="A10" s="518" t="s">
        <v>9</v>
      </c>
      <c r="B10" s="509" t="s">
        <v>752</v>
      </c>
      <c r="C10" s="282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20000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2">
        <v>0</v>
      </c>
      <c r="O10" s="449">
        <f t="shared" si="0"/>
        <v>20000</v>
      </c>
      <c r="Q10" s="284"/>
    </row>
    <row r="11" spans="1:19">
      <c r="A11" s="518" t="s">
        <v>15</v>
      </c>
      <c r="B11" s="509" t="s">
        <v>185</v>
      </c>
      <c r="C11" s="282">
        <v>0</v>
      </c>
      <c r="D11" s="282">
        <v>3079750</v>
      </c>
      <c r="E11" s="282">
        <v>0</v>
      </c>
      <c r="F11" s="282">
        <v>16937598</v>
      </c>
      <c r="G11" s="282">
        <v>129000</v>
      </c>
      <c r="H11" s="282">
        <v>736600</v>
      </c>
      <c r="I11" s="282">
        <v>149000</v>
      </c>
      <c r="J11" s="282">
        <v>0</v>
      </c>
      <c r="K11" s="282">
        <v>7655692</v>
      </c>
      <c r="L11" s="282">
        <v>1340691</v>
      </c>
      <c r="M11" s="282">
        <v>0</v>
      </c>
      <c r="N11" s="282">
        <v>8468799</v>
      </c>
      <c r="O11" s="449">
        <f t="shared" si="0"/>
        <v>38497130</v>
      </c>
      <c r="Q11" s="284"/>
    </row>
    <row r="12" spans="1:19">
      <c r="A12" s="518" t="s">
        <v>16</v>
      </c>
      <c r="B12" s="509" t="s">
        <v>184</v>
      </c>
      <c r="C12" s="282">
        <v>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310000</v>
      </c>
      <c r="O12" s="449">
        <f t="shared" si="0"/>
        <v>310000</v>
      </c>
      <c r="Q12" s="284"/>
    </row>
    <row r="13" spans="1:19">
      <c r="A13" s="518" t="s">
        <v>18</v>
      </c>
      <c r="B13" s="509" t="s">
        <v>753</v>
      </c>
      <c r="C13" s="282">
        <v>0</v>
      </c>
      <c r="D13" s="282">
        <v>0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449">
        <f t="shared" si="0"/>
        <v>0</v>
      </c>
      <c r="P13" s="284"/>
    </row>
    <row r="14" spans="1:19" ht="14.25">
      <c r="A14" s="520"/>
      <c r="B14" s="510" t="s">
        <v>754</v>
      </c>
      <c r="C14" s="285">
        <f t="shared" ref="C14:O14" si="1">SUM(C4:C13)</f>
        <v>4514669</v>
      </c>
      <c r="D14" s="285">
        <f t="shared" si="1"/>
        <v>8877679</v>
      </c>
      <c r="E14" s="285">
        <f t="shared" si="1"/>
        <v>4544836</v>
      </c>
      <c r="F14" s="285">
        <f t="shared" si="1"/>
        <v>22220564</v>
      </c>
      <c r="G14" s="285">
        <f t="shared" si="1"/>
        <v>5297803</v>
      </c>
      <c r="H14" s="285">
        <f t="shared" si="1"/>
        <v>6310195</v>
      </c>
      <c r="I14" s="285">
        <f t="shared" si="1"/>
        <v>5442131</v>
      </c>
      <c r="J14" s="285">
        <f t="shared" si="1"/>
        <v>5441924</v>
      </c>
      <c r="K14" s="285">
        <f t="shared" si="1"/>
        <v>11972156</v>
      </c>
      <c r="L14" s="285">
        <f t="shared" si="1"/>
        <v>6665969</v>
      </c>
      <c r="M14" s="285">
        <f t="shared" si="1"/>
        <v>14824019</v>
      </c>
      <c r="N14" s="285">
        <f t="shared" si="1"/>
        <v>17375327</v>
      </c>
      <c r="O14" s="521">
        <f t="shared" si="1"/>
        <v>113487272</v>
      </c>
    </row>
    <row r="15" spans="1:19" ht="24">
      <c r="A15" s="518" t="s">
        <v>455</v>
      </c>
      <c r="B15" s="509" t="s">
        <v>456</v>
      </c>
      <c r="C15" s="282">
        <v>1169377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449">
        <f t="shared" si="0"/>
        <v>1169377</v>
      </c>
    </row>
    <row r="16" spans="1:19" ht="24">
      <c r="A16" s="518" t="s">
        <v>50</v>
      </c>
      <c r="B16" s="509" t="s">
        <v>755</v>
      </c>
      <c r="C16" s="282">
        <v>0</v>
      </c>
      <c r="D16" s="282">
        <v>0</v>
      </c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449">
        <f t="shared" si="0"/>
        <v>0</v>
      </c>
    </row>
    <row r="17" spans="1:17" ht="14.25">
      <c r="A17" s="520"/>
      <c r="B17" s="511" t="s">
        <v>36</v>
      </c>
      <c r="C17" s="283">
        <f t="shared" ref="C17:N17" si="2">SUM(C15:C16)</f>
        <v>1169377</v>
      </c>
      <c r="D17" s="283">
        <f t="shared" si="2"/>
        <v>0</v>
      </c>
      <c r="E17" s="283">
        <f t="shared" si="2"/>
        <v>0</v>
      </c>
      <c r="F17" s="283">
        <f t="shared" si="2"/>
        <v>0</v>
      </c>
      <c r="G17" s="283">
        <f t="shared" si="2"/>
        <v>0</v>
      </c>
      <c r="H17" s="283">
        <f t="shared" si="2"/>
        <v>0</v>
      </c>
      <c r="I17" s="283">
        <f t="shared" si="2"/>
        <v>0</v>
      </c>
      <c r="J17" s="283">
        <f t="shared" si="2"/>
        <v>0</v>
      </c>
      <c r="K17" s="283">
        <f t="shared" si="2"/>
        <v>0</v>
      </c>
      <c r="L17" s="283">
        <f t="shared" si="2"/>
        <v>0</v>
      </c>
      <c r="M17" s="283">
        <f t="shared" si="2"/>
        <v>0</v>
      </c>
      <c r="N17" s="283">
        <f t="shared" si="2"/>
        <v>0</v>
      </c>
      <c r="O17" s="449">
        <f t="shared" si="0"/>
        <v>1169377</v>
      </c>
    </row>
    <row r="18" spans="1:17">
      <c r="A18" s="525"/>
      <c r="B18" s="512" t="s">
        <v>57</v>
      </c>
      <c r="C18" s="513">
        <f>C17+C14</f>
        <v>5684046</v>
      </c>
      <c r="D18" s="513">
        <f t="shared" ref="D18:O18" si="3">D17+D14</f>
        <v>8877679</v>
      </c>
      <c r="E18" s="513">
        <f t="shared" si="3"/>
        <v>4544836</v>
      </c>
      <c r="F18" s="513">
        <f t="shared" si="3"/>
        <v>22220564</v>
      </c>
      <c r="G18" s="513">
        <f t="shared" si="3"/>
        <v>5297803</v>
      </c>
      <c r="H18" s="513">
        <f t="shared" si="3"/>
        <v>6310195</v>
      </c>
      <c r="I18" s="513">
        <f t="shared" si="3"/>
        <v>5442131</v>
      </c>
      <c r="J18" s="513">
        <f t="shared" si="3"/>
        <v>5441924</v>
      </c>
      <c r="K18" s="513">
        <f t="shared" si="3"/>
        <v>11972156</v>
      </c>
      <c r="L18" s="513">
        <f t="shared" si="3"/>
        <v>6665969</v>
      </c>
      <c r="M18" s="513">
        <f t="shared" si="3"/>
        <v>14824019</v>
      </c>
      <c r="N18" s="513">
        <f t="shared" si="3"/>
        <v>17375327</v>
      </c>
      <c r="O18" s="526">
        <f t="shared" si="3"/>
        <v>114656649</v>
      </c>
      <c r="Q18" s="284"/>
    </row>
    <row r="19" spans="1:17">
      <c r="A19" s="518"/>
      <c r="B19" s="509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449"/>
    </row>
    <row r="20" spans="1:17">
      <c r="A20" s="518" t="s">
        <v>210</v>
      </c>
      <c r="B20" s="509" t="s">
        <v>756</v>
      </c>
      <c r="C20" s="282">
        <v>4331847</v>
      </c>
      <c r="D20" s="282">
        <v>5162470</v>
      </c>
      <c r="E20" s="282">
        <v>3162470</v>
      </c>
      <c r="F20" s="282">
        <v>3402496</v>
      </c>
      <c r="G20" s="282">
        <v>3162470</v>
      </c>
      <c r="H20" s="282">
        <v>3162470</v>
      </c>
      <c r="I20" s="282">
        <v>2430007</v>
      </c>
      <c r="J20" s="282">
        <v>3062133</v>
      </c>
      <c r="K20" s="282">
        <v>3137740</v>
      </c>
      <c r="L20" s="282">
        <v>3760040</v>
      </c>
      <c r="M20" s="282">
        <v>3137740</v>
      </c>
      <c r="N20" s="282">
        <v>3377004</v>
      </c>
      <c r="O20" s="449">
        <f t="shared" si="0"/>
        <v>41288887</v>
      </c>
      <c r="P20" s="284"/>
    </row>
    <row r="21" spans="1:17">
      <c r="A21" s="518" t="s">
        <v>230</v>
      </c>
      <c r="B21" s="509" t="s">
        <v>757</v>
      </c>
      <c r="C21" s="282">
        <v>3393473</v>
      </c>
      <c r="D21" s="282">
        <v>1072594</v>
      </c>
      <c r="E21" s="282">
        <v>2159421</v>
      </c>
      <c r="F21" s="282">
        <v>1432069</v>
      </c>
      <c r="G21" s="282">
        <v>741847</v>
      </c>
      <c r="H21" s="282">
        <v>1155137</v>
      </c>
      <c r="I21" s="282">
        <v>1567899</v>
      </c>
      <c r="J21" s="282">
        <v>1006553</v>
      </c>
      <c r="K21" s="282">
        <v>929440</v>
      </c>
      <c r="L21" s="282">
        <v>495128</v>
      </c>
      <c r="M21" s="282">
        <v>1962523</v>
      </c>
      <c r="N21" s="282">
        <v>686436</v>
      </c>
      <c r="O21" s="449">
        <f t="shared" si="0"/>
        <v>16602520</v>
      </c>
      <c r="P21" s="284"/>
    </row>
    <row r="22" spans="1:17" ht="24">
      <c r="A22" s="518" t="s">
        <v>299</v>
      </c>
      <c r="B22" s="509" t="s">
        <v>758</v>
      </c>
      <c r="C22" s="282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268000</v>
      </c>
      <c r="K22" s="282">
        <v>0</v>
      </c>
      <c r="L22" s="282">
        <v>0</v>
      </c>
      <c r="M22" s="282">
        <v>0</v>
      </c>
      <c r="N22" s="282">
        <v>8206358</v>
      </c>
      <c r="O22" s="449">
        <f t="shared" si="0"/>
        <v>8474358</v>
      </c>
    </row>
    <row r="23" spans="1:17">
      <c r="A23" s="518" t="s">
        <v>231</v>
      </c>
      <c r="B23" s="509" t="s">
        <v>182</v>
      </c>
      <c r="C23" s="282">
        <v>33717</v>
      </c>
      <c r="D23" s="282">
        <v>153038</v>
      </c>
      <c r="E23" s="282">
        <v>2795865</v>
      </c>
      <c r="F23" s="282">
        <v>808748</v>
      </c>
      <c r="G23" s="282">
        <v>-926405</v>
      </c>
      <c r="H23" s="282">
        <v>15439</v>
      </c>
      <c r="I23" s="282">
        <v>45417</v>
      </c>
      <c r="J23" s="282">
        <v>47648</v>
      </c>
      <c r="K23" s="282">
        <v>1435964</v>
      </c>
      <c r="L23" s="282">
        <v>694712</v>
      </c>
      <c r="M23" s="282">
        <v>395401</v>
      </c>
      <c r="N23" s="282">
        <v>908149</v>
      </c>
      <c r="O23" s="449">
        <f>SUM(C23+D23+E23+F23+G23+H23+I23+J23+K23+L23+M23+N23)</f>
        <v>6407693</v>
      </c>
      <c r="P23" s="284"/>
      <c r="Q23" s="284"/>
    </row>
    <row r="24" spans="1:17">
      <c r="A24" s="518" t="s">
        <v>265</v>
      </c>
      <c r="B24" s="509" t="s">
        <v>264</v>
      </c>
      <c r="C24" s="282">
        <v>0</v>
      </c>
      <c r="D24" s="282">
        <v>741486</v>
      </c>
      <c r="E24" s="282">
        <v>28010</v>
      </c>
      <c r="F24" s="282">
        <v>15680</v>
      </c>
      <c r="G24" s="282">
        <v>560797</v>
      </c>
      <c r="H24" s="282">
        <v>40688</v>
      </c>
      <c r="I24" s="282">
        <v>656985</v>
      </c>
      <c r="J24" s="282">
        <v>11391</v>
      </c>
      <c r="K24" s="282">
        <v>140006</v>
      </c>
      <c r="L24" s="282">
        <v>80179</v>
      </c>
      <c r="M24" s="282">
        <v>1069185</v>
      </c>
      <c r="N24" s="282">
        <v>246805</v>
      </c>
      <c r="O24" s="449">
        <f t="shared" si="0"/>
        <v>3591212</v>
      </c>
      <c r="P24" s="284"/>
    </row>
    <row r="25" spans="1:17">
      <c r="A25" s="518" t="s">
        <v>311</v>
      </c>
      <c r="B25" s="509" t="s">
        <v>310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726450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449">
        <f t="shared" si="0"/>
        <v>726450</v>
      </c>
    </row>
    <row r="26" spans="1:17" ht="33" customHeight="1">
      <c r="A26" s="518" t="s">
        <v>588</v>
      </c>
      <c r="B26" s="509" t="s">
        <v>759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82">
        <v>678350</v>
      </c>
      <c r="O26" s="449">
        <f t="shared" si="0"/>
        <v>678350</v>
      </c>
    </row>
    <row r="27" spans="1:17" ht="24">
      <c r="A27" s="518" t="s">
        <v>760</v>
      </c>
      <c r="B27" s="509" t="s">
        <v>295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449">
        <f t="shared" si="0"/>
        <v>0</v>
      </c>
      <c r="P27" s="284"/>
    </row>
    <row r="28" spans="1:17">
      <c r="A28" s="518" t="s">
        <v>324</v>
      </c>
      <c r="B28" s="509" t="s">
        <v>323</v>
      </c>
      <c r="C28" s="282">
        <v>0</v>
      </c>
      <c r="D28" s="282">
        <v>157000</v>
      </c>
      <c r="E28" s="282">
        <v>78500</v>
      </c>
      <c r="F28" s="282">
        <v>0</v>
      </c>
      <c r="G28" s="282">
        <v>78500</v>
      </c>
      <c r="H28" s="282">
        <v>706500</v>
      </c>
      <c r="I28" s="282">
        <v>60000</v>
      </c>
      <c r="J28" s="282">
        <v>688000</v>
      </c>
      <c r="K28" s="282">
        <v>60000</v>
      </c>
      <c r="L28" s="282">
        <v>54500</v>
      </c>
      <c r="M28" s="282">
        <v>0</v>
      </c>
      <c r="N28" s="282">
        <v>0</v>
      </c>
      <c r="O28" s="449">
        <f t="shared" si="0"/>
        <v>1883000</v>
      </c>
      <c r="P28" s="284"/>
    </row>
    <row r="29" spans="1:17" ht="14.25">
      <c r="A29" s="520"/>
      <c r="B29" s="510" t="s">
        <v>761</v>
      </c>
      <c r="C29" s="285">
        <f>SUM(C20:C28)</f>
        <v>7759037</v>
      </c>
      <c r="D29" s="285">
        <f t="shared" ref="D29:N29" si="4">SUM(D20:D28)</f>
        <v>7286588</v>
      </c>
      <c r="E29" s="285">
        <f t="shared" si="4"/>
        <v>8224266</v>
      </c>
      <c r="F29" s="285">
        <f t="shared" si="4"/>
        <v>5658993</v>
      </c>
      <c r="G29" s="285">
        <f t="shared" si="4"/>
        <v>3617209</v>
      </c>
      <c r="H29" s="285">
        <f t="shared" si="4"/>
        <v>5806684</v>
      </c>
      <c r="I29" s="285">
        <f t="shared" si="4"/>
        <v>4760308</v>
      </c>
      <c r="J29" s="285">
        <f t="shared" si="4"/>
        <v>5083725</v>
      </c>
      <c r="K29" s="285">
        <f t="shared" si="4"/>
        <v>5703150</v>
      </c>
      <c r="L29" s="285">
        <f t="shared" si="4"/>
        <v>5084559</v>
      </c>
      <c r="M29" s="285">
        <f t="shared" si="4"/>
        <v>6564849</v>
      </c>
      <c r="N29" s="285">
        <f t="shared" si="4"/>
        <v>14103102</v>
      </c>
      <c r="O29" s="521">
        <f>O20+O21+O22+O23+O24+O25+O26+O27+O28</f>
        <v>79652470</v>
      </c>
      <c r="P29" s="284"/>
    </row>
    <row r="30" spans="1:17">
      <c r="A30" s="518" t="s">
        <v>348</v>
      </c>
      <c r="B30" s="509" t="s">
        <v>347</v>
      </c>
      <c r="C30" s="282">
        <v>40817675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449">
        <f t="shared" si="0"/>
        <v>40817675</v>
      </c>
    </row>
    <row r="31" spans="1:17">
      <c r="A31" s="518" t="s">
        <v>762</v>
      </c>
      <c r="B31" s="509" t="s">
        <v>458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82">
        <v>1260261</v>
      </c>
      <c r="O31" s="449">
        <f t="shared" si="0"/>
        <v>1260261</v>
      </c>
    </row>
    <row r="32" spans="1:17">
      <c r="A32" s="518" t="s">
        <v>342</v>
      </c>
      <c r="B32" s="509" t="s">
        <v>852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2130030</v>
      </c>
      <c r="M32" s="282">
        <v>690366</v>
      </c>
      <c r="N32" s="282">
        <v>0</v>
      </c>
      <c r="O32" s="449">
        <f>SUM(C32:N32)</f>
        <v>2820396</v>
      </c>
    </row>
    <row r="33" spans="1:17" ht="14.25">
      <c r="A33" s="520"/>
      <c r="B33" s="511" t="s">
        <v>763</v>
      </c>
      <c r="C33" s="283">
        <f>SUM(C30:C32)</f>
        <v>40817675</v>
      </c>
      <c r="D33" s="283">
        <f t="shared" ref="D33:N33" si="5">SUM(D30:D32)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2130030</v>
      </c>
      <c r="M33" s="283">
        <f t="shared" si="5"/>
        <v>690366</v>
      </c>
      <c r="N33" s="283">
        <f t="shared" si="5"/>
        <v>1260261</v>
      </c>
      <c r="O33" s="449">
        <f t="shared" si="0"/>
        <v>44898332</v>
      </c>
      <c r="Q33" s="284"/>
    </row>
    <row r="34" spans="1:17" ht="15.75" thickBot="1">
      <c r="A34" s="522"/>
      <c r="B34" s="527" t="s">
        <v>358</v>
      </c>
      <c r="C34" s="523">
        <f>C29+C33</f>
        <v>48576712</v>
      </c>
      <c r="D34" s="523">
        <f t="shared" ref="D34:O34" si="6">D29+D33</f>
        <v>7286588</v>
      </c>
      <c r="E34" s="523">
        <f t="shared" si="6"/>
        <v>8224266</v>
      </c>
      <c r="F34" s="523">
        <f t="shared" si="6"/>
        <v>5658993</v>
      </c>
      <c r="G34" s="523">
        <f t="shared" si="6"/>
        <v>3617209</v>
      </c>
      <c r="H34" s="523">
        <f t="shared" si="6"/>
        <v>5806684</v>
      </c>
      <c r="I34" s="523">
        <f t="shared" si="6"/>
        <v>4760308</v>
      </c>
      <c r="J34" s="523">
        <f t="shared" si="6"/>
        <v>5083725</v>
      </c>
      <c r="K34" s="523">
        <f t="shared" si="6"/>
        <v>5703150</v>
      </c>
      <c r="L34" s="523">
        <f t="shared" si="6"/>
        <v>7214589</v>
      </c>
      <c r="M34" s="523">
        <f t="shared" si="6"/>
        <v>7255215</v>
      </c>
      <c r="N34" s="523">
        <f t="shared" si="6"/>
        <v>15363363</v>
      </c>
      <c r="O34" s="524">
        <f t="shared" si="6"/>
        <v>124550802</v>
      </c>
      <c r="Q34" s="284"/>
    </row>
    <row r="35" spans="1:17">
      <c r="C35" s="246">
        <f>C34-C18</f>
        <v>42892666</v>
      </c>
      <c r="D35" s="246">
        <f t="shared" ref="D35:O35" si="7">D34-D18</f>
        <v>-1591091</v>
      </c>
      <c r="E35" s="246">
        <f t="shared" si="7"/>
        <v>3679430</v>
      </c>
      <c r="F35" s="246">
        <f t="shared" si="7"/>
        <v>-16561571</v>
      </c>
      <c r="G35" s="246">
        <f t="shared" si="7"/>
        <v>-1680594</v>
      </c>
      <c r="H35" s="246">
        <f t="shared" si="7"/>
        <v>-503511</v>
      </c>
      <c r="I35" s="246">
        <f t="shared" si="7"/>
        <v>-681823</v>
      </c>
      <c r="J35" s="246">
        <f t="shared" si="7"/>
        <v>-358199</v>
      </c>
      <c r="K35" s="246">
        <f t="shared" si="7"/>
        <v>-6269006</v>
      </c>
      <c r="L35" s="246">
        <f t="shared" si="7"/>
        <v>548620</v>
      </c>
      <c r="M35" s="246">
        <f t="shared" si="7"/>
        <v>-7568804</v>
      </c>
      <c r="N35" s="246">
        <f t="shared" si="7"/>
        <v>-2011964</v>
      </c>
      <c r="O35" s="246">
        <f t="shared" si="7"/>
        <v>9894153</v>
      </c>
    </row>
    <row r="36" spans="1:17"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86"/>
    </row>
    <row r="40" spans="1:17">
      <c r="C40" s="246"/>
    </row>
  </sheetData>
  <mergeCells count="1">
    <mergeCell ref="A1:O1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8" scale="110" orientation="landscape" horizontalDpi="300" verticalDpi="300" r:id="rId1"/>
  <headerFooter>
    <oddHeader xml:space="preserve">&amp;L5/2019. (V.30.) sz. rendelet&amp;CSzava Községi Önkormányzat&amp;R15.sz. melléklet
</oddHeader>
  </headerFooter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J47"/>
  <sheetViews>
    <sheetView topLeftCell="A13" zoomScaleNormal="100" workbookViewId="0">
      <selection activeCell="A7" sqref="A7"/>
    </sheetView>
  </sheetViews>
  <sheetFormatPr defaultRowHeight="12.75"/>
  <cols>
    <col min="1" max="1" width="37" style="226" customWidth="1"/>
    <col min="2" max="2" width="14.5703125" style="226" customWidth="1"/>
    <col min="3" max="3" width="14.7109375" style="226" customWidth="1"/>
    <col min="4" max="4" width="14.5703125" style="226" customWidth="1"/>
    <col min="5" max="5" width="12.140625" style="226" customWidth="1"/>
    <col min="6" max="6" width="13.5703125" style="226" customWidth="1"/>
    <col min="7" max="7" width="9.140625" style="226"/>
    <col min="8" max="8" width="18.140625" style="246" customWidth="1"/>
    <col min="9" max="9" width="23.85546875" style="246" customWidth="1"/>
    <col min="10" max="10" width="9.140625" style="246" customWidth="1"/>
    <col min="11" max="16384" width="9.140625" style="226"/>
  </cols>
  <sheetData>
    <row r="1" spans="1:7">
      <c r="A1" s="245" t="s">
        <v>382</v>
      </c>
    </row>
    <row r="2" spans="1:7" ht="13.9" customHeight="1">
      <c r="A2" s="247" t="s">
        <v>482</v>
      </c>
      <c r="B2" s="751" t="s">
        <v>568</v>
      </c>
      <c r="C2" s="751"/>
      <c r="D2" s="751"/>
      <c r="E2" s="751"/>
      <c r="F2" s="751"/>
      <c r="G2" s="248"/>
    </row>
    <row r="3" spans="1:7" ht="15">
      <c r="A3" s="247"/>
      <c r="B3" s="752" t="s">
        <v>502</v>
      </c>
      <c r="C3" s="752"/>
      <c r="D3" s="752"/>
      <c r="E3" s="752"/>
      <c r="F3" s="752"/>
    </row>
    <row r="4" spans="1:7" ht="15.75" thickBot="1">
      <c r="A4" s="249"/>
      <c r="B4" s="753"/>
      <c r="C4" s="753"/>
      <c r="D4" s="753"/>
      <c r="E4" s="249"/>
      <c r="F4" s="250" t="s">
        <v>626</v>
      </c>
    </row>
    <row r="5" spans="1:7" ht="15.75" thickBot="1">
      <c r="A5" s="251" t="s">
        <v>483</v>
      </c>
      <c r="B5" s="252">
        <v>2016</v>
      </c>
      <c r="C5" s="253">
        <v>2017</v>
      </c>
      <c r="D5" s="253">
        <v>2018</v>
      </c>
      <c r="E5" s="253">
        <v>2019</v>
      </c>
      <c r="F5" s="254" t="s">
        <v>146</v>
      </c>
    </row>
    <row r="6" spans="1:7" ht="15">
      <c r="A6" s="255" t="s">
        <v>484</v>
      </c>
      <c r="B6" s="256">
        <v>0</v>
      </c>
      <c r="C6" s="256">
        <v>0</v>
      </c>
      <c r="D6" s="257">
        <v>0</v>
      </c>
      <c r="E6" s="257">
        <v>0</v>
      </c>
      <c r="F6" s="258">
        <f t="shared" ref="F6:F11" si="0">SUM(B6:E6)</f>
        <v>0</v>
      </c>
    </row>
    <row r="7" spans="1:7" ht="15">
      <c r="A7" s="259" t="s">
        <v>485</v>
      </c>
      <c r="B7" s="260">
        <v>0</v>
      </c>
      <c r="C7" s="260">
        <v>0</v>
      </c>
      <c r="D7" s="261">
        <v>0</v>
      </c>
      <c r="E7" s="261">
        <v>0</v>
      </c>
      <c r="F7" s="258">
        <f t="shared" si="0"/>
        <v>0</v>
      </c>
    </row>
    <row r="8" spans="1:7" ht="15">
      <c r="A8" s="259" t="s">
        <v>486</v>
      </c>
      <c r="B8" s="260">
        <v>0</v>
      </c>
      <c r="C8" s="260">
        <v>33084631</v>
      </c>
      <c r="D8" s="262">
        <v>8206358</v>
      </c>
      <c r="E8" s="261">
        <v>28770586</v>
      </c>
      <c r="F8" s="258">
        <f t="shared" si="0"/>
        <v>70061575</v>
      </c>
    </row>
    <row r="9" spans="1:7" ht="15">
      <c r="A9" s="259" t="s">
        <v>487</v>
      </c>
      <c r="B9" s="260">
        <v>0</v>
      </c>
      <c r="C9" s="260">
        <v>0</v>
      </c>
      <c r="D9" s="261">
        <v>0</v>
      </c>
      <c r="E9" s="261">
        <v>0</v>
      </c>
      <c r="F9" s="258">
        <f t="shared" si="0"/>
        <v>0</v>
      </c>
    </row>
    <row r="10" spans="1:7" ht="15">
      <c r="A10" s="259" t="s">
        <v>849</v>
      </c>
      <c r="B10" s="260">
        <v>0</v>
      </c>
      <c r="C10" s="260">
        <v>0</v>
      </c>
      <c r="D10" s="261">
        <v>3498746</v>
      </c>
      <c r="E10" s="261">
        <v>2735442</v>
      </c>
      <c r="F10" s="258">
        <f t="shared" si="0"/>
        <v>6234188</v>
      </c>
    </row>
    <row r="11" spans="1:7" ht="17.25" customHeight="1">
      <c r="A11" s="259" t="s">
        <v>848</v>
      </c>
      <c r="B11" s="260">
        <v>0</v>
      </c>
      <c r="C11" s="260">
        <v>471000</v>
      </c>
      <c r="D11" s="261">
        <v>316001</v>
      </c>
      <c r="E11" s="261">
        <v>763432</v>
      </c>
      <c r="F11" s="258">
        <f t="shared" si="0"/>
        <v>1550433</v>
      </c>
    </row>
    <row r="12" spans="1:7" ht="15.75" thickBot="1">
      <c r="A12" s="263"/>
      <c r="B12" s="264"/>
      <c r="C12" s="264"/>
      <c r="D12" s="265"/>
      <c r="E12" s="265"/>
      <c r="F12" s="258"/>
    </row>
    <row r="13" spans="1:7" ht="15.75" thickBot="1">
      <c r="A13" s="266" t="s">
        <v>490</v>
      </c>
      <c r="B13" s="267">
        <f>SUM(B6:B12)</f>
        <v>0</v>
      </c>
      <c r="C13" s="267">
        <f>SUM(C6:C12)</f>
        <v>33555631</v>
      </c>
      <c r="D13" s="267">
        <f>SUM(D6:D12)</f>
        <v>12021105</v>
      </c>
      <c r="E13" s="267">
        <f>SUM(E6:E12)</f>
        <v>32269460</v>
      </c>
      <c r="F13" s="267">
        <f>SUM(F6:F12)</f>
        <v>77846196</v>
      </c>
    </row>
    <row r="14" spans="1:7" ht="15.75" thickBot="1">
      <c r="A14" s="268"/>
      <c r="B14" s="269"/>
      <c r="C14" s="269"/>
      <c r="D14" s="269"/>
      <c r="E14" s="269"/>
      <c r="F14" s="270"/>
    </row>
    <row r="15" spans="1:7" ht="15.75" thickBot="1">
      <c r="A15" s="251" t="s">
        <v>491</v>
      </c>
      <c r="B15" s="271">
        <v>2016</v>
      </c>
      <c r="C15" s="272">
        <v>2017</v>
      </c>
      <c r="D15" s="272">
        <v>2018</v>
      </c>
      <c r="E15" s="272">
        <v>2019</v>
      </c>
      <c r="F15" s="273" t="s">
        <v>146</v>
      </c>
    </row>
    <row r="16" spans="1:7" ht="15">
      <c r="A16" s="255" t="s">
        <v>492</v>
      </c>
      <c r="B16" s="274">
        <v>0</v>
      </c>
      <c r="C16" s="274">
        <v>0</v>
      </c>
      <c r="D16" s="275"/>
      <c r="E16" s="257">
        <v>0</v>
      </c>
      <c r="F16" s="258">
        <f>SUM(B16:E16)</f>
        <v>0</v>
      </c>
    </row>
    <row r="17" spans="1:6" ht="15">
      <c r="A17" s="259" t="s">
        <v>493</v>
      </c>
      <c r="B17" s="260">
        <v>0</v>
      </c>
      <c r="C17" s="260">
        <v>185420</v>
      </c>
      <c r="D17" s="262">
        <v>185420</v>
      </c>
      <c r="E17" s="261">
        <v>200000</v>
      </c>
      <c r="F17" s="258">
        <f>SUM(B17:E17)</f>
        <v>570840</v>
      </c>
    </row>
    <row r="18" spans="1:6" ht="15">
      <c r="A18" s="276" t="s">
        <v>494</v>
      </c>
      <c r="B18" s="277">
        <v>0</v>
      </c>
      <c r="C18" s="277">
        <v>5267350</v>
      </c>
      <c r="D18" s="261">
        <v>37841546</v>
      </c>
      <c r="E18" s="261">
        <v>34166460</v>
      </c>
      <c r="F18" s="258">
        <f>SUM(B18:E18)</f>
        <v>77275356</v>
      </c>
    </row>
    <row r="19" spans="1:6" ht="15">
      <c r="A19" s="276" t="s">
        <v>495</v>
      </c>
      <c r="B19" s="277">
        <v>0</v>
      </c>
      <c r="C19" s="277">
        <v>0</v>
      </c>
      <c r="D19" s="261">
        <v>0</v>
      </c>
      <c r="E19" s="261">
        <v>0</v>
      </c>
      <c r="F19" s="258">
        <v>0</v>
      </c>
    </row>
    <row r="20" spans="1:6" ht="15">
      <c r="A20" s="259"/>
      <c r="B20" s="260"/>
      <c r="C20" s="260"/>
      <c r="D20" s="261"/>
      <c r="E20" s="261"/>
      <c r="F20" s="258"/>
    </row>
    <row r="21" spans="1:6" ht="15">
      <c r="A21" s="259"/>
      <c r="B21" s="260"/>
      <c r="C21" s="260"/>
      <c r="D21" s="261"/>
      <c r="E21" s="261"/>
      <c r="F21" s="258"/>
    </row>
    <row r="22" spans="1:6" ht="15.75" thickBot="1">
      <c r="A22" s="263"/>
      <c r="B22" s="264"/>
      <c r="C22" s="264"/>
      <c r="D22" s="265"/>
      <c r="E22" s="265"/>
      <c r="F22" s="258"/>
    </row>
    <row r="23" spans="1:6" ht="15.75" thickBot="1">
      <c r="A23" s="266" t="s">
        <v>146</v>
      </c>
      <c r="B23" s="267">
        <v>0</v>
      </c>
      <c r="C23" s="267">
        <f>SUM(C16:C22)</f>
        <v>5452770</v>
      </c>
      <c r="D23" s="267">
        <f>SUM(D16:D22)</f>
        <v>38026966</v>
      </c>
      <c r="E23" s="267">
        <f>SUM(E16:E22)</f>
        <v>34366460</v>
      </c>
      <c r="F23" s="267">
        <f>SUM(F16:F22)</f>
        <v>77846196</v>
      </c>
    </row>
    <row r="26" spans="1:6" ht="13.9" customHeight="1">
      <c r="A26" s="247" t="s">
        <v>482</v>
      </c>
      <c r="B26" s="790" t="s">
        <v>496</v>
      </c>
      <c r="C26" s="790"/>
      <c r="D26" s="790"/>
      <c r="E26" s="790"/>
      <c r="F26" s="790"/>
    </row>
    <row r="27" spans="1:6" ht="27.6" customHeight="1">
      <c r="A27" s="247"/>
      <c r="B27" s="788" t="s">
        <v>504</v>
      </c>
      <c r="C27" s="788"/>
      <c r="D27" s="788"/>
      <c r="E27" s="788"/>
      <c r="F27" s="788"/>
    </row>
    <row r="28" spans="1:6" ht="15.75" thickBot="1">
      <c r="A28" s="249"/>
      <c r="B28" s="789"/>
      <c r="C28" s="789"/>
      <c r="D28" s="789"/>
      <c r="E28" s="278"/>
      <c r="F28" s="250" t="s">
        <v>626</v>
      </c>
    </row>
    <row r="29" spans="1:6" ht="15.75" thickBot="1">
      <c r="A29" s="251" t="s">
        <v>483</v>
      </c>
      <c r="B29" s="271">
        <v>2016</v>
      </c>
      <c r="C29" s="272">
        <v>2017</v>
      </c>
      <c r="D29" s="272">
        <v>2018</v>
      </c>
      <c r="E29" s="272">
        <v>2019</v>
      </c>
      <c r="F29" s="273" t="s">
        <v>146</v>
      </c>
    </row>
    <row r="30" spans="1:6" ht="15">
      <c r="A30" s="255" t="s">
        <v>484</v>
      </c>
      <c r="B30" s="274">
        <v>0</v>
      </c>
      <c r="C30" s="274">
        <v>0</v>
      </c>
      <c r="D30" s="257">
        <v>0</v>
      </c>
      <c r="E30" s="257">
        <v>0</v>
      </c>
      <c r="F30" s="258">
        <v>0</v>
      </c>
    </row>
    <row r="31" spans="1:6" ht="15">
      <c r="A31" s="259" t="s">
        <v>485</v>
      </c>
      <c r="B31" s="260">
        <v>0</v>
      </c>
      <c r="C31" s="260">
        <v>0</v>
      </c>
      <c r="D31" s="261">
        <v>0</v>
      </c>
      <c r="E31" s="261">
        <v>0</v>
      </c>
      <c r="F31" s="258">
        <v>0</v>
      </c>
    </row>
    <row r="32" spans="1:6" ht="15">
      <c r="A32" s="259" t="s">
        <v>486</v>
      </c>
      <c r="B32" s="260">
        <v>0</v>
      </c>
      <c r="C32" s="260">
        <v>0</v>
      </c>
      <c r="D32" s="262">
        <v>3218932</v>
      </c>
      <c r="E32" s="261">
        <f>4718932-3218932</f>
        <v>1500000</v>
      </c>
      <c r="F32" s="258">
        <f>SUM(B32:E32)</f>
        <v>4718932</v>
      </c>
    </row>
    <row r="33" spans="1:6" ht="15">
      <c r="A33" s="259" t="s">
        <v>487</v>
      </c>
      <c r="B33" s="260">
        <v>0</v>
      </c>
      <c r="C33" s="260">
        <v>0</v>
      </c>
      <c r="D33" s="261">
        <v>0</v>
      </c>
      <c r="E33" s="261">
        <v>0</v>
      </c>
      <c r="F33" s="258">
        <v>0</v>
      </c>
    </row>
    <row r="34" spans="1:6" ht="15">
      <c r="A34" s="259" t="s">
        <v>488</v>
      </c>
      <c r="B34" s="260">
        <v>0</v>
      </c>
      <c r="C34" s="260">
        <v>0</v>
      </c>
      <c r="D34" s="261">
        <v>0</v>
      </c>
      <c r="E34" s="261">
        <v>0</v>
      </c>
      <c r="F34" s="258">
        <v>0</v>
      </c>
    </row>
    <row r="35" spans="1:6" ht="15">
      <c r="A35" s="259" t="s">
        <v>489</v>
      </c>
      <c r="B35" s="260">
        <v>0</v>
      </c>
      <c r="C35" s="260">
        <v>0</v>
      </c>
      <c r="D35" s="261">
        <v>0</v>
      </c>
      <c r="E35" s="261">
        <v>0</v>
      </c>
      <c r="F35" s="258">
        <v>0</v>
      </c>
    </row>
    <row r="36" spans="1:6" ht="15.75" thickBot="1">
      <c r="A36" s="263"/>
      <c r="B36" s="264"/>
      <c r="C36" s="264"/>
      <c r="D36" s="265"/>
      <c r="E36" s="265"/>
      <c r="F36" s="258">
        <v>0</v>
      </c>
    </row>
    <row r="37" spans="1:6" ht="15.75" thickBot="1">
      <c r="A37" s="266" t="s">
        <v>490</v>
      </c>
      <c r="B37" s="267">
        <v>0</v>
      </c>
      <c r="C37" s="267">
        <v>0</v>
      </c>
      <c r="D37" s="267">
        <f>SUM(D30:D36)</f>
        <v>3218932</v>
      </c>
      <c r="E37" s="267">
        <f>SUM(E30:E36)</f>
        <v>1500000</v>
      </c>
      <c r="F37" s="279">
        <f>SUM(B37:E37)</f>
        <v>4718932</v>
      </c>
    </row>
    <row r="38" spans="1:6" ht="15.75" thickBot="1">
      <c r="A38" s="268"/>
      <c r="B38" s="269"/>
      <c r="C38" s="269"/>
      <c r="D38" s="269"/>
      <c r="E38" s="269"/>
      <c r="F38" s="270"/>
    </row>
    <row r="39" spans="1:6" ht="15.75" thickBot="1">
      <c r="A39" s="251" t="s">
        <v>491</v>
      </c>
      <c r="B39" s="271">
        <v>2016</v>
      </c>
      <c r="C39" s="272">
        <v>2017</v>
      </c>
      <c r="D39" s="272">
        <v>2018</v>
      </c>
      <c r="E39" s="272">
        <v>2019</v>
      </c>
      <c r="F39" s="273" t="s">
        <v>146</v>
      </c>
    </row>
    <row r="40" spans="1:6" ht="15">
      <c r="A40" s="255" t="s">
        <v>492</v>
      </c>
      <c r="B40" s="274">
        <v>0</v>
      </c>
      <c r="C40" s="274">
        <v>0</v>
      </c>
      <c r="D40" s="275">
        <v>0</v>
      </c>
      <c r="E40" s="257">
        <v>0</v>
      </c>
      <c r="F40" s="258">
        <f>SUM(C40:E40)</f>
        <v>0</v>
      </c>
    </row>
    <row r="41" spans="1:6" ht="15">
      <c r="A41" s="259" t="s">
        <v>493</v>
      </c>
      <c r="B41" s="260">
        <v>0</v>
      </c>
      <c r="C41" s="260">
        <v>0</v>
      </c>
      <c r="D41" s="262">
        <v>366932</v>
      </c>
      <c r="E41" s="261">
        <v>4000000</v>
      </c>
      <c r="F41" s="258">
        <f>SUM(C41:E41)</f>
        <v>4366932</v>
      </c>
    </row>
    <row r="42" spans="1:6" ht="15">
      <c r="A42" s="276" t="s">
        <v>494</v>
      </c>
      <c r="B42" s="277">
        <v>0</v>
      </c>
      <c r="C42" s="277">
        <v>0</v>
      </c>
      <c r="D42" s="261">
        <v>0</v>
      </c>
      <c r="E42" s="261">
        <v>352000</v>
      </c>
      <c r="F42" s="258">
        <f>SUM(C42:E42)</f>
        <v>352000</v>
      </c>
    </row>
    <row r="43" spans="1:6" ht="15">
      <c r="A43" s="276" t="s">
        <v>495</v>
      </c>
      <c r="B43" s="277">
        <v>0</v>
      </c>
      <c r="C43" s="277">
        <v>0</v>
      </c>
      <c r="D43" s="261">
        <v>0</v>
      </c>
      <c r="E43" s="261">
        <v>0</v>
      </c>
      <c r="F43" s="258">
        <v>0</v>
      </c>
    </row>
    <row r="44" spans="1:6" ht="15">
      <c r="A44" s="259"/>
      <c r="B44" s="260"/>
      <c r="C44" s="260"/>
      <c r="D44" s="261"/>
      <c r="E44" s="261"/>
      <c r="F44" s="258">
        <v>0</v>
      </c>
    </row>
    <row r="45" spans="1:6" ht="15">
      <c r="A45" s="259"/>
      <c r="B45" s="260"/>
      <c r="C45" s="260"/>
      <c r="D45" s="261"/>
      <c r="E45" s="261"/>
      <c r="F45" s="258">
        <v>0</v>
      </c>
    </row>
    <row r="46" spans="1:6" ht="15.75" thickBot="1">
      <c r="A46" s="263"/>
      <c r="B46" s="264"/>
      <c r="C46" s="264"/>
      <c r="D46" s="265"/>
      <c r="E46" s="265"/>
      <c r="F46" s="258">
        <v>0</v>
      </c>
    </row>
    <row r="47" spans="1:6" ht="15.75" thickBot="1">
      <c r="A47" s="266" t="s">
        <v>146</v>
      </c>
      <c r="B47" s="267">
        <v>0</v>
      </c>
      <c r="C47" s="267">
        <f>SUM(C40:C46)</f>
        <v>0</v>
      </c>
      <c r="D47" s="267">
        <f>SUM(D40:D46)</f>
        <v>366932</v>
      </c>
      <c r="E47" s="267">
        <f>SUM(E40:E46)</f>
        <v>4352000</v>
      </c>
      <c r="F47" s="267">
        <f>SUM(F40:F46)</f>
        <v>4718932</v>
      </c>
    </row>
  </sheetData>
  <mergeCells count="6">
    <mergeCell ref="B3:F3"/>
    <mergeCell ref="B4:D4"/>
    <mergeCell ref="B27:F27"/>
    <mergeCell ref="B28:D28"/>
    <mergeCell ref="B2:F2"/>
    <mergeCell ref="B26:F26"/>
  </mergeCells>
  <pageMargins left="0.70866141732283472" right="0.15748031496062992" top="1.0629921259842521" bottom="0.74803149606299213" header="0.31496062992125984" footer="0.31496062992125984"/>
  <pageSetup paperSize="9" scale="86" orientation="portrait" r:id="rId1"/>
  <headerFooter>
    <oddHeader>&amp;L5/2019. (V.30.) sz. rendelet&amp;R16.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64"/>
  <sheetViews>
    <sheetView topLeftCell="B1" workbookViewId="0">
      <pane ySplit="4" topLeftCell="A62" activePane="bottomLeft" state="frozen"/>
      <selection pane="bottomLeft" activeCell="B47" sqref="B47"/>
    </sheetView>
  </sheetViews>
  <sheetFormatPr defaultRowHeight="12.75"/>
  <cols>
    <col min="1" max="1" width="8.140625" customWidth="1"/>
    <col min="2" max="2" width="41" customWidth="1"/>
    <col min="3" max="12" width="20.7109375" customWidth="1"/>
  </cols>
  <sheetData>
    <row r="1" spans="1:9" s="1" customFormat="1" ht="24.95" customHeight="1">
      <c r="A1" s="750" t="s">
        <v>382</v>
      </c>
      <c r="B1" s="750"/>
      <c r="C1" s="750"/>
      <c r="D1" s="750"/>
      <c r="E1" s="750"/>
      <c r="F1" s="750"/>
      <c r="G1" s="750"/>
      <c r="H1" s="750"/>
      <c r="I1" s="750"/>
    </row>
    <row r="2" spans="1:9" s="223" customFormat="1" ht="24.95" customHeight="1" thickBot="1">
      <c r="A2" s="763" t="s">
        <v>841</v>
      </c>
      <c r="B2" s="791"/>
      <c r="C2" s="791"/>
      <c r="D2" s="791"/>
      <c r="E2" s="791"/>
      <c r="F2" s="791"/>
      <c r="G2" s="791"/>
      <c r="H2" s="791"/>
      <c r="I2" s="791"/>
    </row>
    <row r="3" spans="1:9" s="224" customFormat="1" ht="94.5">
      <c r="A3" s="227"/>
      <c r="B3" s="228" t="s">
        <v>108</v>
      </c>
      <c r="C3" s="228" t="s">
        <v>199</v>
      </c>
      <c r="D3" s="228" t="s">
        <v>586</v>
      </c>
      <c r="E3" s="228" t="s">
        <v>764</v>
      </c>
      <c r="F3" s="228" t="s">
        <v>765</v>
      </c>
      <c r="G3" s="228" t="s">
        <v>766</v>
      </c>
      <c r="H3" s="228" t="s">
        <v>767</v>
      </c>
      <c r="I3" s="229" t="s">
        <v>768</v>
      </c>
    </row>
    <row r="4" spans="1:9" s="224" customFormat="1" ht="15.75">
      <c r="A4" s="230">
        <v>1</v>
      </c>
      <c r="B4" s="231">
        <v>2</v>
      </c>
      <c r="C4" s="231">
        <v>3</v>
      </c>
      <c r="D4" s="231">
        <v>4</v>
      </c>
      <c r="E4" s="231">
        <v>5</v>
      </c>
      <c r="F4" s="231">
        <v>6</v>
      </c>
      <c r="G4" s="231">
        <v>7</v>
      </c>
      <c r="H4" s="231">
        <v>8</v>
      </c>
      <c r="I4" s="232">
        <v>9</v>
      </c>
    </row>
    <row r="5" spans="1:9" ht="20.100000000000001" customHeight="1">
      <c r="A5" s="233" t="s">
        <v>62</v>
      </c>
      <c r="B5" s="234" t="s">
        <v>508</v>
      </c>
      <c r="C5" s="235">
        <v>7883822</v>
      </c>
      <c r="D5" s="235">
        <v>10550258</v>
      </c>
      <c r="E5" s="235">
        <v>0</v>
      </c>
      <c r="F5" s="235">
        <v>10550258</v>
      </c>
      <c r="G5" s="235">
        <v>2400000</v>
      </c>
      <c r="H5" s="235">
        <v>0</v>
      </c>
      <c r="I5" s="236">
        <v>10550258</v>
      </c>
    </row>
    <row r="6" spans="1:9" ht="20.100000000000001" customHeight="1">
      <c r="A6" s="233" t="s">
        <v>74</v>
      </c>
      <c r="B6" s="234" t="s">
        <v>509</v>
      </c>
      <c r="C6" s="235">
        <v>0</v>
      </c>
      <c r="D6" s="235">
        <v>298019</v>
      </c>
      <c r="E6" s="235">
        <v>0</v>
      </c>
      <c r="F6" s="235">
        <v>298019</v>
      </c>
      <c r="G6" s="235">
        <v>0</v>
      </c>
      <c r="H6" s="235">
        <v>0</v>
      </c>
      <c r="I6" s="236">
        <v>0</v>
      </c>
    </row>
    <row r="7" spans="1:9" ht="27.75" customHeight="1">
      <c r="A7" s="233" t="s">
        <v>85</v>
      </c>
      <c r="B7" s="234" t="s">
        <v>510</v>
      </c>
      <c r="C7" s="235">
        <v>0</v>
      </c>
      <c r="D7" s="235">
        <v>94751</v>
      </c>
      <c r="E7" s="235">
        <v>0</v>
      </c>
      <c r="F7" s="235">
        <v>94751</v>
      </c>
      <c r="G7" s="235">
        <v>0</v>
      </c>
      <c r="H7" s="235">
        <v>0</v>
      </c>
      <c r="I7" s="236">
        <v>94751</v>
      </c>
    </row>
    <row r="8" spans="1:9" ht="30.75" customHeight="1">
      <c r="A8" s="233" t="s">
        <v>89</v>
      </c>
      <c r="B8" s="234" t="s">
        <v>593</v>
      </c>
      <c r="C8" s="235">
        <v>7883822</v>
      </c>
      <c r="D8" s="235">
        <v>10943028</v>
      </c>
      <c r="E8" s="235">
        <v>0</v>
      </c>
      <c r="F8" s="235">
        <v>10943028</v>
      </c>
      <c r="G8" s="235">
        <v>2400000</v>
      </c>
      <c r="H8" s="235">
        <v>0</v>
      </c>
      <c r="I8" s="236">
        <v>10645009</v>
      </c>
    </row>
    <row r="9" spans="1:9" ht="20.100000000000001" customHeight="1">
      <c r="A9" s="233" t="s">
        <v>91</v>
      </c>
      <c r="B9" s="234" t="s">
        <v>511</v>
      </c>
      <c r="C9" s="235">
        <v>4132500</v>
      </c>
      <c r="D9" s="235">
        <v>4142686</v>
      </c>
      <c r="E9" s="235">
        <v>0</v>
      </c>
      <c r="F9" s="235">
        <v>4076734</v>
      </c>
      <c r="G9" s="235">
        <v>16410000</v>
      </c>
      <c r="H9" s="235">
        <v>0</v>
      </c>
      <c r="I9" s="236">
        <v>4076734</v>
      </c>
    </row>
    <row r="10" spans="1:9" ht="27" customHeight="1">
      <c r="A10" s="233" t="s">
        <v>93</v>
      </c>
      <c r="B10" s="234" t="s">
        <v>512</v>
      </c>
      <c r="C10" s="235">
        <v>480000</v>
      </c>
      <c r="D10" s="235">
        <v>480000</v>
      </c>
      <c r="E10" s="235">
        <v>0</v>
      </c>
      <c r="F10" s="235">
        <v>480000</v>
      </c>
      <c r="G10" s="235">
        <v>0</v>
      </c>
      <c r="H10" s="235">
        <v>0</v>
      </c>
      <c r="I10" s="236">
        <v>480000</v>
      </c>
    </row>
    <row r="11" spans="1:9" ht="20.100000000000001" customHeight="1">
      <c r="A11" s="233" t="s">
        <v>97</v>
      </c>
      <c r="B11" s="234" t="s">
        <v>513</v>
      </c>
      <c r="C11" s="235">
        <v>4612500</v>
      </c>
      <c r="D11" s="235">
        <v>4622686</v>
      </c>
      <c r="E11" s="235">
        <v>0</v>
      </c>
      <c r="F11" s="235">
        <v>4556734</v>
      </c>
      <c r="G11" s="235">
        <v>16410000</v>
      </c>
      <c r="H11" s="235">
        <v>0</v>
      </c>
      <c r="I11" s="236">
        <v>4556734</v>
      </c>
    </row>
    <row r="12" spans="1:9" ht="20.100000000000001" customHeight="1">
      <c r="A12" s="237" t="s">
        <v>98</v>
      </c>
      <c r="B12" s="238" t="s">
        <v>594</v>
      </c>
      <c r="C12" s="239">
        <v>12496322</v>
      </c>
      <c r="D12" s="239">
        <v>15565714</v>
      </c>
      <c r="E12" s="239">
        <v>0</v>
      </c>
      <c r="F12" s="239">
        <v>15499762</v>
      </c>
      <c r="G12" s="239">
        <v>18810000</v>
      </c>
      <c r="H12" s="239">
        <v>0</v>
      </c>
      <c r="I12" s="240">
        <v>15201743</v>
      </c>
    </row>
    <row r="13" spans="1:9" ht="29.25" customHeight="1">
      <c r="A13" s="237" t="s">
        <v>99</v>
      </c>
      <c r="B13" s="238" t="s">
        <v>595</v>
      </c>
      <c r="C13" s="239">
        <v>2331373</v>
      </c>
      <c r="D13" s="239">
        <v>2999387</v>
      </c>
      <c r="E13" s="239">
        <v>0</v>
      </c>
      <c r="F13" s="239">
        <v>2999387</v>
      </c>
      <c r="G13" s="239">
        <v>7320000</v>
      </c>
      <c r="H13" s="239">
        <v>0</v>
      </c>
      <c r="I13" s="240">
        <v>2999387</v>
      </c>
    </row>
    <row r="14" spans="1:9" ht="20.100000000000001" customHeight="1">
      <c r="A14" s="233" t="s">
        <v>100</v>
      </c>
      <c r="B14" s="234" t="s">
        <v>514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6">
        <v>2999387</v>
      </c>
    </row>
    <row r="15" spans="1:9" ht="20.100000000000001" customHeight="1">
      <c r="A15" s="233" t="s">
        <v>434</v>
      </c>
      <c r="B15" s="234" t="s">
        <v>515</v>
      </c>
      <c r="C15" s="235">
        <v>0</v>
      </c>
      <c r="D15" s="235">
        <v>10097</v>
      </c>
      <c r="E15" s="235">
        <v>0</v>
      </c>
      <c r="F15" s="235">
        <v>0</v>
      </c>
      <c r="G15" s="235">
        <v>0</v>
      </c>
      <c r="H15" s="235">
        <v>0</v>
      </c>
      <c r="I15" s="236">
        <v>0</v>
      </c>
    </row>
    <row r="16" spans="1:9" ht="20.100000000000001" customHeight="1">
      <c r="A16" s="233" t="s">
        <v>435</v>
      </c>
      <c r="B16" s="234" t="s">
        <v>516</v>
      </c>
      <c r="C16" s="235">
        <v>3000000</v>
      </c>
      <c r="D16" s="235">
        <v>3403961</v>
      </c>
      <c r="E16" s="235">
        <v>0</v>
      </c>
      <c r="F16" s="235">
        <v>3403961</v>
      </c>
      <c r="G16" s="235">
        <v>0</v>
      </c>
      <c r="H16" s="235">
        <v>0</v>
      </c>
      <c r="I16" s="236">
        <v>3403961</v>
      </c>
    </row>
    <row r="17" spans="1:9" ht="20.100000000000001" customHeight="1">
      <c r="A17" s="233" t="s">
        <v>436</v>
      </c>
      <c r="B17" s="234" t="s">
        <v>517</v>
      </c>
      <c r="C17" s="235">
        <v>0</v>
      </c>
      <c r="D17" s="235">
        <v>31981</v>
      </c>
      <c r="E17" s="235">
        <v>0</v>
      </c>
      <c r="F17" s="235">
        <v>0</v>
      </c>
      <c r="G17" s="235">
        <v>0</v>
      </c>
      <c r="H17" s="235">
        <v>0</v>
      </c>
      <c r="I17" s="236">
        <v>0</v>
      </c>
    </row>
    <row r="18" spans="1:9" ht="20.100000000000001" customHeight="1">
      <c r="A18" s="233" t="s">
        <v>437</v>
      </c>
      <c r="B18" s="234" t="s">
        <v>596</v>
      </c>
      <c r="C18" s="235">
        <v>3000000</v>
      </c>
      <c r="D18" s="235">
        <v>3446039</v>
      </c>
      <c r="E18" s="235">
        <v>0</v>
      </c>
      <c r="F18" s="235">
        <v>3403961</v>
      </c>
      <c r="G18" s="235">
        <v>0</v>
      </c>
      <c r="H18" s="235">
        <v>0</v>
      </c>
      <c r="I18" s="236">
        <v>3403961</v>
      </c>
    </row>
    <row r="19" spans="1:9" ht="20.100000000000001" customHeight="1">
      <c r="A19" s="233" t="s">
        <v>518</v>
      </c>
      <c r="B19" s="234" t="s">
        <v>519</v>
      </c>
      <c r="C19" s="235">
        <v>300000</v>
      </c>
      <c r="D19" s="235">
        <v>953991</v>
      </c>
      <c r="E19" s="235">
        <v>37992</v>
      </c>
      <c r="F19" s="235">
        <v>855999</v>
      </c>
      <c r="G19" s="235">
        <v>0</v>
      </c>
      <c r="H19" s="235">
        <v>0</v>
      </c>
      <c r="I19" s="236">
        <v>768999</v>
      </c>
    </row>
    <row r="20" spans="1:9" ht="20.100000000000001" customHeight="1">
      <c r="A20" s="233" t="s">
        <v>520</v>
      </c>
      <c r="B20" s="234" t="s">
        <v>521</v>
      </c>
      <c r="C20" s="235">
        <v>500000</v>
      </c>
      <c r="D20" s="235">
        <v>500000</v>
      </c>
      <c r="E20" s="235">
        <v>53725</v>
      </c>
      <c r="F20" s="235">
        <v>327299</v>
      </c>
      <c r="G20" s="235">
        <v>0</v>
      </c>
      <c r="H20" s="235">
        <v>0</v>
      </c>
      <c r="I20" s="236">
        <v>294202</v>
      </c>
    </row>
    <row r="21" spans="1:9" ht="20.100000000000001" customHeight="1">
      <c r="A21" s="233" t="s">
        <v>522</v>
      </c>
      <c r="B21" s="234" t="s">
        <v>597</v>
      </c>
      <c r="C21" s="235">
        <v>800000</v>
      </c>
      <c r="D21" s="235">
        <v>1453991</v>
      </c>
      <c r="E21" s="235">
        <v>91717</v>
      </c>
      <c r="F21" s="235">
        <v>1183298</v>
      </c>
      <c r="G21" s="235">
        <v>0</v>
      </c>
      <c r="H21" s="235">
        <v>0</v>
      </c>
      <c r="I21" s="236">
        <v>1063201</v>
      </c>
    </row>
    <row r="22" spans="1:9" ht="20.100000000000001" customHeight="1">
      <c r="A22" s="233" t="s">
        <v>438</v>
      </c>
      <c r="B22" s="234" t="s">
        <v>523</v>
      </c>
      <c r="C22" s="235">
        <v>2918954</v>
      </c>
      <c r="D22" s="235">
        <v>2350956</v>
      </c>
      <c r="E22" s="235">
        <v>175072</v>
      </c>
      <c r="F22" s="235">
        <v>2141666</v>
      </c>
      <c r="G22" s="235">
        <v>3000000</v>
      </c>
      <c r="H22" s="235">
        <v>0</v>
      </c>
      <c r="I22" s="236">
        <v>1961570</v>
      </c>
    </row>
    <row r="23" spans="1:9" ht="20.100000000000001" customHeight="1">
      <c r="A23" s="233" t="s">
        <v>439</v>
      </c>
      <c r="B23" s="234" t="s">
        <v>524</v>
      </c>
      <c r="C23" s="235">
        <v>414088</v>
      </c>
      <c r="D23" s="235">
        <v>283698</v>
      </c>
      <c r="E23" s="235">
        <v>0</v>
      </c>
      <c r="F23" s="235">
        <v>281074</v>
      </c>
      <c r="G23" s="235">
        <v>0</v>
      </c>
      <c r="H23" s="235">
        <v>0</v>
      </c>
      <c r="I23" s="236">
        <v>281074</v>
      </c>
    </row>
    <row r="24" spans="1:9" ht="20.100000000000001" customHeight="1">
      <c r="A24" s="233" t="s">
        <v>440</v>
      </c>
      <c r="B24" s="234" t="s">
        <v>598</v>
      </c>
      <c r="C24" s="235">
        <v>0</v>
      </c>
      <c r="D24" s="235">
        <v>131066</v>
      </c>
      <c r="E24" s="235">
        <v>0</v>
      </c>
      <c r="F24" s="235">
        <v>84413</v>
      </c>
      <c r="G24" s="235">
        <v>0</v>
      </c>
      <c r="H24" s="235">
        <v>0</v>
      </c>
      <c r="I24" s="236">
        <v>83037</v>
      </c>
    </row>
    <row r="25" spans="1:9" ht="20.100000000000001" customHeight="1">
      <c r="A25" s="233" t="s">
        <v>525</v>
      </c>
      <c r="B25" s="234" t="s">
        <v>526</v>
      </c>
      <c r="C25" s="235">
        <v>616000</v>
      </c>
      <c r="D25" s="235">
        <v>266113</v>
      </c>
      <c r="E25" s="235">
        <v>0</v>
      </c>
      <c r="F25" s="235">
        <v>244438</v>
      </c>
      <c r="G25" s="235">
        <v>0</v>
      </c>
      <c r="H25" s="235">
        <v>0</v>
      </c>
      <c r="I25" s="236">
        <v>244438</v>
      </c>
    </row>
    <row r="26" spans="1:9" ht="20.100000000000001" customHeight="1">
      <c r="A26" s="233" t="s">
        <v>441</v>
      </c>
      <c r="B26" s="234" t="s">
        <v>599</v>
      </c>
      <c r="C26" s="235">
        <v>561996</v>
      </c>
      <c r="D26" s="235">
        <v>970806</v>
      </c>
      <c r="E26" s="235">
        <v>20520</v>
      </c>
      <c r="F26" s="235">
        <v>950286</v>
      </c>
      <c r="G26" s="235">
        <v>0</v>
      </c>
      <c r="H26" s="235">
        <v>0</v>
      </c>
      <c r="I26" s="236">
        <v>950286</v>
      </c>
    </row>
    <row r="27" spans="1:9" ht="20.100000000000001" customHeight="1">
      <c r="A27" s="233" t="s">
        <v>442</v>
      </c>
      <c r="B27" s="234" t="s">
        <v>600</v>
      </c>
      <c r="C27" s="235">
        <v>236220</v>
      </c>
      <c r="D27" s="235">
        <v>2706091</v>
      </c>
      <c r="E27" s="235">
        <v>7844</v>
      </c>
      <c r="F27" s="235">
        <v>2695968</v>
      </c>
      <c r="G27" s="235">
        <v>0</v>
      </c>
      <c r="H27" s="235">
        <v>0</v>
      </c>
      <c r="I27" s="236">
        <v>2673645</v>
      </c>
    </row>
    <row r="28" spans="1:9" ht="20.100000000000001" customHeight="1">
      <c r="A28" s="233" t="s">
        <v>443</v>
      </c>
      <c r="B28" s="234" t="s">
        <v>527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6">
        <v>238398</v>
      </c>
    </row>
    <row r="29" spans="1:9" ht="28.5" customHeight="1">
      <c r="A29" s="233" t="s">
        <v>444</v>
      </c>
      <c r="B29" s="234" t="s">
        <v>601</v>
      </c>
      <c r="C29" s="235">
        <v>4747258</v>
      </c>
      <c r="D29" s="235">
        <v>6708730</v>
      </c>
      <c r="E29" s="235">
        <v>203436</v>
      </c>
      <c r="F29" s="235">
        <v>6397845</v>
      </c>
      <c r="G29" s="235">
        <v>3000000</v>
      </c>
      <c r="H29" s="235">
        <v>0</v>
      </c>
      <c r="I29" s="236">
        <v>6194050</v>
      </c>
    </row>
    <row r="30" spans="1:9" ht="30" customHeight="1">
      <c r="A30" s="233" t="s">
        <v>446</v>
      </c>
      <c r="B30" s="234" t="s">
        <v>528</v>
      </c>
      <c r="C30" s="235">
        <v>2307761</v>
      </c>
      <c r="D30" s="235">
        <v>2372197</v>
      </c>
      <c r="E30" s="235">
        <v>52537</v>
      </c>
      <c r="F30" s="235">
        <v>2319660</v>
      </c>
      <c r="G30" s="235">
        <v>810000</v>
      </c>
      <c r="H30" s="235">
        <v>0</v>
      </c>
      <c r="I30" s="236">
        <v>2241953</v>
      </c>
    </row>
    <row r="31" spans="1:9" ht="20.100000000000001" customHeight="1">
      <c r="A31" s="233" t="s">
        <v>529</v>
      </c>
      <c r="B31" s="234" t="s">
        <v>530</v>
      </c>
      <c r="C31" s="235">
        <v>102928</v>
      </c>
      <c r="D31" s="235">
        <v>61864</v>
      </c>
      <c r="E31" s="235">
        <v>0</v>
      </c>
      <c r="F31" s="235">
        <v>0</v>
      </c>
      <c r="G31" s="235">
        <v>0</v>
      </c>
      <c r="H31" s="235">
        <v>0</v>
      </c>
      <c r="I31" s="236">
        <v>0</v>
      </c>
    </row>
    <row r="32" spans="1:9" ht="20.100000000000001" customHeight="1">
      <c r="A32" s="233" t="s">
        <v>531</v>
      </c>
      <c r="B32" s="234" t="s">
        <v>532</v>
      </c>
      <c r="C32" s="235">
        <v>4319395</v>
      </c>
      <c r="D32" s="235">
        <v>490196</v>
      </c>
      <c r="E32" s="235">
        <v>7528</v>
      </c>
      <c r="F32" s="235">
        <v>264722</v>
      </c>
      <c r="G32" s="235">
        <v>0</v>
      </c>
      <c r="H32" s="235">
        <v>0</v>
      </c>
      <c r="I32" s="236">
        <v>264722</v>
      </c>
    </row>
    <row r="33" spans="1:9" ht="31.5" customHeight="1">
      <c r="A33" s="233" t="s">
        <v>533</v>
      </c>
      <c r="B33" s="234" t="s">
        <v>602</v>
      </c>
      <c r="C33" s="235">
        <v>6730084</v>
      </c>
      <c r="D33" s="235">
        <v>2924257</v>
      </c>
      <c r="E33" s="235">
        <v>60065</v>
      </c>
      <c r="F33" s="235">
        <v>2584382</v>
      </c>
      <c r="G33" s="235">
        <v>810000</v>
      </c>
      <c r="H33" s="235">
        <v>0</v>
      </c>
      <c r="I33" s="236">
        <v>2506675</v>
      </c>
    </row>
    <row r="34" spans="1:9" ht="20.100000000000001" customHeight="1">
      <c r="A34" s="237" t="s">
        <v>534</v>
      </c>
      <c r="B34" s="238" t="s">
        <v>603</v>
      </c>
      <c r="C34" s="239">
        <v>15277342</v>
      </c>
      <c r="D34" s="239">
        <v>14533017</v>
      </c>
      <c r="E34" s="239">
        <v>355218</v>
      </c>
      <c r="F34" s="239">
        <v>13569486</v>
      </c>
      <c r="G34" s="239">
        <v>3810000</v>
      </c>
      <c r="H34" s="239">
        <v>0</v>
      </c>
      <c r="I34" s="240">
        <v>13167887</v>
      </c>
    </row>
    <row r="35" spans="1:9" ht="20.100000000000001" customHeight="1">
      <c r="A35" s="233" t="s">
        <v>535</v>
      </c>
      <c r="B35" s="234" t="s">
        <v>604</v>
      </c>
      <c r="C35" s="235">
        <v>0</v>
      </c>
      <c r="D35" s="235">
        <v>252500</v>
      </c>
      <c r="E35" s="235">
        <v>0</v>
      </c>
      <c r="F35" s="235">
        <v>252500</v>
      </c>
      <c r="G35" s="235">
        <v>0</v>
      </c>
      <c r="H35" s="235">
        <v>0</v>
      </c>
      <c r="I35" s="236">
        <v>252500</v>
      </c>
    </row>
    <row r="36" spans="1:9" ht="28.5" customHeight="1">
      <c r="A36" s="233" t="s">
        <v>605</v>
      </c>
      <c r="B36" s="234" t="s">
        <v>606</v>
      </c>
      <c r="C36" s="235">
        <v>0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6">
        <v>252500</v>
      </c>
    </row>
    <row r="37" spans="1:9" ht="20.100000000000001" customHeight="1">
      <c r="A37" s="233" t="s">
        <v>536</v>
      </c>
      <c r="B37" s="234" t="s">
        <v>607</v>
      </c>
      <c r="C37" s="235">
        <v>1050000</v>
      </c>
      <c r="D37" s="235">
        <v>1908360</v>
      </c>
      <c r="E37" s="235">
        <v>500000</v>
      </c>
      <c r="F37" s="235">
        <v>1408360</v>
      </c>
      <c r="G37" s="235">
        <v>3150000</v>
      </c>
      <c r="H37" s="235">
        <v>0</v>
      </c>
      <c r="I37" s="236">
        <v>1396360</v>
      </c>
    </row>
    <row r="38" spans="1:9" ht="20.100000000000001" customHeight="1">
      <c r="A38" s="233" t="s">
        <v>537</v>
      </c>
      <c r="B38" s="234" t="s">
        <v>539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6">
        <v>175000</v>
      </c>
    </row>
    <row r="39" spans="1:9" ht="20.100000000000001" customHeight="1">
      <c r="A39" s="233" t="s">
        <v>538</v>
      </c>
      <c r="B39" s="234" t="s">
        <v>608</v>
      </c>
      <c r="C39" s="235">
        <v>0</v>
      </c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6">
        <v>936360</v>
      </c>
    </row>
    <row r="40" spans="1:9" ht="28.5" customHeight="1">
      <c r="A40" s="233" t="s">
        <v>540</v>
      </c>
      <c r="B40" s="234" t="s">
        <v>542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6">
        <v>285000</v>
      </c>
    </row>
    <row r="41" spans="1:9" ht="30" customHeight="1">
      <c r="A41" s="237" t="s">
        <v>541</v>
      </c>
      <c r="B41" s="238" t="s">
        <v>609</v>
      </c>
      <c r="C41" s="239">
        <v>1050000</v>
      </c>
      <c r="D41" s="239">
        <v>2160860</v>
      </c>
      <c r="E41" s="239">
        <v>500000</v>
      </c>
      <c r="F41" s="239">
        <v>1660860</v>
      </c>
      <c r="G41" s="239">
        <v>3150000</v>
      </c>
      <c r="H41" s="239">
        <v>0</v>
      </c>
      <c r="I41" s="240">
        <v>1648860</v>
      </c>
    </row>
    <row r="42" spans="1:9" ht="28.5" customHeight="1">
      <c r="A42" s="233" t="s">
        <v>543</v>
      </c>
      <c r="B42" s="234" t="s">
        <v>544</v>
      </c>
      <c r="C42" s="235">
        <v>0</v>
      </c>
      <c r="D42" s="235">
        <v>11968107</v>
      </c>
      <c r="E42" s="235">
        <v>0</v>
      </c>
      <c r="F42" s="235">
        <v>11968107</v>
      </c>
      <c r="G42" s="235">
        <v>0</v>
      </c>
      <c r="H42" s="235">
        <v>0</v>
      </c>
      <c r="I42" s="236">
        <v>11968107</v>
      </c>
    </row>
    <row r="43" spans="1:9" ht="20.100000000000001" customHeight="1">
      <c r="A43" s="233" t="s">
        <v>545</v>
      </c>
      <c r="B43" s="234" t="s">
        <v>610</v>
      </c>
      <c r="C43" s="235">
        <v>0</v>
      </c>
      <c r="D43" s="235">
        <v>11968107</v>
      </c>
      <c r="E43" s="235">
        <v>0</v>
      </c>
      <c r="F43" s="235">
        <v>11968107</v>
      </c>
      <c r="G43" s="235">
        <v>0</v>
      </c>
      <c r="H43" s="235">
        <v>0</v>
      </c>
      <c r="I43" s="236">
        <v>11968107</v>
      </c>
    </row>
    <row r="44" spans="1:9" ht="43.5" customHeight="1">
      <c r="A44" s="233" t="s">
        <v>611</v>
      </c>
      <c r="B44" s="234" t="s">
        <v>612</v>
      </c>
      <c r="C44" s="235">
        <v>2000000</v>
      </c>
      <c r="D44" s="235">
        <v>2000000</v>
      </c>
      <c r="E44" s="235">
        <v>0</v>
      </c>
      <c r="F44" s="235">
        <v>2000000</v>
      </c>
      <c r="G44" s="235">
        <v>0</v>
      </c>
      <c r="H44" s="235">
        <v>0</v>
      </c>
      <c r="I44" s="236">
        <v>2000000</v>
      </c>
    </row>
    <row r="45" spans="1:9" ht="30.75" customHeight="1">
      <c r="A45" s="233" t="s">
        <v>546</v>
      </c>
      <c r="B45" s="234" t="s">
        <v>547</v>
      </c>
      <c r="C45" s="235">
        <v>0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6">
        <v>2000000</v>
      </c>
    </row>
    <row r="46" spans="1:9" ht="27.75" customHeight="1">
      <c r="A46" s="233" t="s">
        <v>548</v>
      </c>
      <c r="B46" s="234" t="s">
        <v>613</v>
      </c>
      <c r="C46" s="235">
        <v>28049088</v>
      </c>
      <c r="D46" s="235">
        <v>27674158</v>
      </c>
      <c r="E46" s="235">
        <v>0</v>
      </c>
      <c r="F46" s="235">
        <v>27674158</v>
      </c>
      <c r="G46" s="235">
        <v>0</v>
      </c>
      <c r="H46" s="235">
        <v>0</v>
      </c>
      <c r="I46" s="236">
        <v>27674158</v>
      </c>
    </row>
    <row r="47" spans="1:9" ht="20.100000000000001" customHeight="1">
      <c r="A47" s="233" t="s">
        <v>549</v>
      </c>
      <c r="B47" s="234" t="s">
        <v>550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6">
        <v>225000</v>
      </c>
    </row>
    <row r="48" spans="1:9" ht="20.100000000000001" customHeight="1">
      <c r="A48" s="233" t="s">
        <v>551</v>
      </c>
      <c r="B48" s="234" t="s">
        <v>552</v>
      </c>
      <c r="C48" s="235">
        <v>0</v>
      </c>
      <c r="D48" s="235">
        <v>0</v>
      </c>
      <c r="E48" s="235">
        <v>0</v>
      </c>
      <c r="F48" s="235">
        <v>0</v>
      </c>
      <c r="G48" s="235">
        <v>0</v>
      </c>
      <c r="H48" s="235">
        <v>0</v>
      </c>
      <c r="I48" s="236">
        <v>27449158</v>
      </c>
    </row>
    <row r="49" spans="1:9" ht="27.75" customHeight="1">
      <c r="A49" s="233" t="s">
        <v>553</v>
      </c>
      <c r="B49" s="234" t="s">
        <v>614</v>
      </c>
      <c r="C49" s="235">
        <v>0</v>
      </c>
      <c r="D49" s="235">
        <v>140450</v>
      </c>
      <c r="E49" s="235">
        <v>0</v>
      </c>
      <c r="F49" s="235">
        <v>20000</v>
      </c>
      <c r="G49" s="235">
        <v>0</v>
      </c>
      <c r="H49" s="235">
        <v>0</v>
      </c>
      <c r="I49" s="236">
        <v>20000</v>
      </c>
    </row>
    <row r="50" spans="1:9" ht="20.100000000000001" customHeight="1">
      <c r="A50" s="233" t="s">
        <v>554</v>
      </c>
      <c r="B50" s="234" t="s">
        <v>615</v>
      </c>
      <c r="C50" s="235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236">
        <v>20000</v>
      </c>
    </row>
    <row r="51" spans="1:9" ht="20.100000000000001" customHeight="1">
      <c r="A51" s="233" t="s">
        <v>616</v>
      </c>
      <c r="B51" s="234" t="s">
        <v>555</v>
      </c>
      <c r="C51" s="235">
        <v>200000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6">
        <v>0</v>
      </c>
    </row>
    <row r="52" spans="1:9" ht="27.75" customHeight="1">
      <c r="A52" s="237" t="s">
        <v>617</v>
      </c>
      <c r="B52" s="238" t="s">
        <v>618</v>
      </c>
      <c r="C52" s="239">
        <v>30249088</v>
      </c>
      <c r="D52" s="239">
        <v>41782715</v>
      </c>
      <c r="E52" s="239">
        <v>0</v>
      </c>
      <c r="F52" s="239">
        <v>41662265</v>
      </c>
      <c r="G52" s="239">
        <v>0</v>
      </c>
      <c r="H52" s="239">
        <v>0</v>
      </c>
      <c r="I52" s="240">
        <v>41662265</v>
      </c>
    </row>
    <row r="53" spans="1:9" ht="20.100000000000001" customHeight="1">
      <c r="A53" s="233" t="s">
        <v>556</v>
      </c>
      <c r="B53" s="234" t="s">
        <v>619</v>
      </c>
      <c r="C53" s="235">
        <v>9836220</v>
      </c>
      <c r="D53" s="235">
        <v>37239604</v>
      </c>
      <c r="E53" s="235">
        <v>0</v>
      </c>
      <c r="F53" s="235">
        <v>27403384</v>
      </c>
      <c r="G53" s="235">
        <v>0</v>
      </c>
      <c r="H53" s="235">
        <v>0</v>
      </c>
      <c r="I53" s="236">
        <v>27403384</v>
      </c>
    </row>
    <row r="54" spans="1:9" ht="20.100000000000001" customHeight="1">
      <c r="A54" s="233" t="s">
        <v>557</v>
      </c>
      <c r="B54" s="234" t="s">
        <v>558</v>
      </c>
      <c r="C54" s="235">
        <v>58201122</v>
      </c>
      <c r="D54" s="235">
        <v>19876416</v>
      </c>
      <c r="E54" s="235">
        <v>0</v>
      </c>
      <c r="F54" s="235">
        <v>2941208</v>
      </c>
      <c r="G54" s="235">
        <v>0</v>
      </c>
      <c r="H54" s="235">
        <v>0</v>
      </c>
      <c r="I54" s="236">
        <v>2941208</v>
      </c>
    </row>
    <row r="55" spans="1:9" ht="32.25" customHeight="1">
      <c r="A55" s="233" t="s">
        <v>559</v>
      </c>
      <c r="B55" s="234" t="s">
        <v>562</v>
      </c>
      <c r="C55" s="235">
        <v>18370083</v>
      </c>
      <c r="D55" s="235">
        <v>18370083</v>
      </c>
      <c r="E55" s="235">
        <v>0</v>
      </c>
      <c r="F55" s="235">
        <v>8152538</v>
      </c>
      <c r="G55" s="235">
        <v>0</v>
      </c>
      <c r="H55" s="235">
        <v>0</v>
      </c>
      <c r="I55" s="236">
        <v>8152538</v>
      </c>
    </row>
    <row r="56" spans="1:9" ht="20.100000000000001" customHeight="1">
      <c r="A56" s="237" t="s">
        <v>560</v>
      </c>
      <c r="B56" s="238" t="s">
        <v>620</v>
      </c>
      <c r="C56" s="239">
        <v>86407425</v>
      </c>
      <c r="D56" s="239">
        <v>75486103</v>
      </c>
      <c r="E56" s="239">
        <v>0</v>
      </c>
      <c r="F56" s="239">
        <v>38497130</v>
      </c>
      <c r="G56" s="239">
        <v>0</v>
      </c>
      <c r="H56" s="239">
        <v>0</v>
      </c>
      <c r="I56" s="240">
        <v>38497130</v>
      </c>
    </row>
    <row r="57" spans="1:9" ht="20.100000000000001" customHeight="1">
      <c r="A57" s="233" t="s">
        <v>561</v>
      </c>
      <c r="B57" s="234" t="s">
        <v>563</v>
      </c>
      <c r="C57" s="235">
        <v>0</v>
      </c>
      <c r="D57" s="235">
        <v>310000</v>
      </c>
      <c r="E57" s="235">
        <v>0</v>
      </c>
      <c r="F57" s="235">
        <v>310000</v>
      </c>
      <c r="G57" s="235">
        <v>0</v>
      </c>
      <c r="H57" s="235">
        <v>0</v>
      </c>
      <c r="I57" s="236">
        <v>310000</v>
      </c>
    </row>
    <row r="58" spans="1:9" ht="27.75" customHeight="1">
      <c r="A58" s="233" t="s">
        <v>564</v>
      </c>
      <c r="B58" s="234" t="s">
        <v>566</v>
      </c>
      <c r="C58" s="235">
        <v>0</v>
      </c>
      <c r="D58" s="235">
        <v>83700</v>
      </c>
      <c r="E58" s="235">
        <v>0</v>
      </c>
      <c r="F58" s="235">
        <v>0</v>
      </c>
      <c r="G58" s="235">
        <v>0</v>
      </c>
      <c r="H58" s="235">
        <v>0</v>
      </c>
      <c r="I58" s="236">
        <v>0</v>
      </c>
    </row>
    <row r="59" spans="1:9" ht="20.100000000000001" customHeight="1">
      <c r="A59" s="237" t="s">
        <v>565</v>
      </c>
      <c r="B59" s="238" t="s">
        <v>621</v>
      </c>
      <c r="C59" s="239">
        <v>0</v>
      </c>
      <c r="D59" s="239">
        <v>393700</v>
      </c>
      <c r="E59" s="239">
        <v>0</v>
      </c>
      <c r="F59" s="239">
        <v>310000</v>
      </c>
      <c r="G59" s="239">
        <v>0</v>
      </c>
      <c r="H59" s="239">
        <v>0</v>
      </c>
      <c r="I59" s="240">
        <v>310000</v>
      </c>
    </row>
    <row r="60" spans="1:9" ht="31.5" customHeight="1">
      <c r="A60" s="237" t="s">
        <v>622</v>
      </c>
      <c r="B60" s="238" t="s">
        <v>623</v>
      </c>
      <c r="C60" s="239">
        <v>147811550</v>
      </c>
      <c r="D60" s="239">
        <v>152921496</v>
      </c>
      <c r="E60" s="239">
        <v>855218</v>
      </c>
      <c r="F60" s="239">
        <v>114198890</v>
      </c>
      <c r="G60" s="239">
        <v>33090000</v>
      </c>
      <c r="H60" s="239">
        <v>0</v>
      </c>
      <c r="I60" s="240">
        <v>113487272</v>
      </c>
    </row>
    <row r="61" spans="1:9" ht="33.75" customHeight="1">
      <c r="A61" s="233" t="s">
        <v>99</v>
      </c>
      <c r="B61" s="234" t="s">
        <v>1041</v>
      </c>
      <c r="C61" s="235">
        <v>1169377</v>
      </c>
      <c r="D61" s="235">
        <v>1169377</v>
      </c>
      <c r="E61" s="235">
        <v>0</v>
      </c>
      <c r="F61" s="235">
        <v>1169377</v>
      </c>
      <c r="G61" s="235">
        <v>0</v>
      </c>
      <c r="H61" s="235">
        <v>1260261</v>
      </c>
      <c r="I61" s="236">
        <v>1169377</v>
      </c>
    </row>
    <row r="62" spans="1:9" ht="29.25" customHeight="1">
      <c r="A62" s="233" t="s">
        <v>435</v>
      </c>
      <c r="B62" s="234" t="s">
        <v>1042</v>
      </c>
      <c r="C62" s="235">
        <v>1169377</v>
      </c>
      <c r="D62" s="235">
        <v>1169377</v>
      </c>
      <c r="E62" s="235">
        <v>0</v>
      </c>
      <c r="F62" s="235">
        <v>1169377</v>
      </c>
      <c r="G62" s="235">
        <v>0</v>
      </c>
      <c r="H62" s="235">
        <v>1260261</v>
      </c>
      <c r="I62" s="236">
        <v>1169377</v>
      </c>
    </row>
    <row r="63" spans="1:9" ht="20.100000000000001" customHeight="1">
      <c r="A63" s="237" t="s">
        <v>1043</v>
      </c>
      <c r="B63" s="238" t="s">
        <v>1044</v>
      </c>
      <c r="C63" s="239">
        <v>1169377</v>
      </c>
      <c r="D63" s="239">
        <v>1169377</v>
      </c>
      <c r="E63" s="239">
        <v>0</v>
      </c>
      <c r="F63" s="239">
        <v>1169377</v>
      </c>
      <c r="G63" s="239">
        <v>0</v>
      </c>
      <c r="H63" s="239">
        <v>1260261</v>
      </c>
      <c r="I63" s="240">
        <v>1169377</v>
      </c>
    </row>
    <row r="64" spans="1:9" ht="20.100000000000001" customHeight="1" thickBot="1">
      <c r="A64" s="508"/>
      <c r="B64" s="452" t="s">
        <v>1045</v>
      </c>
      <c r="C64" s="454">
        <f t="shared" ref="C64:I64" si="0">C60+C63</f>
        <v>148980927</v>
      </c>
      <c r="D64" s="454">
        <f t="shared" si="0"/>
        <v>154090873</v>
      </c>
      <c r="E64" s="454">
        <f t="shared" si="0"/>
        <v>855218</v>
      </c>
      <c r="F64" s="454">
        <f t="shared" si="0"/>
        <v>115368267</v>
      </c>
      <c r="G64" s="454">
        <f t="shared" si="0"/>
        <v>33090000</v>
      </c>
      <c r="H64" s="454">
        <f t="shared" si="0"/>
        <v>1260261</v>
      </c>
      <c r="I64" s="455">
        <f t="shared" si="0"/>
        <v>114656649</v>
      </c>
    </row>
  </sheetData>
  <mergeCells count="2">
    <mergeCell ref="A2:I2"/>
    <mergeCell ref="A1:I1"/>
  </mergeCells>
  <printOptions horizontalCentered="1" verticalCentered="1"/>
  <pageMargins left="0.35433070866141736" right="0.35433070866141736" top="0.59055118110236227" bottom="0.39370078740157483" header="0.31496062992125984" footer="0.51181102362204722"/>
  <pageSetup paperSize="8" orientation="landscape" horizontalDpi="300" verticalDpi="300" r:id="rId1"/>
  <headerFooter alignWithMargins="0">
    <oddHeader>&amp;L5/2019. (V.30.) sz. rendelet&amp;R17.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60"/>
  <sheetViews>
    <sheetView workbookViewId="0">
      <pane ySplit="4" topLeftCell="A14" activePane="bottomLeft" state="frozen"/>
      <selection pane="bottomLeft" activeCell="B23" sqref="B23"/>
    </sheetView>
  </sheetViews>
  <sheetFormatPr defaultRowHeight="12.75"/>
  <cols>
    <col min="1" max="1" width="8.140625" style="221" customWidth="1"/>
    <col min="2" max="2" width="54" style="221" customWidth="1"/>
    <col min="3" max="7" width="20.7109375" style="221" customWidth="1"/>
    <col min="8" max="16384" width="9.140625" style="221"/>
  </cols>
  <sheetData>
    <row r="1" spans="1:7" s="220" customFormat="1" ht="29.25" customHeight="1">
      <c r="A1" s="763" t="s">
        <v>382</v>
      </c>
      <c r="B1" s="792"/>
      <c r="C1" s="792"/>
      <c r="D1" s="792"/>
      <c r="E1" s="792"/>
      <c r="F1" s="792"/>
      <c r="G1" s="792"/>
    </row>
    <row r="2" spans="1:7" s="220" customFormat="1" ht="29.25" customHeight="1" thickBot="1">
      <c r="A2" s="763" t="s">
        <v>840</v>
      </c>
      <c r="B2" s="763"/>
      <c r="C2" s="763"/>
      <c r="D2" s="763"/>
      <c r="E2" s="763"/>
      <c r="F2" s="763"/>
      <c r="G2" s="763"/>
    </row>
    <row r="3" spans="1:7" s="225" customFormat="1" ht="54" customHeight="1">
      <c r="A3" s="227"/>
      <c r="B3" s="228" t="s">
        <v>108</v>
      </c>
      <c r="C3" s="228" t="s">
        <v>199</v>
      </c>
      <c r="D3" s="228" t="s">
        <v>586</v>
      </c>
      <c r="E3" s="228" t="s">
        <v>769</v>
      </c>
      <c r="F3" s="228" t="s">
        <v>770</v>
      </c>
      <c r="G3" s="229" t="s">
        <v>768</v>
      </c>
    </row>
    <row r="4" spans="1:7" s="225" customFormat="1" ht="15.75">
      <c r="A4" s="230">
        <v>1</v>
      </c>
      <c r="B4" s="231">
        <v>2</v>
      </c>
      <c r="C4" s="231">
        <v>3</v>
      </c>
      <c r="D4" s="231">
        <v>4</v>
      </c>
      <c r="E4" s="231">
        <v>5</v>
      </c>
      <c r="F4" s="231">
        <v>6</v>
      </c>
      <c r="G4" s="232">
        <v>7</v>
      </c>
    </row>
    <row r="5" spans="1:7" ht="20.100000000000001" customHeight="1">
      <c r="A5" s="233" t="s">
        <v>62</v>
      </c>
      <c r="B5" s="234" t="s">
        <v>771</v>
      </c>
      <c r="C5" s="235">
        <v>9592211</v>
      </c>
      <c r="D5" s="235">
        <v>9592211</v>
      </c>
      <c r="E5" s="235">
        <v>9592211</v>
      </c>
      <c r="F5" s="235">
        <v>0</v>
      </c>
      <c r="G5" s="236">
        <v>9592211</v>
      </c>
    </row>
    <row r="6" spans="1:7" ht="27.75" customHeight="1">
      <c r="A6" s="233" t="s">
        <v>64</v>
      </c>
      <c r="B6" s="234" t="s">
        <v>772</v>
      </c>
      <c r="C6" s="235">
        <v>26551266</v>
      </c>
      <c r="D6" s="235">
        <v>23760134</v>
      </c>
      <c r="E6" s="235">
        <v>23760134</v>
      </c>
      <c r="F6" s="235">
        <v>0</v>
      </c>
      <c r="G6" s="236">
        <v>23760134</v>
      </c>
    </row>
    <row r="7" spans="1:7" ht="27.75" customHeight="1">
      <c r="A7" s="233" t="s">
        <v>66</v>
      </c>
      <c r="B7" s="234" t="s">
        <v>773</v>
      </c>
      <c r="C7" s="235">
        <v>1968088</v>
      </c>
      <c r="D7" s="235">
        <v>1954538</v>
      </c>
      <c r="E7" s="235">
        <v>1954538</v>
      </c>
      <c r="F7" s="235">
        <v>0</v>
      </c>
      <c r="G7" s="236">
        <v>1954538</v>
      </c>
    </row>
    <row r="8" spans="1:7" ht="26.25" customHeight="1">
      <c r="A8" s="233" t="s">
        <v>68</v>
      </c>
      <c r="B8" s="234" t="s">
        <v>774</v>
      </c>
      <c r="C8" s="235">
        <v>1800000</v>
      </c>
      <c r="D8" s="235">
        <v>1800000</v>
      </c>
      <c r="E8" s="235">
        <v>1800000</v>
      </c>
      <c r="F8" s="235">
        <v>0</v>
      </c>
      <c r="G8" s="236">
        <v>1800000</v>
      </c>
    </row>
    <row r="9" spans="1:7" ht="31.5" customHeight="1">
      <c r="A9" s="233" t="s">
        <v>70</v>
      </c>
      <c r="B9" s="234" t="s">
        <v>775</v>
      </c>
      <c r="C9" s="235">
        <v>0</v>
      </c>
      <c r="D9" s="235">
        <v>2155338</v>
      </c>
      <c r="E9" s="235">
        <v>2155338</v>
      </c>
      <c r="F9" s="235">
        <v>0</v>
      </c>
      <c r="G9" s="236">
        <v>2155338</v>
      </c>
    </row>
    <row r="10" spans="1:7" ht="20.100000000000001" customHeight="1">
      <c r="A10" s="233" t="s">
        <v>72</v>
      </c>
      <c r="B10" s="234" t="s">
        <v>776</v>
      </c>
      <c r="C10" s="235">
        <v>0</v>
      </c>
      <c r="D10" s="235">
        <v>26666</v>
      </c>
      <c r="E10" s="235">
        <v>26666</v>
      </c>
      <c r="F10" s="235">
        <v>0</v>
      </c>
      <c r="G10" s="236">
        <v>26666</v>
      </c>
    </row>
    <row r="11" spans="1:7" ht="20.100000000000001" customHeight="1">
      <c r="A11" s="233" t="s">
        <v>74</v>
      </c>
      <c r="B11" s="234" t="s">
        <v>777</v>
      </c>
      <c r="C11" s="235">
        <v>39911565</v>
      </c>
      <c r="D11" s="235">
        <v>39288887</v>
      </c>
      <c r="E11" s="235">
        <v>39288887</v>
      </c>
      <c r="F11" s="235">
        <v>0</v>
      </c>
      <c r="G11" s="236">
        <v>39288887</v>
      </c>
    </row>
    <row r="12" spans="1:7" ht="26.25" customHeight="1">
      <c r="A12" s="233" t="s">
        <v>99</v>
      </c>
      <c r="B12" s="234" t="s">
        <v>778</v>
      </c>
      <c r="C12" s="235">
        <v>2000000</v>
      </c>
      <c r="D12" s="235">
        <v>2000000</v>
      </c>
      <c r="E12" s="235">
        <v>2000000</v>
      </c>
      <c r="F12" s="235">
        <v>0</v>
      </c>
      <c r="G12" s="236">
        <v>2000000</v>
      </c>
    </row>
    <row r="13" spans="1:7" ht="20.100000000000001" customHeight="1">
      <c r="A13" s="233" t="s">
        <v>434</v>
      </c>
      <c r="B13" s="234" t="s">
        <v>779</v>
      </c>
      <c r="C13" s="235">
        <v>0</v>
      </c>
      <c r="D13" s="235">
        <v>0</v>
      </c>
      <c r="E13" s="235">
        <v>0</v>
      </c>
      <c r="F13" s="235">
        <v>0</v>
      </c>
      <c r="G13" s="236">
        <v>2000000</v>
      </c>
    </row>
    <row r="14" spans="1:7" ht="27.75" customHeight="1">
      <c r="A14" s="233" t="s">
        <v>518</v>
      </c>
      <c r="B14" s="234" t="s">
        <v>780</v>
      </c>
      <c r="C14" s="235">
        <v>10070747</v>
      </c>
      <c r="D14" s="235">
        <v>50393157</v>
      </c>
      <c r="E14" s="235">
        <v>16602520</v>
      </c>
      <c r="F14" s="235">
        <v>0</v>
      </c>
      <c r="G14" s="236">
        <v>16602520</v>
      </c>
    </row>
    <row r="15" spans="1:7" ht="20.100000000000001" customHeight="1">
      <c r="A15" s="233" t="s">
        <v>522</v>
      </c>
      <c r="B15" s="234" t="s">
        <v>781</v>
      </c>
      <c r="C15" s="235">
        <v>0</v>
      </c>
      <c r="D15" s="235">
        <v>0</v>
      </c>
      <c r="E15" s="235">
        <v>0</v>
      </c>
      <c r="F15" s="235">
        <v>0</v>
      </c>
      <c r="G15" s="236">
        <v>577500</v>
      </c>
    </row>
    <row r="16" spans="1:7" ht="28.5" customHeight="1">
      <c r="A16" s="233" t="s">
        <v>438</v>
      </c>
      <c r="B16" s="234" t="s">
        <v>782</v>
      </c>
      <c r="C16" s="235">
        <v>0</v>
      </c>
      <c r="D16" s="235">
        <v>0</v>
      </c>
      <c r="E16" s="235">
        <v>0</v>
      </c>
      <c r="F16" s="235">
        <v>0</v>
      </c>
      <c r="G16" s="236">
        <v>3218932</v>
      </c>
    </row>
    <row r="17" spans="1:7" ht="20.100000000000001" customHeight="1">
      <c r="A17" s="233" t="s">
        <v>439</v>
      </c>
      <c r="B17" s="234" t="s">
        <v>783</v>
      </c>
      <c r="C17" s="235">
        <v>0</v>
      </c>
      <c r="D17" s="235">
        <v>0</v>
      </c>
      <c r="E17" s="235">
        <v>0</v>
      </c>
      <c r="F17" s="235">
        <v>0</v>
      </c>
      <c r="G17" s="236">
        <v>9438</v>
      </c>
    </row>
    <row r="18" spans="1:7" ht="20.100000000000001" customHeight="1">
      <c r="A18" s="233" t="s">
        <v>784</v>
      </c>
      <c r="B18" s="234" t="s">
        <v>785</v>
      </c>
      <c r="C18" s="235">
        <v>0</v>
      </c>
      <c r="D18" s="235">
        <v>0</v>
      </c>
      <c r="E18" s="235">
        <v>0</v>
      </c>
      <c r="F18" s="235">
        <v>0</v>
      </c>
      <c r="G18" s="236">
        <v>12796650</v>
      </c>
    </row>
    <row r="19" spans="1:7" ht="27.75" customHeight="1">
      <c r="A19" s="237" t="s">
        <v>442</v>
      </c>
      <c r="B19" s="238" t="s">
        <v>786</v>
      </c>
      <c r="C19" s="239">
        <v>51982312</v>
      </c>
      <c r="D19" s="239">
        <v>91682044</v>
      </c>
      <c r="E19" s="239">
        <v>57891407</v>
      </c>
      <c r="F19" s="239">
        <v>0</v>
      </c>
      <c r="G19" s="240">
        <v>57891407</v>
      </c>
    </row>
    <row r="20" spans="1:7" ht="20.100000000000001" customHeight="1">
      <c r="A20" s="233" t="s">
        <v>443</v>
      </c>
      <c r="B20" s="234" t="s">
        <v>787</v>
      </c>
      <c r="C20" s="235">
        <v>36304235</v>
      </c>
      <c r="D20" s="235">
        <v>268000</v>
      </c>
      <c r="E20" s="235">
        <v>268000</v>
      </c>
      <c r="F20" s="235">
        <v>0</v>
      </c>
      <c r="G20" s="236">
        <v>268000</v>
      </c>
    </row>
    <row r="21" spans="1:7" ht="30" customHeight="1">
      <c r="A21" s="233" t="s">
        <v>666</v>
      </c>
      <c r="B21" s="234" t="s">
        <v>788</v>
      </c>
      <c r="C21" s="235">
        <v>0</v>
      </c>
      <c r="D21" s="235">
        <v>0</v>
      </c>
      <c r="E21" s="235">
        <v>8206358</v>
      </c>
      <c r="F21" s="235">
        <v>0</v>
      </c>
      <c r="G21" s="236">
        <v>8206358</v>
      </c>
    </row>
    <row r="22" spans="1:7" ht="28.5" customHeight="1">
      <c r="A22" s="233" t="s">
        <v>670</v>
      </c>
      <c r="B22" s="234" t="s">
        <v>789</v>
      </c>
      <c r="C22" s="235">
        <v>0</v>
      </c>
      <c r="D22" s="235">
        <v>0</v>
      </c>
      <c r="E22" s="235">
        <v>0</v>
      </c>
      <c r="F22" s="235">
        <v>0</v>
      </c>
      <c r="G22" s="236">
        <v>8206358</v>
      </c>
    </row>
    <row r="23" spans="1:7" ht="27.75" customHeight="1">
      <c r="A23" s="237" t="s">
        <v>790</v>
      </c>
      <c r="B23" s="238" t="s">
        <v>791</v>
      </c>
      <c r="C23" s="239">
        <v>36304235</v>
      </c>
      <c r="D23" s="239">
        <v>268000</v>
      </c>
      <c r="E23" s="239">
        <v>8474358</v>
      </c>
      <c r="F23" s="239">
        <v>0</v>
      </c>
      <c r="G23" s="240">
        <v>8474358</v>
      </c>
    </row>
    <row r="24" spans="1:7" ht="20.100000000000001" customHeight="1">
      <c r="A24" s="233" t="s">
        <v>792</v>
      </c>
      <c r="B24" s="234" t="s">
        <v>793</v>
      </c>
      <c r="C24" s="235">
        <v>300000</v>
      </c>
      <c r="D24" s="235">
        <v>300000</v>
      </c>
      <c r="E24" s="235">
        <v>597273</v>
      </c>
      <c r="F24" s="235">
        <v>0</v>
      </c>
      <c r="G24" s="236">
        <v>431200</v>
      </c>
    </row>
    <row r="25" spans="1:7" ht="20.100000000000001" customHeight="1">
      <c r="A25" s="233" t="s">
        <v>794</v>
      </c>
      <c r="B25" s="234" t="s">
        <v>795</v>
      </c>
      <c r="C25" s="235">
        <v>0</v>
      </c>
      <c r="D25" s="235">
        <v>0</v>
      </c>
      <c r="E25" s="235">
        <v>0</v>
      </c>
      <c r="F25" s="235">
        <v>0</v>
      </c>
      <c r="G25" s="236">
        <v>431200</v>
      </c>
    </row>
    <row r="26" spans="1:7" ht="20.100000000000001" customHeight="1">
      <c r="A26" s="233" t="s">
        <v>447</v>
      </c>
      <c r="B26" s="234" t="s">
        <v>796</v>
      </c>
      <c r="C26" s="235">
        <v>5200000</v>
      </c>
      <c r="D26" s="235">
        <v>5200000</v>
      </c>
      <c r="E26" s="235">
        <v>5922359</v>
      </c>
      <c r="F26" s="235">
        <v>0</v>
      </c>
      <c r="G26" s="236">
        <v>5290527</v>
      </c>
    </row>
    <row r="27" spans="1:7" ht="28.5" customHeight="1">
      <c r="A27" s="233" t="s">
        <v>797</v>
      </c>
      <c r="B27" s="234" t="s">
        <v>798</v>
      </c>
      <c r="C27" s="235">
        <v>0</v>
      </c>
      <c r="D27" s="235">
        <v>0</v>
      </c>
      <c r="E27" s="235">
        <v>0</v>
      </c>
      <c r="F27" s="235">
        <v>0</v>
      </c>
      <c r="G27" s="236">
        <v>5290527</v>
      </c>
    </row>
    <row r="28" spans="1:7" ht="20.100000000000001" customHeight="1">
      <c r="A28" s="233" t="s">
        <v>546</v>
      </c>
      <c r="B28" s="234" t="s">
        <v>799</v>
      </c>
      <c r="C28" s="235">
        <v>400000</v>
      </c>
      <c r="D28" s="235">
        <v>400000</v>
      </c>
      <c r="E28" s="235">
        <v>743466</v>
      </c>
      <c r="F28" s="235">
        <v>0</v>
      </c>
      <c r="G28" s="236">
        <v>607489</v>
      </c>
    </row>
    <row r="29" spans="1:7" ht="29.25" customHeight="1">
      <c r="A29" s="233" t="s">
        <v>800</v>
      </c>
      <c r="B29" s="234" t="s">
        <v>801</v>
      </c>
      <c r="C29" s="235">
        <v>0</v>
      </c>
      <c r="D29" s="235">
        <v>0</v>
      </c>
      <c r="E29" s="235">
        <v>0</v>
      </c>
      <c r="F29" s="235">
        <v>0</v>
      </c>
      <c r="G29" s="236">
        <v>607489</v>
      </c>
    </row>
    <row r="30" spans="1:7" ht="20.100000000000001" customHeight="1">
      <c r="A30" s="233" t="s">
        <v>802</v>
      </c>
      <c r="B30" s="234" t="s">
        <v>803</v>
      </c>
      <c r="C30" s="235">
        <v>5600000</v>
      </c>
      <c r="D30" s="235">
        <v>5600000</v>
      </c>
      <c r="E30" s="235">
        <v>6665825</v>
      </c>
      <c r="F30" s="235">
        <v>0</v>
      </c>
      <c r="G30" s="236">
        <v>5898016</v>
      </c>
    </row>
    <row r="31" spans="1:7" ht="20.100000000000001" customHeight="1">
      <c r="A31" s="233" t="s">
        <v>804</v>
      </c>
      <c r="B31" s="234" t="s">
        <v>805</v>
      </c>
      <c r="C31" s="235">
        <v>0</v>
      </c>
      <c r="D31" s="235">
        <v>0</v>
      </c>
      <c r="E31" s="235">
        <v>246987</v>
      </c>
      <c r="F31" s="235">
        <v>0</v>
      </c>
      <c r="G31" s="236">
        <v>78477</v>
      </c>
    </row>
    <row r="32" spans="1:7" ht="20.100000000000001" customHeight="1">
      <c r="A32" s="237" t="s">
        <v>701</v>
      </c>
      <c r="B32" s="238" t="s">
        <v>806</v>
      </c>
      <c r="C32" s="239">
        <v>5900000</v>
      </c>
      <c r="D32" s="239">
        <v>5900000</v>
      </c>
      <c r="E32" s="239">
        <v>7510085</v>
      </c>
      <c r="F32" s="239">
        <v>0</v>
      </c>
      <c r="G32" s="240">
        <v>6407693</v>
      </c>
    </row>
    <row r="33" spans="1:7" ht="20.100000000000001" customHeight="1">
      <c r="A33" s="233" t="s">
        <v>616</v>
      </c>
      <c r="B33" s="234" t="s">
        <v>807</v>
      </c>
      <c r="C33" s="235">
        <v>200000</v>
      </c>
      <c r="D33" s="235">
        <v>380000</v>
      </c>
      <c r="E33" s="235">
        <v>165000</v>
      </c>
      <c r="F33" s="235">
        <v>0</v>
      </c>
      <c r="G33" s="236">
        <v>165000</v>
      </c>
    </row>
    <row r="34" spans="1:7" ht="20.100000000000001" customHeight="1">
      <c r="A34" s="233" t="s">
        <v>617</v>
      </c>
      <c r="B34" s="234" t="s">
        <v>808</v>
      </c>
      <c r="C34" s="235">
        <v>946472</v>
      </c>
      <c r="D34" s="235">
        <v>946472</v>
      </c>
      <c r="E34" s="235">
        <v>739447</v>
      </c>
      <c r="F34" s="235">
        <v>0</v>
      </c>
      <c r="G34" s="236">
        <v>739447</v>
      </c>
    </row>
    <row r="35" spans="1:7" ht="20.100000000000001" customHeight="1">
      <c r="A35" s="233" t="s">
        <v>809</v>
      </c>
      <c r="B35" s="234" t="s">
        <v>810</v>
      </c>
      <c r="C35" s="235">
        <v>0</v>
      </c>
      <c r="D35" s="235">
        <v>0</v>
      </c>
      <c r="E35" s="235">
        <v>1486280</v>
      </c>
      <c r="F35" s="235">
        <v>0</v>
      </c>
      <c r="G35" s="236">
        <v>1486280</v>
      </c>
    </row>
    <row r="36" spans="1:7" ht="20.100000000000001" customHeight="1">
      <c r="A36" s="233" t="s">
        <v>811</v>
      </c>
      <c r="B36" s="234" t="s">
        <v>812</v>
      </c>
      <c r="C36" s="235">
        <v>0</v>
      </c>
      <c r="D36" s="235">
        <v>0</v>
      </c>
      <c r="E36" s="235">
        <v>0</v>
      </c>
      <c r="F36" s="235">
        <v>0</v>
      </c>
      <c r="G36" s="236">
        <v>1486280</v>
      </c>
    </row>
    <row r="37" spans="1:7" ht="20.100000000000001" customHeight="1">
      <c r="A37" s="233" t="s">
        <v>557</v>
      </c>
      <c r="B37" s="234" t="s">
        <v>813</v>
      </c>
      <c r="C37" s="235">
        <v>251000</v>
      </c>
      <c r="D37" s="235">
        <v>251000</v>
      </c>
      <c r="E37" s="235">
        <v>4212384</v>
      </c>
      <c r="F37" s="235">
        <v>0</v>
      </c>
      <c r="G37" s="236">
        <v>0</v>
      </c>
    </row>
    <row r="38" spans="1:7" ht="28.5" customHeight="1">
      <c r="A38" s="233" t="s">
        <v>814</v>
      </c>
      <c r="B38" s="234" t="s">
        <v>815</v>
      </c>
      <c r="C38" s="235">
        <v>0</v>
      </c>
      <c r="D38" s="235">
        <v>0</v>
      </c>
      <c r="E38" s="235">
        <v>27</v>
      </c>
      <c r="F38" s="235">
        <v>0</v>
      </c>
      <c r="G38" s="236">
        <v>27</v>
      </c>
    </row>
    <row r="39" spans="1:7" ht="20.100000000000001" customHeight="1">
      <c r="A39" s="233" t="s">
        <v>704</v>
      </c>
      <c r="B39" s="234" t="s">
        <v>816</v>
      </c>
      <c r="C39" s="235">
        <v>0</v>
      </c>
      <c r="D39" s="235">
        <v>0</v>
      </c>
      <c r="E39" s="235">
        <v>27</v>
      </c>
      <c r="F39" s="235">
        <v>0</v>
      </c>
      <c r="G39" s="236">
        <v>27</v>
      </c>
    </row>
    <row r="40" spans="1:7" ht="20.100000000000001" customHeight="1">
      <c r="A40" s="233" t="s">
        <v>817</v>
      </c>
      <c r="B40" s="234" t="s">
        <v>818</v>
      </c>
      <c r="C40" s="235">
        <v>0</v>
      </c>
      <c r="D40" s="235">
        <v>125787</v>
      </c>
      <c r="E40" s="235">
        <v>1200458</v>
      </c>
      <c r="F40" s="235">
        <v>0</v>
      </c>
      <c r="G40" s="236">
        <v>1200458</v>
      </c>
    </row>
    <row r="41" spans="1:7" ht="20.100000000000001" customHeight="1">
      <c r="A41" s="233" t="s">
        <v>819</v>
      </c>
      <c r="B41" s="234" t="s">
        <v>820</v>
      </c>
      <c r="C41" s="235">
        <v>0</v>
      </c>
      <c r="D41" s="235">
        <v>0</v>
      </c>
      <c r="E41" s="235">
        <v>0</v>
      </c>
      <c r="F41" s="235">
        <v>0</v>
      </c>
      <c r="G41" s="236">
        <v>908465</v>
      </c>
    </row>
    <row r="42" spans="1:7" ht="29.25" customHeight="1">
      <c r="A42" s="237" t="s">
        <v>706</v>
      </c>
      <c r="B42" s="238" t="s">
        <v>821</v>
      </c>
      <c r="C42" s="239">
        <v>1397472</v>
      </c>
      <c r="D42" s="239">
        <v>1703259</v>
      </c>
      <c r="E42" s="239">
        <v>7803596</v>
      </c>
      <c r="F42" s="239">
        <v>0</v>
      </c>
      <c r="G42" s="240">
        <v>3591212</v>
      </c>
    </row>
    <row r="43" spans="1:7" ht="20.100000000000001" customHeight="1">
      <c r="A43" s="233" t="s">
        <v>822</v>
      </c>
      <c r="B43" s="234" t="s">
        <v>823</v>
      </c>
      <c r="C43" s="235">
        <v>700000</v>
      </c>
      <c r="D43" s="235">
        <v>700000</v>
      </c>
      <c r="E43" s="235">
        <v>726450</v>
      </c>
      <c r="F43" s="235">
        <v>0</v>
      </c>
      <c r="G43" s="236">
        <v>726450</v>
      </c>
    </row>
    <row r="44" spans="1:7" ht="20.100000000000001" customHeight="1">
      <c r="A44" s="237" t="s">
        <v>824</v>
      </c>
      <c r="B44" s="238" t="s">
        <v>825</v>
      </c>
      <c r="C44" s="239">
        <v>700000</v>
      </c>
      <c r="D44" s="239">
        <v>700000</v>
      </c>
      <c r="E44" s="239">
        <v>726450</v>
      </c>
      <c r="F44" s="239">
        <v>0</v>
      </c>
      <c r="G44" s="240">
        <v>726450</v>
      </c>
    </row>
    <row r="45" spans="1:7" ht="27.75" customHeight="1">
      <c r="A45" s="233" t="s">
        <v>826</v>
      </c>
      <c r="B45" s="234" t="s">
        <v>827</v>
      </c>
      <c r="C45" s="235">
        <v>0</v>
      </c>
      <c r="D45" s="235">
        <v>1715895</v>
      </c>
      <c r="E45" s="235">
        <v>678350</v>
      </c>
      <c r="F45" s="235">
        <v>0</v>
      </c>
      <c r="G45" s="236">
        <v>678350</v>
      </c>
    </row>
    <row r="46" spans="1:7" ht="20.100000000000001" customHeight="1">
      <c r="A46" s="233" t="s">
        <v>828</v>
      </c>
      <c r="B46" s="234" t="s">
        <v>829</v>
      </c>
      <c r="C46" s="235">
        <v>0</v>
      </c>
      <c r="D46" s="235">
        <v>0</v>
      </c>
      <c r="E46" s="235">
        <v>0</v>
      </c>
      <c r="F46" s="235">
        <v>0</v>
      </c>
      <c r="G46" s="236">
        <v>678350</v>
      </c>
    </row>
    <row r="47" spans="1:7" ht="20.100000000000001" customHeight="1">
      <c r="A47" s="237" t="s">
        <v>830</v>
      </c>
      <c r="B47" s="238" t="s">
        <v>831</v>
      </c>
      <c r="C47" s="239">
        <v>0</v>
      </c>
      <c r="D47" s="239">
        <v>1715895</v>
      </c>
      <c r="E47" s="239">
        <v>678350</v>
      </c>
      <c r="F47" s="239">
        <v>0</v>
      </c>
      <c r="G47" s="240">
        <v>678350</v>
      </c>
    </row>
    <row r="48" spans="1:7" ht="20.100000000000001" customHeight="1">
      <c r="A48" s="233" t="s">
        <v>832</v>
      </c>
      <c r="B48" s="234" t="s">
        <v>833</v>
      </c>
      <c r="C48" s="235">
        <v>1177500</v>
      </c>
      <c r="D48" s="235">
        <v>1177500</v>
      </c>
      <c r="E48" s="235">
        <v>1883000</v>
      </c>
      <c r="F48" s="235">
        <v>0</v>
      </c>
      <c r="G48" s="236">
        <v>1883000</v>
      </c>
    </row>
    <row r="49" spans="1:7" ht="20.100000000000001" customHeight="1">
      <c r="A49" s="233" t="s">
        <v>834</v>
      </c>
      <c r="B49" s="234" t="s">
        <v>835</v>
      </c>
      <c r="C49" s="235">
        <v>0</v>
      </c>
      <c r="D49" s="235">
        <v>0</v>
      </c>
      <c r="E49" s="235">
        <v>0</v>
      </c>
      <c r="F49" s="235">
        <v>0</v>
      </c>
      <c r="G49" s="236">
        <v>1883000</v>
      </c>
    </row>
    <row r="50" spans="1:7" ht="20.100000000000001" customHeight="1">
      <c r="A50" s="237" t="s">
        <v>836</v>
      </c>
      <c r="B50" s="238" t="s">
        <v>837</v>
      </c>
      <c r="C50" s="239">
        <v>1177500</v>
      </c>
      <c r="D50" s="239">
        <v>1177500</v>
      </c>
      <c r="E50" s="239">
        <v>1883000</v>
      </c>
      <c r="F50" s="239">
        <v>0</v>
      </c>
      <c r="G50" s="240">
        <v>1883000</v>
      </c>
    </row>
    <row r="51" spans="1:7" ht="20.100000000000001" customHeight="1">
      <c r="A51" s="237" t="s">
        <v>838</v>
      </c>
      <c r="B51" s="238" t="s">
        <v>839</v>
      </c>
      <c r="C51" s="239">
        <v>97461519</v>
      </c>
      <c r="D51" s="239">
        <v>103146698</v>
      </c>
      <c r="E51" s="239">
        <v>84967246</v>
      </c>
      <c r="F51" s="239">
        <v>0</v>
      </c>
      <c r="G51" s="240">
        <v>79652470</v>
      </c>
    </row>
    <row r="52" spans="1:7" ht="30" customHeight="1">
      <c r="A52" s="233" t="s">
        <v>62</v>
      </c>
      <c r="B52" s="234" t="s">
        <v>1032</v>
      </c>
      <c r="C52" s="235">
        <v>10126500</v>
      </c>
      <c r="D52" s="235">
        <v>10126500</v>
      </c>
      <c r="E52" s="235">
        <v>0</v>
      </c>
      <c r="F52" s="235">
        <v>0</v>
      </c>
      <c r="G52" s="236">
        <v>0</v>
      </c>
    </row>
    <row r="53" spans="1:7" ht="30" customHeight="1">
      <c r="A53" s="233" t="s">
        <v>64</v>
      </c>
      <c r="B53" s="234" t="s">
        <v>1033</v>
      </c>
      <c r="C53" s="235">
        <v>0</v>
      </c>
      <c r="D53" s="235">
        <v>0</v>
      </c>
      <c r="E53" s="235">
        <v>2820396</v>
      </c>
      <c r="F53" s="235">
        <v>0</v>
      </c>
      <c r="G53" s="236">
        <v>2820396</v>
      </c>
    </row>
    <row r="54" spans="1:7" ht="30" customHeight="1">
      <c r="A54" s="233" t="s">
        <v>68</v>
      </c>
      <c r="B54" s="234" t="s">
        <v>1034</v>
      </c>
      <c r="C54" s="235">
        <v>10126500</v>
      </c>
      <c r="D54" s="235">
        <v>10126500</v>
      </c>
      <c r="E54" s="235">
        <v>2820396</v>
      </c>
      <c r="F54" s="235">
        <v>0</v>
      </c>
      <c r="G54" s="236">
        <v>2820396</v>
      </c>
    </row>
    <row r="55" spans="1:7" ht="20.100000000000001" customHeight="1">
      <c r="A55" s="233" t="s">
        <v>83</v>
      </c>
      <c r="B55" s="234" t="s">
        <v>1035</v>
      </c>
      <c r="C55" s="235">
        <v>41392908</v>
      </c>
      <c r="D55" s="235">
        <v>40817675</v>
      </c>
      <c r="E55" s="235">
        <v>40817675</v>
      </c>
      <c r="F55" s="235">
        <v>0</v>
      </c>
      <c r="G55" s="236">
        <v>40817675</v>
      </c>
    </row>
    <row r="56" spans="1:7" ht="20.100000000000001" customHeight="1">
      <c r="A56" s="233" t="s">
        <v>87</v>
      </c>
      <c r="B56" s="234" t="s">
        <v>1036</v>
      </c>
      <c r="C56" s="235">
        <v>41392908</v>
      </c>
      <c r="D56" s="235">
        <v>40817675</v>
      </c>
      <c r="E56" s="235">
        <v>40817675</v>
      </c>
      <c r="F56" s="235">
        <v>0</v>
      </c>
      <c r="G56" s="236">
        <v>40817675</v>
      </c>
    </row>
    <row r="57" spans="1:7" ht="20.100000000000001" customHeight="1">
      <c r="A57" s="233" t="s">
        <v>89</v>
      </c>
      <c r="B57" s="234" t="s">
        <v>1037</v>
      </c>
      <c r="C57" s="235">
        <v>0</v>
      </c>
      <c r="D57" s="235">
        <v>0</v>
      </c>
      <c r="E57" s="235">
        <v>1260261</v>
      </c>
      <c r="F57" s="235">
        <v>0</v>
      </c>
      <c r="G57" s="236">
        <v>1260261</v>
      </c>
    </row>
    <row r="58" spans="1:7" ht="20.100000000000001" customHeight="1">
      <c r="A58" s="233" t="s">
        <v>101</v>
      </c>
      <c r="B58" s="234" t="s">
        <v>1038</v>
      </c>
      <c r="C58" s="235">
        <v>51519408</v>
      </c>
      <c r="D58" s="235">
        <v>50944175</v>
      </c>
      <c r="E58" s="235">
        <v>44898332</v>
      </c>
      <c r="F58" s="235">
        <v>0</v>
      </c>
      <c r="G58" s="236">
        <v>44898332</v>
      </c>
    </row>
    <row r="59" spans="1:7" ht="20.100000000000001" customHeight="1">
      <c r="A59" s="237" t="s">
        <v>518</v>
      </c>
      <c r="B59" s="238" t="s">
        <v>1039</v>
      </c>
      <c r="C59" s="239">
        <v>51519408</v>
      </c>
      <c r="D59" s="239">
        <v>50944175</v>
      </c>
      <c r="E59" s="239">
        <v>44898332</v>
      </c>
      <c r="F59" s="239">
        <v>0</v>
      </c>
      <c r="G59" s="240">
        <v>44898332</v>
      </c>
    </row>
    <row r="60" spans="1:7" ht="20.100000000000001" customHeight="1" thickBot="1">
      <c r="A60" s="508"/>
      <c r="B60" s="452" t="s">
        <v>1040</v>
      </c>
      <c r="C60" s="454">
        <f>C51+C59</f>
        <v>148980927</v>
      </c>
      <c r="D60" s="454">
        <f>D51+D59</f>
        <v>154090873</v>
      </c>
      <c r="E60" s="454">
        <f>E51+E59</f>
        <v>129865578</v>
      </c>
      <c r="F60" s="454">
        <f>F51+F59</f>
        <v>0</v>
      </c>
      <c r="G60" s="455">
        <f>G51+G59</f>
        <v>124550802</v>
      </c>
    </row>
  </sheetData>
  <mergeCells count="2">
    <mergeCell ref="A1:G1"/>
    <mergeCell ref="A2:G2"/>
  </mergeCells>
  <printOptions horizontalCentered="1" verticalCentered="1"/>
  <pageMargins left="0.35433070866141736" right="0.35433070866141736" top="0.39370078740157483" bottom="0.39370078740157483" header="0.31496062992125984" footer="0.51181102362204722"/>
  <pageSetup paperSize="8" orientation="landscape" horizontalDpi="300" verticalDpi="300" r:id="rId1"/>
  <headerFooter alignWithMargins="0">
    <oddHeader>&amp;L5/2019. (V.30.) sz. rendelet&amp;R18.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M66"/>
  <sheetViews>
    <sheetView topLeftCell="A34" zoomScaleNormal="100" workbookViewId="0">
      <selection activeCell="C64" sqref="C64"/>
    </sheetView>
  </sheetViews>
  <sheetFormatPr defaultRowHeight="12.75"/>
  <cols>
    <col min="1" max="1" width="7.85546875" style="226" customWidth="1"/>
    <col min="2" max="2" width="15.5703125" style="226" customWidth="1"/>
    <col min="3" max="3" width="51.140625" style="438" customWidth="1"/>
    <col min="4" max="4" width="13.28515625" style="438" customWidth="1"/>
    <col min="5" max="5" width="12.42578125" style="226" customWidth="1"/>
    <col min="6" max="6" width="7.7109375" style="226" customWidth="1"/>
    <col min="7" max="7" width="10.42578125" style="226" customWidth="1"/>
    <col min="8" max="8" width="12" style="226" customWidth="1"/>
    <col min="9" max="9" width="7.140625" style="226" customWidth="1"/>
    <col min="10" max="10" width="10.42578125" style="226" customWidth="1"/>
    <col min="11" max="11" width="12" style="226" customWidth="1"/>
    <col min="12" max="12" width="7.140625" style="226" customWidth="1"/>
    <col min="13" max="13" width="10.42578125" style="226" customWidth="1"/>
    <col min="14" max="16384" width="9.140625" style="226"/>
  </cols>
  <sheetData>
    <row r="1" spans="1:13" ht="13.5" thickBot="1"/>
    <row r="2" spans="1:13" s="439" customFormat="1">
      <c r="A2" s="795" t="s">
        <v>873</v>
      </c>
      <c r="B2" s="793" t="s">
        <v>874</v>
      </c>
      <c r="C2" s="793" t="s">
        <v>875</v>
      </c>
      <c r="D2" s="793" t="s">
        <v>876</v>
      </c>
      <c r="E2" s="793" t="s">
        <v>877</v>
      </c>
      <c r="F2" s="793"/>
      <c r="G2" s="793"/>
      <c r="H2" s="793" t="s">
        <v>878</v>
      </c>
      <c r="I2" s="793"/>
      <c r="J2" s="793"/>
      <c r="K2" s="793" t="s">
        <v>768</v>
      </c>
      <c r="L2" s="793"/>
      <c r="M2" s="794"/>
    </row>
    <row r="3" spans="1:13" s="439" customFormat="1" ht="25.5">
      <c r="A3" s="796"/>
      <c r="B3" s="658"/>
      <c r="C3" s="658"/>
      <c r="D3" s="658"/>
      <c r="E3" s="440" t="s">
        <v>879</v>
      </c>
      <c r="F3" s="440" t="s">
        <v>880</v>
      </c>
      <c r="G3" s="440" t="s">
        <v>881</v>
      </c>
      <c r="H3" s="440" t="s">
        <v>879</v>
      </c>
      <c r="I3" s="440" t="s">
        <v>880</v>
      </c>
      <c r="J3" s="440" t="s">
        <v>881</v>
      </c>
      <c r="K3" s="440" t="s">
        <v>879</v>
      </c>
      <c r="L3" s="440" t="s">
        <v>880</v>
      </c>
      <c r="M3" s="441" t="s">
        <v>881</v>
      </c>
    </row>
    <row r="4" spans="1:13" ht="25.5">
      <c r="A4" s="337" t="s">
        <v>882</v>
      </c>
      <c r="B4" s="442" t="s">
        <v>883</v>
      </c>
      <c r="C4" s="443" t="s">
        <v>884</v>
      </c>
      <c r="D4" s="443" t="s">
        <v>885</v>
      </c>
      <c r="E4" s="282">
        <v>4580000</v>
      </c>
      <c r="F4" s="444">
        <v>0</v>
      </c>
      <c r="G4" s="282">
        <v>0</v>
      </c>
      <c r="H4" s="282">
        <v>4580000</v>
      </c>
      <c r="I4" s="444">
        <v>0</v>
      </c>
      <c r="J4" s="282">
        <v>0</v>
      </c>
      <c r="K4" s="282">
        <v>4580000</v>
      </c>
      <c r="L4" s="444">
        <v>0</v>
      </c>
      <c r="M4" s="445">
        <v>0</v>
      </c>
    </row>
    <row r="5" spans="1:13" ht="25.5">
      <c r="A5" s="337" t="s">
        <v>886</v>
      </c>
      <c r="B5" s="442" t="s">
        <v>887</v>
      </c>
      <c r="C5" s="443" t="s">
        <v>888</v>
      </c>
      <c r="D5" s="443" t="s">
        <v>889</v>
      </c>
      <c r="E5" s="442" t="s">
        <v>890</v>
      </c>
      <c r="F5" s="442" t="s">
        <v>890</v>
      </c>
      <c r="G5" s="282">
        <v>0</v>
      </c>
      <c r="H5" s="442" t="s">
        <v>890</v>
      </c>
      <c r="I5" s="442" t="s">
        <v>890</v>
      </c>
      <c r="J5" s="282">
        <v>0</v>
      </c>
      <c r="K5" s="442" t="s">
        <v>890</v>
      </c>
      <c r="L5" s="442" t="s">
        <v>890</v>
      </c>
      <c r="M5" s="445">
        <v>0</v>
      </c>
    </row>
    <row r="6" spans="1:13">
      <c r="A6" s="337" t="s">
        <v>891</v>
      </c>
      <c r="B6" s="442"/>
      <c r="C6" s="443"/>
      <c r="D6" s="443"/>
      <c r="E6" s="442"/>
      <c r="F6" s="442"/>
      <c r="G6" s="442"/>
      <c r="H6" s="442"/>
      <c r="I6" s="442"/>
      <c r="J6" s="442"/>
      <c r="K6" s="442"/>
      <c r="L6" s="442"/>
      <c r="M6" s="346"/>
    </row>
    <row r="7" spans="1:13">
      <c r="A7" s="337" t="s">
        <v>892</v>
      </c>
      <c r="B7" s="442" t="s">
        <v>893</v>
      </c>
      <c r="C7" s="443" t="s">
        <v>894</v>
      </c>
      <c r="D7" s="443" t="s">
        <v>889</v>
      </c>
      <c r="E7" s="442" t="s">
        <v>890</v>
      </c>
      <c r="F7" s="442" t="s">
        <v>890</v>
      </c>
      <c r="G7" s="282">
        <v>4216890</v>
      </c>
      <c r="H7" s="442" t="s">
        <v>890</v>
      </c>
      <c r="I7" s="442" t="s">
        <v>890</v>
      </c>
      <c r="J7" s="282">
        <v>4216890</v>
      </c>
      <c r="K7" s="442" t="s">
        <v>890</v>
      </c>
      <c r="L7" s="442" t="s">
        <v>890</v>
      </c>
      <c r="M7" s="445">
        <v>4216890</v>
      </c>
    </row>
    <row r="8" spans="1:13" ht="25.5">
      <c r="A8" s="337" t="s">
        <v>895</v>
      </c>
      <c r="B8" s="442" t="s">
        <v>896</v>
      </c>
      <c r="C8" s="443" t="s">
        <v>897</v>
      </c>
      <c r="D8" s="443" t="s">
        <v>898</v>
      </c>
      <c r="E8" s="282">
        <v>22300</v>
      </c>
      <c r="F8" s="442" t="s">
        <v>890</v>
      </c>
      <c r="G8" s="282">
        <v>1349150</v>
      </c>
      <c r="H8" s="282">
        <v>22300</v>
      </c>
      <c r="I8" s="442" t="s">
        <v>890</v>
      </c>
      <c r="J8" s="282">
        <v>1349150</v>
      </c>
      <c r="K8" s="282">
        <v>22300</v>
      </c>
      <c r="L8" s="442" t="s">
        <v>890</v>
      </c>
      <c r="M8" s="445">
        <v>1349150</v>
      </c>
    </row>
    <row r="9" spans="1:13">
      <c r="A9" s="337" t="s">
        <v>899</v>
      </c>
      <c r="B9" s="442" t="s">
        <v>900</v>
      </c>
      <c r="C9" s="443" t="s">
        <v>901</v>
      </c>
      <c r="D9" s="443" t="s">
        <v>902</v>
      </c>
      <c r="E9" s="442" t="s">
        <v>890</v>
      </c>
      <c r="F9" s="442" t="s">
        <v>890</v>
      </c>
      <c r="G9" s="282">
        <v>2400000</v>
      </c>
      <c r="H9" s="442" t="s">
        <v>890</v>
      </c>
      <c r="I9" s="442" t="s">
        <v>890</v>
      </c>
      <c r="J9" s="282">
        <v>2400000</v>
      </c>
      <c r="K9" s="442" t="s">
        <v>890</v>
      </c>
      <c r="L9" s="442" t="s">
        <v>890</v>
      </c>
      <c r="M9" s="445">
        <v>2400000</v>
      </c>
    </row>
    <row r="10" spans="1:13">
      <c r="A10" s="337" t="s">
        <v>903</v>
      </c>
      <c r="B10" s="442" t="s">
        <v>904</v>
      </c>
      <c r="C10" s="443" t="s">
        <v>905</v>
      </c>
      <c r="D10" s="443" t="s">
        <v>906</v>
      </c>
      <c r="E10" s="442" t="s">
        <v>890</v>
      </c>
      <c r="F10" s="442" t="s">
        <v>890</v>
      </c>
      <c r="G10" s="282">
        <v>100000</v>
      </c>
      <c r="H10" s="442" t="s">
        <v>890</v>
      </c>
      <c r="I10" s="442" t="s">
        <v>890</v>
      </c>
      <c r="J10" s="282">
        <v>100000</v>
      </c>
      <c r="K10" s="442" t="s">
        <v>890</v>
      </c>
      <c r="L10" s="442" t="s">
        <v>890</v>
      </c>
      <c r="M10" s="445">
        <v>100000</v>
      </c>
    </row>
    <row r="11" spans="1:13">
      <c r="A11" s="337" t="s">
        <v>907</v>
      </c>
      <c r="B11" s="442" t="s">
        <v>908</v>
      </c>
      <c r="C11" s="443" t="s">
        <v>909</v>
      </c>
      <c r="D11" s="443" t="s">
        <v>902</v>
      </c>
      <c r="E11" s="442" t="s">
        <v>890</v>
      </c>
      <c r="F11" s="442" t="s">
        <v>890</v>
      </c>
      <c r="G11" s="282">
        <v>367740</v>
      </c>
      <c r="H11" s="442" t="s">
        <v>890</v>
      </c>
      <c r="I11" s="442" t="s">
        <v>890</v>
      </c>
      <c r="J11" s="282">
        <v>367740</v>
      </c>
      <c r="K11" s="442" t="s">
        <v>890</v>
      </c>
      <c r="L11" s="442" t="s">
        <v>890</v>
      </c>
      <c r="M11" s="445">
        <v>367740</v>
      </c>
    </row>
    <row r="12" spans="1:13">
      <c r="A12" s="337" t="s">
        <v>910</v>
      </c>
      <c r="B12" s="442" t="s">
        <v>911</v>
      </c>
      <c r="C12" s="443" t="s">
        <v>912</v>
      </c>
      <c r="D12" s="443" t="s">
        <v>889</v>
      </c>
      <c r="E12" s="442" t="s">
        <v>890</v>
      </c>
      <c r="F12" s="442" t="s">
        <v>890</v>
      </c>
      <c r="G12" s="282">
        <v>4216890</v>
      </c>
      <c r="H12" s="442" t="s">
        <v>890</v>
      </c>
      <c r="I12" s="442" t="s">
        <v>890</v>
      </c>
      <c r="J12" s="282">
        <v>4216890</v>
      </c>
      <c r="K12" s="442" t="s">
        <v>890</v>
      </c>
      <c r="L12" s="442" t="s">
        <v>890</v>
      </c>
      <c r="M12" s="445">
        <v>4216890</v>
      </c>
    </row>
    <row r="13" spans="1:13" ht="25.5">
      <c r="A13" s="337" t="s">
        <v>913</v>
      </c>
      <c r="B13" s="442" t="s">
        <v>914</v>
      </c>
      <c r="C13" s="443" t="s">
        <v>915</v>
      </c>
      <c r="D13" s="443" t="s">
        <v>889</v>
      </c>
      <c r="E13" s="282">
        <v>22300</v>
      </c>
      <c r="F13" s="442" t="s">
        <v>890</v>
      </c>
      <c r="G13" s="282">
        <v>1349150</v>
      </c>
      <c r="H13" s="282">
        <v>22300</v>
      </c>
      <c r="I13" s="442" t="s">
        <v>890</v>
      </c>
      <c r="J13" s="282">
        <v>1349150</v>
      </c>
      <c r="K13" s="282">
        <v>22300</v>
      </c>
      <c r="L13" s="442" t="s">
        <v>890</v>
      </c>
      <c r="M13" s="445">
        <v>1349150</v>
      </c>
    </row>
    <row r="14" spans="1:13">
      <c r="A14" s="337" t="s">
        <v>80</v>
      </c>
      <c r="B14" s="442" t="s">
        <v>916</v>
      </c>
      <c r="C14" s="443" t="s">
        <v>917</v>
      </c>
      <c r="D14" s="443" t="s">
        <v>889</v>
      </c>
      <c r="E14" s="442" t="s">
        <v>890</v>
      </c>
      <c r="F14" s="442" t="s">
        <v>890</v>
      </c>
      <c r="G14" s="282">
        <v>2400000</v>
      </c>
      <c r="H14" s="442" t="s">
        <v>890</v>
      </c>
      <c r="I14" s="442" t="s">
        <v>890</v>
      </c>
      <c r="J14" s="282">
        <v>2400000</v>
      </c>
      <c r="K14" s="442" t="s">
        <v>890</v>
      </c>
      <c r="L14" s="442" t="s">
        <v>890</v>
      </c>
      <c r="M14" s="445">
        <v>2400000</v>
      </c>
    </row>
    <row r="15" spans="1:13" ht="25.5">
      <c r="A15" s="337" t="s">
        <v>82</v>
      </c>
      <c r="B15" s="442" t="s">
        <v>918</v>
      </c>
      <c r="C15" s="443" t="s">
        <v>919</v>
      </c>
      <c r="D15" s="443" t="s">
        <v>889</v>
      </c>
      <c r="E15" s="442" t="s">
        <v>890</v>
      </c>
      <c r="F15" s="442" t="s">
        <v>890</v>
      </c>
      <c r="G15" s="282">
        <v>100000</v>
      </c>
      <c r="H15" s="442" t="s">
        <v>890</v>
      </c>
      <c r="I15" s="442" t="s">
        <v>890</v>
      </c>
      <c r="J15" s="282">
        <v>100000</v>
      </c>
      <c r="K15" s="442" t="s">
        <v>890</v>
      </c>
      <c r="L15" s="442" t="s">
        <v>890</v>
      </c>
      <c r="M15" s="445">
        <v>100000</v>
      </c>
    </row>
    <row r="16" spans="1:13">
      <c r="A16" s="337" t="s">
        <v>83</v>
      </c>
      <c r="B16" s="442" t="s">
        <v>920</v>
      </c>
      <c r="C16" s="443" t="s">
        <v>921</v>
      </c>
      <c r="D16" s="443" t="s">
        <v>889</v>
      </c>
      <c r="E16" s="442" t="s">
        <v>890</v>
      </c>
      <c r="F16" s="442" t="s">
        <v>890</v>
      </c>
      <c r="G16" s="282">
        <v>367740</v>
      </c>
      <c r="H16" s="442" t="s">
        <v>890</v>
      </c>
      <c r="I16" s="442" t="s">
        <v>890</v>
      </c>
      <c r="J16" s="282">
        <v>367740</v>
      </c>
      <c r="K16" s="442" t="s">
        <v>890</v>
      </c>
      <c r="L16" s="442" t="s">
        <v>890</v>
      </c>
      <c r="M16" s="445">
        <v>367740</v>
      </c>
    </row>
    <row r="17" spans="1:13">
      <c r="A17" s="337" t="s">
        <v>85</v>
      </c>
      <c r="B17" s="442" t="s">
        <v>922</v>
      </c>
      <c r="C17" s="443" t="s">
        <v>923</v>
      </c>
      <c r="D17" s="443" t="s">
        <v>924</v>
      </c>
      <c r="E17" s="282">
        <v>2700</v>
      </c>
      <c r="F17" s="442" t="s">
        <v>890</v>
      </c>
      <c r="G17" s="282">
        <v>5000000</v>
      </c>
      <c r="H17" s="282">
        <v>2700</v>
      </c>
      <c r="I17" s="442" t="s">
        <v>890</v>
      </c>
      <c r="J17" s="282">
        <v>5000000</v>
      </c>
      <c r="K17" s="282">
        <v>2700</v>
      </c>
      <c r="L17" s="442" t="s">
        <v>890</v>
      </c>
      <c r="M17" s="445">
        <v>5000000</v>
      </c>
    </row>
    <row r="18" spans="1:13">
      <c r="A18" s="337" t="s">
        <v>87</v>
      </c>
      <c r="B18" s="442" t="s">
        <v>925</v>
      </c>
      <c r="C18" s="443" t="s">
        <v>926</v>
      </c>
      <c r="D18" s="443" t="s">
        <v>889</v>
      </c>
      <c r="E18" s="282">
        <v>2700</v>
      </c>
      <c r="F18" s="442" t="s">
        <v>890</v>
      </c>
      <c r="G18" s="282">
        <v>3275621</v>
      </c>
      <c r="H18" s="282">
        <v>2700</v>
      </c>
      <c r="I18" s="442" t="s">
        <v>890</v>
      </c>
      <c r="J18" s="282">
        <v>3275621</v>
      </c>
      <c r="K18" s="282">
        <v>2700</v>
      </c>
      <c r="L18" s="442" t="s">
        <v>890</v>
      </c>
      <c r="M18" s="445">
        <v>3275621</v>
      </c>
    </row>
    <row r="19" spans="1:13">
      <c r="A19" s="337" t="s">
        <v>89</v>
      </c>
      <c r="B19" s="442" t="s">
        <v>927</v>
      </c>
      <c r="C19" s="443" t="s">
        <v>928</v>
      </c>
      <c r="D19" s="443" t="s">
        <v>929</v>
      </c>
      <c r="E19" s="282">
        <v>2550</v>
      </c>
      <c r="F19" s="442" t="s">
        <v>890</v>
      </c>
      <c r="G19" s="282">
        <v>81600</v>
      </c>
      <c r="H19" s="282">
        <v>2550</v>
      </c>
      <c r="I19" s="442" t="s">
        <v>890</v>
      </c>
      <c r="J19" s="282">
        <v>81600</v>
      </c>
      <c r="K19" s="282">
        <v>2550</v>
      </c>
      <c r="L19" s="442" t="s">
        <v>890</v>
      </c>
      <c r="M19" s="445">
        <v>81600</v>
      </c>
    </row>
    <row r="20" spans="1:13" ht="25.5">
      <c r="A20" s="337" t="s">
        <v>91</v>
      </c>
      <c r="B20" s="442" t="s">
        <v>930</v>
      </c>
      <c r="C20" s="443" t="s">
        <v>931</v>
      </c>
      <c r="D20" s="443" t="s">
        <v>889</v>
      </c>
      <c r="E20" s="282">
        <v>2550</v>
      </c>
      <c r="F20" s="442" t="s">
        <v>890</v>
      </c>
      <c r="G20" s="282">
        <v>81600</v>
      </c>
      <c r="H20" s="282">
        <v>2550</v>
      </c>
      <c r="I20" s="442" t="s">
        <v>890</v>
      </c>
      <c r="J20" s="282">
        <v>81600</v>
      </c>
      <c r="K20" s="282">
        <v>2550</v>
      </c>
      <c r="L20" s="442" t="s">
        <v>890</v>
      </c>
      <c r="M20" s="445">
        <v>81600</v>
      </c>
    </row>
    <row r="21" spans="1:13" ht="25.5">
      <c r="A21" s="337" t="s">
        <v>93</v>
      </c>
      <c r="B21" s="442" t="s">
        <v>932</v>
      </c>
      <c r="C21" s="443" t="s">
        <v>933</v>
      </c>
      <c r="D21" s="443" t="s">
        <v>934</v>
      </c>
      <c r="E21" s="282">
        <v>1</v>
      </c>
      <c r="F21" s="442" t="s">
        <v>890</v>
      </c>
      <c r="G21" s="282">
        <v>0</v>
      </c>
      <c r="H21" s="282">
        <v>1</v>
      </c>
      <c r="I21" s="442" t="s">
        <v>890</v>
      </c>
      <c r="J21" s="282">
        <v>0</v>
      </c>
      <c r="K21" s="282">
        <v>1</v>
      </c>
      <c r="L21" s="442" t="s">
        <v>890</v>
      </c>
      <c r="M21" s="445">
        <v>0</v>
      </c>
    </row>
    <row r="22" spans="1:13">
      <c r="A22" s="337" t="s">
        <v>95</v>
      </c>
      <c r="B22" s="442" t="s">
        <v>935</v>
      </c>
      <c r="C22" s="443" t="s">
        <v>936</v>
      </c>
      <c r="D22" s="443" t="s">
        <v>889</v>
      </c>
      <c r="E22" s="282">
        <v>1</v>
      </c>
      <c r="F22" s="442" t="s">
        <v>890</v>
      </c>
      <c r="G22" s="282">
        <v>0</v>
      </c>
      <c r="H22" s="282">
        <v>1</v>
      </c>
      <c r="I22" s="442" t="s">
        <v>890</v>
      </c>
      <c r="J22" s="282">
        <v>0</v>
      </c>
      <c r="K22" s="282">
        <v>1</v>
      </c>
      <c r="L22" s="442" t="s">
        <v>890</v>
      </c>
      <c r="M22" s="445">
        <v>0</v>
      </c>
    </row>
    <row r="23" spans="1:13">
      <c r="A23" s="337" t="s">
        <v>97</v>
      </c>
      <c r="B23" s="442" t="s">
        <v>937</v>
      </c>
      <c r="C23" s="443" t="s">
        <v>938</v>
      </c>
      <c r="D23" s="443" t="s">
        <v>889</v>
      </c>
      <c r="E23" s="442" t="s">
        <v>890</v>
      </c>
      <c r="F23" s="442" t="s">
        <v>890</v>
      </c>
      <c r="G23" s="282">
        <v>1724379</v>
      </c>
      <c r="H23" s="442" t="s">
        <v>890</v>
      </c>
      <c r="I23" s="442" t="s">
        <v>890</v>
      </c>
      <c r="J23" s="282">
        <v>1724379</v>
      </c>
      <c r="K23" s="442" t="s">
        <v>890</v>
      </c>
      <c r="L23" s="442" t="s">
        <v>890</v>
      </c>
      <c r="M23" s="445">
        <v>1724379</v>
      </c>
    </row>
    <row r="24" spans="1:13">
      <c r="A24" s="337" t="s">
        <v>98</v>
      </c>
      <c r="B24" s="442" t="s">
        <v>939</v>
      </c>
      <c r="C24" s="443" t="s">
        <v>940</v>
      </c>
      <c r="D24" s="443" t="s">
        <v>889</v>
      </c>
      <c r="E24" s="442" t="s">
        <v>890</v>
      </c>
      <c r="F24" s="442" t="s">
        <v>890</v>
      </c>
      <c r="G24" s="282">
        <v>0</v>
      </c>
      <c r="H24" s="442" t="s">
        <v>890</v>
      </c>
      <c r="I24" s="442" t="s">
        <v>890</v>
      </c>
      <c r="J24" s="282">
        <v>0</v>
      </c>
      <c r="K24" s="442" t="s">
        <v>890</v>
      </c>
      <c r="L24" s="442" t="s">
        <v>890</v>
      </c>
      <c r="M24" s="445">
        <v>0</v>
      </c>
    </row>
    <row r="25" spans="1:13" ht="25.5">
      <c r="A25" s="337" t="s">
        <v>99</v>
      </c>
      <c r="B25" s="442" t="s">
        <v>941</v>
      </c>
      <c r="C25" s="443" t="s">
        <v>942</v>
      </c>
      <c r="D25" s="443" t="s">
        <v>889</v>
      </c>
      <c r="E25" s="442" t="s">
        <v>890</v>
      </c>
      <c r="F25" s="442" t="s">
        <v>890</v>
      </c>
      <c r="G25" s="282">
        <v>7574111</v>
      </c>
      <c r="H25" s="442" t="s">
        <v>890</v>
      </c>
      <c r="I25" s="442" t="s">
        <v>890</v>
      </c>
      <c r="J25" s="282">
        <v>7574111</v>
      </c>
      <c r="K25" s="442" t="s">
        <v>890</v>
      </c>
      <c r="L25" s="442" t="s">
        <v>890</v>
      </c>
      <c r="M25" s="445">
        <v>7574111</v>
      </c>
    </row>
    <row r="26" spans="1:13">
      <c r="A26" s="337" t="s">
        <v>100</v>
      </c>
      <c r="B26" s="442" t="s">
        <v>943</v>
      </c>
      <c r="C26" s="443" t="s">
        <v>944</v>
      </c>
      <c r="D26" s="443" t="s">
        <v>889</v>
      </c>
      <c r="E26" s="442" t="s">
        <v>890</v>
      </c>
      <c r="F26" s="442" t="s">
        <v>890</v>
      </c>
      <c r="G26" s="282">
        <v>0</v>
      </c>
      <c r="H26" s="442" t="s">
        <v>890</v>
      </c>
      <c r="I26" s="442" t="s">
        <v>890</v>
      </c>
      <c r="J26" s="282">
        <v>0</v>
      </c>
      <c r="K26" s="442" t="s">
        <v>890</v>
      </c>
      <c r="L26" s="442" t="s">
        <v>890</v>
      </c>
      <c r="M26" s="445">
        <v>0</v>
      </c>
    </row>
    <row r="27" spans="1:13">
      <c r="A27" s="337" t="s">
        <v>101</v>
      </c>
      <c r="B27" s="442" t="s">
        <v>945</v>
      </c>
      <c r="C27" s="443" t="s">
        <v>946</v>
      </c>
      <c r="D27" s="443" t="s">
        <v>889</v>
      </c>
      <c r="E27" s="442" t="s">
        <v>890</v>
      </c>
      <c r="F27" s="442" t="s">
        <v>890</v>
      </c>
      <c r="G27" s="282">
        <v>0</v>
      </c>
      <c r="H27" s="442" t="s">
        <v>890</v>
      </c>
      <c r="I27" s="442" t="s">
        <v>890</v>
      </c>
      <c r="J27" s="282">
        <v>0</v>
      </c>
      <c r="K27" s="442" t="s">
        <v>890</v>
      </c>
      <c r="L27" s="442" t="s">
        <v>890</v>
      </c>
      <c r="M27" s="445">
        <v>0</v>
      </c>
    </row>
    <row r="28" spans="1:13" ht="25.5">
      <c r="A28" s="337" t="s">
        <v>102</v>
      </c>
      <c r="B28" s="442" t="s">
        <v>947</v>
      </c>
      <c r="C28" s="443" t="s">
        <v>948</v>
      </c>
      <c r="D28" s="443" t="s">
        <v>949</v>
      </c>
      <c r="E28" s="282">
        <v>100</v>
      </c>
      <c r="F28" s="282">
        <v>0</v>
      </c>
      <c r="G28" s="282">
        <v>0</v>
      </c>
      <c r="H28" s="282">
        <v>100</v>
      </c>
      <c r="I28" s="282">
        <v>0</v>
      </c>
      <c r="J28" s="282">
        <v>0</v>
      </c>
      <c r="K28" s="282">
        <v>100</v>
      </c>
      <c r="L28" s="282">
        <v>0</v>
      </c>
      <c r="M28" s="445">
        <v>0</v>
      </c>
    </row>
    <row r="29" spans="1:13" ht="25.5">
      <c r="A29" s="337" t="s">
        <v>103</v>
      </c>
      <c r="B29" s="442" t="s">
        <v>950</v>
      </c>
      <c r="C29" s="443" t="s">
        <v>951</v>
      </c>
      <c r="D29" s="443" t="s">
        <v>952</v>
      </c>
      <c r="E29" s="282">
        <v>2</v>
      </c>
      <c r="F29" s="282">
        <v>0</v>
      </c>
      <c r="G29" s="282">
        <v>0</v>
      </c>
      <c r="H29" s="282">
        <v>2</v>
      </c>
      <c r="I29" s="282">
        <v>0</v>
      </c>
      <c r="J29" s="282">
        <v>0</v>
      </c>
      <c r="K29" s="282">
        <v>2</v>
      </c>
      <c r="L29" s="282">
        <v>0</v>
      </c>
      <c r="M29" s="445">
        <v>0</v>
      </c>
    </row>
    <row r="30" spans="1:13">
      <c r="A30" s="337" t="s">
        <v>104</v>
      </c>
      <c r="B30" s="442" t="s">
        <v>953</v>
      </c>
      <c r="C30" s="443" t="s">
        <v>954</v>
      </c>
      <c r="D30" s="443" t="s">
        <v>889</v>
      </c>
      <c r="E30" s="442" t="s">
        <v>890</v>
      </c>
      <c r="F30" s="282">
        <v>0</v>
      </c>
      <c r="G30" s="282">
        <v>0</v>
      </c>
      <c r="H30" s="442" t="s">
        <v>890</v>
      </c>
      <c r="I30" s="282">
        <v>0</v>
      </c>
      <c r="J30" s="282">
        <v>0</v>
      </c>
      <c r="K30" s="442" t="s">
        <v>890</v>
      </c>
      <c r="L30" s="282">
        <v>0</v>
      </c>
      <c r="M30" s="445">
        <v>0</v>
      </c>
    </row>
    <row r="31" spans="1:13">
      <c r="A31" s="337" t="s">
        <v>106</v>
      </c>
      <c r="B31" s="442" t="s">
        <v>955</v>
      </c>
      <c r="C31" s="443" t="s">
        <v>956</v>
      </c>
      <c r="D31" s="443" t="s">
        <v>889</v>
      </c>
      <c r="E31" s="442" t="s">
        <v>890</v>
      </c>
      <c r="F31" s="282">
        <v>0</v>
      </c>
      <c r="G31" s="282">
        <v>2018100</v>
      </c>
      <c r="H31" s="442" t="s">
        <v>890</v>
      </c>
      <c r="I31" s="282">
        <v>0</v>
      </c>
      <c r="J31" s="282">
        <v>2018100</v>
      </c>
      <c r="K31" s="442" t="s">
        <v>890</v>
      </c>
      <c r="L31" s="282">
        <v>0</v>
      </c>
      <c r="M31" s="445">
        <v>2018100</v>
      </c>
    </row>
    <row r="32" spans="1:13" ht="25.5">
      <c r="A32" s="446" t="s">
        <v>434</v>
      </c>
      <c r="B32" s="447" t="s">
        <v>957</v>
      </c>
      <c r="C32" s="448" t="s">
        <v>958</v>
      </c>
      <c r="D32" s="448" t="s">
        <v>889</v>
      </c>
      <c r="E32" s="447" t="s">
        <v>890</v>
      </c>
      <c r="F32" s="447" t="s">
        <v>890</v>
      </c>
      <c r="G32" s="283">
        <v>9592211</v>
      </c>
      <c r="H32" s="447" t="s">
        <v>890</v>
      </c>
      <c r="I32" s="447" t="s">
        <v>890</v>
      </c>
      <c r="J32" s="283">
        <v>9592211</v>
      </c>
      <c r="K32" s="447" t="s">
        <v>890</v>
      </c>
      <c r="L32" s="447" t="s">
        <v>890</v>
      </c>
      <c r="M32" s="449">
        <v>9592211</v>
      </c>
    </row>
    <row r="33" spans="1:13">
      <c r="A33" s="337"/>
      <c r="B33" s="442"/>
      <c r="C33" s="443"/>
      <c r="D33" s="443"/>
      <c r="E33" s="442"/>
      <c r="F33" s="442"/>
      <c r="G33" s="442"/>
      <c r="H33" s="442"/>
      <c r="I33" s="442"/>
      <c r="J33" s="442"/>
      <c r="K33" s="442"/>
      <c r="L33" s="442"/>
      <c r="M33" s="346"/>
    </row>
    <row r="34" spans="1:13">
      <c r="A34" s="337" t="s">
        <v>959</v>
      </c>
      <c r="B34" s="442"/>
      <c r="C34" s="443"/>
      <c r="D34" s="443"/>
      <c r="E34" s="442"/>
      <c r="F34" s="442"/>
      <c r="G34" s="442"/>
      <c r="H34" s="442"/>
      <c r="I34" s="442"/>
      <c r="J34" s="442"/>
      <c r="K34" s="442"/>
      <c r="L34" s="442"/>
      <c r="M34" s="346"/>
    </row>
    <row r="35" spans="1:13">
      <c r="A35" s="337" t="s">
        <v>960</v>
      </c>
      <c r="B35" s="442"/>
      <c r="C35" s="443"/>
      <c r="D35" s="443"/>
      <c r="E35" s="442"/>
      <c r="F35" s="442"/>
      <c r="G35" s="442"/>
      <c r="H35" s="442"/>
      <c r="I35" s="442"/>
      <c r="J35" s="442"/>
      <c r="K35" s="442"/>
      <c r="L35" s="442"/>
      <c r="M35" s="346"/>
    </row>
    <row r="36" spans="1:13">
      <c r="A36" s="337" t="s">
        <v>435</v>
      </c>
      <c r="B36" s="442" t="s">
        <v>961</v>
      </c>
      <c r="C36" s="443" t="s">
        <v>962</v>
      </c>
      <c r="D36" s="443" t="s">
        <v>924</v>
      </c>
      <c r="E36" s="282">
        <v>4419000</v>
      </c>
      <c r="F36" s="450">
        <v>3.2</v>
      </c>
      <c r="G36" s="282">
        <v>9427200</v>
      </c>
      <c r="H36" s="282">
        <v>4419000</v>
      </c>
      <c r="I36" s="450">
        <v>2.9</v>
      </c>
      <c r="J36" s="282">
        <v>8543400</v>
      </c>
      <c r="K36" s="282">
        <v>4419000</v>
      </c>
      <c r="L36" s="450">
        <v>2.9</v>
      </c>
      <c r="M36" s="445">
        <v>8543400</v>
      </c>
    </row>
    <row r="37" spans="1:13" ht="38.25">
      <c r="A37" s="337" t="s">
        <v>436</v>
      </c>
      <c r="B37" s="442" t="s">
        <v>963</v>
      </c>
      <c r="C37" s="443" t="s">
        <v>964</v>
      </c>
      <c r="D37" s="443" t="s">
        <v>924</v>
      </c>
      <c r="E37" s="282">
        <v>2205000</v>
      </c>
      <c r="F37" s="450">
        <v>2</v>
      </c>
      <c r="G37" s="282">
        <v>2940000</v>
      </c>
      <c r="H37" s="282">
        <v>2205000</v>
      </c>
      <c r="I37" s="450">
        <v>2</v>
      </c>
      <c r="J37" s="282">
        <v>2940000</v>
      </c>
      <c r="K37" s="282">
        <v>2205000</v>
      </c>
      <c r="L37" s="450">
        <v>2</v>
      </c>
      <c r="M37" s="445">
        <v>2940000</v>
      </c>
    </row>
    <row r="38" spans="1:13" ht="38.25">
      <c r="A38" s="337" t="s">
        <v>437</v>
      </c>
      <c r="B38" s="442" t="s">
        <v>965</v>
      </c>
      <c r="C38" s="443" t="s">
        <v>966</v>
      </c>
      <c r="D38" s="443" t="s">
        <v>924</v>
      </c>
      <c r="E38" s="282">
        <v>4419000</v>
      </c>
      <c r="F38" s="450">
        <v>0</v>
      </c>
      <c r="G38" s="282">
        <v>0</v>
      </c>
      <c r="H38" s="282">
        <v>4419000</v>
      </c>
      <c r="I38" s="450">
        <v>0</v>
      </c>
      <c r="J38" s="282">
        <v>0</v>
      </c>
      <c r="K38" s="282">
        <v>4419000</v>
      </c>
      <c r="L38" s="450">
        <v>0</v>
      </c>
      <c r="M38" s="445">
        <v>0</v>
      </c>
    </row>
    <row r="39" spans="1:13">
      <c r="A39" s="337" t="s">
        <v>967</v>
      </c>
      <c r="B39" s="442"/>
      <c r="C39" s="443"/>
      <c r="D39" s="443"/>
      <c r="E39" s="442"/>
      <c r="F39" s="442"/>
      <c r="G39" s="442"/>
      <c r="H39" s="442"/>
      <c r="I39" s="442"/>
      <c r="J39" s="442"/>
      <c r="K39" s="442"/>
      <c r="L39" s="442"/>
      <c r="M39" s="346"/>
    </row>
    <row r="40" spans="1:13">
      <c r="A40" s="337" t="s">
        <v>438</v>
      </c>
      <c r="B40" s="442" t="s">
        <v>968</v>
      </c>
      <c r="C40" s="443" t="s">
        <v>962</v>
      </c>
      <c r="D40" s="443" t="s">
        <v>924</v>
      </c>
      <c r="E40" s="282">
        <v>4419000</v>
      </c>
      <c r="F40" s="450">
        <v>3.4</v>
      </c>
      <c r="G40" s="282">
        <v>5008200</v>
      </c>
      <c r="H40" s="282">
        <v>4419000</v>
      </c>
      <c r="I40" s="450">
        <v>3</v>
      </c>
      <c r="J40" s="282">
        <v>4419000</v>
      </c>
      <c r="K40" s="282">
        <v>4419000</v>
      </c>
      <c r="L40" s="450">
        <v>3</v>
      </c>
      <c r="M40" s="445">
        <v>4419000</v>
      </c>
    </row>
    <row r="41" spans="1:13" ht="38.25">
      <c r="A41" s="337" t="s">
        <v>439</v>
      </c>
      <c r="B41" s="442" t="s">
        <v>969</v>
      </c>
      <c r="C41" s="443" t="s">
        <v>964</v>
      </c>
      <c r="D41" s="443" t="s">
        <v>924</v>
      </c>
      <c r="E41" s="282">
        <v>2205000</v>
      </c>
      <c r="F41" s="450">
        <v>2</v>
      </c>
      <c r="G41" s="282">
        <v>1470000</v>
      </c>
      <c r="H41" s="282">
        <v>2205000</v>
      </c>
      <c r="I41" s="450">
        <v>1</v>
      </c>
      <c r="J41" s="282">
        <v>735000</v>
      </c>
      <c r="K41" s="282">
        <v>2205000</v>
      </c>
      <c r="L41" s="450">
        <v>1</v>
      </c>
      <c r="M41" s="445">
        <v>735000</v>
      </c>
    </row>
    <row r="42" spans="1:13" ht="38.25">
      <c r="A42" s="337" t="s">
        <v>440</v>
      </c>
      <c r="B42" s="442" t="s">
        <v>970</v>
      </c>
      <c r="C42" s="443" t="s">
        <v>966</v>
      </c>
      <c r="D42" s="443" t="s">
        <v>924</v>
      </c>
      <c r="E42" s="282">
        <v>4419000</v>
      </c>
      <c r="F42" s="450">
        <v>0</v>
      </c>
      <c r="G42" s="282">
        <v>0</v>
      </c>
      <c r="H42" s="282">
        <v>4419000</v>
      </c>
      <c r="I42" s="450">
        <v>0</v>
      </c>
      <c r="J42" s="282">
        <v>0</v>
      </c>
      <c r="K42" s="282">
        <v>4419000</v>
      </c>
      <c r="L42" s="450">
        <v>0</v>
      </c>
      <c r="M42" s="445">
        <v>0</v>
      </c>
    </row>
    <row r="43" spans="1:13">
      <c r="A43" s="337" t="s">
        <v>971</v>
      </c>
      <c r="B43" s="442"/>
      <c r="C43" s="443"/>
      <c r="D43" s="443"/>
      <c r="E43" s="442"/>
      <c r="F43" s="442"/>
      <c r="G43" s="442"/>
      <c r="H43" s="442"/>
      <c r="I43" s="442"/>
      <c r="J43" s="442"/>
      <c r="K43" s="442"/>
      <c r="L43" s="442"/>
      <c r="M43" s="346"/>
    </row>
    <row r="44" spans="1:13">
      <c r="A44" s="337" t="s">
        <v>972</v>
      </c>
      <c r="B44" s="442" t="s">
        <v>973</v>
      </c>
      <c r="C44" s="443" t="s">
        <v>974</v>
      </c>
      <c r="D44" s="443" t="s">
        <v>924</v>
      </c>
      <c r="E44" s="282">
        <v>81700</v>
      </c>
      <c r="F44" s="450">
        <v>32</v>
      </c>
      <c r="G44" s="282">
        <v>1742933</v>
      </c>
      <c r="H44" s="282">
        <v>81700</v>
      </c>
      <c r="I44" s="450">
        <v>28</v>
      </c>
      <c r="J44" s="282">
        <v>1525067</v>
      </c>
      <c r="K44" s="282">
        <v>81700</v>
      </c>
      <c r="L44" s="450">
        <v>28</v>
      </c>
      <c r="M44" s="445">
        <v>1525067</v>
      </c>
    </row>
    <row r="45" spans="1:13" ht="25.5">
      <c r="A45" s="337" t="s">
        <v>441</v>
      </c>
      <c r="B45" s="442" t="s">
        <v>975</v>
      </c>
      <c r="C45" s="443" t="s">
        <v>976</v>
      </c>
      <c r="D45" s="443" t="s">
        <v>924</v>
      </c>
      <c r="E45" s="282">
        <v>40850</v>
      </c>
      <c r="F45" s="450">
        <v>0</v>
      </c>
      <c r="G45" s="282">
        <v>0</v>
      </c>
      <c r="H45" s="282">
        <v>40850</v>
      </c>
      <c r="I45" s="450">
        <v>0</v>
      </c>
      <c r="J45" s="282">
        <v>0</v>
      </c>
      <c r="K45" s="282">
        <v>40850</v>
      </c>
      <c r="L45" s="450">
        <v>0</v>
      </c>
      <c r="M45" s="445">
        <v>0</v>
      </c>
    </row>
    <row r="46" spans="1:13">
      <c r="A46" s="337" t="s">
        <v>442</v>
      </c>
      <c r="B46" s="442" t="s">
        <v>977</v>
      </c>
      <c r="C46" s="443" t="s">
        <v>974</v>
      </c>
      <c r="D46" s="443" t="s">
        <v>924</v>
      </c>
      <c r="E46" s="282">
        <v>81700</v>
      </c>
      <c r="F46" s="282">
        <v>34</v>
      </c>
      <c r="G46" s="282">
        <v>925933</v>
      </c>
      <c r="H46" s="282">
        <v>81700</v>
      </c>
      <c r="I46" s="282">
        <v>29</v>
      </c>
      <c r="J46" s="282">
        <v>789767</v>
      </c>
      <c r="K46" s="282">
        <v>81700</v>
      </c>
      <c r="L46" s="282">
        <v>29</v>
      </c>
      <c r="M46" s="445">
        <v>789767</v>
      </c>
    </row>
    <row r="47" spans="1:13" ht="25.5">
      <c r="A47" s="337" t="s">
        <v>443</v>
      </c>
      <c r="B47" s="442" t="s">
        <v>978</v>
      </c>
      <c r="C47" s="443" t="s">
        <v>976</v>
      </c>
      <c r="D47" s="443" t="s">
        <v>924</v>
      </c>
      <c r="E47" s="282">
        <v>40850</v>
      </c>
      <c r="F47" s="282">
        <v>0</v>
      </c>
      <c r="G47" s="282">
        <v>0</v>
      </c>
      <c r="H47" s="282">
        <v>40850</v>
      </c>
      <c r="I47" s="282">
        <v>0</v>
      </c>
      <c r="J47" s="282">
        <v>0</v>
      </c>
      <c r="K47" s="282">
        <v>40850</v>
      </c>
      <c r="L47" s="282">
        <v>0</v>
      </c>
      <c r="M47" s="445">
        <v>0</v>
      </c>
    </row>
    <row r="48" spans="1:13">
      <c r="A48" s="337" t="s">
        <v>979</v>
      </c>
      <c r="B48" s="442"/>
      <c r="C48" s="443"/>
      <c r="D48" s="443"/>
      <c r="E48" s="442"/>
      <c r="F48" s="442"/>
      <c r="G48" s="442"/>
      <c r="H48" s="442"/>
      <c r="I48" s="442"/>
      <c r="J48" s="442"/>
      <c r="K48" s="442"/>
      <c r="L48" s="442"/>
      <c r="M48" s="346"/>
    </row>
    <row r="49" spans="1:13">
      <c r="A49" s="337" t="s">
        <v>444</v>
      </c>
      <c r="B49" s="442" t="s">
        <v>980</v>
      </c>
      <c r="C49" s="443" t="s">
        <v>981</v>
      </c>
      <c r="D49" s="443" t="s">
        <v>924</v>
      </c>
      <c r="E49" s="282">
        <v>189000</v>
      </c>
      <c r="F49" s="282">
        <v>14</v>
      </c>
      <c r="G49" s="282">
        <v>1764000</v>
      </c>
      <c r="H49" s="282">
        <v>189000</v>
      </c>
      <c r="I49" s="282">
        <v>14</v>
      </c>
      <c r="J49" s="282">
        <v>1764000</v>
      </c>
      <c r="K49" s="282">
        <v>189000</v>
      </c>
      <c r="L49" s="282">
        <v>14</v>
      </c>
      <c r="M49" s="445">
        <v>1764000</v>
      </c>
    </row>
    <row r="50" spans="1:13">
      <c r="A50" s="337" t="s">
        <v>982</v>
      </c>
      <c r="B50" s="442" t="s">
        <v>983</v>
      </c>
      <c r="C50" s="443" t="s">
        <v>984</v>
      </c>
      <c r="D50" s="443" t="s">
        <v>924</v>
      </c>
      <c r="E50" s="282">
        <v>189000</v>
      </c>
      <c r="F50" s="282">
        <v>16</v>
      </c>
      <c r="G50" s="282">
        <v>1008000</v>
      </c>
      <c r="H50" s="282">
        <v>189000</v>
      </c>
      <c r="I50" s="282">
        <v>13</v>
      </c>
      <c r="J50" s="282">
        <v>819000</v>
      </c>
      <c r="K50" s="282">
        <v>189000</v>
      </c>
      <c r="L50" s="282">
        <v>13</v>
      </c>
      <c r="M50" s="445">
        <v>819000</v>
      </c>
    </row>
    <row r="51" spans="1:13">
      <c r="A51" s="337" t="s">
        <v>985</v>
      </c>
      <c r="B51" s="442"/>
      <c r="C51" s="443"/>
      <c r="D51" s="443"/>
      <c r="E51" s="442"/>
      <c r="F51" s="442"/>
      <c r="G51" s="442"/>
      <c r="H51" s="442"/>
      <c r="I51" s="442"/>
      <c r="J51" s="442"/>
      <c r="K51" s="442"/>
      <c r="L51" s="442"/>
      <c r="M51" s="346"/>
    </row>
    <row r="52" spans="1:13">
      <c r="A52" s="337" t="s">
        <v>974</v>
      </c>
      <c r="B52" s="442"/>
      <c r="C52" s="443"/>
      <c r="D52" s="443"/>
      <c r="E52" s="442"/>
      <c r="F52" s="442"/>
      <c r="G52" s="442"/>
      <c r="H52" s="442"/>
      <c r="I52" s="442"/>
      <c r="J52" s="442"/>
      <c r="K52" s="442"/>
      <c r="L52" s="442"/>
      <c r="M52" s="346"/>
    </row>
    <row r="53" spans="1:13" ht="38.25">
      <c r="A53" s="337" t="s">
        <v>445</v>
      </c>
      <c r="B53" s="442" t="s">
        <v>986</v>
      </c>
      <c r="C53" s="443" t="s">
        <v>987</v>
      </c>
      <c r="D53" s="443" t="s">
        <v>924</v>
      </c>
      <c r="E53" s="282">
        <v>401000</v>
      </c>
      <c r="F53" s="450">
        <v>2</v>
      </c>
      <c r="G53" s="282">
        <v>802000</v>
      </c>
      <c r="H53" s="282">
        <v>401000</v>
      </c>
      <c r="I53" s="450">
        <v>1.9</v>
      </c>
      <c r="J53" s="282">
        <v>761900</v>
      </c>
      <c r="K53" s="282">
        <v>401000</v>
      </c>
      <c r="L53" s="450">
        <v>1.9</v>
      </c>
      <c r="M53" s="445">
        <v>761900</v>
      </c>
    </row>
    <row r="54" spans="1:13" ht="38.25">
      <c r="A54" s="337" t="s">
        <v>988</v>
      </c>
      <c r="B54" s="442" t="s">
        <v>989</v>
      </c>
      <c r="C54" s="443" t="s">
        <v>990</v>
      </c>
      <c r="D54" s="443" t="s">
        <v>924</v>
      </c>
      <c r="E54" s="282">
        <v>367584</v>
      </c>
      <c r="F54" s="450">
        <v>0</v>
      </c>
      <c r="G54" s="282">
        <v>0</v>
      </c>
      <c r="H54" s="282">
        <v>367584</v>
      </c>
      <c r="I54" s="450">
        <v>0</v>
      </c>
      <c r="J54" s="282">
        <v>0</v>
      </c>
      <c r="K54" s="282">
        <v>367584</v>
      </c>
      <c r="L54" s="450">
        <v>0</v>
      </c>
      <c r="M54" s="445">
        <v>0</v>
      </c>
    </row>
    <row r="55" spans="1:13" ht="38.25">
      <c r="A55" s="337" t="s">
        <v>446</v>
      </c>
      <c r="B55" s="442" t="s">
        <v>991</v>
      </c>
      <c r="C55" s="443" t="s">
        <v>992</v>
      </c>
      <c r="D55" s="443" t="s">
        <v>924</v>
      </c>
      <c r="E55" s="282">
        <v>1463000</v>
      </c>
      <c r="F55" s="450">
        <v>1</v>
      </c>
      <c r="G55" s="282">
        <v>1463000</v>
      </c>
      <c r="H55" s="282">
        <v>1463000</v>
      </c>
      <c r="I55" s="450">
        <v>1</v>
      </c>
      <c r="J55" s="282">
        <v>1463000</v>
      </c>
      <c r="K55" s="282">
        <v>1463000</v>
      </c>
      <c r="L55" s="450">
        <v>1</v>
      </c>
      <c r="M55" s="445">
        <v>1463000</v>
      </c>
    </row>
    <row r="56" spans="1:13" ht="25.5">
      <c r="A56" s="446" t="s">
        <v>993</v>
      </c>
      <c r="B56" s="447" t="s">
        <v>994</v>
      </c>
      <c r="C56" s="448" t="s">
        <v>995</v>
      </c>
      <c r="D56" s="448" t="s">
        <v>889</v>
      </c>
      <c r="E56" s="447" t="s">
        <v>890</v>
      </c>
      <c r="F56" s="447" t="s">
        <v>890</v>
      </c>
      <c r="G56" s="283">
        <f>SUM(G35:G55)</f>
        <v>26551266</v>
      </c>
      <c r="H56" s="447" t="s">
        <v>890</v>
      </c>
      <c r="I56" s="447" t="s">
        <v>890</v>
      </c>
      <c r="J56" s="283">
        <f>J36+J37+J40+J41+J44+J46+J50+J49+J53+J55</f>
        <v>23760134</v>
      </c>
      <c r="K56" s="447" t="s">
        <v>890</v>
      </c>
      <c r="L56" s="447" t="s">
        <v>890</v>
      </c>
      <c r="M56" s="449">
        <f>M36+M37+M40+M41+M44+M46+M50+M49+M53+M55</f>
        <v>23760134</v>
      </c>
    </row>
    <row r="57" spans="1:13">
      <c r="A57" s="337"/>
      <c r="B57" s="442"/>
      <c r="C57" s="443"/>
      <c r="D57" s="443"/>
      <c r="E57" s="442"/>
      <c r="F57" s="442"/>
      <c r="G57" s="442"/>
      <c r="H57" s="442"/>
      <c r="I57" s="442"/>
      <c r="J57" s="442"/>
      <c r="K57" s="442"/>
      <c r="L57" s="442"/>
      <c r="M57" s="346"/>
    </row>
    <row r="58" spans="1:13" ht="25.5">
      <c r="A58" s="337" t="s">
        <v>996</v>
      </c>
      <c r="B58" s="442" t="s">
        <v>997</v>
      </c>
      <c r="C58" s="443" t="s">
        <v>998</v>
      </c>
      <c r="D58" s="443" t="s">
        <v>889</v>
      </c>
      <c r="E58" s="442" t="s">
        <v>890</v>
      </c>
      <c r="F58" s="442" t="s">
        <v>890</v>
      </c>
      <c r="G58" s="282">
        <v>1554000</v>
      </c>
      <c r="H58" s="442" t="s">
        <v>890</v>
      </c>
      <c r="I58" s="442" t="s">
        <v>890</v>
      </c>
      <c r="J58" s="282">
        <v>1554000</v>
      </c>
      <c r="K58" s="442" t="s">
        <v>890</v>
      </c>
      <c r="L58" s="442" t="s">
        <v>890</v>
      </c>
      <c r="M58" s="445">
        <v>1554000</v>
      </c>
    </row>
    <row r="59" spans="1:13">
      <c r="A59" s="337" t="s">
        <v>999</v>
      </c>
      <c r="B59" s="442"/>
      <c r="C59" s="443"/>
      <c r="D59" s="443"/>
      <c r="E59" s="442"/>
      <c r="F59" s="442"/>
      <c r="G59" s="442"/>
      <c r="H59" s="442"/>
      <c r="I59" s="442"/>
      <c r="J59" s="442"/>
      <c r="K59" s="442"/>
      <c r="L59" s="442"/>
      <c r="M59" s="346"/>
    </row>
    <row r="60" spans="1:13">
      <c r="A60" s="337" t="s">
        <v>1000</v>
      </c>
      <c r="B60" s="442" t="s">
        <v>1001</v>
      </c>
      <c r="C60" s="443" t="s">
        <v>1002</v>
      </c>
      <c r="D60" s="443" t="s">
        <v>889</v>
      </c>
      <c r="E60" s="282">
        <v>542</v>
      </c>
      <c r="F60" s="282">
        <v>764</v>
      </c>
      <c r="G60" s="282">
        <v>414088</v>
      </c>
      <c r="H60" s="282">
        <v>542</v>
      </c>
      <c r="I60" s="282">
        <v>739</v>
      </c>
      <c r="J60" s="282">
        <v>400538</v>
      </c>
      <c r="K60" s="282">
        <v>542</v>
      </c>
      <c r="L60" s="282">
        <v>739</v>
      </c>
      <c r="M60" s="445">
        <v>400538</v>
      </c>
    </row>
    <row r="61" spans="1:13" ht="25.5">
      <c r="A61" s="446" t="s">
        <v>447</v>
      </c>
      <c r="B61" s="447" t="s">
        <v>412</v>
      </c>
      <c r="C61" s="448" t="s">
        <v>1003</v>
      </c>
      <c r="D61" s="448" t="s">
        <v>889</v>
      </c>
      <c r="E61" s="447" t="s">
        <v>890</v>
      </c>
      <c r="F61" s="447" t="s">
        <v>890</v>
      </c>
      <c r="G61" s="283">
        <v>1968088</v>
      </c>
      <c r="H61" s="447" t="s">
        <v>890</v>
      </c>
      <c r="I61" s="447" t="s">
        <v>890</v>
      </c>
      <c r="J61" s="283">
        <f>J58+J60</f>
        <v>1954538</v>
      </c>
      <c r="K61" s="447" t="s">
        <v>890</v>
      </c>
      <c r="L61" s="447" t="s">
        <v>890</v>
      </c>
      <c r="M61" s="449">
        <f>M58+M60</f>
        <v>1954538</v>
      </c>
    </row>
    <row r="62" spans="1:13">
      <c r="A62" s="337"/>
      <c r="B62" s="442"/>
      <c r="C62" s="443"/>
      <c r="D62" s="443"/>
      <c r="E62" s="442"/>
      <c r="F62" s="442"/>
      <c r="G62" s="442"/>
      <c r="H62" s="442"/>
      <c r="I62" s="442"/>
      <c r="J62" s="442"/>
      <c r="K62" s="442"/>
      <c r="L62" s="442"/>
      <c r="M62" s="346"/>
    </row>
    <row r="63" spans="1:13">
      <c r="A63" s="337" t="s">
        <v>1004</v>
      </c>
      <c r="B63" s="442"/>
      <c r="C63" s="443"/>
      <c r="D63" s="443"/>
      <c r="E63" s="442"/>
      <c r="F63" s="442"/>
      <c r="G63" s="442"/>
      <c r="H63" s="442"/>
      <c r="I63" s="442"/>
      <c r="J63" s="442"/>
      <c r="K63" s="442"/>
      <c r="L63" s="442"/>
      <c r="M63" s="346"/>
    </row>
    <row r="64" spans="1:13" ht="25.5">
      <c r="A64" s="446" t="s">
        <v>1005</v>
      </c>
      <c r="B64" s="447" t="s">
        <v>1006</v>
      </c>
      <c r="C64" s="448" t="s">
        <v>1007</v>
      </c>
      <c r="D64" s="448" t="s">
        <v>889</v>
      </c>
      <c r="E64" s="283">
        <v>1210</v>
      </c>
      <c r="F64" s="283">
        <v>0</v>
      </c>
      <c r="G64" s="283">
        <v>1800000</v>
      </c>
      <c r="H64" s="283">
        <v>1210</v>
      </c>
      <c r="I64" s="283">
        <v>0</v>
      </c>
      <c r="J64" s="283">
        <v>1800000</v>
      </c>
      <c r="K64" s="283">
        <v>1210</v>
      </c>
      <c r="L64" s="283">
        <v>0</v>
      </c>
      <c r="M64" s="449">
        <v>1800000</v>
      </c>
    </row>
    <row r="65" spans="1:13">
      <c r="A65" s="337"/>
      <c r="B65" s="442"/>
      <c r="C65" s="443"/>
      <c r="D65" s="443"/>
      <c r="E65" s="442"/>
      <c r="F65" s="442"/>
      <c r="G65" s="442"/>
      <c r="H65" s="442"/>
      <c r="I65" s="442"/>
      <c r="J65" s="442"/>
      <c r="K65" s="442"/>
      <c r="L65" s="442"/>
      <c r="M65" s="346"/>
    </row>
    <row r="66" spans="1:13" ht="13.5" thickBot="1">
      <c r="A66" s="451"/>
      <c r="B66" s="452"/>
      <c r="C66" s="453" t="s">
        <v>1008</v>
      </c>
      <c r="D66" s="453"/>
      <c r="E66" s="452"/>
      <c r="F66" s="452"/>
      <c r="G66" s="454">
        <f>G32+G56+G61+G64</f>
        <v>39911565</v>
      </c>
      <c r="H66" s="452"/>
      <c r="I66" s="452"/>
      <c r="J66" s="454">
        <f>J32+J56+J61+J64</f>
        <v>37106883</v>
      </c>
      <c r="K66" s="452"/>
      <c r="L66" s="452"/>
      <c r="M66" s="455">
        <f>M32+M56+M61+M64</f>
        <v>37106883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rintOptions horizontalCentered="1" verticalCentered="1"/>
  <pageMargins left="0.35433070866141736" right="0.15748031496062992" top="0.51181102362204722" bottom="0" header="0.35433070866141736" footer="0"/>
  <pageSetup paperSize="9" scale="55" orientation="portrait" horizontalDpi="300" verticalDpi="300" r:id="rId1"/>
  <headerFooter alignWithMargins="0">
    <oddHeader>&amp;L5/2019. (V.30.) sz. rendelet&amp;CSzava Községi Önkormányzat  2018. évi állami támogatásai&amp;R19.sz.melléklet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E17"/>
  <sheetViews>
    <sheetView zoomScaleNormal="100" zoomScaleSheetLayoutView="100" workbookViewId="0">
      <selection activeCell="B10" sqref="B10"/>
    </sheetView>
  </sheetViews>
  <sheetFormatPr defaultRowHeight="12.75"/>
  <cols>
    <col min="1" max="1" width="9.140625" style="226"/>
    <col min="2" max="2" width="29.5703125" style="226" customWidth="1"/>
    <col min="3" max="3" width="26.5703125" style="226" customWidth="1"/>
    <col min="4" max="5" width="23.85546875" style="226" customWidth="1"/>
    <col min="6" max="16384" width="9.140625" style="1"/>
  </cols>
  <sheetData>
    <row r="1" spans="1:5" ht="15">
      <c r="D1" s="296"/>
      <c r="E1" s="296"/>
    </row>
    <row r="2" spans="1:5" ht="18.75">
      <c r="A2" s="798" t="s">
        <v>382</v>
      </c>
      <c r="B2" s="798"/>
      <c r="C2" s="798"/>
      <c r="D2" s="798"/>
      <c r="E2" s="798"/>
    </row>
    <row r="3" spans="1:5" ht="18.75">
      <c r="A3" s="456"/>
      <c r="B3" s="456"/>
      <c r="C3" s="456"/>
      <c r="D3" s="456"/>
      <c r="E3" s="456"/>
    </row>
    <row r="4" spans="1:5" ht="18.75">
      <c r="A4" s="456"/>
      <c r="B4" s="456"/>
      <c r="C4" s="456"/>
      <c r="D4" s="456"/>
      <c r="E4" s="456"/>
    </row>
    <row r="5" spans="1:5" ht="12.75" customHeight="1">
      <c r="A5" s="797" t="s">
        <v>1009</v>
      </c>
      <c r="B5" s="797"/>
      <c r="C5" s="797"/>
      <c r="D5" s="797"/>
      <c r="E5" s="797"/>
    </row>
    <row r="6" spans="1:5" ht="6" customHeight="1">
      <c r="A6" s="797"/>
      <c r="B6" s="797"/>
      <c r="C6" s="797"/>
      <c r="D6" s="797"/>
      <c r="E6" s="797"/>
    </row>
    <row r="7" spans="1:5" ht="51" customHeight="1" thickBot="1">
      <c r="D7" s="457"/>
      <c r="E7" s="457" t="s">
        <v>626</v>
      </c>
    </row>
    <row r="8" spans="1:5" ht="33.75" customHeight="1">
      <c r="A8" s="298" t="s">
        <v>176</v>
      </c>
      <c r="B8" s="299" t="s">
        <v>108</v>
      </c>
      <c r="C8" s="299" t="s">
        <v>199</v>
      </c>
      <c r="D8" s="299" t="s">
        <v>586</v>
      </c>
      <c r="E8" s="495" t="s">
        <v>768</v>
      </c>
    </row>
    <row r="9" spans="1:5" ht="21" customHeight="1">
      <c r="A9" s="496">
        <v>1</v>
      </c>
      <c r="B9" s="492">
        <v>2</v>
      </c>
      <c r="C9" s="492"/>
      <c r="D9" s="492">
        <v>3</v>
      </c>
      <c r="E9" s="497">
        <v>3</v>
      </c>
    </row>
    <row r="10" spans="1:5" ht="21.75" customHeight="1">
      <c r="A10" s="498" t="s">
        <v>110</v>
      </c>
      <c r="B10" s="493" t="s">
        <v>1010</v>
      </c>
      <c r="C10" s="494">
        <v>0</v>
      </c>
      <c r="D10" s="494">
        <v>0</v>
      </c>
      <c r="E10" s="499">
        <v>0</v>
      </c>
    </row>
    <row r="11" spans="1:5" ht="21" customHeight="1">
      <c r="A11" s="498" t="s">
        <v>111</v>
      </c>
      <c r="B11" s="493" t="s">
        <v>1011</v>
      </c>
      <c r="C11" s="494">
        <v>200000</v>
      </c>
      <c r="D11" s="494">
        <v>0</v>
      </c>
      <c r="E11" s="499">
        <v>0</v>
      </c>
    </row>
    <row r="12" spans="1:5" ht="30" customHeight="1" thickBot="1">
      <c r="A12" s="500"/>
      <c r="B12" s="501" t="s">
        <v>1012</v>
      </c>
      <c r="C12" s="502">
        <v>200000</v>
      </c>
      <c r="D12" s="502">
        <f>SUM(D11)</f>
        <v>0</v>
      </c>
      <c r="E12" s="503">
        <f>SUM(E11)</f>
        <v>0</v>
      </c>
    </row>
    <row r="17" spans="2:2">
      <c r="B17" s="226" t="s">
        <v>1013</v>
      </c>
    </row>
  </sheetData>
  <mergeCells count="2">
    <mergeCell ref="A5:E6"/>
    <mergeCell ref="A2:E2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 alignWithMargins="0">
    <oddHeader>&amp;L5/2019. (V.30.) sz. rendelet&amp;R20.sz.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S20"/>
  <sheetViews>
    <sheetView tabSelected="1" topLeftCell="A4" zoomScaleNormal="100" workbookViewId="0">
      <selection activeCell="B10" sqref="B10"/>
    </sheetView>
  </sheetViews>
  <sheetFormatPr defaultRowHeight="12.75"/>
  <cols>
    <col min="1" max="1" width="5.28515625" style="226" customWidth="1"/>
    <col min="2" max="2" width="36.42578125" style="226" customWidth="1"/>
    <col min="3" max="3" width="9" style="226" customWidth="1"/>
    <col min="4" max="4" width="13.42578125" style="226" customWidth="1"/>
    <col min="5" max="5" width="14" style="226" customWidth="1"/>
    <col min="6" max="6" width="10.7109375" style="226" customWidth="1"/>
    <col min="7" max="7" width="10.28515625" style="226" customWidth="1"/>
    <col min="8" max="8" width="10.7109375" style="226" customWidth="1"/>
    <col min="9" max="9" width="11" style="226" customWidth="1"/>
    <col min="10" max="10" width="10.5703125" style="226" customWidth="1"/>
    <col min="11" max="16" width="9.140625" style="226"/>
    <col min="17" max="17" width="9.85546875" style="226" bestFit="1" customWidth="1"/>
    <col min="18" max="19" width="9.140625" style="226"/>
  </cols>
  <sheetData>
    <row r="1" spans="1:18" ht="15">
      <c r="A1" s="458"/>
      <c r="B1" s="459"/>
      <c r="C1" s="460"/>
      <c r="D1" s="460"/>
      <c r="E1" s="460"/>
      <c r="F1" s="460"/>
      <c r="G1" s="460"/>
      <c r="H1" s="460"/>
      <c r="K1" s="461"/>
      <c r="O1" s="460"/>
      <c r="P1" s="461" t="s">
        <v>1031</v>
      </c>
    </row>
    <row r="2" spans="1:18" ht="15.75">
      <c r="A2" s="805" t="s">
        <v>382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</row>
    <row r="3" spans="1:18" ht="15.75">
      <c r="A3" s="806" t="s">
        <v>1014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8" ht="20.25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8" ht="13.5" thickBot="1">
      <c r="A5" s="458"/>
      <c r="B5" s="460"/>
      <c r="C5" s="460"/>
      <c r="D5" s="460"/>
      <c r="E5" s="460"/>
      <c r="F5" s="460"/>
      <c r="G5" s="460"/>
      <c r="H5" s="460"/>
      <c r="I5" s="460"/>
      <c r="J5" s="464" t="s">
        <v>451</v>
      </c>
      <c r="K5" s="464"/>
    </row>
    <row r="6" spans="1:18" ht="27.75" customHeight="1">
      <c r="A6" s="801" t="s">
        <v>1015</v>
      </c>
      <c r="B6" s="799" t="s">
        <v>1016</v>
      </c>
      <c r="C6" s="799" t="s">
        <v>1017</v>
      </c>
      <c r="D6" s="799" t="s">
        <v>1018</v>
      </c>
      <c r="E6" s="799" t="s">
        <v>1019</v>
      </c>
      <c r="F6" s="799" t="s">
        <v>1020</v>
      </c>
      <c r="G6" s="799">
        <v>2018</v>
      </c>
      <c r="H6" s="799">
        <v>2019</v>
      </c>
      <c r="I6" s="799">
        <v>2020</v>
      </c>
      <c r="J6" s="799">
        <v>2021</v>
      </c>
      <c r="K6" s="799">
        <v>2022</v>
      </c>
      <c r="L6" s="799">
        <v>2023</v>
      </c>
      <c r="M6" s="799">
        <v>2024</v>
      </c>
      <c r="N6" s="799">
        <v>2025</v>
      </c>
      <c r="O6" s="799">
        <v>2026</v>
      </c>
      <c r="P6" s="799">
        <v>2027</v>
      </c>
      <c r="Q6" s="803" t="s">
        <v>1021</v>
      </c>
      <c r="R6" s="460"/>
    </row>
    <row r="7" spans="1:18" ht="27.75" customHeight="1">
      <c r="A7" s="802"/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4"/>
      <c r="R7" s="460"/>
    </row>
    <row r="8" spans="1:18" ht="27.75" customHeight="1">
      <c r="A8" s="465"/>
      <c r="B8" s="466">
        <v>2</v>
      </c>
      <c r="C8" s="466">
        <v>3</v>
      </c>
      <c r="D8" s="466">
        <v>4</v>
      </c>
      <c r="E8" s="466">
        <v>5</v>
      </c>
      <c r="F8" s="466">
        <v>6</v>
      </c>
      <c r="G8" s="466">
        <v>7</v>
      </c>
      <c r="H8" s="466">
        <v>8</v>
      </c>
      <c r="I8" s="466">
        <v>9</v>
      </c>
      <c r="J8" s="466">
        <v>10</v>
      </c>
      <c r="K8" s="466">
        <v>11</v>
      </c>
      <c r="L8" s="466">
        <v>12</v>
      </c>
      <c r="M8" s="466">
        <v>13</v>
      </c>
      <c r="N8" s="466">
        <v>14</v>
      </c>
      <c r="O8" s="466">
        <v>15</v>
      </c>
      <c r="P8" s="466">
        <v>16</v>
      </c>
      <c r="Q8" s="467">
        <v>17</v>
      </c>
      <c r="R8" s="460"/>
    </row>
    <row r="9" spans="1:18" ht="27.75" customHeight="1">
      <c r="A9" s="337"/>
      <c r="B9" s="468" t="s">
        <v>1022</v>
      </c>
      <c r="C9" s="469"/>
      <c r="D9" s="468"/>
      <c r="E9" s="468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1"/>
      <c r="R9" s="472"/>
    </row>
    <row r="10" spans="1:18" ht="57.75" customHeight="1" thickBot="1">
      <c r="A10" s="473" t="s">
        <v>882</v>
      </c>
      <c r="B10" s="474" t="s">
        <v>1023</v>
      </c>
      <c r="C10" s="506">
        <v>2018</v>
      </c>
      <c r="D10" s="505">
        <v>46660</v>
      </c>
      <c r="E10" s="475" t="s">
        <v>1024</v>
      </c>
      <c r="F10" s="475">
        <v>0</v>
      </c>
      <c r="G10" s="476">
        <v>0</v>
      </c>
      <c r="H10" s="507">
        <v>694000</v>
      </c>
      <c r="I10" s="507">
        <v>694000</v>
      </c>
      <c r="J10" s="507">
        <v>694000</v>
      </c>
      <c r="K10" s="507">
        <v>694000</v>
      </c>
      <c r="L10" s="507">
        <v>694000</v>
      </c>
      <c r="M10" s="507">
        <v>694000</v>
      </c>
      <c r="N10" s="507">
        <v>694000</v>
      </c>
      <c r="O10" s="507">
        <v>694000</v>
      </c>
      <c r="P10" s="507">
        <v>682188</v>
      </c>
      <c r="Q10" s="477">
        <f>SUM(G10:P10)</f>
        <v>6234188</v>
      </c>
      <c r="R10" s="460"/>
    </row>
    <row r="11" spans="1:18" ht="55.5" customHeight="1" thickBot="1">
      <c r="A11" s="478"/>
      <c r="B11" s="479"/>
      <c r="C11" s="480"/>
      <c r="D11" s="481"/>
      <c r="E11" s="480"/>
      <c r="F11" s="480"/>
      <c r="G11" s="482"/>
      <c r="H11" s="482"/>
      <c r="I11" s="482"/>
      <c r="J11" s="482"/>
      <c r="K11" s="460"/>
      <c r="Q11" s="246"/>
    </row>
    <row r="12" spans="1:18">
      <c r="A12" s="801" t="s">
        <v>1015</v>
      </c>
      <c r="B12" s="799" t="s">
        <v>1016</v>
      </c>
      <c r="C12" s="799" t="s">
        <v>1017</v>
      </c>
      <c r="D12" s="799" t="s">
        <v>1018</v>
      </c>
      <c r="E12" s="799" t="s">
        <v>1019</v>
      </c>
      <c r="F12" s="799" t="s">
        <v>1025</v>
      </c>
      <c r="G12" s="799">
        <v>2018</v>
      </c>
      <c r="H12" s="799">
        <v>2019</v>
      </c>
      <c r="I12" s="799">
        <v>2020</v>
      </c>
      <c r="J12" s="803" t="s">
        <v>1026</v>
      </c>
      <c r="K12" s="460"/>
    </row>
    <row r="13" spans="1:18" ht="30" customHeight="1">
      <c r="A13" s="802"/>
      <c r="B13" s="800"/>
      <c r="C13" s="800"/>
      <c r="D13" s="800"/>
      <c r="E13" s="800"/>
      <c r="F13" s="800"/>
      <c r="G13" s="800"/>
      <c r="H13" s="800"/>
      <c r="I13" s="800"/>
      <c r="J13" s="804"/>
      <c r="K13" s="460"/>
    </row>
    <row r="14" spans="1:18" ht="13.5">
      <c r="A14" s="483"/>
      <c r="B14" s="468" t="s">
        <v>1027</v>
      </c>
      <c r="C14" s="469"/>
      <c r="D14" s="468"/>
      <c r="E14" s="468"/>
      <c r="F14" s="484"/>
      <c r="G14" s="484"/>
      <c r="H14" s="484"/>
      <c r="I14" s="484"/>
      <c r="J14" s="485"/>
      <c r="K14" s="472"/>
    </row>
    <row r="15" spans="1:18" ht="61.5" customHeight="1" thickBot="1">
      <c r="A15" s="486" t="s">
        <v>110</v>
      </c>
      <c r="B15" s="487" t="s">
        <v>1028</v>
      </c>
      <c r="C15" s="488" t="s">
        <v>1029</v>
      </c>
      <c r="D15" s="504">
        <v>43373</v>
      </c>
      <c r="E15" s="489" t="s">
        <v>1030</v>
      </c>
      <c r="F15" s="490">
        <v>5452770</v>
      </c>
      <c r="G15" s="490">
        <v>38026966</v>
      </c>
      <c r="H15" s="490">
        <v>34366460</v>
      </c>
      <c r="I15" s="490">
        <v>0</v>
      </c>
      <c r="J15" s="491">
        <f>G15+H15+I15+F15</f>
        <v>77846196</v>
      </c>
    </row>
    <row r="20" spans="7:7">
      <c r="G20" s="246"/>
    </row>
  </sheetData>
  <mergeCells count="29">
    <mergeCell ref="J12:J13"/>
    <mergeCell ref="A2:Q2"/>
    <mergeCell ref="A3:Q3"/>
    <mergeCell ref="O6:O7"/>
    <mergeCell ref="P6:P7"/>
    <mergeCell ref="Q6:Q7"/>
    <mergeCell ref="A12:A13"/>
    <mergeCell ref="B12:B13"/>
    <mergeCell ref="C12:C13"/>
    <mergeCell ref="D12:D13"/>
    <mergeCell ref="E12:E13"/>
    <mergeCell ref="F12:F13"/>
    <mergeCell ref="G12:G13"/>
    <mergeCell ref="I6:I7"/>
    <mergeCell ref="F6:F7"/>
    <mergeCell ref="G6:G7"/>
    <mergeCell ref="H6:H7"/>
    <mergeCell ref="H12:H13"/>
    <mergeCell ref="I12:I13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landscape" horizontalDpi="300" verticalDpi="300" r:id="rId1"/>
  <headerFooter>
    <oddHeader>&amp;L5/2019. (V.30.) sz. rendelet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Q70"/>
  <sheetViews>
    <sheetView topLeftCell="A4" workbookViewId="0">
      <selection activeCell="J7" sqref="J7"/>
    </sheetView>
  </sheetViews>
  <sheetFormatPr defaultRowHeight="12.75"/>
  <cols>
    <col min="1" max="1" width="5.28515625" style="226" customWidth="1"/>
    <col min="2" max="3" width="9.140625" style="226"/>
    <col min="4" max="4" width="9.7109375" style="226" bestFit="1" customWidth="1"/>
    <col min="5" max="5" width="9.140625" style="226"/>
    <col min="6" max="6" width="28.5703125" style="226" customWidth="1"/>
    <col min="7" max="7" width="21.5703125" style="536" bestFit="1" customWidth="1"/>
    <col min="8" max="9" width="21" style="536" customWidth="1"/>
    <col min="10" max="10" width="14.42578125" style="537" bestFit="1" customWidth="1"/>
    <col min="11" max="11" width="13.140625" style="226" customWidth="1"/>
    <col min="12" max="12" width="25.7109375" style="226" bestFit="1" customWidth="1"/>
    <col min="13" max="13" width="9.85546875" style="226" bestFit="1" customWidth="1"/>
    <col min="14" max="16384" width="9.140625" style="226"/>
  </cols>
  <sheetData>
    <row r="1" spans="1:9" ht="15">
      <c r="G1" s="535"/>
    </row>
    <row r="2" spans="1:9" ht="16.5" customHeight="1">
      <c r="A2" s="656" t="s">
        <v>584</v>
      </c>
      <c r="B2" s="656"/>
      <c r="C2" s="656"/>
      <c r="D2" s="656"/>
      <c r="E2" s="656"/>
      <c r="F2" s="656"/>
      <c r="G2" s="656"/>
      <c r="H2" s="656"/>
      <c r="I2" s="656"/>
    </row>
    <row r="3" spans="1:9" ht="17.25" customHeight="1">
      <c r="A3" s="656" t="s">
        <v>871</v>
      </c>
      <c r="B3" s="656"/>
      <c r="C3" s="656"/>
      <c r="D3" s="656"/>
      <c r="E3" s="656"/>
      <c r="F3" s="656"/>
      <c r="G3" s="656"/>
      <c r="H3" s="656"/>
      <c r="I3" s="656"/>
    </row>
    <row r="4" spans="1:9" ht="33" customHeight="1">
      <c r="A4" s="656" t="s">
        <v>384</v>
      </c>
      <c r="B4" s="656"/>
      <c r="C4" s="656"/>
      <c r="D4" s="656"/>
      <c r="E4" s="656"/>
      <c r="F4" s="656"/>
      <c r="G4" s="656"/>
      <c r="H4" s="656"/>
      <c r="I4" s="656"/>
    </row>
    <row r="5" spans="1:9" ht="15.75" customHeight="1" thickBot="1">
      <c r="A5" s="538"/>
      <c r="B5" s="538"/>
      <c r="C5" s="538"/>
      <c r="D5" s="538"/>
      <c r="E5" s="538"/>
      <c r="F5" s="538"/>
      <c r="G5" s="539"/>
      <c r="H5" s="540"/>
      <c r="I5" s="539" t="s">
        <v>626</v>
      </c>
    </row>
    <row r="6" spans="1:9" ht="18.95" customHeight="1">
      <c r="A6" s="659" t="s">
        <v>108</v>
      </c>
      <c r="B6" s="660"/>
      <c r="C6" s="660"/>
      <c r="D6" s="660"/>
      <c r="E6" s="660"/>
      <c r="F6" s="660"/>
      <c r="G6" s="663" t="s">
        <v>199</v>
      </c>
      <c r="H6" s="663" t="s">
        <v>586</v>
      </c>
      <c r="I6" s="654" t="s">
        <v>768</v>
      </c>
    </row>
    <row r="7" spans="1:9" ht="32.25" customHeight="1">
      <c r="A7" s="661"/>
      <c r="B7" s="662"/>
      <c r="C7" s="662"/>
      <c r="D7" s="662"/>
      <c r="E7" s="662"/>
      <c r="F7" s="662"/>
      <c r="G7" s="664"/>
      <c r="H7" s="664"/>
      <c r="I7" s="655"/>
    </row>
    <row r="8" spans="1:9" ht="18" customHeight="1">
      <c r="A8" s="496" t="s">
        <v>110</v>
      </c>
      <c r="B8" s="657" t="s">
        <v>111</v>
      </c>
      <c r="C8" s="658"/>
      <c r="D8" s="658"/>
      <c r="E8" s="658"/>
      <c r="F8" s="658"/>
      <c r="G8" s="541" t="s">
        <v>119</v>
      </c>
      <c r="H8" s="541" t="s">
        <v>112</v>
      </c>
      <c r="I8" s="542" t="s">
        <v>113</v>
      </c>
    </row>
    <row r="9" spans="1:9" ht="15.75">
      <c r="A9" s="543" t="s">
        <v>385</v>
      </c>
      <c r="B9" s="646" t="s">
        <v>386</v>
      </c>
      <c r="C9" s="646"/>
      <c r="D9" s="646"/>
      <c r="E9" s="646"/>
      <c r="F9" s="646"/>
      <c r="G9" s="544"/>
      <c r="H9" s="544"/>
      <c r="I9" s="545"/>
    </row>
    <row r="10" spans="1:9" ht="15.75">
      <c r="A10" s="498" t="s">
        <v>387</v>
      </c>
      <c r="B10" s="640" t="s">
        <v>264</v>
      </c>
      <c r="C10" s="640"/>
      <c r="D10" s="640"/>
      <c r="E10" s="640"/>
      <c r="F10" s="640"/>
      <c r="G10" s="546">
        <v>1397472</v>
      </c>
      <c r="H10" s="546">
        <f>'bevételi főtábla 1.sz '!N49</f>
        <v>1703259</v>
      </c>
      <c r="I10" s="547">
        <f>'bevételi tábla 4.sz. telj.'!BC46</f>
        <v>3591212</v>
      </c>
    </row>
    <row r="11" spans="1:9" ht="15.75">
      <c r="A11" s="498" t="s">
        <v>388</v>
      </c>
      <c r="B11" s="640" t="s">
        <v>182</v>
      </c>
      <c r="C11" s="640"/>
      <c r="D11" s="640"/>
      <c r="E11" s="640"/>
      <c r="F11" s="640"/>
      <c r="G11" s="546">
        <v>5900000</v>
      </c>
      <c r="H11" s="546">
        <f>'bevételi főtábla 1.sz '!N22</f>
        <v>5900000</v>
      </c>
      <c r="I11" s="547">
        <f>'bevételi tábla 4.sz. telj.'!BC19</f>
        <v>6407693</v>
      </c>
    </row>
    <row r="12" spans="1:9" ht="15.75">
      <c r="A12" s="498" t="s">
        <v>389</v>
      </c>
      <c r="B12" s="640" t="s">
        <v>209</v>
      </c>
      <c r="C12" s="640"/>
      <c r="D12" s="640"/>
      <c r="E12" s="640"/>
      <c r="F12" s="640"/>
      <c r="G12" s="546">
        <f>37893465+2018100</f>
        <v>39911565</v>
      </c>
      <c r="H12" s="546">
        <f>'bevételi főtábla 1.sz '!N10</f>
        <v>39288887</v>
      </c>
      <c r="I12" s="547">
        <f>'bevételi tábla 4.sz. telj.'!BC7</f>
        <v>39288887</v>
      </c>
    </row>
    <row r="13" spans="1:9" ht="15.75">
      <c r="A13" s="498" t="s">
        <v>390</v>
      </c>
      <c r="B13" s="640" t="s">
        <v>391</v>
      </c>
      <c r="C13" s="640"/>
      <c r="D13" s="640"/>
      <c r="E13" s="640"/>
      <c r="F13" s="640"/>
      <c r="G13" s="546">
        <f>9770747+300000</f>
        <v>10070747</v>
      </c>
      <c r="H13" s="546">
        <f>'bevételi főtábla 1.sz '!N21</f>
        <v>50393157</v>
      </c>
      <c r="I13" s="547">
        <f>'bevételi tábla 4.sz. telj.'!BC18</f>
        <v>16602520</v>
      </c>
    </row>
    <row r="14" spans="1:9" ht="17.25" customHeight="1">
      <c r="A14" s="498" t="s">
        <v>113</v>
      </c>
      <c r="B14" s="640" t="s">
        <v>589</v>
      </c>
      <c r="C14" s="640"/>
      <c r="D14" s="640"/>
      <c r="E14" s="640"/>
      <c r="F14" s="640"/>
      <c r="G14" s="546">
        <v>0</v>
      </c>
      <c r="H14" s="546">
        <f>'bevételi tábla 4.sz. mód.ei.'!BC66</f>
        <v>1715895</v>
      </c>
      <c r="I14" s="547">
        <f>'bevételi tábla 4.sz. telj.'!BC66</f>
        <v>678350</v>
      </c>
    </row>
    <row r="15" spans="1:9" ht="15.75">
      <c r="A15" s="498" t="s">
        <v>114</v>
      </c>
      <c r="B15" s="640" t="s">
        <v>392</v>
      </c>
      <c r="C15" s="640"/>
      <c r="D15" s="640"/>
      <c r="E15" s="640"/>
      <c r="F15" s="640"/>
      <c r="G15" s="546">
        <v>2000000</v>
      </c>
      <c r="H15" s="546">
        <f>'bevételi főtábla 1.sz '!N20</f>
        <v>2000000</v>
      </c>
      <c r="I15" s="547">
        <f>'bevételi tábla 4.sz. telj.'!BC17</f>
        <v>2000000</v>
      </c>
    </row>
    <row r="16" spans="1:9" ht="15.75">
      <c r="A16" s="498" t="s">
        <v>115</v>
      </c>
      <c r="B16" s="645" t="s">
        <v>393</v>
      </c>
      <c r="C16" s="645"/>
      <c r="D16" s="645"/>
      <c r="E16" s="645"/>
      <c r="F16" s="645"/>
      <c r="G16" s="546">
        <v>0</v>
      </c>
      <c r="H16" s="546">
        <v>0</v>
      </c>
      <c r="I16" s="547">
        <v>0</v>
      </c>
    </row>
    <row r="17" spans="1:17" ht="26.25" customHeight="1">
      <c r="A17" s="548" t="s">
        <v>120</v>
      </c>
      <c r="B17" s="649" t="s">
        <v>394</v>
      </c>
      <c r="C17" s="649"/>
      <c r="D17" s="649"/>
      <c r="E17" s="649"/>
      <c r="F17" s="649"/>
      <c r="G17" s="549">
        <f>SUM(G10:G16)</f>
        <v>59279784</v>
      </c>
      <c r="H17" s="549">
        <f>SUM(H10:H16)</f>
        <v>101001198</v>
      </c>
      <c r="I17" s="550">
        <f>SUM(I10:I16)</f>
        <v>68568662</v>
      </c>
    </row>
    <row r="18" spans="1:17" ht="15.75">
      <c r="A18" s="305" t="s">
        <v>116</v>
      </c>
      <c r="B18" s="640" t="s">
        <v>125</v>
      </c>
      <c r="C18" s="640"/>
      <c r="D18" s="640"/>
      <c r="E18" s="640"/>
      <c r="F18" s="640"/>
      <c r="G18" s="551">
        <v>12496322</v>
      </c>
      <c r="H18" s="551">
        <f>'kiadási főtábla 2.sz'!O7</f>
        <v>15565714</v>
      </c>
      <c r="I18" s="552">
        <f>'kiadási tábla 5.sz telj.'!BA7</f>
        <v>15201743</v>
      </c>
    </row>
    <row r="19" spans="1:17" ht="15.75">
      <c r="A19" s="305" t="s">
        <v>117</v>
      </c>
      <c r="B19" s="640" t="s">
        <v>186</v>
      </c>
      <c r="C19" s="640"/>
      <c r="D19" s="640"/>
      <c r="E19" s="640"/>
      <c r="F19" s="640"/>
      <c r="G19" s="551">
        <v>2331373</v>
      </c>
      <c r="H19" s="551">
        <f>'kiadási főtábla 2.sz'!O8</f>
        <v>2999387</v>
      </c>
      <c r="I19" s="552">
        <f>'kiadási tábla 5.sz telj.'!BA8</f>
        <v>2999387</v>
      </c>
    </row>
    <row r="20" spans="1:17" s="553" customFormat="1" ht="15.75">
      <c r="A20" s="305" t="s">
        <v>118</v>
      </c>
      <c r="B20" s="640" t="s">
        <v>395</v>
      </c>
      <c r="C20" s="640"/>
      <c r="D20" s="640"/>
      <c r="E20" s="640"/>
      <c r="F20" s="640"/>
      <c r="G20" s="551">
        <f>11863563+304229+300000+2809550</f>
        <v>15277342</v>
      </c>
      <c r="H20" s="551">
        <f>'kiadási főtábla 2.sz'!O9</f>
        <v>14533017</v>
      </c>
      <c r="I20" s="552">
        <f>'kiadási tábla 5.sz telj.'!BA9</f>
        <v>13167887</v>
      </c>
      <c r="J20" s="537"/>
      <c r="L20" s="554"/>
      <c r="Q20" s="554"/>
    </row>
    <row r="21" spans="1:17" s="553" customFormat="1" ht="15.75">
      <c r="A21" s="305" t="s">
        <v>121</v>
      </c>
      <c r="B21" s="640" t="s">
        <v>1</v>
      </c>
      <c r="C21" s="640"/>
      <c r="D21" s="640"/>
      <c r="E21" s="640"/>
      <c r="F21" s="640"/>
      <c r="G21" s="551">
        <v>28049088</v>
      </c>
      <c r="H21" s="551">
        <f>'kiadási főtábla 2.sz'!O18</f>
        <v>27674158</v>
      </c>
      <c r="I21" s="552">
        <f>'kiadási tábla 5.sz telj.'!BA18</f>
        <v>27674158</v>
      </c>
      <c r="J21" s="537"/>
    </row>
    <row r="22" spans="1:17" s="555" customFormat="1" ht="15.75">
      <c r="A22" s="305" t="s">
        <v>122</v>
      </c>
      <c r="B22" s="640" t="s">
        <v>372</v>
      </c>
      <c r="C22" s="640"/>
      <c r="D22" s="640"/>
      <c r="E22" s="640"/>
      <c r="F22" s="640"/>
      <c r="G22" s="551">
        <v>0</v>
      </c>
      <c r="H22" s="551">
        <f>'kiadási tábla 5.sz mód.ei.'!BA14</f>
        <v>11968107</v>
      </c>
      <c r="I22" s="552">
        <f>'kiadási tábla 5.sz telj.'!BA14</f>
        <v>11968107</v>
      </c>
      <c r="J22" s="537"/>
    </row>
    <row r="23" spans="1:17" s="555" customFormat="1" ht="15.75">
      <c r="A23" s="305" t="s">
        <v>123</v>
      </c>
      <c r="B23" s="640" t="s">
        <v>7</v>
      </c>
      <c r="C23" s="640"/>
      <c r="D23" s="640"/>
      <c r="E23" s="640"/>
      <c r="F23" s="640"/>
      <c r="G23" s="551">
        <v>0</v>
      </c>
      <c r="H23" s="551">
        <f>'kiadási tábla 5.sz mód.ei.'!BA20</f>
        <v>140450</v>
      </c>
      <c r="I23" s="552">
        <f>'kiadási tábla 5.sz telj.'!BA20</f>
        <v>20000</v>
      </c>
      <c r="J23" s="537"/>
      <c r="L23" s="556"/>
      <c r="Q23" s="556"/>
    </row>
    <row r="24" spans="1:17" s="555" customFormat="1" ht="15.75">
      <c r="A24" s="305" t="s">
        <v>124</v>
      </c>
      <c r="B24" s="637" t="s">
        <v>577</v>
      </c>
      <c r="C24" s="637"/>
      <c r="D24" s="637"/>
      <c r="E24" s="637"/>
      <c r="F24" s="637"/>
      <c r="G24" s="551">
        <v>2000000</v>
      </c>
      <c r="H24" s="551">
        <f>'kiadási főtábla 2.sz'!O19</f>
        <v>2000000</v>
      </c>
      <c r="I24" s="552">
        <f>'kiadási tábla 5.sz telj.'!BA17</f>
        <v>2000000</v>
      </c>
      <c r="J24" s="537"/>
      <c r="L24" s="556"/>
      <c r="Q24" s="556"/>
    </row>
    <row r="25" spans="1:17" s="555" customFormat="1" ht="15.75">
      <c r="A25" s="305" t="s">
        <v>126</v>
      </c>
      <c r="B25" s="640" t="s">
        <v>396</v>
      </c>
      <c r="C25" s="640"/>
      <c r="D25" s="640"/>
      <c r="E25" s="640"/>
      <c r="F25" s="640"/>
      <c r="G25" s="551">
        <v>1050000</v>
      </c>
      <c r="H25" s="551">
        <f>'kiadási főtábla 2.sz'!O11</f>
        <v>2160860</v>
      </c>
      <c r="I25" s="552">
        <f>'kiadási tábla 5.sz telj.'!BA11</f>
        <v>1648860</v>
      </c>
      <c r="J25" s="537"/>
    </row>
    <row r="26" spans="1:17" s="555" customFormat="1" ht="15.75">
      <c r="A26" s="305" t="s">
        <v>127</v>
      </c>
      <c r="B26" s="640" t="s">
        <v>133</v>
      </c>
      <c r="C26" s="640"/>
      <c r="D26" s="640"/>
      <c r="E26" s="640"/>
      <c r="F26" s="640"/>
      <c r="G26" s="551">
        <v>200000</v>
      </c>
      <c r="H26" s="551">
        <f>'kiadási főtábla 2.sz'!O22</f>
        <v>0</v>
      </c>
      <c r="I26" s="552">
        <f>'kiadási főtábla 2.sz'!P22</f>
        <v>0</v>
      </c>
      <c r="J26" s="537"/>
    </row>
    <row r="27" spans="1:17" s="555" customFormat="1" ht="27.75" customHeight="1">
      <c r="A27" s="557">
        <v>18</v>
      </c>
      <c r="B27" s="647" t="s">
        <v>397</v>
      </c>
      <c r="C27" s="647"/>
      <c r="D27" s="647"/>
      <c r="E27" s="647"/>
      <c r="F27" s="647"/>
      <c r="G27" s="558">
        <f>SUM(G18:G26)</f>
        <v>61404125</v>
      </c>
      <c r="H27" s="558">
        <f>SUM(H18:H26)</f>
        <v>77041693</v>
      </c>
      <c r="I27" s="559">
        <f>SUM(I18:I26)</f>
        <v>74680142</v>
      </c>
      <c r="J27" s="537"/>
      <c r="K27" s="560"/>
    </row>
    <row r="28" spans="1:17" s="555" customFormat="1" ht="16.5" customHeight="1">
      <c r="A28" s="543" t="s">
        <v>398</v>
      </c>
      <c r="B28" s="646" t="s">
        <v>399</v>
      </c>
      <c r="C28" s="646"/>
      <c r="D28" s="646"/>
      <c r="E28" s="646"/>
      <c r="F28" s="646"/>
      <c r="G28" s="650"/>
      <c r="H28" s="650"/>
      <c r="I28" s="561"/>
      <c r="J28" s="537"/>
    </row>
    <row r="29" spans="1:17" s="555" customFormat="1" ht="15.75">
      <c r="A29" s="498" t="s">
        <v>128</v>
      </c>
      <c r="B29" s="640" t="s">
        <v>400</v>
      </c>
      <c r="C29" s="640"/>
      <c r="D29" s="640"/>
      <c r="E29" s="640"/>
      <c r="F29" s="640"/>
      <c r="G29" s="551">
        <v>700000</v>
      </c>
      <c r="H29" s="551">
        <f>'bevételi főtábla 1.sz '!Q79</f>
        <v>700000</v>
      </c>
      <c r="I29" s="552">
        <f>'bevételi tábla 4.sz. telj.'!BC76</f>
        <v>726450</v>
      </c>
      <c r="J29" s="537"/>
    </row>
    <row r="30" spans="1:17" s="555" customFormat="1" ht="15.75">
      <c r="A30" s="498" t="s">
        <v>129</v>
      </c>
      <c r="B30" s="640" t="s">
        <v>401</v>
      </c>
      <c r="C30" s="640"/>
      <c r="D30" s="640"/>
      <c r="E30" s="640"/>
      <c r="F30" s="640"/>
      <c r="G30" s="551">
        <v>700000</v>
      </c>
      <c r="H30" s="551">
        <v>700000</v>
      </c>
      <c r="I30" s="552">
        <v>726450</v>
      </c>
      <c r="J30" s="537"/>
    </row>
    <row r="31" spans="1:17" s="555" customFormat="1" ht="15.75">
      <c r="A31" s="498" t="s">
        <v>130</v>
      </c>
      <c r="B31" s="640" t="s">
        <v>402</v>
      </c>
      <c r="C31" s="640"/>
      <c r="D31" s="640"/>
      <c r="E31" s="640"/>
      <c r="F31" s="640"/>
      <c r="G31" s="551">
        <v>0</v>
      </c>
      <c r="H31" s="551">
        <v>0</v>
      </c>
      <c r="I31" s="552">
        <v>0</v>
      </c>
      <c r="J31" s="537"/>
    </row>
    <row r="32" spans="1:17" s="555" customFormat="1" ht="15.75">
      <c r="A32" s="498" t="s">
        <v>131</v>
      </c>
      <c r="B32" s="640" t="s">
        <v>403</v>
      </c>
      <c r="C32" s="640"/>
      <c r="D32" s="640"/>
      <c r="E32" s="640"/>
      <c r="F32" s="640"/>
      <c r="G32" s="551">
        <v>0</v>
      </c>
      <c r="H32" s="551">
        <v>0</v>
      </c>
      <c r="I32" s="552">
        <v>0</v>
      </c>
      <c r="J32" s="537"/>
    </row>
    <row r="33" spans="1:11" s="555" customFormat="1" ht="15.75">
      <c r="A33" s="498" t="s">
        <v>132</v>
      </c>
      <c r="B33" s="640" t="s">
        <v>404</v>
      </c>
      <c r="C33" s="640"/>
      <c r="D33" s="640"/>
      <c r="E33" s="640"/>
      <c r="F33" s="640"/>
      <c r="G33" s="551">
        <v>36304235</v>
      </c>
      <c r="H33" s="551">
        <f>'bevételi főtábla 1.sz '!Q72</f>
        <v>268000</v>
      </c>
      <c r="I33" s="552">
        <f>'bevételi tábla 4.sz. telj.'!BC68</f>
        <v>8474358</v>
      </c>
      <c r="J33" s="537"/>
    </row>
    <row r="34" spans="1:11" s="555" customFormat="1" ht="15.75">
      <c r="A34" s="498" t="s">
        <v>134</v>
      </c>
      <c r="B34" s="640" t="s">
        <v>405</v>
      </c>
      <c r="C34" s="640"/>
      <c r="D34" s="640"/>
      <c r="E34" s="640"/>
      <c r="F34" s="640"/>
      <c r="G34" s="551">
        <v>1177500</v>
      </c>
      <c r="H34" s="551">
        <f>'bevételi főtábla 1.sz '!Q90</f>
        <v>1177500</v>
      </c>
      <c r="I34" s="552">
        <f>'bevételi tábla 4.sz. telj.'!BC84</f>
        <v>1883000</v>
      </c>
      <c r="J34" s="537"/>
    </row>
    <row r="35" spans="1:11" s="553" customFormat="1" ht="15.75">
      <c r="A35" s="498" t="s">
        <v>135</v>
      </c>
      <c r="B35" s="640" t="s">
        <v>406</v>
      </c>
      <c r="C35" s="640"/>
      <c r="D35" s="640"/>
      <c r="E35" s="640"/>
      <c r="F35" s="640"/>
      <c r="G35" s="551">
        <v>0</v>
      </c>
      <c r="H35" s="551">
        <v>0</v>
      </c>
      <c r="I35" s="552">
        <v>0</v>
      </c>
      <c r="J35" s="537"/>
    </row>
    <row r="36" spans="1:11" ht="24.75" customHeight="1">
      <c r="A36" s="557" t="s">
        <v>136</v>
      </c>
      <c r="B36" s="647" t="s">
        <v>407</v>
      </c>
      <c r="C36" s="647"/>
      <c r="D36" s="647"/>
      <c r="E36" s="647"/>
      <c r="F36" s="647"/>
      <c r="G36" s="558">
        <f>SUM(G33:G35)+G29</f>
        <v>38181735</v>
      </c>
      <c r="H36" s="558">
        <f>SUM(H33:H35)+H29</f>
        <v>2145500</v>
      </c>
      <c r="I36" s="559">
        <f>SUM(I33:I35)+I29</f>
        <v>11083808</v>
      </c>
    </row>
    <row r="37" spans="1:11" ht="15.75">
      <c r="A37" s="498" t="s">
        <v>137</v>
      </c>
      <c r="B37" s="640" t="s">
        <v>184</v>
      </c>
      <c r="C37" s="640"/>
      <c r="D37" s="640"/>
      <c r="E37" s="640"/>
      <c r="F37" s="640"/>
      <c r="G37" s="551">
        <v>0</v>
      </c>
      <c r="H37" s="551">
        <f>'kiadási főtábla 2.sz'!O30</f>
        <v>393700</v>
      </c>
      <c r="I37" s="552">
        <f>'kiadási tábla 5.sz telj.'!BA30</f>
        <v>310000</v>
      </c>
    </row>
    <row r="38" spans="1:11" ht="15.75">
      <c r="A38" s="498" t="s">
        <v>138</v>
      </c>
      <c r="B38" s="640" t="s">
        <v>185</v>
      </c>
      <c r="C38" s="640"/>
      <c r="D38" s="640"/>
      <c r="E38" s="640"/>
      <c r="F38" s="640"/>
      <c r="G38" s="551">
        <f>73915425+12492000</f>
        <v>86407425</v>
      </c>
      <c r="H38" s="551">
        <f>'kiadási főtábla 2.sz'!O29</f>
        <v>75486103</v>
      </c>
      <c r="I38" s="552">
        <f>'kiadási tábla 5.sz telj.'!BA29</f>
        <v>38497130</v>
      </c>
    </row>
    <row r="39" spans="1:11" ht="15.75" customHeight="1">
      <c r="A39" s="498" t="s">
        <v>139</v>
      </c>
      <c r="B39" s="640" t="s">
        <v>25</v>
      </c>
      <c r="C39" s="640"/>
      <c r="D39" s="640"/>
      <c r="E39" s="640"/>
      <c r="F39" s="640"/>
      <c r="G39" s="551">
        <v>0</v>
      </c>
      <c r="H39" s="551">
        <v>0</v>
      </c>
      <c r="I39" s="552">
        <v>0</v>
      </c>
    </row>
    <row r="40" spans="1:11" ht="15.75" customHeight="1">
      <c r="A40" s="498" t="s">
        <v>140</v>
      </c>
      <c r="B40" s="640" t="s">
        <v>408</v>
      </c>
      <c r="C40" s="640"/>
      <c r="D40" s="640"/>
      <c r="E40" s="640"/>
      <c r="F40" s="640"/>
      <c r="G40" s="551">
        <v>0</v>
      </c>
      <c r="H40" s="551">
        <v>0</v>
      </c>
      <c r="I40" s="552">
        <v>0</v>
      </c>
    </row>
    <row r="41" spans="1:11" ht="15.75">
      <c r="A41" s="498" t="s">
        <v>141</v>
      </c>
      <c r="B41" s="640" t="s">
        <v>33</v>
      </c>
      <c r="C41" s="640"/>
      <c r="D41" s="640"/>
      <c r="E41" s="640"/>
      <c r="F41" s="640"/>
      <c r="G41" s="551">
        <v>0</v>
      </c>
      <c r="H41" s="551">
        <v>0</v>
      </c>
      <c r="I41" s="552">
        <v>0</v>
      </c>
    </row>
    <row r="42" spans="1:11" ht="23.25" customHeight="1">
      <c r="A42" s="557" t="s">
        <v>142</v>
      </c>
      <c r="B42" s="647" t="s">
        <v>1309</v>
      </c>
      <c r="C42" s="647"/>
      <c r="D42" s="647"/>
      <c r="E42" s="647"/>
      <c r="F42" s="647"/>
      <c r="G42" s="558">
        <f>SUM(G37:G41)</f>
        <v>86407425</v>
      </c>
      <c r="H42" s="558">
        <f>SUM(H37:H41)</f>
        <v>75879803</v>
      </c>
      <c r="I42" s="559">
        <f>SUM(I37:I41)</f>
        <v>38807130</v>
      </c>
    </row>
    <row r="43" spans="1:11" ht="16.5" customHeight="1">
      <c r="A43" s="562"/>
      <c r="B43" s="648"/>
      <c r="C43" s="648"/>
      <c r="D43" s="648"/>
      <c r="E43" s="648"/>
      <c r="F43" s="648"/>
      <c r="G43" s="648"/>
      <c r="H43" s="648"/>
      <c r="I43" s="561"/>
    </row>
    <row r="44" spans="1:11" ht="24.75" customHeight="1">
      <c r="A44" s="548" t="s">
        <v>409</v>
      </c>
      <c r="B44" s="649" t="s">
        <v>410</v>
      </c>
      <c r="C44" s="649"/>
      <c r="D44" s="649"/>
      <c r="E44" s="649"/>
      <c r="F44" s="649"/>
      <c r="G44" s="563">
        <f>G17+G36</f>
        <v>97461519</v>
      </c>
      <c r="H44" s="563">
        <f>H17+H36</f>
        <v>103146698</v>
      </c>
      <c r="I44" s="564">
        <f>I17+I36</f>
        <v>79652470</v>
      </c>
    </row>
    <row r="45" spans="1:11" ht="16.5" customHeight="1">
      <c r="A45" s="562"/>
      <c r="B45" s="648"/>
      <c r="C45" s="648"/>
      <c r="D45" s="648"/>
      <c r="E45" s="648"/>
      <c r="F45" s="648"/>
      <c r="G45" s="648"/>
      <c r="H45" s="648"/>
      <c r="I45" s="561"/>
    </row>
    <row r="46" spans="1:11" ht="23.25" customHeight="1">
      <c r="A46" s="548">
        <v>34</v>
      </c>
      <c r="B46" s="649" t="s">
        <v>411</v>
      </c>
      <c r="C46" s="649"/>
      <c r="D46" s="649"/>
      <c r="E46" s="649"/>
      <c r="F46" s="649"/>
      <c r="G46" s="563">
        <f>G27+G42</f>
        <v>147811550</v>
      </c>
      <c r="H46" s="563">
        <f>H27+H42</f>
        <v>152921496</v>
      </c>
      <c r="I46" s="564">
        <f>I27+I42</f>
        <v>113487272</v>
      </c>
    </row>
    <row r="47" spans="1:11" ht="16.5" customHeight="1">
      <c r="A47" s="496"/>
      <c r="B47" s="651"/>
      <c r="C47" s="652"/>
      <c r="D47" s="652"/>
      <c r="E47" s="652"/>
      <c r="F47" s="653"/>
      <c r="G47" s="565"/>
      <c r="H47" s="565"/>
      <c r="I47" s="566"/>
    </row>
    <row r="48" spans="1:11" ht="17.25" customHeight="1">
      <c r="A48" s="543" t="s">
        <v>412</v>
      </c>
      <c r="B48" s="644" t="s">
        <v>413</v>
      </c>
      <c r="C48" s="644"/>
      <c r="D48" s="644"/>
      <c r="E48" s="644"/>
      <c r="F48" s="644"/>
      <c r="G48" s="565">
        <v>0</v>
      </c>
      <c r="H48" s="565">
        <v>0</v>
      </c>
      <c r="I48" s="566">
        <v>0</v>
      </c>
      <c r="K48" s="567"/>
    </row>
    <row r="49" spans="1:15" ht="15.75">
      <c r="A49" s="498" t="s">
        <v>414</v>
      </c>
      <c r="B49" s="645" t="s">
        <v>415</v>
      </c>
      <c r="C49" s="645"/>
      <c r="D49" s="645"/>
      <c r="E49" s="645"/>
      <c r="F49" s="645"/>
      <c r="G49" s="546">
        <v>10126500</v>
      </c>
      <c r="H49" s="546">
        <f>'bevételi főtábla 1.sz '!Q96</f>
        <v>10126500</v>
      </c>
      <c r="I49" s="547">
        <f>'bevételi tábla 4.sz. telj.'!BC92</f>
        <v>2820396</v>
      </c>
      <c r="K49" s="567"/>
    </row>
    <row r="50" spans="1:15" ht="15.75">
      <c r="A50" s="498" t="s">
        <v>416</v>
      </c>
      <c r="B50" s="645" t="s">
        <v>458</v>
      </c>
      <c r="C50" s="645"/>
      <c r="D50" s="645"/>
      <c r="E50" s="645"/>
      <c r="F50" s="645"/>
      <c r="G50" s="546">
        <v>0</v>
      </c>
      <c r="H50" s="546">
        <v>0</v>
      </c>
      <c r="I50" s="547">
        <f>'bevételi tábla 4.sz. telj.'!BC101</f>
        <v>1260261</v>
      </c>
      <c r="K50" s="567"/>
    </row>
    <row r="51" spans="1:15" ht="15.75">
      <c r="A51" s="498" t="s">
        <v>417</v>
      </c>
      <c r="B51" s="645" t="s">
        <v>418</v>
      </c>
      <c r="C51" s="645"/>
      <c r="D51" s="645"/>
      <c r="E51" s="645"/>
      <c r="F51" s="645"/>
      <c r="G51" s="546">
        <v>41392908</v>
      </c>
      <c r="H51" s="546">
        <f>'bevételi főtábla 1.sz '!Q101</f>
        <v>40817675</v>
      </c>
      <c r="I51" s="547">
        <f>'bevételi tábla 4.sz. telj.'!BC98</f>
        <v>40817675</v>
      </c>
      <c r="K51" s="567"/>
    </row>
    <row r="52" spans="1:15" ht="15.75" customHeight="1">
      <c r="A52" s="498" t="s">
        <v>419</v>
      </c>
      <c r="B52" s="645" t="s">
        <v>420</v>
      </c>
      <c r="C52" s="645"/>
      <c r="D52" s="645"/>
      <c r="E52" s="645"/>
      <c r="F52" s="645"/>
      <c r="G52" s="546">
        <v>0</v>
      </c>
      <c r="H52" s="546">
        <v>0</v>
      </c>
      <c r="I52" s="547">
        <v>0</v>
      </c>
      <c r="K52" s="567"/>
    </row>
    <row r="53" spans="1:15" ht="25.5" customHeight="1">
      <c r="A53" s="543" t="s">
        <v>421</v>
      </c>
      <c r="B53" s="646" t="s">
        <v>422</v>
      </c>
      <c r="C53" s="646"/>
      <c r="D53" s="646"/>
      <c r="E53" s="646"/>
      <c r="F53" s="646"/>
      <c r="G53" s="568">
        <f>SUM(G48:G52)</f>
        <v>51519408</v>
      </c>
      <c r="H53" s="568">
        <f>SUM(H48:H52)</f>
        <v>50944175</v>
      </c>
      <c r="I53" s="569">
        <f>SUM(I48:I52)</f>
        <v>44898332</v>
      </c>
      <c r="M53" s="570"/>
    </row>
    <row r="54" spans="1:15" ht="18.75" customHeight="1">
      <c r="A54" s="498" t="s">
        <v>423</v>
      </c>
      <c r="B54" s="640" t="s">
        <v>424</v>
      </c>
      <c r="C54" s="640"/>
      <c r="D54" s="640"/>
      <c r="E54" s="640"/>
      <c r="F54" s="640"/>
      <c r="G54" s="551">
        <v>0</v>
      </c>
      <c r="H54" s="551">
        <v>0</v>
      </c>
      <c r="I54" s="552">
        <v>0</v>
      </c>
      <c r="M54" s="570"/>
    </row>
    <row r="55" spans="1:15" ht="16.5" customHeight="1">
      <c r="A55" s="498" t="s">
        <v>425</v>
      </c>
      <c r="B55" s="640" t="s">
        <v>456</v>
      </c>
      <c r="C55" s="640"/>
      <c r="D55" s="640"/>
      <c r="E55" s="640"/>
      <c r="F55" s="640"/>
      <c r="G55" s="551">
        <v>1169377</v>
      </c>
      <c r="H55" s="551">
        <f>'kiadási főtábla 2.sz'!O56</f>
        <v>1169377</v>
      </c>
      <c r="I55" s="552">
        <f>'kiadási tábla 5.sz telj.'!BA56</f>
        <v>1169377</v>
      </c>
      <c r="M55" s="570"/>
    </row>
    <row r="56" spans="1:15" ht="15.75" customHeight="1">
      <c r="A56" s="498" t="s">
        <v>426</v>
      </c>
      <c r="B56" s="640" t="s">
        <v>427</v>
      </c>
      <c r="C56" s="640"/>
      <c r="D56" s="640"/>
      <c r="E56" s="640"/>
      <c r="F56" s="640"/>
      <c r="G56" s="551">
        <v>0</v>
      </c>
      <c r="H56" s="551">
        <v>0</v>
      </c>
      <c r="I56" s="552">
        <v>0</v>
      </c>
      <c r="M56" s="570"/>
    </row>
    <row r="57" spans="1:15" ht="21" customHeight="1">
      <c r="A57" s="543" t="s">
        <v>428</v>
      </c>
      <c r="B57" s="641" t="s">
        <v>429</v>
      </c>
      <c r="C57" s="641"/>
      <c r="D57" s="641"/>
      <c r="E57" s="641"/>
      <c r="F57" s="641"/>
      <c r="G57" s="568">
        <f>SUM(G54:G56)</f>
        <v>1169377</v>
      </c>
      <c r="H57" s="568">
        <f>SUM(H54:H56)</f>
        <v>1169377</v>
      </c>
      <c r="I57" s="569">
        <f>SUM(I54:I56)</f>
        <v>1169377</v>
      </c>
      <c r="M57" s="570"/>
    </row>
    <row r="58" spans="1:15" ht="19.5" customHeight="1">
      <c r="A58" s="543"/>
      <c r="B58" s="642"/>
      <c r="C58" s="642"/>
      <c r="D58" s="642"/>
      <c r="E58" s="642"/>
      <c r="F58" s="642"/>
      <c r="G58" s="642"/>
      <c r="H58" s="642"/>
      <c r="I58" s="561"/>
      <c r="K58" s="571"/>
      <c r="L58" s="572"/>
      <c r="M58" s="572"/>
      <c r="N58" s="572"/>
      <c r="O58" s="572"/>
    </row>
    <row r="59" spans="1:15" s="572" customFormat="1" ht="25.5" customHeight="1">
      <c r="A59" s="557" t="s">
        <v>430</v>
      </c>
      <c r="B59" s="643" t="s">
        <v>431</v>
      </c>
      <c r="C59" s="643"/>
      <c r="D59" s="643"/>
      <c r="E59" s="643"/>
      <c r="F59" s="643"/>
      <c r="G59" s="573">
        <f>G44+G53</f>
        <v>148980927</v>
      </c>
      <c r="H59" s="573">
        <f>H44+H53</f>
        <v>154090873</v>
      </c>
      <c r="I59" s="574">
        <f>I44+I53</f>
        <v>124550802</v>
      </c>
      <c r="J59" s="575"/>
      <c r="K59" s="567"/>
      <c r="L59" s="246"/>
      <c r="M59" s="226"/>
      <c r="N59" s="226"/>
      <c r="O59" s="226"/>
    </row>
    <row r="60" spans="1:15" ht="27" customHeight="1">
      <c r="A60" s="543"/>
      <c r="B60" s="638"/>
      <c r="C60" s="638"/>
      <c r="D60" s="638"/>
      <c r="E60" s="638"/>
      <c r="F60" s="638"/>
      <c r="G60" s="638"/>
      <c r="H60" s="638"/>
      <c r="I60" s="561"/>
    </row>
    <row r="61" spans="1:15" s="572" customFormat="1" ht="24" customHeight="1" thickBot="1">
      <c r="A61" s="576" t="s">
        <v>432</v>
      </c>
      <c r="B61" s="639" t="s">
        <v>433</v>
      </c>
      <c r="C61" s="639"/>
      <c r="D61" s="639"/>
      <c r="E61" s="639"/>
      <c r="F61" s="639"/>
      <c r="G61" s="577">
        <f>G46+G57</f>
        <v>148980927</v>
      </c>
      <c r="H61" s="577">
        <f>H46+H57</f>
        <v>154090873</v>
      </c>
      <c r="I61" s="578">
        <f>I46+I57</f>
        <v>114656649</v>
      </c>
      <c r="J61" s="575"/>
      <c r="K61" s="226"/>
      <c r="L61" s="246"/>
      <c r="M61" s="226"/>
      <c r="N61" s="226"/>
      <c r="O61" s="226"/>
    </row>
    <row r="62" spans="1:15">
      <c r="D62" s="246"/>
    </row>
    <row r="63" spans="1:15">
      <c r="D63" s="246"/>
    </row>
    <row r="64" spans="1:15">
      <c r="D64" s="246"/>
    </row>
    <row r="65" spans="7:7">
      <c r="G65" s="579"/>
    </row>
    <row r="66" spans="7:7">
      <c r="G66" s="579"/>
    </row>
    <row r="67" spans="7:7">
      <c r="G67" s="579"/>
    </row>
    <row r="68" spans="7:7">
      <c r="G68" s="579"/>
    </row>
    <row r="69" spans="7:7">
      <c r="G69" s="579"/>
    </row>
    <row r="70" spans="7:7">
      <c r="G70" s="579"/>
    </row>
  </sheetData>
  <mergeCells count="62">
    <mergeCell ref="B47:F47"/>
    <mergeCell ref="I6:I7"/>
    <mergeCell ref="A2:I2"/>
    <mergeCell ref="A3:I3"/>
    <mergeCell ref="A4:I4"/>
    <mergeCell ref="B8:F8"/>
    <mergeCell ref="A6:F7"/>
    <mergeCell ref="G6:G7"/>
    <mergeCell ref="H6:H7"/>
    <mergeCell ref="B9:F9"/>
    <mergeCell ref="B10:F10"/>
    <mergeCell ref="B11:F11"/>
    <mergeCell ref="B12:F12"/>
    <mergeCell ref="B13:F13"/>
    <mergeCell ref="B16:F16"/>
    <mergeCell ref="B14:F14"/>
    <mergeCell ref="B15:F15"/>
    <mergeCell ref="B17:F17"/>
    <mergeCell ref="B18:F18"/>
    <mergeCell ref="B19:F19"/>
    <mergeCell ref="B22:F22"/>
    <mergeCell ref="B23:F23"/>
    <mergeCell ref="B20:F20"/>
    <mergeCell ref="B21:F21"/>
    <mergeCell ref="B25:F25"/>
    <mergeCell ref="B26:F26"/>
    <mergeCell ref="G28:H28"/>
    <mergeCell ref="B29:F29"/>
    <mergeCell ref="B27:F27"/>
    <mergeCell ref="B28:F28"/>
    <mergeCell ref="B30:F30"/>
    <mergeCell ref="B31:F31"/>
    <mergeCell ref="B34:F34"/>
    <mergeCell ref="B35:F35"/>
    <mergeCell ref="B32:F32"/>
    <mergeCell ref="B33:F33"/>
    <mergeCell ref="B44:F44"/>
    <mergeCell ref="B36:F36"/>
    <mergeCell ref="B37:F37"/>
    <mergeCell ref="B39:F39"/>
    <mergeCell ref="B40:F40"/>
    <mergeCell ref="B38:F38"/>
    <mergeCell ref="B49:F49"/>
    <mergeCell ref="B52:F52"/>
    <mergeCell ref="B53:F53"/>
    <mergeCell ref="B50:F50"/>
    <mergeCell ref="B51:F51"/>
    <mergeCell ref="B41:F41"/>
    <mergeCell ref="B42:F42"/>
    <mergeCell ref="B45:H45"/>
    <mergeCell ref="B46:F46"/>
    <mergeCell ref="B43:H43"/>
    <mergeCell ref="B24:F24"/>
    <mergeCell ref="B60:H60"/>
    <mergeCell ref="B61:F61"/>
    <mergeCell ref="B54:F54"/>
    <mergeCell ref="B55:F55"/>
    <mergeCell ref="B56:F56"/>
    <mergeCell ref="B57:F57"/>
    <mergeCell ref="B58:H58"/>
    <mergeCell ref="B59:F59"/>
    <mergeCell ref="B48:F48"/>
  </mergeCells>
  <printOptions horizontalCentered="1" verticalCentered="1"/>
  <pageMargins left="0.59055118110236227" right="0" top="0.82677165354330717" bottom="0.31496062992125984" header="0.31496062992125984" footer="0"/>
  <pageSetup paperSize="9" scale="70" fitToWidth="0" orientation="portrait" r:id="rId1"/>
  <headerFooter>
    <oddHeader>&amp;L5/2019. (V.30.) sz. rendelet&amp;R3.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V147"/>
  <sheetViews>
    <sheetView view="pageBreakPreview" zoomScale="90" zoomScaleNormal="90" zoomScaleSheetLayoutView="90" workbookViewId="0">
      <pane xSplit="9" ySplit="4" topLeftCell="AZ5" activePane="bottomRight" state="frozen"/>
      <selection pane="topRight" activeCell="J1" sqref="J1"/>
      <selection pane="bottomLeft" activeCell="A4" sqref="A4"/>
      <selection pane="bottomRight" activeCell="BC2" sqref="BC2:BE3"/>
    </sheetView>
  </sheetViews>
  <sheetFormatPr defaultColWidth="0" defaultRowHeight="15" zeroHeight="1"/>
  <cols>
    <col min="1" max="1" width="5.140625" style="104" customWidth="1"/>
    <col min="2" max="4" width="3.42578125" style="104" customWidth="1"/>
    <col min="5" max="5" width="3.5703125" style="104" customWidth="1"/>
    <col min="6" max="6" width="5.85546875" style="104" customWidth="1"/>
    <col min="7" max="7" width="0.28515625" style="104" customWidth="1"/>
    <col min="8" max="8" width="58" style="104" customWidth="1"/>
    <col min="9" max="9" width="6.85546875" style="104" customWidth="1"/>
    <col min="10" max="11" width="12.140625" style="104" customWidth="1"/>
    <col min="12" max="12" width="14.5703125" style="104" customWidth="1"/>
    <col min="13" max="14" width="10.7109375" style="104" customWidth="1"/>
    <col min="15" max="15" width="14.85546875" style="104" customWidth="1"/>
    <col min="16" max="17" width="10.7109375" style="104" customWidth="1"/>
    <col min="18" max="18" width="14.85546875" style="104" customWidth="1"/>
    <col min="19" max="20" width="10.7109375" style="104" customWidth="1"/>
    <col min="21" max="21" width="14.85546875" style="104" customWidth="1"/>
    <col min="22" max="23" width="10.7109375" style="104" customWidth="1"/>
    <col min="24" max="24" width="14.85546875" style="104" customWidth="1"/>
    <col min="25" max="25" width="12.85546875" style="104" customWidth="1"/>
    <col min="26" max="26" width="11.5703125" style="104" customWidth="1"/>
    <col min="27" max="33" width="14.85546875" style="104" customWidth="1"/>
    <col min="34" max="34" width="16.7109375" style="104" customWidth="1"/>
    <col min="35" max="35" width="13.42578125" style="104" customWidth="1"/>
    <col min="36" max="36" width="12.28515625" style="104" customWidth="1"/>
    <col min="37" max="37" width="17.85546875" style="104" customWidth="1"/>
    <col min="38" max="38" width="10.7109375" style="104" customWidth="1"/>
    <col min="39" max="39" width="11.85546875" style="104" customWidth="1"/>
    <col min="40" max="41" width="10.7109375" style="104" customWidth="1"/>
    <col min="42" max="42" width="14.85546875" style="104" customWidth="1"/>
    <col min="43" max="43" width="13.140625" style="104" customWidth="1"/>
    <col min="44" max="44" width="10.7109375" style="104" customWidth="1"/>
    <col min="45" max="45" width="14.85546875" style="104" customWidth="1"/>
    <col min="46" max="47" width="10.7109375" style="104" customWidth="1"/>
    <col min="48" max="48" width="14.85546875" style="104" customWidth="1"/>
    <col min="49" max="49" width="15.85546875" style="104" customWidth="1"/>
    <col min="50" max="50" width="10.7109375" style="104" customWidth="1"/>
    <col min="51" max="51" width="14.85546875" style="104" customWidth="1"/>
    <col min="52" max="52" width="14.5703125" style="104" customWidth="1"/>
    <col min="53" max="53" width="10.7109375" style="104" customWidth="1"/>
    <col min="54" max="54" width="14.85546875" style="104" customWidth="1"/>
    <col min="55" max="55" width="12" style="104" customWidth="1"/>
    <col min="56" max="56" width="10.7109375" style="104" customWidth="1"/>
    <col min="57" max="57" width="14.85546875" style="104" customWidth="1"/>
    <col min="58" max="58" width="10.85546875" style="104" hidden="1"/>
    <col min="59" max="59" width="0" style="104" hidden="1"/>
    <col min="60" max="60" width="15.42578125" style="104" hidden="1"/>
    <col min="61" max="16384" width="0" style="104" hidden="1"/>
  </cols>
  <sheetData>
    <row r="1" spans="1:256" s="426" customFormat="1" ht="15" customHeight="1">
      <c r="A1" s="686"/>
      <c r="B1" s="671"/>
      <c r="C1" s="671"/>
      <c r="D1" s="671"/>
      <c r="E1" s="671"/>
      <c r="F1" s="671"/>
      <c r="G1" s="671"/>
      <c r="H1" s="671"/>
      <c r="I1" s="671"/>
      <c r="J1" s="680" t="s">
        <v>1313</v>
      </c>
      <c r="K1" s="681"/>
      <c r="L1" s="682"/>
      <c r="M1" s="673" t="s">
        <v>190</v>
      </c>
      <c r="N1" s="674"/>
      <c r="O1" s="675"/>
      <c r="P1" s="673" t="s">
        <v>191</v>
      </c>
      <c r="Q1" s="674"/>
      <c r="R1" s="675"/>
      <c r="S1" s="673" t="s">
        <v>471</v>
      </c>
      <c r="T1" s="674"/>
      <c r="U1" s="675"/>
      <c r="V1" s="673" t="s">
        <v>472</v>
      </c>
      <c r="W1" s="674"/>
      <c r="X1" s="675"/>
      <c r="Y1" s="673" t="s">
        <v>473</v>
      </c>
      <c r="Z1" s="674"/>
      <c r="AA1" s="675"/>
      <c r="AB1" s="673" t="s">
        <v>478</v>
      </c>
      <c r="AC1" s="674"/>
      <c r="AD1" s="675"/>
      <c r="AE1" s="673" t="s">
        <v>857</v>
      </c>
      <c r="AF1" s="674"/>
      <c r="AG1" s="675"/>
      <c r="AH1" s="673" t="s">
        <v>1307</v>
      </c>
      <c r="AI1" s="674"/>
      <c r="AJ1" s="675"/>
      <c r="AK1" s="673" t="s">
        <v>587</v>
      </c>
      <c r="AL1" s="674"/>
      <c r="AM1" s="675"/>
      <c r="AN1" s="673" t="s">
        <v>855</v>
      </c>
      <c r="AO1" s="674"/>
      <c r="AP1" s="675"/>
      <c r="AQ1" s="673"/>
      <c r="AR1" s="674"/>
      <c r="AS1" s="675"/>
      <c r="AT1" s="673" t="s">
        <v>864</v>
      </c>
      <c r="AU1" s="674"/>
      <c r="AV1" s="675"/>
      <c r="AW1" s="673" t="s">
        <v>448</v>
      </c>
      <c r="AX1" s="674"/>
      <c r="AY1" s="675"/>
      <c r="AZ1" s="673" t="s">
        <v>859</v>
      </c>
      <c r="BA1" s="674"/>
      <c r="BB1" s="675"/>
      <c r="BC1" s="671" t="s">
        <v>453</v>
      </c>
      <c r="BD1" s="671"/>
      <c r="BE1" s="672"/>
      <c r="BF1" s="666"/>
      <c r="BG1" s="666"/>
      <c r="BH1" s="667"/>
      <c r="BI1" s="665"/>
      <c r="BJ1" s="666"/>
      <c r="BK1" s="667"/>
      <c r="BL1" s="665"/>
      <c r="BM1" s="666"/>
      <c r="BN1" s="667"/>
      <c r="BO1" s="665"/>
      <c r="BP1" s="666"/>
      <c r="BQ1" s="667"/>
      <c r="BR1" s="665"/>
      <c r="BS1" s="666"/>
      <c r="BT1" s="667"/>
      <c r="BU1" s="665"/>
      <c r="BV1" s="666"/>
      <c r="BW1" s="667"/>
      <c r="BX1" s="665"/>
      <c r="BY1" s="666"/>
      <c r="BZ1" s="667"/>
      <c r="CA1" s="665"/>
      <c r="CB1" s="666"/>
      <c r="CC1" s="667"/>
      <c r="CD1" s="665"/>
      <c r="CE1" s="666"/>
      <c r="CF1" s="667"/>
      <c r="CG1" s="665"/>
      <c r="CH1" s="666"/>
      <c r="CI1" s="667"/>
      <c r="CJ1" s="665"/>
      <c r="CK1" s="666"/>
      <c r="CL1" s="667"/>
      <c r="CM1" s="665"/>
      <c r="CN1" s="666"/>
      <c r="CO1" s="667"/>
      <c r="CP1" s="665"/>
      <c r="CQ1" s="666"/>
      <c r="CR1" s="667"/>
      <c r="CS1" s="665"/>
      <c r="CT1" s="666"/>
      <c r="CU1" s="667"/>
      <c r="CV1" s="665"/>
      <c r="CW1" s="666"/>
      <c r="CX1" s="667"/>
      <c r="CY1" s="665"/>
      <c r="CZ1" s="666"/>
      <c r="DA1" s="667"/>
      <c r="DB1" s="665"/>
      <c r="DC1" s="666"/>
      <c r="DD1" s="667"/>
      <c r="DE1" s="665"/>
      <c r="DF1" s="666"/>
      <c r="DG1" s="667"/>
      <c r="DH1" s="665"/>
      <c r="DI1" s="666"/>
      <c r="DJ1" s="667"/>
      <c r="DK1" s="665"/>
      <c r="DL1" s="666"/>
      <c r="DM1" s="667"/>
      <c r="DN1" s="665"/>
      <c r="DO1" s="666"/>
      <c r="DP1" s="667"/>
    </row>
    <row r="2" spans="1:256" s="418" customFormat="1" ht="18.75" customHeight="1">
      <c r="A2" s="614" t="s">
        <v>193</v>
      </c>
      <c r="B2" s="610" t="s">
        <v>194</v>
      </c>
      <c r="C2" s="610" t="s">
        <v>195</v>
      </c>
      <c r="D2" s="610" t="s">
        <v>196</v>
      </c>
      <c r="E2" s="608" t="s">
        <v>197</v>
      </c>
      <c r="F2" s="608"/>
      <c r="G2" s="608"/>
      <c r="H2" s="608"/>
      <c r="I2" s="608" t="s">
        <v>198</v>
      </c>
      <c r="J2" s="683"/>
      <c r="K2" s="684"/>
      <c r="L2" s="685"/>
      <c r="M2" s="676"/>
      <c r="N2" s="677"/>
      <c r="O2" s="678"/>
      <c r="P2" s="676"/>
      <c r="Q2" s="677"/>
      <c r="R2" s="678"/>
      <c r="S2" s="676"/>
      <c r="T2" s="677"/>
      <c r="U2" s="678"/>
      <c r="V2" s="676"/>
      <c r="W2" s="677"/>
      <c r="X2" s="678"/>
      <c r="Y2" s="676"/>
      <c r="Z2" s="677"/>
      <c r="AA2" s="678"/>
      <c r="AB2" s="676"/>
      <c r="AC2" s="677"/>
      <c r="AD2" s="678"/>
      <c r="AE2" s="676"/>
      <c r="AF2" s="677"/>
      <c r="AG2" s="678"/>
      <c r="AH2" s="676"/>
      <c r="AI2" s="677"/>
      <c r="AJ2" s="678"/>
      <c r="AK2" s="676"/>
      <c r="AL2" s="677"/>
      <c r="AM2" s="678"/>
      <c r="AN2" s="676"/>
      <c r="AO2" s="677"/>
      <c r="AP2" s="678"/>
      <c r="AQ2" s="676"/>
      <c r="AR2" s="677"/>
      <c r="AS2" s="678"/>
      <c r="AT2" s="676"/>
      <c r="AU2" s="677"/>
      <c r="AV2" s="678"/>
      <c r="AW2" s="676"/>
      <c r="AX2" s="677"/>
      <c r="AY2" s="678"/>
      <c r="AZ2" s="676"/>
      <c r="BA2" s="677"/>
      <c r="BB2" s="678"/>
      <c r="BC2" s="687" t="s">
        <v>379</v>
      </c>
      <c r="BD2" s="688"/>
      <c r="BE2" s="689"/>
      <c r="BF2" s="415">
        <v>6800023</v>
      </c>
      <c r="BG2" s="415"/>
      <c r="BH2" s="416"/>
      <c r="BI2" s="417">
        <v>6800024</v>
      </c>
      <c r="BJ2" s="415"/>
      <c r="BK2" s="416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</row>
    <row r="3" spans="1:256" s="418" customFormat="1" ht="18.75" customHeight="1">
      <c r="A3" s="614"/>
      <c r="B3" s="610"/>
      <c r="C3" s="610"/>
      <c r="D3" s="610"/>
      <c r="E3" s="608"/>
      <c r="F3" s="608"/>
      <c r="G3" s="608"/>
      <c r="H3" s="608"/>
      <c r="I3" s="608"/>
      <c r="J3" s="679" t="s">
        <v>468</v>
      </c>
      <c r="K3" s="679"/>
      <c r="L3" s="679"/>
      <c r="M3" s="679" t="s">
        <v>459</v>
      </c>
      <c r="N3" s="679"/>
      <c r="O3" s="679"/>
      <c r="P3" s="679" t="s">
        <v>144</v>
      </c>
      <c r="Q3" s="679"/>
      <c r="R3" s="679"/>
      <c r="S3" s="679" t="s">
        <v>145</v>
      </c>
      <c r="T3" s="679"/>
      <c r="U3" s="679"/>
      <c r="V3" s="679" t="s">
        <v>460</v>
      </c>
      <c r="W3" s="679"/>
      <c r="X3" s="679"/>
      <c r="Y3" s="679" t="s">
        <v>461</v>
      </c>
      <c r="Z3" s="679"/>
      <c r="AA3" s="679"/>
      <c r="AB3" s="679" t="s">
        <v>498</v>
      </c>
      <c r="AC3" s="679"/>
      <c r="AD3" s="679"/>
      <c r="AE3" s="679" t="s">
        <v>499</v>
      </c>
      <c r="AF3" s="679"/>
      <c r="AG3" s="679"/>
      <c r="AH3" s="679" t="s">
        <v>462</v>
      </c>
      <c r="AI3" s="679"/>
      <c r="AJ3" s="679"/>
      <c r="AK3" s="679" t="s">
        <v>465</v>
      </c>
      <c r="AL3" s="679"/>
      <c r="AM3" s="679"/>
      <c r="AN3" s="679" t="s">
        <v>464</v>
      </c>
      <c r="AO3" s="679"/>
      <c r="AP3" s="679"/>
      <c r="AQ3" s="679" t="s">
        <v>466</v>
      </c>
      <c r="AR3" s="679"/>
      <c r="AS3" s="679"/>
      <c r="AT3" s="679" t="s">
        <v>467</v>
      </c>
      <c r="AU3" s="679"/>
      <c r="AV3" s="679"/>
      <c r="AW3" s="679" t="s">
        <v>449</v>
      </c>
      <c r="AX3" s="679"/>
      <c r="AY3" s="679"/>
      <c r="AZ3" s="679" t="s">
        <v>180</v>
      </c>
      <c r="BA3" s="679"/>
      <c r="BB3" s="679"/>
      <c r="BC3" s="683"/>
      <c r="BD3" s="684"/>
      <c r="BE3" s="690"/>
      <c r="BF3" s="415"/>
      <c r="BG3" s="415"/>
      <c r="BH3" s="416"/>
      <c r="BI3" s="417"/>
      <c r="BJ3" s="415"/>
      <c r="BK3" s="416"/>
      <c r="BL3" s="419"/>
      <c r="BM3" s="420"/>
      <c r="BN3" s="421"/>
      <c r="BO3" s="419"/>
      <c r="BP3" s="420"/>
      <c r="BQ3" s="421"/>
      <c r="BR3" s="419"/>
      <c r="BS3" s="420"/>
      <c r="BT3" s="421"/>
      <c r="BU3" s="419"/>
      <c r="BV3" s="420"/>
      <c r="BW3" s="421"/>
      <c r="BX3" s="419"/>
      <c r="BY3" s="420"/>
      <c r="BZ3" s="421"/>
      <c r="CA3" s="419"/>
      <c r="CB3" s="420"/>
      <c r="CC3" s="421"/>
      <c r="CD3" s="419"/>
      <c r="CE3" s="420"/>
      <c r="CF3" s="421"/>
      <c r="CG3" s="419"/>
      <c r="CH3" s="420"/>
      <c r="CI3" s="421"/>
      <c r="CJ3" s="419"/>
      <c r="CK3" s="420"/>
      <c r="CL3" s="421"/>
      <c r="CM3" s="419"/>
      <c r="CN3" s="420"/>
      <c r="CO3" s="421"/>
      <c r="CP3" s="419"/>
      <c r="CQ3" s="420"/>
      <c r="CR3" s="421"/>
      <c r="CS3" s="419"/>
      <c r="CT3" s="420"/>
      <c r="CU3" s="421"/>
      <c r="CV3" s="419"/>
      <c r="CW3" s="420"/>
      <c r="CX3" s="421"/>
      <c r="CY3" s="419"/>
      <c r="CZ3" s="420"/>
      <c r="DA3" s="421"/>
      <c r="DB3" s="419"/>
      <c r="DC3" s="420"/>
      <c r="DD3" s="421"/>
      <c r="DE3" s="419"/>
      <c r="DF3" s="420"/>
      <c r="DG3" s="421"/>
      <c r="DH3" s="419"/>
      <c r="DI3" s="420"/>
      <c r="DJ3" s="421"/>
      <c r="DK3" s="419"/>
      <c r="DL3" s="420"/>
      <c r="DM3" s="421"/>
      <c r="DN3" s="419"/>
      <c r="DO3" s="420"/>
      <c r="DP3" s="421"/>
      <c r="DQ3" s="422"/>
      <c r="DR3" s="423"/>
      <c r="DS3" s="424"/>
      <c r="DT3" s="422"/>
      <c r="DU3" s="423"/>
      <c r="DV3" s="424"/>
      <c r="DW3" s="422"/>
      <c r="DX3" s="423"/>
      <c r="DY3" s="424"/>
      <c r="DZ3" s="422"/>
      <c r="EA3" s="423"/>
      <c r="EB3" s="424"/>
      <c r="EC3" s="422"/>
      <c r="ED3" s="423"/>
      <c r="EE3" s="424"/>
      <c r="EF3" s="422"/>
      <c r="EG3" s="423"/>
      <c r="EH3" s="424"/>
      <c r="EI3" s="422"/>
      <c r="EJ3" s="423"/>
      <c r="EK3" s="424"/>
      <c r="EL3" s="422"/>
      <c r="EM3" s="423"/>
      <c r="EN3" s="424"/>
      <c r="EO3" s="422"/>
      <c r="EP3" s="423"/>
      <c r="EQ3" s="424"/>
      <c r="ER3" s="422"/>
      <c r="ES3" s="423"/>
      <c r="ET3" s="424"/>
      <c r="EU3" s="422"/>
      <c r="EV3" s="423"/>
      <c r="EW3" s="424"/>
      <c r="EX3" s="422"/>
      <c r="EY3" s="423"/>
      <c r="EZ3" s="424"/>
      <c r="FA3" s="422"/>
      <c r="FB3" s="423"/>
      <c r="FC3" s="424"/>
      <c r="FD3" s="422"/>
      <c r="FE3" s="423"/>
      <c r="FF3" s="424"/>
      <c r="FG3" s="422"/>
      <c r="FH3" s="423"/>
      <c r="FI3" s="424"/>
      <c r="FJ3" s="422"/>
      <c r="FK3" s="423"/>
      <c r="FL3" s="424"/>
      <c r="FM3" s="422"/>
      <c r="FN3" s="423"/>
      <c r="FO3" s="424"/>
      <c r="FP3" s="422"/>
      <c r="FQ3" s="423"/>
      <c r="FR3" s="424"/>
      <c r="FS3" s="422"/>
      <c r="FT3" s="423"/>
      <c r="FU3" s="424"/>
      <c r="FV3" s="422"/>
      <c r="FW3" s="423"/>
      <c r="FX3" s="424"/>
    </row>
    <row r="4" spans="1:256" s="418" customFormat="1" ht="53.25" customHeight="1">
      <c r="A4" s="614"/>
      <c r="B4" s="610"/>
      <c r="C4" s="610"/>
      <c r="D4" s="610"/>
      <c r="E4" s="608"/>
      <c r="F4" s="608"/>
      <c r="G4" s="608"/>
      <c r="H4" s="608"/>
      <c r="I4" s="608"/>
      <c r="J4" s="404" t="s">
        <v>203</v>
      </c>
      <c r="K4" s="404" t="s">
        <v>204</v>
      </c>
      <c r="L4" s="404" t="s">
        <v>205</v>
      </c>
      <c r="M4" s="404" t="s">
        <v>203</v>
      </c>
      <c r="N4" s="404" t="s">
        <v>204</v>
      </c>
      <c r="O4" s="404" t="s">
        <v>205</v>
      </c>
      <c r="P4" s="404" t="s">
        <v>203</v>
      </c>
      <c r="Q4" s="404" t="s">
        <v>204</v>
      </c>
      <c r="R4" s="404" t="s">
        <v>205</v>
      </c>
      <c r="S4" s="404" t="s">
        <v>203</v>
      </c>
      <c r="T4" s="404" t="s">
        <v>204</v>
      </c>
      <c r="U4" s="404" t="s">
        <v>205</v>
      </c>
      <c r="V4" s="404" t="s">
        <v>203</v>
      </c>
      <c r="W4" s="404" t="s">
        <v>204</v>
      </c>
      <c r="X4" s="404" t="s">
        <v>205</v>
      </c>
      <c r="Y4" s="404" t="s">
        <v>203</v>
      </c>
      <c r="Z4" s="404" t="s">
        <v>204</v>
      </c>
      <c r="AA4" s="404" t="s">
        <v>205</v>
      </c>
      <c r="AB4" s="404" t="s">
        <v>203</v>
      </c>
      <c r="AC4" s="404" t="s">
        <v>204</v>
      </c>
      <c r="AD4" s="404" t="s">
        <v>205</v>
      </c>
      <c r="AE4" s="404" t="s">
        <v>203</v>
      </c>
      <c r="AF4" s="404" t="s">
        <v>204</v>
      </c>
      <c r="AG4" s="404" t="s">
        <v>205</v>
      </c>
      <c r="AH4" s="404" t="s">
        <v>203</v>
      </c>
      <c r="AI4" s="404" t="s">
        <v>204</v>
      </c>
      <c r="AJ4" s="404" t="s">
        <v>205</v>
      </c>
      <c r="AK4" s="404" t="s">
        <v>203</v>
      </c>
      <c r="AL4" s="404" t="s">
        <v>204</v>
      </c>
      <c r="AM4" s="404" t="s">
        <v>205</v>
      </c>
      <c r="AN4" s="404" t="s">
        <v>203</v>
      </c>
      <c r="AO4" s="404" t="s">
        <v>204</v>
      </c>
      <c r="AP4" s="404" t="s">
        <v>205</v>
      </c>
      <c r="AQ4" s="404" t="s">
        <v>203</v>
      </c>
      <c r="AR4" s="404" t="s">
        <v>204</v>
      </c>
      <c r="AS4" s="404" t="s">
        <v>205</v>
      </c>
      <c r="AT4" s="404" t="s">
        <v>203</v>
      </c>
      <c r="AU4" s="404" t="s">
        <v>204</v>
      </c>
      <c r="AV4" s="404" t="s">
        <v>205</v>
      </c>
      <c r="AW4" s="404" t="s">
        <v>203</v>
      </c>
      <c r="AX4" s="404" t="s">
        <v>204</v>
      </c>
      <c r="AY4" s="404" t="s">
        <v>205</v>
      </c>
      <c r="AZ4" s="404" t="s">
        <v>203</v>
      </c>
      <c r="BA4" s="404" t="s">
        <v>204</v>
      </c>
      <c r="BB4" s="404" t="s">
        <v>205</v>
      </c>
      <c r="BC4" s="404" t="s">
        <v>203</v>
      </c>
      <c r="BD4" s="404" t="s">
        <v>204</v>
      </c>
      <c r="BE4" s="405" t="s">
        <v>205</v>
      </c>
      <c r="BF4" s="669">
        <v>841133</v>
      </c>
      <c r="BG4" s="669"/>
      <c r="BH4" s="670"/>
      <c r="BI4" s="668">
        <v>821900.91012100002</v>
      </c>
      <c r="BJ4" s="669"/>
      <c r="BK4" s="670"/>
      <c r="BL4" s="668">
        <v>910502</v>
      </c>
      <c r="BM4" s="669"/>
      <c r="BN4" s="670"/>
      <c r="BO4" s="668">
        <v>931102</v>
      </c>
      <c r="BP4" s="669"/>
      <c r="BQ4" s="670"/>
      <c r="BR4" s="668">
        <v>862101</v>
      </c>
      <c r="BS4" s="669"/>
      <c r="BT4" s="670"/>
      <c r="BU4" s="668">
        <v>862101</v>
      </c>
      <c r="BV4" s="669"/>
      <c r="BW4" s="670"/>
      <c r="BX4" s="668">
        <v>862102</v>
      </c>
      <c r="BY4" s="669"/>
      <c r="BZ4" s="670"/>
      <c r="CA4" s="668">
        <v>869041</v>
      </c>
      <c r="CB4" s="669"/>
      <c r="CC4" s="670"/>
      <c r="CD4" s="668">
        <v>862211</v>
      </c>
      <c r="CE4" s="669"/>
      <c r="CF4" s="670"/>
      <c r="CG4" s="668">
        <v>862101</v>
      </c>
      <c r="CH4" s="669"/>
      <c r="CI4" s="670"/>
      <c r="CJ4" s="668">
        <v>360000</v>
      </c>
      <c r="CK4" s="669"/>
      <c r="CL4" s="670"/>
      <c r="CM4" s="668">
        <v>370000</v>
      </c>
      <c r="CN4" s="669"/>
      <c r="CO4" s="670"/>
      <c r="CP4" s="668">
        <v>381103</v>
      </c>
      <c r="CQ4" s="669"/>
      <c r="CR4" s="670"/>
      <c r="CS4" s="668">
        <v>421100</v>
      </c>
      <c r="CT4" s="669"/>
      <c r="CU4" s="670"/>
      <c r="CV4" s="668">
        <v>5220011</v>
      </c>
      <c r="CW4" s="669"/>
      <c r="CX4" s="670"/>
      <c r="CY4" s="668">
        <v>522003</v>
      </c>
      <c r="CZ4" s="669"/>
      <c r="DA4" s="670"/>
      <c r="DB4" s="668">
        <v>680001</v>
      </c>
      <c r="DC4" s="669"/>
      <c r="DD4" s="670"/>
      <c r="DE4" s="668">
        <v>680002</v>
      </c>
      <c r="DF4" s="669"/>
      <c r="DG4" s="670"/>
      <c r="DH4" s="668">
        <v>813000</v>
      </c>
      <c r="DI4" s="669"/>
      <c r="DJ4" s="670"/>
      <c r="DK4" s="668">
        <v>841154</v>
      </c>
      <c r="DL4" s="669"/>
      <c r="DM4" s="670"/>
      <c r="DN4" s="668">
        <v>841112</v>
      </c>
      <c r="DO4" s="669"/>
      <c r="DP4" s="670"/>
      <c r="DQ4" s="668">
        <v>841402</v>
      </c>
      <c r="DR4" s="669"/>
      <c r="DS4" s="670"/>
      <c r="DT4" s="668">
        <v>841403</v>
      </c>
      <c r="DU4" s="669"/>
      <c r="DV4" s="670"/>
      <c r="DW4" s="668">
        <v>841901</v>
      </c>
      <c r="DX4" s="669"/>
      <c r="DY4" s="670"/>
      <c r="DZ4" s="668">
        <v>841906</v>
      </c>
      <c r="EA4" s="669"/>
      <c r="EB4" s="670"/>
      <c r="EC4" s="668">
        <v>841907</v>
      </c>
      <c r="ED4" s="669"/>
      <c r="EE4" s="670"/>
      <c r="EF4" s="668" t="s">
        <v>200</v>
      </c>
      <c r="EG4" s="669"/>
      <c r="EH4" s="670"/>
      <c r="EI4" s="668" t="s">
        <v>201</v>
      </c>
      <c r="EJ4" s="669"/>
      <c r="EK4" s="670"/>
      <c r="EL4" s="668">
        <v>889921</v>
      </c>
      <c r="EM4" s="669"/>
      <c r="EN4" s="670"/>
      <c r="EO4" s="668">
        <v>889942</v>
      </c>
      <c r="EP4" s="669"/>
      <c r="EQ4" s="670"/>
      <c r="ER4" s="668">
        <v>889943</v>
      </c>
      <c r="ES4" s="669"/>
      <c r="ET4" s="670"/>
      <c r="EU4" s="668" t="s">
        <v>202</v>
      </c>
      <c r="EV4" s="669"/>
      <c r="EW4" s="670"/>
      <c r="EX4" s="668">
        <v>900400</v>
      </c>
      <c r="EY4" s="669"/>
      <c r="EZ4" s="670"/>
      <c r="FA4" s="668">
        <v>931201</v>
      </c>
      <c r="FB4" s="669"/>
      <c r="FC4" s="670"/>
      <c r="FD4" s="668">
        <v>960302</v>
      </c>
      <c r="FE4" s="669"/>
      <c r="FF4" s="670"/>
      <c r="FG4" s="668">
        <v>6800022</v>
      </c>
      <c r="FH4" s="669"/>
      <c r="FI4" s="670"/>
      <c r="FJ4" s="668">
        <v>562913</v>
      </c>
      <c r="FK4" s="669"/>
      <c r="FL4" s="670"/>
      <c r="FM4" s="668">
        <v>562917</v>
      </c>
      <c r="FN4" s="669"/>
      <c r="FO4" s="670"/>
      <c r="FP4" s="668">
        <v>5610000</v>
      </c>
      <c r="FQ4" s="669"/>
      <c r="FR4" s="670"/>
      <c r="FS4" s="668">
        <v>6800023</v>
      </c>
      <c r="FT4" s="669"/>
      <c r="FU4" s="670"/>
      <c r="FV4" s="668">
        <v>6800024</v>
      </c>
      <c r="FW4" s="669"/>
      <c r="FX4" s="670"/>
    </row>
    <row r="5" spans="1:256" s="7" customFormat="1" ht="24.75" customHeight="1">
      <c r="A5" s="8">
        <v>101</v>
      </c>
      <c r="B5" s="9">
        <v>1</v>
      </c>
      <c r="C5" s="10" t="s">
        <v>206</v>
      </c>
      <c r="D5" s="10"/>
      <c r="E5" s="10"/>
      <c r="F5" s="10"/>
      <c r="G5" s="10"/>
      <c r="H5" s="10"/>
      <c r="I5" s="10"/>
      <c r="J5" s="11">
        <f>J6+J19+J46+J63</f>
        <v>1800000</v>
      </c>
      <c r="K5" s="11">
        <f>K6+K19+K46+K63</f>
        <v>0</v>
      </c>
      <c r="L5" s="11">
        <f t="shared" ref="L5:R5" si="0">L6+L19+L46+L63</f>
        <v>0</v>
      </c>
      <c r="M5" s="11">
        <f t="shared" si="0"/>
        <v>11892211</v>
      </c>
      <c r="N5" s="11">
        <f t="shared" si="0"/>
        <v>0</v>
      </c>
      <c r="O5" s="11">
        <f t="shared" si="0"/>
        <v>0</v>
      </c>
      <c r="P5" s="11">
        <f t="shared" si="0"/>
        <v>204986</v>
      </c>
      <c r="Q5" s="11">
        <f t="shared" si="0"/>
        <v>0</v>
      </c>
      <c r="R5" s="11">
        <f t="shared" si="0"/>
        <v>0</v>
      </c>
      <c r="S5" s="11">
        <f>S6+S19+S46+S63</f>
        <v>0</v>
      </c>
      <c r="T5" s="11">
        <f>T6+T19+T46+T63</f>
        <v>0</v>
      </c>
      <c r="U5" s="11"/>
      <c r="V5" s="11">
        <f>V6+V19+V46+V63</f>
        <v>0</v>
      </c>
      <c r="W5" s="11">
        <f>W6+W19+W46+W63</f>
        <v>0</v>
      </c>
      <c r="X5" s="11"/>
      <c r="Y5" s="11">
        <f t="shared" ref="Y5:AI5" si="1">Y6+Y19+Y46+Y63</f>
        <v>0</v>
      </c>
      <c r="Z5" s="11">
        <f t="shared" si="1"/>
        <v>0</v>
      </c>
      <c r="AA5" s="11">
        <f t="shared" si="1"/>
        <v>0</v>
      </c>
      <c r="AB5" s="11">
        <f t="shared" si="1"/>
        <v>251000</v>
      </c>
      <c r="AC5" s="11">
        <f t="shared" si="1"/>
        <v>0</v>
      </c>
      <c r="AD5" s="11">
        <f t="shared" si="1"/>
        <v>0</v>
      </c>
      <c r="AE5" s="11">
        <f>AE6+AE19+AE46+AE63</f>
        <v>741486</v>
      </c>
      <c r="AF5" s="11">
        <f>AF6+AF19+AF46+AF63</f>
        <v>0</v>
      </c>
      <c r="AG5" s="11">
        <f>AG6+AG19+AG46+AG63</f>
        <v>0</v>
      </c>
      <c r="AH5" s="11">
        <f t="shared" si="1"/>
        <v>0</v>
      </c>
      <c r="AI5" s="11">
        <f t="shared" si="1"/>
        <v>0</v>
      </c>
      <c r="AJ5" s="11">
        <f t="shared" ref="AJ5:AR5" si="2">AJ6+AJ19+AJ46+AJ63</f>
        <v>0</v>
      </c>
      <c r="AK5" s="11">
        <f t="shared" si="2"/>
        <v>1050000</v>
      </c>
      <c r="AL5" s="11">
        <f t="shared" si="2"/>
        <v>0</v>
      </c>
      <c r="AM5" s="11">
        <f t="shared" si="2"/>
        <v>0</v>
      </c>
      <c r="AN5" s="11">
        <f t="shared" si="2"/>
        <v>414088</v>
      </c>
      <c r="AO5" s="11">
        <f t="shared" si="2"/>
        <v>0</v>
      </c>
      <c r="AP5" s="11">
        <f t="shared" si="2"/>
        <v>0</v>
      </c>
      <c r="AQ5" s="11">
        <f t="shared" si="2"/>
        <v>504000</v>
      </c>
      <c r="AR5" s="11">
        <f t="shared" si="2"/>
        <v>0</v>
      </c>
      <c r="AS5" s="11"/>
      <c r="AT5" s="11">
        <f>AT6+AT19+AT46+AT63</f>
        <v>26551266</v>
      </c>
      <c r="AU5" s="11">
        <f>AU6+AU19+AU46+AU63</f>
        <v>0</v>
      </c>
      <c r="AV5" s="11"/>
      <c r="AW5" s="11">
        <f>AW6+AW19+AW46+AW63</f>
        <v>5900000</v>
      </c>
      <c r="AX5" s="11">
        <f>AX6+AX19+AX46+AX63</f>
        <v>0</v>
      </c>
      <c r="AY5" s="11"/>
      <c r="AZ5" s="11">
        <f>AZ6+AZ19+AZ46+AZ63</f>
        <v>9970747</v>
      </c>
      <c r="BA5" s="11">
        <f>BA6+BA19+BA46+BA63</f>
        <v>0</v>
      </c>
      <c r="BB5" s="11"/>
      <c r="BC5" s="11">
        <f>SUMIF($J$4:$BB$4,"Kötelező feladatok",J5:BB5)</f>
        <v>59279784</v>
      </c>
      <c r="BD5" s="11">
        <f t="shared" ref="BD5:DO5" si="3">SUMIF($J$4:$BB$4,"Kötelező feladatok",K5:BC5)</f>
        <v>0</v>
      </c>
      <c r="BE5" s="130">
        <f t="shared" si="3"/>
        <v>0</v>
      </c>
      <c r="BF5" s="128">
        <f t="shared" si="3"/>
        <v>116759568</v>
      </c>
      <c r="BG5" s="11">
        <f t="shared" si="3"/>
        <v>0</v>
      </c>
      <c r="BH5" s="11">
        <f t="shared" si="3"/>
        <v>0</v>
      </c>
      <c r="BI5" s="11">
        <f t="shared" si="3"/>
        <v>221626925</v>
      </c>
      <c r="BJ5" s="11">
        <f t="shared" si="3"/>
        <v>0</v>
      </c>
      <c r="BK5" s="11">
        <f t="shared" si="3"/>
        <v>0</v>
      </c>
      <c r="BL5" s="11">
        <f t="shared" si="3"/>
        <v>443048864</v>
      </c>
      <c r="BM5" s="11">
        <f t="shared" si="3"/>
        <v>0</v>
      </c>
      <c r="BN5" s="11">
        <f t="shared" si="3"/>
        <v>0</v>
      </c>
      <c r="BO5" s="11">
        <f t="shared" si="3"/>
        <v>886097728</v>
      </c>
      <c r="BP5" s="11">
        <f t="shared" si="3"/>
        <v>0</v>
      </c>
      <c r="BQ5" s="11">
        <f t="shared" si="3"/>
        <v>0</v>
      </c>
      <c r="BR5" s="11">
        <f t="shared" si="3"/>
        <v>1772195456</v>
      </c>
      <c r="BS5" s="11">
        <f t="shared" si="3"/>
        <v>0</v>
      </c>
      <c r="BT5" s="11">
        <f t="shared" si="3"/>
        <v>0</v>
      </c>
      <c r="BU5" s="11">
        <f t="shared" si="3"/>
        <v>3544390912</v>
      </c>
      <c r="BV5" s="11">
        <f t="shared" si="3"/>
        <v>0</v>
      </c>
      <c r="BW5" s="11">
        <f t="shared" si="3"/>
        <v>0</v>
      </c>
      <c r="BX5" s="11">
        <f t="shared" si="3"/>
        <v>7088530824</v>
      </c>
      <c r="BY5" s="11">
        <f t="shared" si="3"/>
        <v>0</v>
      </c>
      <c r="BZ5" s="11">
        <f t="shared" si="3"/>
        <v>0</v>
      </c>
      <c r="CA5" s="11">
        <f t="shared" si="3"/>
        <v>14176320162</v>
      </c>
      <c r="CB5" s="11">
        <f t="shared" si="3"/>
        <v>0</v>
      </c>
      <c r="CC5" s="11">
        <f t="shared" si="3"/>
        <v>0</v>
      </c>
      <c r="CD5" s="11">
        <f t="shared" si="3"/>
        <v>28352640324</v>
      </c>
      <c r="CE5" s="11">
        <f t="shared" si="3"/>
        <v>0</v>
      </c>
      <c r="CF5" s="11">
        <f t="shared" si="3"/>
        <v>0</v>
      </c>
      <c r="CG5" s="11">
        <f t="shared" si="3"/>
        <v>56704230648</v>
      </c>
      <c r="CH5" s="11">
        <f t="shared" si="3"/>
        <v>0</v>
      </c>
      <c r="CI5" s="11">
        <f t="shared" si="3"/>
        <v>0</v>
      </c>
      <c r="CJ5" s="11">
        <f t="shared" si="3"/>
        <v>113408047208</v>
      </c>
      <c r="CK5" s="11">
        <f t="shared" si="3"/>
        <v>0</v>
      </c>
      <c r="CL5" s="11">
        <f t="shared" si="3"/>
        <v>0</v>
      </c>
      <c r="CM5" s="11">
        <f t="shared" si="3"/>
        <v>226815590416</v>
      </c>
      <c r="CN5" s="11">
        <f t="shared" si="3"/>
        <v>0</v>
      </c>
      <c r="CO5" s="11">
        <f t="shared" si="3"/>
        <v>0</v>
      </c>
      <c r="CP5" s="11">
        <f t="shared" si="3"/>
        <v>453604629566</v>
      </c>
      <c r="CQ5" s="11">
        <f t="shared" si="3"/>
        <v>0</v>
      </c>
      <c r="CR5" s="11">
        <f t="shared" si="3"/>
        <v>0</v>
      </c>
      <c r="CS5" s="11">
        <f t="shared" si="3"/>
        <v>907203359132</v>
      </c>
      <c r="CT5" s="11">
        <f t="shared" si="3"/>
        <v>0</v>
      </c>
      <c r="CU5" s="11">
        <f t="shared" si="3"/>
        <v>0</v>
      </c>
      <c r="CV5" s="11">
        <f t="shared" si="3"/>
        <v>1814396747517</v>
      </c>
      <c r="CW5" s="11">
        <f t="shared" si="3"/>
        <v>0</v>
      </c>
      <c r="CX5" s="11">
        <f t="shared" si="3"/>
        <v>0</v>
      </c>
      <c r="CY5" s="11">
        <f t="shared" si="3"/>
        <v>3628734215250</v>
      </c>
      <c r="CZ5" s="11">
        <f t="shared" si="3"/>
        <v>0</v>
      </c>
      <c r="DA5" s="11">
        <f t="shared" si="3"/>
        <v>0</v>
      </c>
      <c r="DB5" s="11">
        <f t="shared" si="3"/>
        <v>7257351670932</v>
      </c>
      <c r="DC5" s="11">
        <f t="shared" si="3"/>
        <v>0</v>
      </c>
      <c r="DD5" s="11">
        <f t="shared" si="3"/>
        <v>0</v>
      </c>
      <c r="DE5" s="11">
        <f t="shared" si="3"/>
        <v>14514481714939</v>
      </c>
      <c r="DF5" s="11">
        <f t="shared" si="3"/>
        <v>0</v>
      </c>
      <c r="DG5" s="11">
        <f t="shared" si="3"/>
        <v>0</v>
      </c>
      <c r="DH5" s="11">
        <f t="shared" si="3"/>
        <v>29028520381014</v>
      </c>
      <c r="DI5" s="11">
        <f t="shared" si="3"/>
        <v>0</v>
      </c>
      <c r="DJ5" s="11">
        <f t="shared" si="3"/>
        <v>0</v>
      </c>
      <c r="DK5" s="11">
        <f t="shared" si="3"/>
        <v>58056154664300</v>
      </c>
      <c r="DL5" s="11">
        <f t="shared" si="3"/>
        <v>0</v>
      </c>
      <c r="DM5" s="11">
        <f t="shared" si="3"/>
        <v>0</v>
      </c>
      <c r="DN5" s="11">
        <f t="shared" si="3"/>
        <v>116110537133144</v>
      </c>
      <c r="DO5" s="11">
        <f t="shared" si="3"/>
        <v>0</v>
      </c>
      <c r="DP5" s="11">
        <f t="shared" ref="DP5:GA5" si="4">SUMIF($J$4:$BB$4,"Kötelező feladatok",BW5:DO5)</f>
        <v>0</v>
      </c>
      <c r="DQ5" s="11">
        <f t="shared" si="4"/>
        <v>232217529875376</v>
      </c>
      <c r="DR5" s="11">
        <f t="shared" si="4"/>
        <v>0</v>
      </c>
      <c r="DS5" s="11">
        <f t="shared" si="4"/>
        <v>0</v>
      </c>
      <c r="DT5" s="11">
        <f t="shared" si="4"/>
        <v>464427971219928</v>
      </c>
      <c r="DU5" s="11">
        <f t="shared" si="4"/>
        <v>0</v>
      </c>
      <c r="DV5" s="11">
        <f t="shared" si="4"/>
        <v>0</v>
      </c>
      <c r="DW5" s="11">
        <f t="shared" si="4"/>
        <v>928841766119694</v>
      </c>
      <c r="DX5" s="11">
        <f t="shared" si="4"/>
        <v>0</v>
      </c>
      <c r="DY5" s="11">
        <f t="shared" si="4"/>
        <v>0</v>
      </c>
      <c r="DZ5" s="11">
        <f t="shared" si="4"/>
        <v>1857655179599064</v>
      </c>
      <c r="EA5" s="11">
        <f t="shared" si="4"/>
        <v>0</v>
      </c>
      <c r="EB5" s="11">
        <f t="shared" si="4"/>
        <v>0</v>
      </c>
      <c r="EC5" s="11">
        <f t="shared" si="4"/>
        <v>3715253654967480</v>
      </c>
      <c r="ED5" s="11">
        <f t="shared" si="4"/>
        <v>0</v>
      </c>
      <c r="EE5" s="11">
        <f t="shared" si="4"/>
        <v>0</v>
      </c>
      <c r="EF5" s="11">
        <f t="shared" si="4"/>
        <v>7430393901887752</v>
      </c>
      <c r="EG5" s="11">
        <f t="shared" si="4"/>
        <v>0</v>
      </c>
      <c r="EH5" s="11">
        <f t="shared" si="4"/>
        <v>0</v>
      </c>
      <c r="EI5" s="11">
        <f t="shared" si="4"/>
        <v>1.4860560988185088E+16</v>
      </c>
      <c r="EJ5" s="11">
        <f t="shared" si="4"/>
        <v>0</v>
      </c>
      <c r="EK5" s="11">
        <f t="shared" si="4"/>
        <v>0</v>
      </c>
      <c r="EL5" s="11">
        <f t="shared" si="4"/>
        <v>2.9720668371740608E+16</v>
      </c>
      <c r="EM5" s="11">
        <f t="shared" si="4"/>
        <v>0</v>
      </c>
      <c r="EN5" s="11">
        <f t="shared" si="4"/>
        <v>0</v>
      </c>
      <c r="EO5" s="11">
        <f t="shared" si="4"/>
        <v>5.9440429540122088E+16</v>
      </c>
      <c r="EP5" s="11">
        <f t="shared" si="4"/>
        <v>0</v>
      </c>
      <c r="EQ5" s="11">
        <f t="shared" si="4"/>
        <v>0</v>
      </c>
      <c r="ER5" s="11">
        <f t="shared" si="4"/>
        <v>1.1887904468349666E+17</v>
      </c>
      <c r="ES5" s="11">
        <f t="shared" si="4"/>
        <v>0</v>
      </c>
      <c r="ET5" s="11">
        <f t="shared" si="4"/>
        <v>0</v>
      </c>
      <c r="EU5" s="11">
        <f t="shared" si="4"/>
        <v>2.3775446063277805E+17</v>
      </c>
      <c r="EV5" s="11">
        <f t="shared" si="4"/>
        <v>0</v>
      </c>
      <c r="EW5" s="11">
        <f t="shared" si="4"/>
        <v>0</v>
      </c>
      <c r="EX5" s="11">
        <f t="shared" si="4"/>
        <v>4.7550166391388518E+17</v>
      </c>
      <c r="EY5" s="11">
        <f t="shared" si="4"/>
        <v>0</v>
      </c>
      <c r="EZ5" s="11">
        <f t="shared" si="4"/>
        <v>0</v>
      </c>
      <c r="FA5" s="11">
        <f t="shared" si="4"/>
        <v>9.5098881334605542E+17</v>
      </c>
      <c r="FB5" s="11">
        <f t="shared" si="4"/>
        <v>0</v>
      </c>
      <c r="FC5" s="11">
        <f t="shared" si="4"/>
        <v>0</v>
      </c>
      <c r="FD5" s="11">
        <f t="shared" si="4"/>
        <v>1.9019485981717299E+18</v>
      </c>
      <c r="FE5" s="11">
        <f t="shared" si="4"/>
        <v>0</v>
      </c>
      <c r="FF5" s="11">
        <f t="shared" si="4"/>
        <v>0</v>
      </c>
      <c r="FG5" s="11">
        <f t="shared" si="4"/>
        <v>3.8038391401887954E+18</v>
      </c>
      <c r="FH5" s="11">
        <f t="shared" si="4"/>
        <v>0</v>
      </c>
      <c r="FI5" s="11">
        <f t="shared" si="4"/>
        <v>0</v>
      </c>
      <c r="FJ5" s="11">
        <f t="shared" si="4"/>
        <v>7.6075621698404577E+18</v>
      </c>
      <c r="FK5" s="11">
        <f t="shared" si="4"/>
        <v>0</v>
      </c>
      <c r="FL5" s="11">
        <f t="shared" si="4"/>
        <v>0</v>
      </c>
      <c r="FM5" s="11">
        <f t="shared" si="4"/>
        <v>1.5214892122151039E+19</v>
      </c>
      <c r="FN5" s="11">
        <f t="shared" si="4"/>
        <v>0</v>
      </c>
      <c r="FO5" s="11">
        <f t="shared" si="4"/>
        <v>0</v>
      </c>
      <c r="FP5" s="11">
        <f t="shared" si="4"/>
        <v>3.0429319816330858E+19</v>
      </c>
      <c r="FQ5" s="11">
        <f t="shared" si="4"/>
        <v>0</v>
      </c>
      <c r="FR5" s="11">
        <f t="shared" si="4"/>
        <v>0</v>
      </c>
      <c r="FS5" s="11">
        <f t="shared" si="4"/>
        <v>6.08577107908956E+19</v>
      </c>
      <c r="FT5" s="11">
        <f t="shared" si="4"/>
        <v>0</v>
      </c>
      <c r="FU5" s="11">
        <f t="shared" si="4"/>
        <v>0</v>
      </c>
      <c r="FV5" s="11">
        <f t="shared" si="4"/>
        <v>1.2171356392661159E+20</v>
      </c>
      <c r="FW5" s="11">
        <f t="shared" si="4"/>
        <v>0</v>
      </c>
      <c r="FX5" s="11">
        <f t="shared" si="4"/>
        <v>0</v>
      </c>
      <c r="FY5" s="11">
        <f t="shared" si="4"/>
        <v>2.434234125995682E+20</v>
      </c>
      <c r="FZ5" s="11">
        <f t="shared" si="4"/>
        <v>0</v>
      </c>
      <c r="GA5" s="11">
        <f t="shared" si="4"/>
        <v>0</v>
      </c>
      <c r="GB5" s="11">
        <f t="shared" ref="GB5:IM5" si="5">SUMIF($J$4:$BB$4,"Kötelező feladatok",EI5:GA5)</f>
        <v>4.8683939480523453E+20</v>
      </c>
      <c r="GC5" s="11">
        <f t="shared" si="5"/>
        <v>0</v>
      </c>
      <c r="GD5" s="11">
        <f t="shared" si="5"/>
        <v>0</v>
      </c>
      <c r="GE5" s="11">
        <f t="shared" si="5"/>
        <v>9.7366392904948095E+20</v>
      </c>
      <c r="GF5" s="11">
        <f t="shared" si="5"/>
        <v>0</v>
      </c>
      <c r="GG5" s="11">
        <f t="shared" si="5"/>
        <v>0</v>
      </c>
      <c r="GH5" s="11">
        <f t="shared" si="5"/>
        <v>1.9472981374305902E+21</v>
      </c>
      <c r="GI5" s="11">
        <f t="shared" si="5"/>
        <v>0</v>
      </c>
      <c r="GJ5" s="11">
        <f t="shared" si="5"/>
        <v>0</v>
      </c>
      <c r="GK5" s="11">
        <f t="shared" si="5"/>
        <v>3.8945368344316399E+21</v>
      </c>
      <c r="GL5" s="11">
        <f t="shared" si="5"/>
        <v>0</v>
      </c>
      <c r="GM5" s="11">
        <f t="shared" si="5"/>
        <v>0</v>
      </c>
      <c r="GN5" s="11">
        <f t="shared" si="5"/>
        <v>7.7889547898185969E+21</v>
      </c>
      <c r="GO5" s="11">
        <f t="shared" si="5"/>
        <v>0</v>
      </c>
      <c r="GP5" s="11">
        <f t="shared" si="5"/>
        <v>0</v>
      </c>
      <c r="GQ5" s="11">
        <f t="shared" si="5"/>
        <v>1.5577671825176559E+22</v>
      </c>
      <c r="GR5" s="11">
        <f t="shared" si="5"/>
        <v>0</v>
      </c>
      <c r="GS5" s="11">
        <f t="shared" si="5"/>
        <v>0</v>
      </c>
      <c r="GT5" s="11">
        <f t="shared" si="5"/>
        <v>3.1154868148689208E+22</v>
      </c>
      <c r="GU5" s="11">
        <f t="shared" si="5"/>
        <v>0</v>
      </c>
      <c r="GV5" s="11">
        <f t="shared" si="5"/>
        <v>0</v>
      </c>
      <c r="GW5" s="11">
        <f t="shared" si="5"/>
        <v>6.2308785308565068E+22</v>
      </c>
      <c r="GX5" s="11">
        <f t="shared" si="5"/>
        <v>0</v>
      </c>
      <c r="GY5" s="11">
        <f t="shared" si="5"/>
        <v>0</v>
      </c>
      <c r="GZ5" s="11">
        <f t="shared" si="5"/>
        <v>1.2461566866853197E+23</v>
      </c>
      <c r="HA5" s="11">
        <f t="shared" si="5"/>
        <v>0</v>
      </c>
      <c r="HB5" s="11">
        <f t="shared" si="5"/>
        <v>0</v>
      </c>
      <c r="HC5" s="11">
        <f t="shared" si="5"/>
        <v>2.4922753349792374E+23</v>
      </c>
      <c r="HD5" s="11">
        <f t="shared" si="5"/>
        <v>0</v>
      </c>
      <c r="HE5" s="11">
        <f t="shared" si="5"/>
        <v>0</v>
      </c>
      <c r="HF5" s="11">
        <f t="shared" si="5"/>
        <v>4.9844745943367763E+23</v>
      </c>
      <c r="HG5" s="11">
        <f t="shared" si="5"/>
        <v>0</v>
      </c>
      <c r="HH5" s="11">
        <f t="shared" si="5"/>
        <v>0</v>
      </c>
      <c r="HI5" s="11">
        <f t="shared" si="5"/>
        <v>9.9687970397523319E+23</v>
      </c>
      <c r="HJ5" s="11">
        <f t="shared" si="5"/>
        <v>0</v>
      </c>
      <c r="HK5" s="11">
        <f t="shared" si="5"/>
        <v>0</v>
      </c>
      <c r="HL5" s="11">
        <f t="shared" si="5"/>
        <v>1.9937289786306499E+24</v>
      </c>
      <c r="HM5" s="11">
        <f t="shared" si="5"/>
        <v>0</v>
      </c>
      <c r="HN5" s="11">
        <f t="shared" si="5"/>
        <v>0</v>
      </c>
      <c r="HO5" s="11">
        <f t="shared" si="5"/>
        <v>3.987397099550509E+24</v>
      </c>
      <c r="HP5" s="11">
        <f t="shared" si="5"/>
        <v>0</v>
      </c>
      <c r="HQ5" s="11">
        <f t="shared" si="5"/>
        <v>0</v>
      </c>
      <c r="HR5" s="11">
        <f t="shared" si="5"/>
        <v>7.9746724855370921E+24</v>
      </c>
      <c r="HS5" s="11">
        <f t="shared" si="5"/>
        <v>0</v>
      </c>
      <c r="HT5" s="11">
        <f t="shared" si="5"/>
        <v>0</v>
      </c>
      <c r="HU5" s="11">
        <f t="shared" si="5"/>
        <v>1.5949101547661585E+25</v>
      </c>
      <c r="HV5" s="11">
        <f t="shared" si="5"/>
        <v>0</v>
      </c>
      <c r="HW5" s="11">
        <f t="shared" si="5"/>
        <v>0</v>
      </c>
      <c r="HX5" s="11">
        <f t="shared" si="5"/>
        <v>3.1897716255928366E+25</v>
      </c>
      <c r="HY5" s="11">
        <f t="shared" si="5"/>
        <v>0</v>
      </c>
      <c r="HZ5" s="11">
        <f t="shared" si="5"/>
        <v>0</v>
      </c>
      <c r="IA5" s="11">
        <f t="shared" si="5"/>
        <v>6.379445884792768E+25</v>
      </c>
      <c r="IB5" s="11">
        <f t="shared" si="5"/>
        <v>0</v>
      </c>
      <c r="IC5" s="11">
        <f t="shared" si="5"/>
        <v>0</v>
      </c>
      <c r="ID5" s="11">
        <f t="shared" si="5"/>
        <v>1.2758697039771793E+26</v>
      </c>
      <c r="IE5" s="11">
        <f t="shared" si="5"/>
        <v>0</v>
      </c>
      <c r="IF5" s="11">
        <f t="shared" si="5"/>
        <v>0</v>
      </c>
      <c r="IG5" s="11">
        <f t="shared" si="5"/>
        <v>2.5517004625860142E+26</v>
      </c>
      <c r="IH5" s="11">
        <f t="shared" si="5"/>
        <v>0</v>
      </c>
      <c r="II5" s="11">
        <f t="shared" si="5"/>
        <v>0</v>
      </c>
      <c r="IJ5" s="11">
        <f t="shared" si="5"/>
        <v>5.1033230356241302E+26</v>
      </c>
      <c r="IK5" s="11">
        <f t="shared" si="5"/>
        <v>0</v>
      </c>
      <c r="IL5" s="11">
        <f t="shared" si="5"/>
        <v>0</v>
      </c>
      <c r="IM5" s="11">
        <f t="shared" si="5"/>
        <v>1.020649029453001E+27</v>
      </c>
      <c r="IN5" s="11">
        <f t="shared" ref="IN5:IV5" si="6">SUMIF($J$4:$BB$4,"Kötelező feladatok",GU5:IM5)</f>
        <v>0</v>
      </c>
      <c r="IO5" s="11">
        <f t="shared" si="6"/>
        <v>0</v>
      </c>
      <c r="IP5" s="11">
        <f t="shared" si="6"/>
        <v>2.0412669040378531E+27</v>
      </c>
      <c r="IQ5" s="11">
        <f t="shared" si="6"/>
        <v>0</v>
      </c>
      <c r="IR5" s="11">
        <f t="shared" si="6"/>
        <v>0</v>
      </c>
      <c r="IS5" s="11">
        <f t="shared" si="6"/>
        <v>4.0824714992903977E+27</v>
      </c>
      <c r="IT5" s="11">
        <f t="shared" si="6"/>
        <v>0</v>
      </c>
      <c r="IU5" s="11">
        <f t="shared" si="6"/>
        <v>0</v>
      </c>
      <c r="IV5" s="11">
        <f t="shared" si="6"/>
        <v>8.1648183829121268E+27</v>
      </c>
    </row>
    <row r="6" spans="1:256" s="19" customFormat="1" ht="17.25" customHeight="1">
      <c r="A6" s="12"/>
      <c r="B6" s="13"/>
      <c r="C6" s="14">
        <v>1</v>
      </c>
      <c r="D6" s="15" t="s">
        <v>207</v>
      </c>
      <c r="E6" s="14"/>
      <c r="F6" s="14"/>
      <c r="G6" s="14"/>
      <c r="H6" s="14"/>
      <c r="I6" s="16" t="s">
        <v>208</v>
      </c>
      <c r="J6" s="18">
        <f>J7+J14+J15+J16+J17+J18</f>
        <v>1800000</v>
      </c>
      <c r="K6" s="18">
        <f>K7+K14+K15+K16+K17+K18</f>
        <v>0</v>
      </c>
      <c r="L6" s="18">
        <f t="shared" ref="L6:R6" si="7">L7+L14+L15+L16+L17+L18</f>
        <v>0</v>
      </c>
      <c r="M6" s="18">
        <f t="shared" si="7"/>
        <v>11892211</v>
      </c>
      <c r="N6" s="18">
        <f t="shared" si="7"/>
        <v>0</v>
      </c>
      <c r="O6" s="18">
        <f t="shared" si="7"/>
        <v>0</v>
      </c>
      <c r="P6" s="18">
        <f t="shared" si="7"/>
        <v>0</v>
      </c>
      <c r="Q6" s="18">
        <f t="shared" si="7"/>
        <v>0</v>
      </c>
      <c r="R6" s="18">
        <f t="shared" si="7"/>
        <v>0</v>
      </c>
      <c r="S6" s="18">
        <f>S7+S14+S15+S16+S17+S18</f>
        <v>0</v>
      </c>
      <c r="T6" s="18">
        <f>T7+T14+T15+T16+T17+T18</f>
        <v>0</v>
      </c>
      <c r="U6" s="18"/>
      <c r="V6" s="18">
        <f>V7+V14+V15+V16+V17+V18</f>
        <v>0</v>
      </c>
      <c r="W6" s="18">
        <f>W7+W14+W15+W16+W17+W18</f>
        <v>0</v>
      </c>
      <c r="X6" s="18"/>
      <c r="Y6" s="18">
        <f t="shared" ref="Y6:AI6" si="8">Y7+Y14+Y15+Y16+Y17+Y18</f>
        <v>0</v>
      </c>
      <c r="Z6" s="18">
        <f t="shared" si="8"/>
        <v>0</v>
      </c>
      <c r="AA6" s="18">
        <f t="shared" si="8"/>
        <v>0</v>
      </c>
      <c r="AB6" s="18">
        <f t="shared" si="8"/>
        <v>0</v>
      </c>
      <c r="AC6" s="18">
        <f t="shared" si="8"/>
        <v>0</v>
      </c>
      <c r="AD6" s="18">
        <f t="shared" si="8"/>
        <v>0</v>
      </c>
      <c r="AE6" s="18">
        <f>AE7+AE14+AE15+AE16+AE17+AE18</f>
        <v>0</v>
      </c>
      <c r="AF6" s="18">
        <f>AF7+AF14+AF15+AF16+AF17+AF18</f>
        <v>0</v>
      </c>
      <c r="AG6" s="18">
        <f>AG7+AG14+AG15+AG16+AG17+AG18</f>
        <v>0</v>
      </c>
      <c r="AH6" s="18">
        <f t="shared" si="8"/>
        <v>0</v>
      </c>
      <c r="AI6" s="18">
        <f t="shared" si="8"/>
        <v>0</v>
      </c>
      <c r="AJ6" s="18">
        <f t="shared" ref="AJ6:AR6" si="9">AJ7+AJ14+AJ15+AJ16+AJ17+AJ18</f>
        <v>0</v>
      </c>
      <c r="AK6" s="18">
        <f t="shared" si="9"/>
        <v>1050000</v>
      </c>
      <c r="AL6" s="18">
        <f t="shared" si="9"/>
        <v>0</v>
      </c>
      <c r="AM6" s="18">
        <f t="shared" si="9"/>
        <v>0</v>
      </c>
      <c r="AN6" s="18">
        <f t="shared" si="9"/>
        <v>414088</v>
      </c>
      <c r="AO6" s="18">
        <f t="shared" si="9"/>
        <v>0</v>
      </c>
      <c r="AP6" s="18">
        <f t="shared" si="9"/>
        <v>0</v>
      </c>
      <c r="AQ6" s="18">
        <f t="shared" si="9"/>
        <v>504000</v>
      </c>
      <c r="AR6" s="18">
        <f t="shared" si="9"/>
        <v>0</v>
      </c>
      <c r="AS6" s="18"/>
      <c r="AT6" s="18">
        <f>AT7+AT14+AT15+AT16+AT17+AT18</f>
        <v>26551266</v>
      </c>
      <c r="AU6" s="18">
        <f>AU7+AU14+AU15+AU16+AU17+AU18</f>
        <v>0</v>
      </c>
      <c r="AV6" s="18"/>
      <c r="AW6" s="18">
        <f>AW7+AW14+AW15+AW16+AW17+AW18</f>
        <v>0</v>
      </c>
      <c r="AX6" s="18">
        <f>AX7+AX14+AX15+AX16+AX17+AX18</f>
        <v>0</v>
      </c>
      <c r="AY6" s="18"/>
      <c r="AZ6" s="18">
        <f>AZ7+AZ14+AZ15+AZ16+AZ17+AZ18</f>
        <v>9770747</v>
      </c>
      <c r="BA6" s="18">
        <f>BA7+BA14+BA15+BA16+BA17+BA18</f>
        <v>0</v>
      </c>
      <c r="BB6" s="18"/>
      <c r="BC6" s="17">
        <f>SUMIF($J$4:$BB$4,"Kötelező feladatok",J6:BB6)</f>
        <v>51982312</v>
      </c>
      <c r="BD6" s="17">
        <f t="shared" ref="BD6:BD22" si="10">SUMIF($P$4:$BB$4,"Önként vállalt feladatok",P6:BB6)</f>
        <v>0</v>
      </c>
      <c r="BE6" s="207">
        <f t="shared" ref="BE6:BE27" si="11">SUMIF($P$4:$BB$4,"Államigazgatási feladatok",P6:BB6)</f>
        <v>0</v>
      </c>
      <c r="BF6" s="203"/>
    </row>
    <row r="7" spans="1:256" s="6" customFormat="1" ht="15" customHeight="1">
      <c r="A7" s="20"/>
      <c r="D7" s="21">
        <v>1</v>
      </c>
      <c r="E7" s="6" t="s">
        <v>209</v>
      </c>
      <c r="F7" s="21"/>
      <c r="G7" s="21"/>
      <c r="H7" s="21"/>
      <c r="I7" s="13" t="s">
        <v>210</v>
      </c>
      <c r="J7" s="23">
        <f t="shared" ref="J7:Q7" si="12">SUM(J8:J13)</f>
        <v>1800000</v>
      </c>
      <c r="K7" s="23">
        <f t="shared" si="12"/>
        <v>0</v>
      </c>
      <c r="L7" s="23">
        <f t="shared" si="12"/>
        <v>0</v>
      </c>
      <c r="M7" s="23">
        <f t="shared" si="12"/>
        <v>9592211</v>
      </c>
      <c r="N7" s="23">
        <f t="shared" si="12"/>
        <v>0</v>
      </c>
      <c r="O7" s="23">
        <f t="shared" si="12"/>
        <v>0</v>
      </c>
      <c r="P7" s="23">
        <f t="shared" si="12"/>
        <v>0</v>
      </c>
      <c r="Q7" s="23">
        <f t="shared" si="12"/>
        <v>0</v>
      </c>
      <c r="R7" s="23"/>
      <c r="S7" s="23">
        <f>SUM(S8:S13)</f>
        <v>0</v>
      </c>
      <c r="T7" s="23">
        <f>SUM(T8:T13)</f>
        <v>0</v>
      </c>
      <c r="U7" s="23"/>
      <c r="V7" s="23">
        <f>SUM(V8:V13)</f>
        <v>0</v>
      </c>
      <c r="W7" s="23">
        <f>SUM(W8:W13)</f>
        <v>0</v>
      </c>
      <c r="X7" s="23"/>
      <c r="Y7" s="23">
        <f t="shared" ref="Y7:AI7" si="13">SUM(Y8:Y13)</f>
        <v>0</v>
      </c>
      <c r="Z7" s="23">
        <f t="shared" si="13"/>
        <v>0</v>
      </c>
      <c r="AA7" s="23">
        <f t="shared" si="13"/>
        <v>0</v>
      </c>
      <c r="AB7" s="23">
        <f t="shared" si="13"/>
        <v>0</v>
      </c>
      <c r="AC7" s="23">
        <f t="shared" si="13"/>
        <v>0</v>
      </c>
      <c r="AD7" s="23">
        <f t="shared" si="13"/>
        <v>0</v>
      </c>
      <c r="AE7" s="23">
        <f>SUM(AE8:AE13)</f>
        <v>0</v>
      </c>
      <c r="AF7" s="23">
        <f>SUM(AF8:AF13)</f>
        <v>0</v>
      </c>
      <c r="AG7" s="23">
        <f>SUM(AG8:AG13)</f>
        <v>0</v>
      </c>
      <c r="AH7" s="23">
        <f t="shared" si="13"/>
        <v>0</v>
      </c>
      <c r="AI7" s="23">
        <f t="shared" si="13"/>
        <v>0</v>
      </c>
      <c r="AJ7" s="23">
        <f t="shared" ref="AJ7:AR7" si="14">SUM(AJ8:AJ13)</f>
        <v>0</v>
      </c>
      <c r="AK7" s="23">
        <f t="shared" si="14"/>
        <v>1050000</v>
      </c>
      <c r="AL7" s="23">
        <f t="shared" si="14"/>
        <v>0</v>
      </c>
      <c r="AM7" s="23">
        <f t="shared" si="14"/>
        <v>0</v>
      </c>
      <c r="AN7" s="23">
        <f t="shared" si="14"/>
        <v>414088</v>
      </c>
      <c r="AO7" s="23">
        <f t="shared" si="14"/>
        <v>0</v>
      </c>
      <c r="AP7" s="23">
        <f t="shared" si="14"/>
        <v>0</v>
      </c>
      <c r="AQ7" s="23">
        <f t="shared" si="14"/>
        <v>504000</v>
      </c>
      <c r="AR7" s="23">
        <f t="shared" si="14"/>
        <v>0</v>
      </c>
      <c r="AS7" s="23"/>
      <c r="AT7" s="23">
        <f>SUM(AT8:AT13)</f>
        <v>26551266</v>
      </c>
      <c r="AU7" s="23">
        <f>SUM(AU8:AU13)</f>
        <v>0</v>
      </c>
      <c r="AV7" s="23"/>
      <c r="AW7" s="23">
        <f>SUM(AW8:AW13)</f>
        <v>0</v>
      </c>
      <c r="AX7" s="23">
        <f>SUM(AX8:AX13)</f>
        <v>0</v>
      </c>
      <c r="AY7" s="23"/>
      <c r="AZ7" s="23">
        <f>SUM(AZ8:AZ13)</f>
        <v>0</v>
      </c>
      <c r="BA7" s="23">
        <f>SUM(BA8:BA13)</f>
        <v>0</v>
      </c>
      <c r="BB7" s="23">
        <f>SUM(BB8:BB13)</f>
        <v>0</v>
      </c>
      <c r="BC7" s="23">
        <f>SUM(BC8:BC13)</f>
        <v>39911565</v>
      </c>
      <c r="BD7" s="22">
        <f t="shared" si="10"/>
        <v>0</v>
      </c>
      <c r="BE7" s="208">
        <f t="shared" si="11"/>
        <v>0</v>
      </c>
      <c r="BF7" s="85"/>
    </row>
    <row r="8" spans="1:256" s="6" customFormat="1" ht="15" customHeight="1">
      <c r="A8" s="20"/>
      <c r="D8" s="13"/>
      <c r="E8" s="21">
        <v>1</v>
      </c>
      <c r="F8" s="6" t="s">
        <v>211</v>
      </c>
      <c r="G8" s="21"/>
      <c r="H8" s="21"/>
      <c r="I8" s="24" t="s">
        <v>212</v>
      </c>
      <c r="J8" s="25"/>
      <c r="K8" s="25"/>
      <c r="L8" s="25"/>
      <c r="M8" s="25">
        <f>7574111+2018100</f>
        <v>9592211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2">
        <f t="shared" ref="BC8:BC71" si="15">SUMIF($J$4:$BB$4,"Kötelező feladatok",J8:BB8)</f>
        <v>9592211</v>
      </c>
      <c r="BD8" s="22">
        <f t="shared" si="10"/>
        <v>0</v>
      </c>
      <c r="BE8" s="208">
        <f t="shared" si="11"/>
        <v>0</v>
      </c>
      <c r="BF8" s="85"/>
    </row>
    <row r="9" spans="1:256" s="6" customFormat="1" ht="15" customHeight="1">
      <c r="A9" s="20"/>
      <c r="D9" s="13"/>
      <c r="E9" s="21">
        <v>2</v>
      </c>
      <c r="F9" s="6" t="s">
        <v>213</v>
      </c>
      <c r="G9" s="21"/>
      <c r="H9" s="21"/>
      <c r="I9" s="24" t="s">
        <v>214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>
        <v>26551266</v>
      </c>
      <c r="AU9" s="25"/>
      <c r="AV9" s="25"/>
      <c r="AW9" s="25"/>
      <c r="AX9" s="25"/>
      <c r="AY9" s="25"/>
      <c r="AZ9" s="25"/>
      <c r="BA9" s="25"/>
      <c r="BB9" s="25"/>
      <c r="BC9" s="22">
        <f t="shared" si="15"/>
        <v>26551266</v>
      </c>
      <c r="BD9" s="22">
        <f t="shared" si="10"/>
        <v>0</v>
      </c>
      <c r="BE9" s="208">
        <f t="shared" si="11"/>
        <v>0</v>
      </c>
      <c r="BF9" s="85"/>
    </row>
    <row r="10" spans="1:256" s="6" customFormat="1" ht="15" customHeight="1">
      <c r="A10" s="20"/>
      <c r="D10" s="13"/>
      <c r="E10" s="21">
        <v>3</v>
      </c>
      <c r="F10" s="6" t="s">
        <v>215</v>
      </c>
      <c r="G10" s="21"/>
      <c r="H10" s="21"/>
      <c r="I10" s="24" t="s">
        <v>216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>
        <v>1050000</v>
      </c>
      <c r="AL10" s="25"/>
      <c r="AM10" s="25"/>
      <c r="AN10" s="25">
        <v>414088</v>
      </c>
      <c r="AO10" s="25"/>
      <c r="AP10" s="25"/>
      <c r="AQ10" s="25">
        <v>504000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2">
        <f t="shared" si="15"/>
        <v>1968088</v>
      </c>
      <c r="BD10" s="22">
        <f t="shared" si="10"/>
        <v>0</v>
      </c>
      <c r="BE10" s="208">
        <f t="shared" si="11"/>
        <v>0</v>
      </c>
      <c r="BF10" s="85"/>
    </row>
    <row r="11" spans="1:256" s="6" customFormat="1" ht="15" customHeight="1">
      <c r="A11" s="20"/>
      <c r="D11" s="13"/>
      <c r="E11" s="21">
        <v>4</v>
      </c>
      <c r="F11" s="6" t="s">
        <v>217</v>
      </c>
      <c r="G11" s="21"/>
      <c r="H11" s="21"/>
      <c r="I11" s="24" t="s">
        <v>218</v>
      </c>
      <c r="J11" s="25">
        <v>1800000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2">
        <f>SUMIF($J$4:$BB$4,"Kötelező feladatok",J11:BB11)</f>
        <v>1800000</v>
      </c>
      <c r="BD11" s="22">
        <f t="shared" si="10"/>
        <v>0</v>
      </c>
      <c r="BE11" s="208">
        <f t="shared" si="11"/>
        <v>0</v>
      </c>
      <c r="BF11" s="85"/>
    </row>
    <row r="12" spans="1:256" s="6" customFormat="1" ht="15" customHeight="1">
      <c r="A12" s="20"/>
      <c r="D12" s="13"/>
      <c r="E12" s="21">
        <v>5</v>
      </c>
      <c r="F12" s="6" t="s">
        <v>1305</v>
      </c>
      <c r="G12" s="21"/>
      <c r="H12" s="21"/>
      <c r="I12" s="24" t="s">
        <v>219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2">
        <f t="shared" si="15"/>
        <v>0</v>
      </c>
      <c r="BD12" s="22">
        <f t="shared" si="10"/>
        <v>0</v>
      </c>
      <c r="BE12" s="208">
        <f t="shared" si="11"/>
        <v>0</v>
      </c>
      <c r="BF12" s="85"/>
    </row>
    <row r="13" spans="1:256" s="6" customFormat="1" ht="15" customHeight="1">
      <c r="A13" s="20"/>
      <c r="D13" s="13"/>
      <c r="E13" s="21">
        <v>6</v>
      </c>
      <c r="F13" s="6" t="s">
        <v>1306</v>
      </c>
      <c r="G13" s="21"/>
      <c r="H13" s="21"/>
      <c r="I13" s="24" t="s">
        <v>220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2">
        <f t="shared" si="15"/>
        <v>0</v>
      </c>
      <c r="BD13" s="22">
        <f t="shared" si="10"/>
        <v>0</v>
      </c>
      <c r="BE13" s="208">
        <f t="shared" si="11"/>
        <v>0</v>
      </c>
      <c r="BF13" s="85"/>
    </row>
    <row r="14" spans="1:256" s="6" customFormat="1" ht="15" customHeight="1">
      <c r="A14" s="20"/>
      <c r="D14" s="21">
        <v>2</v>
      </c>
      <c r="E14" s="6" t="s">
        <v>221</v>
      </c>
      <c r="F14" s="21"/>
      <c r="G14" s="21"/>
      <c r="H14" s="21"/>
      <c r="I14" s="6" t="s">
        <v>222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2">
        <f t="shared" si="15"/>
        <v>0</v>
      </c>
      <c r="BD14" s="22">
        <f t="shared" si="10"/>
        <v>0</v>
      </c>
      <c r="BE14" s="208">
        <f t="shared" si="11"/>
        <v>0</v>
      </c>
      <c r="BF14" s="85"/>
    </row>
    <row r="15" spans="1:256" s="6" customFormat="1" ht="15" customHeight="1">
      <c r="A15" s="20"/>
      <c r="D15" s="21">
        <v>3</v>
      </c>
      <c r="E15" s="6" t="s">
        <v>223</v>
      </c>
      <c r="F15" s="27"/>
      <c r="G15" s="27"/>
      <c r="H15" s="27"/>
      <c r="I15" s="24" t="s">
        <v>224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2">
        <f t="shared" si="15"/>
        <v>0</v>
      </c>
      <c r="BD15" s="22">
        <f t="shared" si="10"/>
        <v>0</v>
      </c>
      <c r="BE15" s="208">
        <f t="shared" si="11"/>
        <v>0</v>
      </c>
      <c r="BF15" s="85"/>
    </row>
    <row r="16" spans="1:256" s="6" customFormat="1" ht="15" customHeight="1">
      <c r="A16" s="20"/>
      <c r="D16" s="21">
        <v>4</v>
      </c>
      <c r="E16" s="6" t="s">
        <v>225</v>
      </c>
      <c r="F16" s="27"/>
      <c r="G16" s="27"/>
      <c r="H16" s="27"/>
      <c r="I16" s="24" t="s">
        <v>226</v>
      </c>
      <c r="J16" s="25"/>
      <c r="K16" s="25"/>
      <c r="L16" s="25"/>
      <c r="M16" s="25">
        <v>2000000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2"/>
      <c r="BD16" s="22">
        <f t="shared" si="10"/>
        <v>0</v>
      </c>
      <c r="BE16" s="208">
        <f t="shared" si="11"/>
        <v>0</v>
      </c>
      <c r="BF16" s="85"/>
    </row>
    <row r="17" spans="1:58" s="6" customFormat="1" ht="15" customHeight="1">
      <c r="A17" s="20"/>
      <c r="D17" s="21">
        <v>5</v>
      </c>
      <c r="E17" s="6" t="s">
        <v>227</v>
      </c>
      <c r="F17" s="27"/>
      <c r="G17" s="27"/>
      <c r="H17" s="27"/>
      <c r="I17" s="24" t="s">
        <v>228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2">
        <v>2000000</v>
      </c>
      <c r="BD17" s="22">
        <f t="shared" si="10"/>
        <v>0</v>
      </c>
      <c r="BE17" s="208">
        <f t="shared" si="11"/>
        <v>0</v>
      </c>
      <c r="BF17" s="85"/>
    </row>
    <row r="18" spans="1:58" s="6" customFormat="1" ht="15" customHeight="1">
      <c r="A18" s="20"/>
      <c r="D18" s="21">
        <v>6</v>
      </c>
      <c r="E18" s="6" t="s">
        <v>229</v>
      </c>
      <c r="F18" s="27"/>
      <c r="G18" s="27"/>
      <c r="H18" s="27"/>
      <c r="I18" s="24" t="s">
        <v>230</v>
      </c>
      <c r="J18" s="25"/>
      <c r="K18" s="25"/>
      <c r="L18" s="25"/>
      <c r="M18" s="25">
        <v>300000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v>9770747</v>
      </c>
      <c r="BA18" s="25"/>
      <c r="BB18" s="25"/>
      <c r="BC18" s="22">
        <f t="shared" si="15"/>
        <v>10070747</v>
      </c>
      <c r="BD18" s="22">
        <f t="shared" si="10"/>
        <v>0</v>
      </c>
      <c r="BE18" s="208">
        <f t="shared" si="11"/>
        <v>0</v>
      </c>
      <c r="BF18" s="85"/>
    </row>
    <row r="19" spans="1:58" s="6" customFormat="1" ht="17.25" customHeight="1">
      <c r="A19" s="20"/>
      <c r="B19" s="13"/>
      <c r="C19" s="14">
        <v>2</v>
      </c>
      <c r="D19" s="15" t="s">
        <v>182</v>
      </c>
      <c r="E19" s="14"/>
      <c r="F19" s="14"/>
      <c r="G19" s="14"/>
      <c r="H19" s="14"/>
      <c r="I19" s="16" t="s">
        <v>231</v>
      </c>
      <c r="J19" s="28">
        <f>J20+J23++J29+J40</f>
        <v>0</v>
      </c>
      <c r="K19" s="28">
        <f>K20+K23++K29+K40</f>
        <v>0</v>
      </c>
      <c r="L19" s="28">
        <f>L20+L23++L29+L40</f>
        <v>0</v>
      </c>
      <c r="M19" s="28">
        <f>M20+M23++M29+M40</f>
        <v>0</v>
      </c>
      <c r="N19" s="28">
        <f>N20+N23++N29+N40</f>
        <v>0</v>
      </c>
      <c r="O19" s="28">
        <f t="shared" ref="O19:Y19" si="16">O20+O23++O29+O40</f>
        <v>0</v>
      </c>
      <c r="P19" s="28">
        <f t="shared" si="16"/>
        <v>0</v>
      </c>
      <c r="Q19" s="28">
        <f t="shared" si="16"/>
        <v>0</v>
      </c>
      <c r="R19" s="28">
        <f t="shared" si="16"/>
        <v>0</v>
      </c>
      <c r="S19" s="28">
        <f t="shared" si="16"/>
        <v>0</v>
      </c>
      <c r="T19" s="28">
        <f t="shared" si="16"/>
        <v>0</v>
      </c>
      <c r="U19" s="28">
        <f t="shared" si="16"/>
        <v>0</v>
      </c>
      <c r="V19" s="28">
        <f t="shared" si="16"/>
        <v>0</v>
      </c>
      <c r="W19" s="28">
        <f t="shared" si="16"/>
        <v>0</v>
      </c>
      <c r="X19" s="28">
        <f t="shared" si="16"/>
        <v>0</v>
      </c>
      <c r="Y19" s="28">
        <f t="shared" si="16"/>
        <v>0</v>
      </c>
      <c r="Z19" s="28">
        <f t="shared" ref="Z19:AP19" si="17">Z20+Z23++Z29+Z40</f>
        <v>0</v>
      </c>
      <c r="AA19" s="28">
        <f t="shared" si="17"/>
        <v>0</v>
      </c>
      <c r="AB19" s="28">
        <f t="shared" si="17"/>
        <v>0</v>
      </c>
      <c r="AC19" s="28">
        <f t="shared" si="17"/>
        <v>0</v>
      </c>
      <c r="AD19" s="28">
        <f t="shared" si="17"/>
        <v>0</v>
      </c>
      <c r="AE19" s="28">
        <f>AE20+AE23++AE29+AE40</f>
        <v>0</v>
      </c>
      <c r="AF19" s="28">
        <f>AF20+AF23++AF29+AF40</f>
        <v>0</v>
      </c>
      <c r="AG19" s="28">
        <f>AG20+AG23++AG29+AG40</f>
        <v>0</v>
      </c>
      <c r="AH19" s="28">
        <f t="shared" si="17"/>
        <v>0</v>
      </c>
      <c r="AI19" s="28">
        <f t="shared" si="17"/>
        <v>0</v>
      </c>
      <c r="AJ19" s="28">
        <f t="shared" si="17"/>
        <v>0</v>
      </c>
      <c r="AK19" s="28">
        <f t="shared" si="17"/>
        <v>0</v>
      </c>
      <c r="AL19" s="28">
        <f t="shared" si="17"/>
        <v>0</v>
      </c>
      <c r="AM19" s="28">
        <f t="shared" si="17"/>
        <v>0</v>
      </c>
      <c r="AN19" s="28">
        <f t="shared" si="17"/>
        <v>0</v>
      </c>
      <c r="AO19" s="28">
        <f t="shared" si="17"/>
        <v>0</v>
      </c>
      <c r="AP19" s="28">
        <f t="shared" si="17"/>
        <v>0</v>
      </c>
      <c r="AQ19" s="28">
        <f>AQ20+AQ23++AQ29+AQ40</f>
        <v>0</v>
      </c>
      <c r="AR19" s="28">
        <f>AR20+AR23++AR29+AR40</f>
        <v>0</v>
      </c>
      <c r="AS19" s="28"/>
      <c r="AT19" s="28">
        <f>AT20+AT23++AT29+AT40</f>
        <v>0</v>
      </c>
      <c r="AU19" s="28">
        <f>AU20+AU23++AU29+AU40</f>
        <v>0</v>
      </c>
      <c r="AV19" s="28"/>
      <c r="AW19" s="28">
        <f>AW20+AW23++AW29+AW40</f>
        <v>5900000</v>
      </c>
      <c r="AX19" s="28">
        <f>AX20+AX23++AX29+AX40</f>
        <v>0</v>
      </c>
      <c r="AY19" s="28"/>
      <c r="AZ19" s="28">
        <f>AZ20+AZ23++AZ29+AZ40</f>
        <v>0</v>
      </c>
      <c r="BA19" s="28">
        <f>BA20+BA23++BA29+BA40</f>
        <v>0</v>
      </c>
      <c r="BB19" s="28"/>
      <c r="BC19" s="17">
        <f>SUMIF($J$4:$BB$4,"Kötelező feladatok",J19:BB19)</f>
        <v>5900000</v>
      </c>
      <c r="BD19" s="17">
        <f t="shared" si="10"/>
        <v>0</v>
      </c>
      <c r="BE19" s="207">
        <f t="shared" si="11"/>
        <v>0</v>
      </c>
      <c r="BF19" s="85"/>
    </row>
    <row r="20" spans="1:58" s="6" customFormat="1" ht="15" customHeight="1">
      <c r="A20" s="20"/>
      <c r="B20" s="29"/>
      <c r="D20" s="21">
        <v>1</v>
      </c>
      <c r="E20" s="6" t="s">
        <v>232</v>
      </c>
      <c r="F20" s="21"/>
      <c r="G20" s="21"/>
      <c r="H20" s="21"/>
      <c r="I20" s="13" t="s">
        <v>233</v>
      </c>
      <c r="J20" s="30">
        <f>J21</f>
        <v>0</v>
      </c>
      <c r="K20" s="30">
        <f>K21</f>
        <v>0</v>
      </c>
      <c r="L20" s="30">
        <f t="shared" ref="L20:Y21" si="18">L21</f>
        <v>0</v>
      </c>
      <c r="M20" s="30">
        <f t="shared" si="18"/>
        <v>0</v>
      </c>
      <c r="N20" s="30">
        <f t="shared" si="18"/>
        <v>0</v>
      </c>
      <c r="O20" s="30">
        <f t="shared" si="18"/>
        <v>0</v>
      </c>
      <c r="P20" s="30">
        <f t="shared" si="18"/>
        <v>0</v>
      </c>
      <c r="Q20" s="30">
        <f t="shared" si="18"/>
        <v>0</v>
      </c>
      <c r="R20" s="30">
        <f t="shared" si="18"/>
        <v>0</v>
      </c>
      <c r="S20" s="30">
        <f t="shared" si="18"/>
        <v>0</v>
      </c>
      <c r="T20" s="30">
        <f t="shared" si="18"/>
        <v>0</v>
      </c>
      <c r="U20" s="30">
        <f t="shared" si="18"/>
        <v>0</v>
      </c>
      <c r="V20" s="30">
        <f t="shared" si="18"/>
        <v>0</v>
      </c>
      <c r="W20" s="30">
        <f t="shared" si="18"/>
        <v>0</v>
      </c>
      <c r="X20" s="30">
        <f t="shared" si="18"/>
        <v>0</v>
      </c>
      <c r="Y20" s="30">
        <f t="shared" si="18"/>
        <v>0</v>
      </c>
      <c r="Z20" s="30">
        <f t="shared" ref="Z20:AG21" si="19">Z21</f>
        <v>0</v>
      </c>
      <c r="AA20" s="30">
        <f t="shared" si="19"/>
        <v>0</v>
      </c>
      <c r="AB20" s="30">
        <f t="shared" si="19"/>
        <v>0</v>
      </c>
      <c r="AC20" s="30">
        <f t="shared" si="19"/>
        <v>0</v>
      </c>
      <c r="AD20" s="30">
        <f t="shared" si="19"/>
        <v>0</v>
      </c>
      <c r="AE20" s="30">
        <f t="shared" si="19"/>
        <v>0</v>
      </c>
      <c r="AF20" s="30">
        <f t="shared" si="19"/>
        <v>0</v>
      </c>
      <c r="AG20" s="30">
        <f t="shared" si="19"/>
        <v>0</v>
      </c>
      <c r="AH20" s="30">
        <f>AH21</f>
        <v>0</v>
      </c>
      <c r="AI20" s="30">
        <f>AI21</f>
        <v>0</v>
      </c>
      <c r="AJ20" s="30"/>
      <c r="AK20" s="30">
        <f>AK21</f>
        <v>0</v>
      </c>
      <c r="AL20" s="30">
        <f>AL21</f>
        <v>0</v>
      </c>
      <c r="AM20" s="30"/>
      <c r="AN20" s="30">
        <f>AN21</f>
        <v>0</v>
      </c>
      <c r="AO20" s="30">
        <f>AO21</f>
        <v>0</v>
      </c>
      <c r="AP20" s="30"/>
      <c r="AQ20" s="30">
        <f>AQ21</f>
        <v>0</v>
      </c>
      <c r="AR20" s="30">
        <f>AR21</f>
        <v>0</v>
      </c>
      <c r="AS20" s="30"/>
      <c r="AT20" s="30">
        <f>AT21</f>
        <v>0</v>
      </c>
      <c r="AU20" s="30">
        <f>AU21</f>
        <v>0</v>
      </c>
      <c r="AV20" s="30"/>
      <c r="AW20" s="30">
        <f>AW21</f>
        <v>0</v>
      </c>
      <c r="AX20" s="30">
        <f>AX21</f>
        <v>0</v>
      </c>
      <c r="AY20" s="30"/>
      <c r="AZ20" s="30">
        <f>AZ21</f>
        <v>0</v>
      </c>
      <c r="BA20" s="30">
        <f>BA21</f>
        <v>0</v>
      </c>
      <c r="BB20" s="30"/>
      <c r="BC20" s="22">
        <f t="shared" si="15"/>
        <v>0</v>
      </c>
      <c r="BD20" s="22">
        <f t="shared" si="10"/>
        <v>0</v>
      </c>
      <c r="BE20" s="208">
        <f t="shared" si="11"/>
        <v>0</v>
      </c>
      <c r="BF20" s="85"/>
    </row>
    <row r="21" spans="1:58" s="6" customFormat="1" ht="15" customHeight="1">
      <c r="A21" s="20"/>
      <c r="B21" s="29"/>
      <c r="C21" s="29"/>
      <c r="E21" s="21">
        <v>1</v>
      </c>
      <c r="F21" s="6" t="s">
        <v>234</v>
      </c>
      <c r="G21" s="21"/>
      <c r="H21" s="21"/>
      <c r="I21" s="13" t="s">
        <v>235</v>
      </c>
      <c r="J21" s="30">
        <f>J22</f>
        <v>0</v>
      </c>
      <c r="K21" s="30">
        <f>K22</f>
        <v>0</v>
      </c>
      <c r="L21" s="30">
        <f t="shared" si="18"/>
        <v>0</v>
      </c>
      <c r="M21" s="30">
        <f t="shared" si="18"/>
        <v>0</v>
      </c>
      <c r="N21" s="30">
        <f t="shared" si="18"/>
        <v>0</v>
      </c>
      <c r="O21" s="30">
        <f t="shared" si="18"/>
        <v>0</v>
      </c>
      <c r="P21" s="30">
        <f t="shared" si="18"/>
        <v>0</v>
      </c>
      <c r="Q21" s="30">
        <f t="shared" si="18"/>
        <v>0</v>
      </c>
      <c r="R21" s="30">
        <f t="shared" si="18"/>
        <v>0</v>
      </c>
      <c r="S21" s="30">
        <f t="shared" si="18"/>
        <v>0</v>
      </c>
      <c r="T21" s="30">
        <f t="shared" si="18"/>
        <v>0</v>
      </c>
      <c r="U21" s="30">
        <f t="shared" si="18"/>
        <v>0</v>
      </c>
      <c r="V21" s="30">
        <f t="shared" si="18"/>
        <v>0</v>
      </c>
      <c r="W21" s="30">
        <f t="shared" si="18"/>
        <v>0</v>
      </c>
      <c r="X21" s="30">
        <f t="shared" si="18"/>
        <v>0</v>
      </c>
      <c r="Y21" s="30">
        <f t="shared" si="18"/>
        <v>0</v>
      </c>
      <c r="Z21" s="30">
        <f t="shared" si="19"/>
        <v>0</v>
      </c>
      <c r="AA21" s="30">
        <f t="shared" si="19"/>
        <v>0</v>
      </c>
      <c r="AB21" s="30">
        <f t="shared" si="19"/>
        <v>0</v>
      </c>
      <c r="AC21" s="30">
        <f t="shared" si="19"/>
        <v>0</v>
      </c>
      <c r="AD21" s="30">
        <f t="shared" si="19"/>
        <v>0</v>
      </c>
      <c r="AE21" s="30">
        <f t="shared" si="19"/>
        <v>0</v>
      </c>
      <c r="AF21" s="30">
        <f t="shared" si="19"/>
        <v>0</v>
      </c>
      <c r="AG21" s="30">
        <f t="shared" si="19"/>
        <v>0</v>
      </c>
      <c r="AH21" s="30">
        <f>AH22</f>
        <v>0</v>
      </c>
      <c r="AI21" s="30">
        <f>AI22</f>
        <v>0</v>
      </c>
      <c r="AJ21" s="30"/>
      <c r="AK21" s="30">
        <f>AK22</f>
        <v>0</v>
      </c>
      <c r="AL21" s="30">
        <f>AL22</f>
        <v>0</v>
      </c>
      <c r="AM21" s="30"/>
      <c r="AN21" s="30">
        <f>AN22</f>
        <v>0</v>
      </c>
      <c r="AO21" s="30">
        <f>AO22</f>
        <v>0</v>
      </c>
      <c r="AP21" s="30"/>
      <c r="AQ21" s="30">
        <f>AQ22</f>
        <v>0</v>
      </c>
      <c r="AR21" s="30">
        <f>AR22</f>
        <v>0</v>
      </c>
      <c r="AS21" s="30"/>
      <c r="AT21" s="30">
        <f>AT22</f>
        <v>0</v>
      </c>
      <c r="AU21" s="30">
        <f>AU22</f>
        <v>0</v>
      </c>
      <c r="AV21" s="30"/>
      <c r="AW21" s="30">
        <f>AW22</f>
        <v>0</v>
      </c>
      <c r="AX21" s="30">
        <f>AX22</f>
        <v>0</v>
      </c>
      <c r="AY21" s="30"/>
      <c r="AZ21" s="30">
        <f>AZ22</f>
        <v>0</v>
      </c>
      <c r="BA21" s="30">
        <f>BA22</f>
        <v>0</v>
      </c>
      <c r="BB21" s="30"/>
      <c r="BC21" s="22">
        <f t="shared" si="15"/>
        <v>0</v>
      </c>
      <c r="BD21" s="22">
        <f t="shared" si="10"/>
        <v>0</v>
      </c>
      <c r="BE21" s="208">
        <f t="shared" si="11"/>
        <v>0</v>
      </c>
      <c r="BF21" s="85"/>
    </row>
    <row r="22" spans="1:58" s="6" customFormat="1" ht="15" customHeight="1">
      <c r="A22" s="20"/>
      <c r="B22" s="29"/>
      <c r="C22" s="29"/>
      <c r="E22" s="29"/>
      <c r="F22" s="29" t="s">
        <v>236</v>
      </c>
      <c r="G22" s="611" t="s">
        <v>237</v>
      </c>
      <c r="H22" s="611"/>
      <c r="I22" s="13" t="s">
        <v>235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2">
        <f t="shared" si="15"/>
        <v>0</v>
      </c>
      <c r="BD22" s="22">
        <f t="shared" si="10"/>
        <v>0</v>
      </c>
      <c r="BE22" s="208">
        <f t="shared" si="11"/>
        <v>0</v>
      </c>
      <c r="BF22" s="85"/>
    </row>
    <row r="23" spans="1:58" s="6" customFormat="1" ht="15" customHeight="1">
      <c r="A23" s="20"/>
      <c r="B23" s="29"/>
      <c r="D23" s="21">
        <v>2</v>
      </c>
      <c r="E23" s="6" t="s">
        <v>238</v>
      </c>
      <c r="F23" s="21"/>
      <c r="G23" s="21"/>
      <c r="H23" s="21"/>
      <c r="I23" s="13" t="s">
        <v>239</v>
      </c>
      <c r="J23" s="30">
        <f>SUM(J24:J28)</f>
        <v>0</v>
      </c>
      <c r="K23" s="30">
        <f>SUM(K24:K28)</f>
        <v>0</v>
      </c>
      <c r="L23" s="30">
        <f t="shared" ref="L23:Y23" si="20">SUM(L24:L28)</f>
        <v>0</v>
      </c>
      <c r="M23" s="30">
        <f t="shared" si="20"/>
        <v>0</v>
      </c>
      <c r="N23" s="30">
        <f t="shared" si="20"/>
        <v>0</v>
      </c>
      <c r="O23" s="30">
        <f t="shared" si="20"/>
        <v>0</v>
      </c>
      <c r="P23" s="30">
        <f t="shared" si="20"/>
        <v>0</v>
      </c>
      <c r="Q23" s="30">
        <f t="shared" si="20"/>
        <v>0</v>
      </c>
      <c r="R23" s="30">
        <f t="shared" si="20"/>
        <v>0</v>
      </c>
      <c r="S23" s="30">
        <f t="shared" si="20"/>
        <v>0</v>
      </c>
      <c r="T23" s="30">
        <f t="shared" si="20"/>
        <v>0</v>
      </c>
      <c r="U23" s="30">
        <f t="shared" si="20"/>
        <v>0</v>
      </c>
      <c r="V23" s="30">
        <f t="shared" si="20"/>
        <v>0</v>
      </c>
      <c r="W23" s="30">
        <f t="shared" si="20"/>
        <v>0</v>
      </c>
      <c r="X23" s="30">
        <f t="shared" si="20"/>
        <v>0</v>
      </c>
      <c r="Y23" s="30">
        <f t="shared" si="20"/>
        <v>0</v>
      </c>
      <c r="Z23" s="30">
        <f t="shared" ref="Z23:AI23" si="21">SUM(Z24:Z28)</f>
        <v>0</v>
      </c>
      <c r="AA23" s="30">
        <f t="shared" si="21"/>
        <v>0</v>
      </c>
      <c r="AB23" s="30">
        <f t="shared" si="21"/>
        <v>0</v>
      </c>
      <c r="AC23" s="30">
        <f t="shared" si="21"/>
        <v>0</v>
      </c>
      <c r="AD23" s="30">
        <f t="shared" si="21"/>
        <v>0</v>
      </c>
      <c r="AE23" s="30">
        <f>SUM(AE24:AE28)</f>
        <v>0</v>
      </c>
      <c r="AF23" s="30">
        <f>SUM(AF24:AF28)</f>
        <v>0</v>
      </c>
      <c r="AG23" s="30">
        <f>SUM(AG24:AG28)</f>
        <v>0</v>
      </c>
      <c r="AH23" s="30">
        <f t="shared" si="21"/>
        <v>0</v>
      </c>
      <c r="AI23" s="30">
        <f t="shared" si="21"/>
        <v>0</v>
      </c>
      <c r="AJ23" s="30"/>
      <c r="AK23" s="30">
        <f>SUM(AK24:AK28)</f>
        <v>0</v>
      </c>
      <c r="AL23" s="30">
        <f>SUM(AL24:AL28)</f>
        <v>0</v>
      </c>
      <c r="AM23" s="30"/>
      <c r="AN23" s="30">
        <f>SUM(AN24:AN28)</f>
        <v>0</v>
      </c>
      <c r="AO23" s="30">
        <f>SUM(AO24:AO28)</f>
        <v>0</v>
      </c>
      <c r="AP23" s="30"/>
      <c r="AQ23" s="30">
        <f>SUM(AQ24:AQ28)</f>
        <v>0</v>
      </c>
      <c r="AR23" s="30">
        <f>SUM(AR24:AR28)</f>
        <v>0</v>
      </c>
      <c r="AS23" s="30">
        <f t="shared" ref="AS23:BB23" si="22">SUM(AS24:AS28)</f>
        <v>0</v>
      </c>
      <c r="AT23" s="30">
        <f t="shared" si="22"/>
        <v>0</v>
      </c>
      <c r="AU23" s="30">
        <f t="shared" si="22"/>
        <v>0</v>
      </c>
      <c r="AV23" s="30">
        <f t="shared" si="22"/>
        <v>0</v>
      </c>
      <c r="AW23" s="30">
        <f t="shared" si="22"/>
        <v>300000</v>
      </c>
      <c r="AX23" s="30">
        <f t="shared" si="22"/>
        <v>0</v>
      </c>
      <c r="AY23" s="30">
        <f t="shared" si="22"/>
        <v>0</v>
      </c>
      <c r="AZ23" s="30">
        <f t="shared" si="22"/>
        <v>0</v>
      </c>
      <c r="BA23" s="30">
        <f t="shared" si="22"/>
        <v>0</v>
      </c>
      <c r="BB23" s="30">
        <f t="shared" si="22"/>
        <v>0</v>
      </c>
      <c r="BC23" s="22">
        <f t="shared" si="15"/>
        <v>300000</v>
      </c>
      <c r="BD23" s="30">
        <f>SUM(BD24:BD28)</f>
        <v>0</v>
      </c>
      <c r="BE23" s="208">
        <f t="shared" si="11"/>
        <v>0</v>
      </c>
      <c r="BF23" s="85"/>
    </row>
    <row r="24" spans="1:58" s="29" customFormat="1" ht="15" customHeight="1">
      <c r="A24" s="31"/>
      <c r="D24" s="6"/>
      <c r="F24" s="29" t="s">
        <v>236</v>
      </c>
      <c r="G24" s="32" t="s">
        <v>240</v>
      </c>
      <c r="H24" s="32"/>
      <c r="I24" s="13" t="s">
        <v>239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2">
        <f t="shared" si="15"/>
        <v>0</v>
      </c>
      <c r="BD24" s="22">
        <f t="shared" ref="BD24:BD55" si="23">SUMIF($P$4:$BB$4,"Önként vállalt feladatok",P24:BB24)</f>
        <v>0</v>
      </c>
      <c r="BE24" s="208">
        <f t="shared" si="11"/>
        <v>0</v>
      </c>
      <c r="BF24" s="204"/>
    </row>
    <row r="25" spans="1:58" s="29" customFormat="1" ht="15" customHeight="1">
      <c r="A25" s="31"/>
      <c r="D25" s="6"/>
      <c r="F25" s="29" t="s">
        <v>236</v>
      </c>
      <c r="G25" s="32" t="s">
        <v>241</v>
      </c>
      <c r="H25" s="32"/>
      <c r="I25" s="13" t="s">
        <v>239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2">
        <f t="shared" si="15"/>
        <v>0</v>
      </c>
      <c r="BD25" s="22">
        <f t="shared" si="23"/>
        <v>0</v>
      </c>
      <c r="BE25" s="208">
        <f t="shared" si="11"/>
        <v>0</v>
      </c>
      <c r="BF25" s="204"/>
    </row>
    <row r="26" spans="1:58" s="29" customFormat="1" ht="15" hidden="1" customHeight="1">
      <c r="A26" s="31"/>
      <c r="D26" s="6"/>
      <c r="F26" s="29" t="s">
        <v>236</v>
      </c>
      <c r="G26" s="32" t="s">
        <v>242</v>
      </c>
      <c r="H26" s="32"/>
      <c r="I26" s="13" t="s">
        <v>239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2">
        <f t="shared" si="15"/>
        <v>0</v>
      </c>
      <c r="BD26" s="22">
        <f t="shared" si="23"/>
        <v>0</v>
      </c>
      <c r="BE26" s="208">
        <f t="shared" si="11"/>
        <v>0</v>
      </c>
      <c r="BF26" s="204"/>
    </row>
    <row r="27" spans="1:58" s="29" customFormat="1" ht="15" customHeight="1">
      <c r="A27" s="31"/>
      <c r="D27" s="6"/>
      <c r="F27" s="29" t="s">
        <v>236</v>
      </c>
      <c r="G27" s="32" t="s">
        <v>243</v>
      </c>
      <c r="H27" s="32"/>
      <c r="I27" s="13" t="s">
        <v>239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2">
        <f t="shared" si="15"/>
        <v>0</v>
      </c>
      <c r="BD27" s="22">
        <f t="shared" si="23"/>
        <v>0</v>
      </c>
      <c r="BE27" s="208">
        <f t="shared" si="11"/>
        <v>0</v>
      </c>
      <c r="BF27" s="204"/>
    </row>
    <row r="28" spans="1:58" s="29" customFormat="1" ht="15" customHeight="1">
      <c r="A28" s="31"/>
      <c r="D28" s="6"/>
      <c r="F28" s="29" t="s">
        <v>236</v>
      </c>
      <c r="G28" s="32"/>
      <c r="H28" s="32" t="s">
        <v>383</v>
      </c>
      <c r="I28" s="13" t="s">
        <v>239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>
        <v>300000</v>
      </c>
      <c r="AX28" s="26"/>
      <c r="AY28" s="26"/>
      <c r="AZ28" s="26"/>
      <c r="BA28" s="26"/>
      <c r="BB28" s="26"/>
      <c r="BC28" s="22">
        <f t="shared" si="15"/>
        <v>300000</v>
      </c>
      <c r="BD28" s="22">
        <f t="shared" si="23"/>
        <v>0</v>
      </c>
      <c r="BE28" s="208"/>
      <c r="BF28" s="204"/>
    </row>
    <row r="29" spans="1:58" s="29" customFormat="1" ht="15" customHeight="1">
      <c r="A29" s="31"/>
      <c r="B29" s="6"/>
      <c r="C29" s="6"/>
      <c r="D29" s="21">
        <v>3</v>
      </c>
      <c r="E29" s="6" t="s">
        <v>244</v>
      </c>
      <c r="F29" s="21"/>
      <c r="G29" s="21"/>
      <c r="H29" s="21"/>
      <c r="I29" s="13" t="s">
        <v>245</v>
      </c>
      <c r="J29" s="33">
        <f>J30+J33+J36</f>
        <v>0</v>
      </c>
      <c r="K29" s="33">
        <f>K30+K33+K36</f>
        <v>0</v>
      </c>
      <c r="L29" s="33">
        <f t="shared" ref="L29:Y29" si="24">L30+L33+L36</f>
        <v>0</v>
      </c>
      <c r="M29" s="33">
        <f t="shared" si="24"/>
        <v>0</v>
      </c>
      <c r="N29" s="33">
        <f t="shared" si="24"/>
        <v>0</v>
      </c>
      <c r="O29" s="33">
        <f t="shared" si="24"/>
        <v>0</v>
      </c>
      <c r="P29" s="33">
        <f t="shared" si="24"/>
        <v>0</v>
      </c>
      <c r="Q29" s="33">
        <f t="shared" si="24"/>
        <v>0</v>
      </c>
      <c r="R29" s="33">
        <f t="shared" si="24"/>
        <v>0</v>
      </c>
      <c r="S29" s="33">
        <f t="shared" si="24"/>
        <v>0</v>
      </c>
      <c r="T29" s="33">
        <f t="shared" si="24"/>
        <v>0</v>
      </c>
      <c r="U29" s="33">
        <f t="shared" si="24"/>
        <v>0</v>
      </c>
      <c r="V29" s="33">
        <f t="shared" si="24"/>
        <v>0</v>
      </c>
      <c r="W29" s="33">
        <f t="shared" si="24"/>
        <v>0</v>
      </c>
      <c r="X29" s="33">
        <f t="shared" si="24"/>
        <v>0</v>
      </c>
      <c r="Y29" s="33">
        <f t="shared" si="24"/>
        <v>0</v>
      </c>
      <c r="Z29" s="33">
        <f t="shared" ref="Z29:AI29" si="25">Z30+Z33+Z36</f>
        <v>0</v>
      </c>
      <c r="AA29" s="33">
        <f t="shared" si="25"/>
        <v>0</v>
      </c>
      <c r="AB29" s="33">
        <f t="shared" si="25"/>
        <v>0</v>
      </c>
      <c r="AC29" s="33">
        <f t="shared" si="25"/>
        <v>0</v>
      </c>
      <c r="AD29" s="33">
        <f t="shared" si="25"/>
        <v>0</v>
      </c>
      <c r="AE29" s="33">
        <f>AE30+AE33+AE36</f>
        <v>0</v>
      </c>
      <c r="AF29" s="33">
        <f>AF30+AF33+AF36</f>
        <v>0</v>
      </c>
      <c r="AG29" s="33">
        <f>AG30+AG33+AG36</f>
        <v>0</v>
      </c>
      <c r="AH29" s="33">
        <f t="shared" si="25"/>
        <v>0</v>
      </c>
      <c r="AI29" s="33">
        <f t="shared" si="25"/>
        <v>0</v>
      </c>
      <c r="AJ29" s="33"/>
      <c r="AK29" s="33">
        <f>AK30+AK33+AK36</f>
        <v>0</v>
      </c>
      <c r="AL29" s="33">
        <f>AL30+AL33+AL36</f>
        <v>0</v>
      </c>
      <c r="AM29" s="33"/>
      <c r="AN29" s="33">
        <f>AN30+AN33+AN36</f>
        <v>0</v>
      </c>
      <c r="AO29" s="33">
        <f>AO30+AO33+AO36</f>
        <v>0</v>
      </c>
      <c r="AP29" s="33"/>
      <c r="AQ29" s="33">
        <f>AQ30+AQ33+AQ36</f>
        <v>0</v>
      </c>
      <c r="AR29" s="33">
        <f>AR30+AR33+AR36</f>
        <v>0</v>
      </c>
      <c r="AS29" s="33"/>
      <c r="AT29" s="33">
        <f>AT30+AT33+AT36</f>
        <v>0</v>
      </c>
      <c r="AU29" s="33">
        <f>AU30+AU33+AU36</f>
        <v>0</v>
      </c>
      <c r="AV29" s="33"/>
      <c r="AW29" s="33">
        <f>AW30+AW33+AW36</f>
        <v>5600000</v>
      </c>
      <c r="AX29" s="33">
        <f>AX30+AX33+AX36</f>
        <v>0</v>
      </c>
      <c r="AY29" s="33"/>
      <c r="AZ29" s="33">
        <f>AZ30+AZ33+AZ36</f>
        <v>0</v>
      </c>
      <c r="BA29" s="33">
        <f>BA30+BA33+BA36</f>
        <v>0</v>
      </c>
      <c r="BB29" s="33"/>
      <c r="BC29" s="22">
        <f t="shared" si="15"/>
        <v>5600000</v>
      </c>
      <c r="BD29" s="22">
        <f t="shared" si="23"/>
        <v>0</v>
      </c>
      <c r="BE29" s="208">
        <f t="shared" ref="BE29:BE60" si="26">SUMIF($P$4:$BB$4,"Államigazgatási feladatok",P29:BB29)</f>
        <v>0</v>
      </c>
      <c r="BF29" s="204"/>
    </row>
    <row r="30" spans="1:58" s="29" customFormat="1">
      <c r="A30" s="31"/>
      <c r="D30" s="6"/>
      <c r="E30" s="21">
        <v>1</v>
      </c>
      <c r="F30" s="6" t="s">
        <v>246</v>
      </c>
      <c r="G30" s="21"/>
      <c r="H30" s="21"/>
      <c r="I30" s="13" t="s">
        <v>247</v>
      </c>
      <c r="J30" s="30">
        <f>SUM(J31:J32)</f>
        <v>0</v>
      </c>
      <c r="K30" s="30">
        <f>SUM(K31:K32)</f>
        <v>0</v>
      </c>
      <c r="L30" s="30">
        <f t="shared" ref="L30:Y30" si="27">SUM(L31:L32)</f>
        <v>0</v>
      </c>
      <c r="M30" s="30">
        <f t="shared" si="27"/>
        <v>0</v>
      </c>
      <c r="N30" s="30">
        <f t="shared" si="27"/>
        <v>0</v>
      </c>
      <c r="O30" s="30">
        <f t="shared" si="27"/>
        <v>0</v>
      </c>
      <c r="P30" s="30">
        <f t="shared" si="27"/>
        <v>0</v>
      </c>
      <c r="Q30" s="30">
        <f t="shared" si="27"/>
        <v>0</v>
      </c>
      <c r="R30" s="30">
        <f t="shared" si="27"/>
        <v>0</v>
      </c>
      <c r="S30" s="30">
        <f t="shared" si="27"/>
        <v>0</v>
      </c>
      <c r="T30" s="30">
        <f t="shared" si="27"/>
        <v>0</v>
      </c>
      <c r="U30" s="30">
        <f t="shared" si="27"/>
        <v>0</v>
      </c>
      <c r="V30" s="30">
        <f t="shared" si="27"/>
        <v>0</v>
      </c>
      <c r="W30" s="30">
        <f t="shared" si="27"/>
        <v>0</v>
      </c>
      <c r="X30" s="30">
        <f t="shared" si="27"/>
        <v>0</v>
      </c>
      <c r="Y30" s="30">
        <f t="shared" si="27"/>
        <v>0</v>
      </c>
      <c r="Z30" s="30">
        <f t="shared" ref="Z30:AI30" si="28">SUM(Z31:Z32)</f>
        <v>0</v>
      </c>
      <c r="AA30" s="30">
        <f t="shared" si="28"/>
        <v>0</v>
      </c>
      <c r="AB30" s="30">
        <f t="shared" si="28"/>
        <v>0</v>
      </c>
      <c r="AC30" s="30">
        <f t="shared" si="28"/>
        <v>0</v>
      </c>
      <c r="AD30" s="30">
        <f t="shared" si="28"/>
        <v>0</v>
      </c>
      <c r="AE30" s="30">
        <f>SUM(AE31:AE32)</f>
        <v>0</v>
      </c>
      <c r="AF30" s="30">
        <f>SUM(AF31:AF32)</f>
        <v>0</v>
      </c>
      <c r="AG30" s="30">
        <f>SUM(AG31:AG32)</f>
        <v>0</v>
      </c>
      <c r="AH30" s="30">
        <f t="shared" si="28"/>
        <v>0</v>
      </c>
      <c r="AI30" s="30">
        <f t="shared" si="28"/>
        <v>0</v>
      </c>
      <c r="AJ30" s="30"/>
      <c r="AK30" s="30">
        <f>SUM(AK31:AK32)</f>
        <v>0</v>
      </c>
      <c r="AL30" s="30">
        <f>SUM(AL31:AL32)</f>
        <v>0</v>
      </c>
      <c r="AM30" s="30"/>
      <c r="AN30" s="30">
        <f>SUM(AN31:AN32)</f>
        <v>0</v>
      </c>
      <c r="AO30" s="30">
        <f>SUM(AO31:AO32)</f>
        <v>0</v>
      </c>
      <c r="AP30" s="30"/>
      <c r="AQ30" s="30">
        <f>SUM(AQ31:AQ32)</f>
        <v>0</v>
      </c>
      <c r="AR30" s="30">
        <f>SUM(AR31:AR32)</f>
        <v>0</v>
      </c>
      <c r="AS30" s="30"/>
      <c r="AT30" s="30">
        <f>SUM(AT31:AT32)</f>
        <v>0</v>
      </c>
      <c r="AU30" s="30">
        <f>SUM(AU31:AU32)</f>
        <v>0</v>
      </c>
      <c r="AV30" s="30">
        <f>SUM(AV31:AV32)</f>
        <v>0</v>
      </c>
      <c r="AW30" s="30">
        <f>SUM(AW31:AW32)</f>
        <v>5200000</v>
      </c>
      <c r="AX30" s="30">
        <f>SUM(AX31:AX32)</f>
        <v>0</v>
      </c>
      <c r="AY30" s="30"/>
      <c r="AZ30" s="30">
        <f>SUM(AZ31:AZ32)</f>
        <v>0</v>
      </c>
      <c r="BA30" s="30">
        <f>SUM(BA31:BA32)</f>
        <v>0</v>
      </c>
      <c r="BB30" s="30"/>
      <c r="BC30" s="22">
        <f t="shared" si="15"/>
        <v>5200000</v>
      </c>
      <c r="BD30" s="22">
        <f t="shared" si="23"/>
        <v>0</v>
      </c>
      <c r="BE30" s="208">
        <f t="shared" si="26"/>
        <v>0</v>
      </c>
      <c r="BF30" s="204"/>
    </row>
    <row r="31" spans="1:58" s="29" customFormat="1">
      <c r="A31" s="31"/>
      <c r="D31" s="6"/>
      <c r="F31" s="29" t="s">
        <v>236</v>
      </c>
      <c r="G31" s="32" t="s">
        <v>248</v>
      </c>
      <c r="H31" s="32"/>
      <c r="I31" s="13" t="s">
        <v>247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>
        <v>5200000</v>
      </c>
      <c r="AX31" s="26"/>
      <c r="AY31" s="26"/>
      <c r="AZ31" s="26"/>
      <c r="BA31" s="26"/>
      <c r="BB31" s="26"/>
      <c r="BC31" s="22">
        <f t="shared" si="15"/>
        <v>5200000</v>
      </c>
      <c r="BD31" s="22">
        <f t="shared" si="23"/>
        <v>0</v>
      </c>
      <c r="BE31" s="208">
        <f t="shared" si="26"/>
        <v>0</v>
      </c>
      <c r="BF31" s="204"/>
    </row>
    <row r="32" spans="1:58" s="29" customFormat="1">
      <c r="A32" s="31"/>
      <c r="D32" s="6"/>
      <c r="F32" s="29" t="s">
        <v>236</v>
      </c>
      <c r="G32" s="32" t="s">
        <v>249</v>
      </c>
      <c r="H32" s="32"/>
      <c r="I32" s="13" t="s">
        <v>247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2">
        <f t="shared" si="15"/>
        <v>0</v>
      </c>
      <c r="BD32" s="22">
        <f t="shared" si="23"/>
        <v>0</v>
      </c>
      <c r="BE32" s="208">
        <f t="shared" si="26"/>
        <v>0</v>
      </c>
      <c r="BF32" s="204"/>
    </row>
    <row r="33" spans="1:58" s="29" customFormat="1">
      <c r="A33" s="31"/>
      <c r="D33" s="6"/>
      <c r="E33" s="21">
        <v>2</v>
      </c>
      <c r="F33" s="6" t="s">
        <v>250</v>
      </c>
      <c r="G33" s="21"/>
      <c r="H33" s="21"/>
      <c r="I33" s="13" t="s">
        <v>251</v>
      </c>
      <c r="J33" s="30">
        <f>SUM(J34:J35)</f>
        <v>0</v>
      </c>
      <c r="K33" s="30">
        <f>SUM(K34:K35)</f>
        <v>0</v>
      </c>
      <c r="L33" s="30">
        <f t="shared" ref="L33:Y33" si="29">SUM(L34:L35)</f>
        <v>0</v>
      </c>
      <c r="M33" s="30">
        <f t="shared" si="29"/>
        <v>0</v>
      </c>
      <c r="N33" s="30">
        <f t="shared" si="29"/>
        <v>0</v>
      </c>
      <c r="O33" s="30">
        <f t="shared" si="29"/>
        <v>0</v>
      </c>
      <c r="P33" s="30">
        <f t="shared" si="29"/>
        <v>0</v>
      </c>
      <c r="Q33" s="30">
        <f t="shared" si="29"/>
        <v>0</v>
      </c>
      <c r="R33" s="30">
        <f t="shared" si="29"/>
        <v>0</v>
      </c>
      <c r="S33" s="30">
        <f t="shared" si="29"/>
        <v>0</v>
      </c>
      <c r="T33" s="30">
        <f t="shared" si="29"/>
        <v>0</v>
      </c>
      <c r="U33" s="30">
        <f t="shared" si="29"/>
        <v>0</v>
      </c>
      <c r="V33" s="30">
        <f t="shared" si="29"/>
        <v>0</v>
      </c>
      <c r="W33" s="30">
        <f t="shared" si="29"/>
        <v>0</v>
      </c>
      <c r="X33" s="30">
        <f t="shared" si="29"/>
        <v>0</v>
      </c>
      <c r="Y33" s="30">
        <f t="shared" si="29"/>
        <v>0</v>
      </c>
      <c r="Z33" s="30">
        <f t="shared" ref="Z33:AI33" si="30">SUM(Z34:Z35)</f>
        <v>0</v>
      </c>
      <c r="AA33" s="30">
        <f t="shared" si="30"/>
        <v>0</v>
      </c>
      <c r="AB33" s="30">
        <f t="shared" si="30"/>
        <v>0</v>
      </c>
      <c r="AC33" s="30">
        <f t="shared" si="30"/>
        <v>0</v>
      </c>
      <c r="AD33" s="30">
        <f t="shared" si="30"/>
        <v>0</v>
      </c>
      <c r="AE33" s="30">
        <f>SUM(AE34:AE35)</f>
        <v>0</v>
      </c>
      <c r="AF33" s="30">
        <f>SUM(AF34:AF35)</f>
        <v>0</v>
      </c>
      <c r="AG33" s="30">
        <f>SUM(AG34:AG35)</f>
        <v>0</v>
      </c>
      <c r="AH33" s="30">
        <f t="shared" si="30"/>
        <v>0</v>
      </c>
      <c r="AI33" s="30">
        <f t="shared" si="30"/>
        <v>0</v>
      </c>
      <c r="AJ33" s="30"/>
      <c r="AK33" s="30">
        <f>SUM(AK34:AK35)</f>
        <v>0</v>
      </c>
      <c r="AL33" s="30">
        <f>SUM(AL34:AL35)</f>
        <v>0</v>
      </c>
      <c r="AM33" s="30"/>
      <c r="AN33" s="30">
        <f>SUM(AN34:AN35)</f>
        <v>0</v>
      </c>
      <c r="AO33" s="30">
        <f>SUM(AO34:AO35)</f>
        <v>0</v>
      </c>
      <c r="AP33" s="30"/>
      <c r="AQ33" s="30">
        <f>SUM(AQ34:AQ35)</f>
        <v>0</v>
      </c>
      <c r="AR33" s="30">
        <f>SUM(AR34:AR35)</f>
        <v>0</v>
      </c>
      <c r="AS33" s="30"/>
      <c r="AT33" s="30">
        <f t="shared" ref="AT33:BA33" si="31">SUM(AT34:AT35)</f>
        <v>0</v>
      </c>
      <c r="AU33" s="30">
        <f t="shared" si="31"/>
        <v>0</v>
      </c>
      <c r="AV33" s="30">
        <f t="shared" si="31"/>
        <v>0</v>
      </c>
      <c r="AW33" s="30">
        <f t="shared" si="31"/>
        <v>400000</v>
      </c>
      <c r="AX33" s="30">
        <f t="shared" si="31"/>
        <v>0</v>
      </c>
      <c r="AY33" s="30">
        <f t="shared" si="31"/>
        <v>0</v>
      </c>
      <c r="AZ33" s="30">
        <f t="shared" si="31"/>
        <v>0</v>
      </c>
      <c r="BA33" s="30">
        <f t="shared" si="31"/>
        <v>0</v>
      </c>
      <c r="BB33" s="30"/>
      <c r="BC33" s="22">
        <f t="shared" si="15"/>
        <v>400000</v>
      </c>
      <c r="BD33" s="22">
        <f t="shared" si="23"/>
        <v>0</v>
      </c>
      <c r="BE33" s="208">
        <f t="shared" si="26"/>
        <v>0</v>
      </c>
      <c r="BF33" s="204"/>
    </row>
    <row r="34" spans="1:58" s="6" customFormat="1">
      <c r="A34" s="20"/>
      <c r="B34" s="29"/>
      <c r="C34" s="29"/>
      <c r="F34" s="29" t="s">
        <v>236</v>
      </c>
      <c r="G34" s="32" t="s">
        <v>252</v>
      </c>
      <c r="H34" s="32"/>
      <c r="I34" s="13" t="s">
        <v>251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2">
        <f t="shared" si="15"/>
        <v>0</v>
      </c>
      <c r="BD34" s="22">
        <f t="shared" si="23"/>
        <v>0</v>
      </c>
      <c r="BE34" s="208">
        <f t="shared" si="26"/>
        <v>0</v>
      </c>
      <c r="BF34" s="85"/>
    </row>
    <row r="35" spans="1:58" s="29" customFormat="1">
      <c r="A35" s="31"/>
      <c r="B35" s="6"/>
      <c r="C35" s="6"/>
      <c r="D35" s="6"/>
      <c r="F35" s="29" t="s">
        <v>236</v>
      </c>
      <c r="G35" s="32" t="s">
        <v>253</v>
      </c>
      <c r="H35" s="32"/>
      <c r="I35" s="13" t="s">
        <v>251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>
        <v>400000</v>
      </c>
      <c r="AX35" s="26"/>
      <c r="AY35" s="26"/>
      <c r="AZ35" s="26"/>
      <c r="BA35" s="26"/>
      <c r="BB35" s="26"/>
      <c r="BC35" s="22">
        <f t="shared" si="15"/>
        <v>400000</v>
      </c>
      <c r="BD35" s="22">
        <f t="shared" si="23"/>
        <v>0</v>
      </c>
      <c r="BE35" s="208">
        <f t="shared" si="26"/>
        <v>0</v>
      </c>
      <c r="BF35" s="204"/>
    </row>
    <row r="36" spans="1:58" s="29" customFormat="1">
      <c r="A36" s="31"/>
      <c r="D36" s="6"/>
      <c r="E36" s="21">
        <v>3</v>
      </c>
      <c r="F36" s="6" t="s">
        <v>254</v>
      </c>
      <c r="G36" s="21"/>
      <c r="H36" s="21"/>
      <c r="I36" s="13" t="s">
        <v>255</v>
      </c>
      <c r="J36" s="30">
        <f>SUM(J37:J39)</f>
        <v>0</v>
      </c>
      <c r="K36" s="30">
        <f>SUM(K37:K39)</f>
        <v>0</v>
      </c>
      <c r="L36" s="30">
        <f t="shared" ref="L36:Y36" si="32">SUM(L37:L39)</f>
        <v>0</v>
      </c>
      <c r="M36" s="30">
        <f t="shared" si="32"/>
        <v>0</v>
      </c>
      <c r="N36" s="30">
        <f t="shared" si="32"/>
        <v>0</v>
      </c>
      <c r="O36" s="30">
        <f t="shared" si="32"/>
        <v>0</v>
      </c>
      <c r="P36" s="30">
        <f t="shared" si="32"/>
        <v>0</v>
      </c>
      <c r="Q36" s="30">
        <f t="shared" si="32"/>
        <v>0</v>
      </c>
      <c r="R36" s="30">
        <f t="shared" si="32"/>
        <v>0</v>
      </c>
      <c r="S36" s="30">
        <f t="shared" si="32"/>
        <v>0</v>
      </c>
      <c r="T36" s="30">
        <f t="shared" si="32"/>
        <v>0</v>
      </c>
      <c r="U36" s="30">
        <f t="shared" si="32"/>
        <v>0</v>
      </c>
      <c r="V36" s="30">
        <f t="shared" si="32"/>
        <v>0</v>
      </c>
      <c r="W36" s="30">
        <f t="shared" si="32"/>
        <v>0</v>
      </c>
      <c r="X36" s="30">
        <f t="shared" si="32"/>
        <v>0</v>
      </c>
      <c r="Y36" s="30">
        <f t="shared" si="32"/>
        <v>0</v>
      </c>
      <c r="Z36" s="30">
        <f t="shared" ref="Z36:AI36" si="33">SUM(Z37:Z39)</f>
        <v>0</v>
      </c>
      <c r="AA36" s="30">
        <f t="shared" si="33"/>
        <v>0</v>
      </c>
      <c r="AB36" s="30">
        <f t="shared" si="33"/>
        <v>0</v>
      </c>
      <c r="AC36" s="30">
        <f t="shared" si="33"/>
        <v>0</v>
      </c>
      <c r="AD36" s="30">
        <f t="shared" si="33"/>
        <v>0</v>
      </c>
      <c r="AE36" s="30">
        <f>SUM(AE37:AE39)</f>
        <v>0</v>
      </c>
      <c r="AF36" s="30">
        <f>SUM(AF37:AF39)</f>
        <v>0</v>
      </c>
      <c r="AG36" s="30">
        <f>SUM(AG37:AG39)</f>
        <v>0</v>
      </c>
      <c r="AH36" s="30">
        <f t="shared" si="33"/>
        <v>0</v>
      </c>
      <c r="AI36" s="30">
        <f t="shared" si="33"/>
        <v>0</v>
      </c>
      <c r="AJ36" s="30"/>
      <c r="AK36" s="30">
        <f>SUM(AK37:AK39)</f>
        <v>0</v>
      </c>
      <c r="AL36" s="30">
        <f>SUM(AL37:AL39)</f>
        <v>0</v>
      </c>
      <c r="AM36" s="30"/>
      <c r="AN36" s="30">
        <f>SUM(AN37:AN39)</f>
        <v>0</v>
      </c>
      <c r="AO36" s="30">
        <f>SUM(AO37:AO39)</f>
        <v>0</v>
      </c>
      <c r="AP36" s="30"/>
      <c r="AQ36" s="30"/>
      <c r="AR36" s="30">
        <f>SUM(AR37:AR39)</f>
        <v>0</v>
      </c>
      <c r="AS36" s="30"/>
      <c r="AT36" s="30">
        <f>SUM(AT37:AT39)</f>
        <v>0</v>
      </c>
      <c r="AU36" s="30">
        <f>SUM(AU37:AU39)</f>
        <v>0</v>
      </c>
      <c r="AV36" s="30"/>
      <c r="AW36" s="30">
        <f>SUM(AW37:AW39)</f>
        <v>0</v>
      </c>
      <c r="AX36" s="30">
        <f>SUM(AX37:AX39)</f>
        <v>0</v>
      </c>
      <c r="AY36" s="30"/>
      <c r="AZ36" s="30">
        <f>SUM(AZ37:AZ39)</f>
        <v>0</v>
      </c>
      <c r="BA36" s="30">
        <f>SUM(BA37:BA39)</f>
        <v>0</v>
      </c>
      <c r="BB36" s="30"/>
      <c r="BC36" s="22">
        <f t="shared" si="15"/>
        <v>0</v>
      </c>
      <c r="BD36" s="22">
        <f t="shared" si="23"/>
        <v>0</v>
      </c>
      <c r="BE36" s="208">
        <f t="shared" si="26"/>
        <v>0</v>
      </c>
      <c r="BF36" s="204"/>
    </row>
    <row r="37" spans="1:58" s="29" customFormat="1">
      <c r="A37" s="31"/>
      <c r="D37" s="6"/>
      <c r="F37" s="29" t="s">
        <v>236</v>
      </c>
      <c r="G37" s="32" t="s">
        <v>256</v>
      </c>
      <c r="H37" s="32"/>
      <c r="I37" s="13" t="s">
        <v>255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2">
        <f t="shared" si="15"/>
        <v>0</v>
      </c>
      <c r="BD37" s="22">
        <f t="shared" si="23"/>
        <v>0</v>
      </c>
      <c r="BE37" s="208">
        <f t="shared" si="26"/>
        <v>0</v>
      </c>
      <c r="BF37" s="204"/>
    </row>
    <row r="38" spans="1:58" s="29" customFormat="1">
      <c r="A38" s="31"/>
      <c r="D38" s="6"/>
      <c r="F38" s="29" t="s">
        <v>236</v>
      </c>
      <c r="G38" s="32" t="s">
        <v>192</v>
      </c>
      <c r="H38" s="32"/>
      <c r="I38" s="13" t="s">
        <v>255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2">
        <f t="shared" si="15"/>
        <v>0</v>
      </c>
      <c r="BD38" s="22">
        <f t="shared" si="23"/>
        <v>0</v>
      </c>
      <c r="BE38" s="208">
        <f t="shared" si="26"/>
        <v>0</v>
      </c>
      <c r="BF38" s="204"/>
    </row>
    <row r="39" spans="1:58" s="29" customFormat="1">
      <c r="A39" s="31"/>
      <c r="D39" s="6"/>
      <c r="F39" s="29" t="s">
        <v>236</v>
      </c>
      <c r="G39" s="32" t="s">
        <v>257</v>
      </c>
      <c r="H39" s="32"/>
      <c r="I39" s="13" t="s">
        <v>255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2">
        <f t="shared" si="15"/>
        <v>0</v>
      </c>
      <c r="BD39" s="22">
        <f t="shared" si="23"/>
        <v>0</v>
      </c>
      <c r="BE39" s="208">
        <f t="shared" si="26"/>
        <v>0</v>
      </c>
      <c r="BF39" s="204"/>
    </row>
    <row r="40" spans="1:58" s="29" customFormat="1">
      <c r="A40" s="31"/>
      <c r="C40" s="6"/>
      <c r="D40" s="21">
        <v>4</v>
      </c>
      <c r="E40" s="6" t="s">
        <v>258</v>
      </c>
      <c r="F40" s="21"/>
      <c r="G40" s="21"/>
      <c r="H40" s="21"/>
      <c r="I40" s="13" t="s">
        <v>259</v>
      </c>
      <c r="J40" s="30">
        <f>SUM(J41:J45)</f>
        <v>0</v>
      </c>
      <c r="K40" s="30">
        <f>SUM(K41:K45)</f>
        <v>0</v>
      </c>
      <c r="L40" s="30">
        <f t="shared" ref="L40:Y40" si="34">SUM(L41:L45)</f>
        <v>0</v>
      </c>
      <c r="M40" s="30">
        <f t="shared" si="34"/>
        <v>0</v>
      </c>
      <c r="N40" s="30">
        <f t="shared" si="34"/>
        <v>0</v>
      </c>
      <c r="O40" s="30">
        <f t="shared" si="34"/>
        <v>0</v>
      </c>
      <c r="P40" s="30">
        <f t="shared" si="34"/>
        <v>0</v>
      </c>
      <c r="Q40" s="30">
        <f t="shared" si="34"/>
        <v>0</v>
      </c>
      <c r="R40" s="30">
        <f t="shared" si="34"/>
        <v>0</v>
      </c>
      <c r="S40" s="30">
        <f t="shared" si="34"/>
        <v>0</v>
      </c>
      <c r="T40" s="30">
        <f t="shared" si="34"/>
        <v>0</v>
      </c>
      <c r="U40" s="30">
        <f t="shared" si="34"/>
        <v>0</v>
      </c>
      <c r="V40" s="30">
        <f t="shared" si="34"/>
        <v>0</v>
      </c>
      <c r="W40" s="30">
        <f t="shared" si="34"/>
        <v>0</v>
      </c>
      <c r="X40" s="30">
        <f t="shared" si="34"/>
        <v>0</v>
      </c>
      <c r="Y40" s="30">
        <f t="shared" si="34"/>
        <v>0</v>
      </c>
      <c r="Z40" s="30">
        <f t="shared" ref="Z40:AI40" si="35">SUM(Z41:Z45)</f>
        <v>0</v>
      </c>
      <c r="AA40" s="30">
        <f t="shared" si="35"/>
        <v>0</v>
      </c>
      <c r="AB40" s="30">
        <f t="shared" si="35"/>
        <v>0</v>
      </c>
      <c r="AC40" s="30">
        <f t="shared" si="35"/>
        <v>0</v>
      </c>
      <c r="AD40" s="30">
        <f t="shared" si="35"/>
        <v>0</v>
      </c>
      <c r="AE40" s="30">
        <f>SUM(AE41:AE45)</f>
        <v>0</v>
      </c>
      <c r="AF40" s="30">
        <f>SUM(AF41:AF45)</f>
        <v>0</v>
      </c>
      <c r="AG40" s="30">
        <f>SUM(AG41:AG45)</f>
        <v>0</v>
      </c>
      <c r="AH40" s="30">
        <f t="shared" si="35"/>
        <v>0</v>
      </c>
      <c r="AI40" s="30">
        <f t="shared" si="35"/>
        <v>0</v>
      </c>
      <c r="AJ40" s="30"/>
      <c r="AK40" s="30">
        <f>SUM(AK41:AK45)</f>
        <v>0</v>
      </c>
      <c r="AL40" s="30">
        <f>SUM(AL41:AL45)</f>
        <v>0</v>
      </c>
      <c r="AM40" s="30"/>
      <c r="AN40" s="30">
        <f>SUM(AN41:AN45)</f>
        <v>0</v>
      </c>
      <c r="AO40" s="30">
        <f>SUM(AO41:AO45)</f>
        <v>0</v>
      </c>
      <c r="AP40" s="30"/>
      <c r="AQ40" s="30"/>
      <c r="AR40" s="30">
        <f>SUM(AR41:AR45)</f>
        <v>0</v>
      </c>
      <c r="AS40" s="30"/>
      <c r="AT40" s="30">
        <f>SUM(AT41:AT45)</f>
        <v>0</v>
      </c>
      <c r="AU40" s="30">
        <f>SUM(AU41:AU45)</f>
        <v>0</v>
      </c>
      <c r="AV40" s="30"/>
      <c r="AW40" s="30"/>
      <c r="AX40" s="30">
        <f>SUM(AX41:AX45)</f>
        <v>0</v>
      </c>
      <c r="AY40" s="30"/>
      <c r="AZ40" s="30">
        <f>SUM(AZ41:AZ45)</f>
        <v>0</v>
      </c>
      <c r="BA40" s="30">
        <f>SUM(BA41:BA45)</f>
        <v>0</v>
      </c>
      <c r="BB40" s="30"/>
      <c r="BC40" s="22">
        <f t="shared" si="15"/>
        <v>0</v>
      </c>
      <c r="BD40" s="22">
        <f t="shared" si="23"/>
        <v>0</v>
      </c>
      <c r="BE40" s="208">
        <f t="shared" si="26"/>
        <v>0</v>
      </c>
      <c r="BF40" s="204"/>
    </row>
    <row r="41" spans="1:58" s="6" customFormat="1">
      <c r="A41" s="20"/>
      <c r="B41" s="29"/>
      <c r="C41" s="29"/>
      <c r="F41" s="29" t="s">
        <v>236</v>
      </c>
      <c r="G41" s="611" t="s">
        <v>260</v>
      </c>
      <c r="H41" s="611"/>
      <c r="I41" s="13" t="s">
        <v>259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2">
        <f t="shared" si="15"/>
        <v>0</v>
      </c>
      <c r="BD41" s="22">
        <f t="shared" si="23"/>
        <v>0</v>
      </c>
      <c r="BE41" s="208">
        <f t="shared" si="26"/>
        <v>0</v>
      </c>
      <c r="BF41" s="85"/>
    </row>
    <row r="42" spans="1:58" s="29" customFormat="1">
      <c r="A42" s="31"/>
      <c r="D42" s="6"/>
      <c r="F42" s="29" t="s">
        <v>236</v>
      </c>
      <c r="G42" s="611" t="s">
        <v>179</v>
      </c>
      <c r="H42" s="611"/>
      <c r="I42" s="13" t="s">
        <v>259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2">
        <f t="shared" si="15"/>
        <v>0</v>
      </c>
      <c r="BD42" s="22">
        <f t="shared" si="23"/>
        <v>0</v>
      </c>
      <c r="BE42" s="208">
        <f t="shared" si="26"/>
        <v>0</v>
      </c>
      <c r="BF42" s="204"/>
    </row>
    <row r="43" spans="1:58" s="29" customFormat="1">
      <c r="A43" s="31"/>
      <c r="F43" s="29" t="s">
        <v>236</v>
      </c>
      <c r="G43" s="611" t="s">
        <v>261</v>
      </c>
      <c r="H43" s="611"/>
      <c r="I43" s="13" t="s">
        <v>259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2">
        <f t="shared" si="15"/>
        <v>0</v>
      </c>
      <c r="BD43" s="22">
        <f t="shared" si="23"/>
        <v>0</v>
      </c>
      <c r="BE43" s="208">
        <f t="shared" si="26"/>
        <v>0</v>
      </c>
      <c r="BF43" s="204"/>
    </row>
    <row r="44" spans="1:58" s="29" customFormat="1">
      <c r="A44" s="31"/>
      <c r="F44" s="29" t="s">
        <v>236</v>
      </c>
      <c r="G44" s="32" t="s">
        <v>262</v>
      </c>
      <c r="H44" s="32"/>
      <c r="I44" s="13" t="s">
        <v>259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2">
        <f t="shared" si="15"/>
        <v>0</v>
      </c>
      <c r="BD44" s="22">
        <f t="shared" si="23"/>
        <v>0</v>
      </c>
      <c r="BE44" s="208">
        <f t="shared" si="26"/>
        <v>0</v>
      </c>
      <c r="BF44" s="204"/>
    </row>
    <row r="45" spans="1:58" s="29" customFormat="1">
      <c r="A45" s="31"/>
      <c r="F45" s="29" t="s">
        <v>236</v>
      </c>
      <c r="G45" s="32" t="s">
        <v>263</v>
      </c>
      <c r="H45" s="32"/>
      <c r="I45" s="13" t="s">
        <v>259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2">
        <f t="shared" si="15"/>
        <v>0</v>
      </c>
      <c r="BD45" s="22">
        <f t="shared" si="23"/>
        <v>0</v>
      </c>
      <c r="BE45" s="208">
        <f t="shared" si="26"/>
        <v>0</v>
      </c>
      <c r="BF45" s="204"/>
    </row>
    <row r="46" spans="1:58" s="29" customFormat="1" ht="17.25" customHeight="1">
      <c r="A46" s="31"/>
      <c r="B46" s="13"/>
      <c r="C46" s="14">
        <v>3</v>
      </c>
      <c r="D46" s="15" t="s">
        <v>264</v>
      </c>
      <c r="E46" s="14"/>
      <c r="F46" s="14"/>
      <c r="G46" s="14"/>
      <c r="H46" s="14"/>
      <c r="I46" s="199" t="s">
        <v>265</v>
      </c>
      <c r="J46" s="18">
        <f t="shared" ref="J46:Q46" si="36">J47+J48+J49+J50+J54+J55+J56+J57+J59+J61</f>
        <v>0</v>
      </c>
      <c r="K46" s="18">
        <f t="shared" si="36"/>
        <v>0</v>
      </c>
      <c r="L46" s="18">
        <f t="shared" si="36"/>
        <v>0</v>
      </c>
      <c r="M46" s="18">
        <f t="shared" si="36"/>
        <v>0</v>
      </c>
      <c r="N46" s="18">
        <f t="shared" si="36"/>
        <v>0</v>
      </c>
      <c r="O46" s="18">
        <f t="shared" si="36"/>
        <v>0</v>
      </c>
      <c r="P46" s="18">
        <f t="shared" si="36"/>
        <v>204986</v>
      </c>
      <c r="Q46" s="18">
        <f t="shared" si="36"/>
        <v>0</v>
      </c>
      <c r="R46" s="18">
        <f t="shared" ref="R46:Y46" si="37">R47+R48+R49+R50+R54+R55+R56+R57+R59+R61</f>
        <v>0</v>
      </c>
      <c r="S46" s="18">
        <f t="shared" si="37"/>
        <v>0</v>
      </c>
      <c r="T46" s="18">
        <f t="shared" si="37"/>
        <v>0</v>
      </c>
      <c r="U46" s="18">
        <f t="shared" si="37"/>
        <v>0</v>
      </c>
      <c r="V46" s="18">
        <f t="shared" si="37"/>
        <v>0</v>
      </c>
      <c r="W46" s="18">
        <f t="shared" si="37"/>
        <v>0</v>
      </c>
      <c r="X46" s="18">
        <f t="shared" si="37"/>
        <v>0</v>
      </c>
      <c r="Y46" s="18">
        <f t="shared" si="37"/>
        <v>0</v>
      </c>
      <c r="Z46" s="18">
        <f t="shared" ref="Z46:AP46" si="38">Z47+Z48+Z49+Z50+Z54+Z55+Z56+Z57+Z59+Z61</f>
        <v>0</v>
      </c>
      <c r="AA46" s="18">
        <f t="shared" si="38"/>
        <v>0</v>
      </c>
      <c r="AB46" s="18">
        <f t="shared" si="38"/>
        <v>251000</v>
      </c>
      <c r="AC46" s="18">
        <f t="shared" si="38"/>
        <v>0</v>
      </c>
      <c r="AD46" s="18">
        <f t="shared" si="38"/>
        <v>0</v>
      </c>
      <c r="AE46" s="18">
        <f>AE47+AE48+AE49+AE50+AE54+AE55+AE56+AE57+AE59+AE61</f>
        <v>741486</v>
      </c>
      <c r="AF46" s="18">
        <f>AF47+AF48+AF49+AF50+AF54+AF55+AF56+AF57+AF59+AF61</f>
        <v>0</v>
      </c>
      <c r="AG46" s="18">
        <f>AG47+AG48+AG49+AG50+AG54+AG55+AG56+AG57+AG59+AG61</f>
        <v>0</v>
      </c>
      <c r="AH46" s="18">
        <f t="shared" si="38"/>
        <v>0</v>
      </c>
      <c r="AI46" s="18">
        <f t="shared" si="38"/>
        <v>0</v>
      </c>
      <c r="AJ46" s="18">
        <f t="shared" si="38"/>
        <v>0</v>
      </c>
      <c r="AK46" s="18">
        <f t="shared" si="38"/>
        <v>0</v>
      </c>
      <c r="AL46" s="18">
        <f t="shared" si="38"/>
        <v>0</v>
      </c>
      <c r="AM46" s="18">
        <f t="shared" si="38"/>
        <v>0</v>
      </c>
      <c r="AN46" s="18">
        <f t="shared" si="38"/>
        <v>0</v>
      </c>
      <c r="AO46" s="18">
        <f t="shared" si="38"/>
        <v>0</v>
      </c>
      <c r="AP46" s="18">
        <f t="shared" si="38"/>
        <v>0</v>
      </c>
      <c r="AQ46" s="18">
        <f>AQ47+AQ48+AQ49+AQ50+AQ54+AQ55+AQ56+AQ57+AQ59+AQ61</f>
        <v>0</v>
      </c>
      <c r="AR46" s="18">
        <f>AR47+AR48+AR49+AR50+AR54+AR55+AR56+AR57+AR59+AR61</f>
        <v>0</v>
      </c>
      <c r="AS46" s="18"/>
      <c r="AT46" s="18">
        <f>AT47+AT48+AT49+AT50+AT54+AT55+AT56+AT57+AT59+AT61</f>
        <v>0</v>
      </c>
      <c r="AU46" s="18">
        <f>AU47+AU48+AU49+AU50+AU54+AU55+AU56+AU57+AU59+AU61</f>
        <v>0</v>
      </c>
      <c r="AV46" s="18"/>
      <c r="AW46" s="18">
        <f>AW47+AW48+AW49+AW50+AW54+AW55+AW56+AW57+AW59+AW61</f>
        <v>0</v>
      </c>
      <c r="AX46" s="18">
        <f>AX47+AX48+AX49+AX50+AX54+AX55+AX56+AX57+AX59+AX61</f>
        <v>0</v>
      </c>
      <c r="AY46" s="18"/>
      <c r="AZ46" s="18">
        <f>AZ47+AZ48+AZ49+AZ50+AZ54+AZ55+AZ56+AZ57+AZ59+AZ61</f>
        <v>200000</v>
      </c>
      <c r="BA46" s="18">
        <f>BA47+BA48+BA49+BA50+BA54+BA55+BA56+BA57+BA59+BA61</f>
        <v>0</v>
      </c>
      <c r="BB46" s="18"/>
      <c r="BC46" s="17">
        <f>SUMIF($J$4:$BB$4,"Kötelező feladatok",J46:BB46)</f>
        <v>1397472</v>
      </c>
      <c r="BD46" s="17">
        <f t="shared" si="23"/>
        <v>0</v>
      </c>
      <c r="BE46" s="207">
        <f t="shared" si="26"/>
        <v>0</v>
      </c>
      <c r="BF46" s="204"/>
    </row>
    <row r="47" spans="1:58" s="29" customFormat="1">
      <c r="A47" s="31"/>
      <c r="B47" s="6"/>
      <c r="C47" s="6"/>
      <c r="D47" s="21">
        <v>1</v>
      </c>
      <c r="E47" s="6" t="s">
        <v>266</v>
      </c>
      <c r="F47" s="21"/>
      <c r="G47" s="21"/>
      <c r="H47" s="21"/>
      <c r="I47" s="6" t="s">
        <v>267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>
        <v>200000</v>
      </c>
      <c r="BA47" s="26"/>
      <c r="BB47" s="26"/>
      <c r="BC47" s="22">
        <f t="shared" si="15"/>
        <v>200000</v>
      </c>
      <c r="BD47" s="22">
        <f t="shared" si="23"/>
        <v>0</v>
      </c>
      <c r="BE47" s="208">
        <f t="shared" si="26"/>
        <v>0</v>
      </c>
      <c r="BF47" s="204"/>
    </row>
    <row r="48" spans="1:58" s="29" customFormat="1">
      <c r="A48" s="31"/>
      <c r="B48" s="6"/>
      <c r="C48" s="6"/>
      <c r="D48" s="21">
        <v>2</v>
      </c>
      <c r="E48" s="6" t="s">
        <v>268</v>
      </c>
      <c r="F48" s="21"/>
      <c r="G48" s="21"/>
      <c r="H48" s="21"/>
      <c r="I48" s="24" t="s">
        <v>269</v>
      </c>
      <c r="J48" s="25"/>
      <c r="K48" s="25"/>
      <c r="L48" s="25"/>
      <c r="M48" s="25"/>
      <c r="N48" s="25"/>
      <c r="O48" s="25"/>
      <c r="P48" s="25">
        <v>204986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>
        <v>741486</v>
      </c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2">
        <f t="shared" si="15"/>
        <v>946472</v>
      </c>
      <c r="BD48" s="22">
        <f t="shared" si="23"/>
        <v>0</v>
      </c>
      <c r="BE48" s="208">
        <f t="shared" si="26"/>
        <v>0</v>
      </c>
      <c r="BF48" s="204"/>
    </row>
    <row r="49" spans="1:58" s="29" customFormat="1">
      <c r="A49" s="31"/>
      <c r="C49" s="6"/>
      <c r="D49" s="21">
        <v>3</v>
      </c>
      <c r="E49" s="6" t="s">
        <v>270</v>
      </c>
      <c r="F49" s="21"/>
      <c r="G49" s="21"/>
      <c r="H49" s="21"/>
      <c r="I49" s="24" t="s">
        <v>271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2">
        <f t="shared" si="15"/>
        <v>0</v>
      </c>
      <c r="BD49" s="22">
        <f t="shared" si="23"/>
        <v>0</v>
      </c>
      <c r="BE49" s="208">
        <f t="shared" si="26"/>
        <v>0</v>
      </c>
      <c r="BF49" s="204"/>
    </row>
    <row r="50" spans="1:58" s="29" customFormat="1">
      <c r="A50" s="31"/>
      <c r="C50" s="6"/>
      <c r="D50" s="21">
        <v>4</v>
      </c>
      <c r="E50" s="13" t="s">
        <v>272</v>
      </c>
      <c r="F50" s="13"/>
      <c r="G50" s="13"/>
      <c r="H50" s="13"/>
      <c r="I50" s="13" t="s">
        <v>273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f>SUM(V51:V53)</f>
        <v>0</v>
      </c>
      <c r="W50" s="26">
        <f t="shared" ref="W50:BD50" si="39">SUM(W51:W53)</f>
        <v>0</v>
      </c>
      <c r="X50" s="26">
        <f t="shared" si="39"/>
        <v>0</v>
      </c>
      <c r="Y50" s="26">
        <f t="shared" si="39"/>
        <v>0</v>
      </c>
      <c r="Z50" s="26">
        <f t="shared" si="39"/>
        <v>0</v>
      </c>
      <c r="AA50" s="26">
        <f t="shared" si="39"/>
        <v>0</v>
      </c>
      <c r="AB50" s="26">
        <f t="shared" si="39"/>
        <v>251000</v>
      </c>
      <c r="AC50" s="26">
        <f t="shared" si="39"/>
        <v>0</v>
      </c>
      <c r="AD50" s="26">
        <f t="shared" si="39"/>
        <v>0</v>
      </c>
      <c r="AE50" s="26">
        <f>SUM(AE51:AE53)</f>
        <v>0</v>
      </c>
      <c r="AF50" s="26">
        <f>SUM(AF51:AF53)</f>
        <v>0</v>
      </c>
      <c r="AG50" s="26">
        <f>SUM(AG51:AG53)</f>
        <v>0</v>
      </c>
      <c r="AH50" s="26">
        <f t="shared" si="39"/>
        <v>0</v>
      </c>
      <c r="AI50" s="26">
        <f t="shared" si="39"/>
        <v>0</v>
      </c>
      <c r="AJ50" s="26">
        <f t="shared" si="39"/>
        <v>0</v>
      </c>
      <c r="AK50" s="26">
        <f t="shared" si="39"/>
        <v>0</v>
      </c>
      <c r="AL50" s="26">
        <f t="shared" si="39"/>
        <v>0</v>
      </c>
      <c r="AM50" s="26">
        <f t="shared" si="39"/>
        <v>0</v>
      </c>
      <c r="AN50" s="26">
        <f t="shared" si="39"/>
        <v>0</v>
      </c>
      <c r="AO50" s="26">
        <f t="shared" si="39"/>
        <v>0</v>
      </c>
      <c r="AP50" s="26">
        <f t="shared" si="39"/>
        <v>0</v>
      </c>
      <c r="AQ50" s="26">
        <f t="shared" si="39"/>
        <v>0</v>
      </c>
      <c r="AR50" s="26">
        <f t="shared" si="39"/>
        <v>0</v>
      </c>
      <c r="AS50" s="26">
        <f t="shared" si="39"/>
        <v>0</v>
      </c>
      <c r="AT50" s="26">
        <f t="shared" si="39"/>
        <v>0</v>
      </c>
      <c r="AU50" s="26">
        <f t="shared" si="39"/>
        <v>0</v>
      </c>
      <c r="AV50" s="26">
        <f t="shared" si="39"/>
        <v>0</v>
      </c>
      <c r="AW50" s="26">
        <f t="shared" si="39"/>
        <v>0</v>
      </c>
      <c r="AX50" s="26">
        <f t="shared" si="39"/>
        <v>0</v>
      </c>
      <c r="AY50" s="26">
        <f t="shared" si="39"/>
        <v>0</v>
      </c>
      <c r="AZ50" s="26">
        <f t="shared" si="39"/>
        <v>0</v>
      </c>
      <c r="BA50" s="26">
        <f t="shared" si="39"/>
        <v>0</v>
      </c>
      <c r="BB50" s="26">
        <f t="shared" si="39"/>
        <v>0</v>
      </c>
      <c r="BC50" s="26">
        <f t="shared" si="39"/>
        <v>251000</v>
      </c>
      <c r="BD50" s="26">
        <f t="shared" si="39"/>
        <v>0</v>
      </c>
      <c r="BE50" s="208">
        <f t="shared" si="26"/>
        <v>0</v>
      </c>
      <c r="BF50" s="204"/>
    </row>
    <row r="51" spans="1:58" s="29" customFormat="1">
      <c r="A51" s="31"/>
      <c r="C51" s="6"/>
      <c r="F51" s="29" t="s">
        <v>236</v>
      </c>
      <c r="G51" s="32" t="s">
        <v>274</v>
      </c>
      <c r="H51" s="32"/>
      <c r="I51" s="13" t="s">
        <v>273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>
        <v>251000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2">
        <f t="shared" si="15"/>
        <v>251000</v>
      </c>
      <c r="BD51" s="22">
        <f t="shared" si="23"/>
        <v>0</v>
      </c>
      <c r="BE51" s="208">
        <f t="shared" si="26"/>
        <v>0</v>
      </c>
      <c r="BF51" s="204"/>
    </row>
    <row r="52" spans="1:58" s="19" customFormat="1" ht="17.25" customHeight="1">
      <c r="A52" s="12"/>
      <c r="B52" s="29"/>
      <c r="C52" s="6"/>
      <c r="F52" s="29" t="s">
        <v>236</v>
      </c>
      <c r="G52" s="32" t="s">
        <v>275</v>
      </c>
      <c r="H52" s="32"/>
      <c r="I52" s="13" t="s">
        <v>273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2">
        <f t="shared" si="15"/>
        <v>0</v>
      </c>
      <c r="BD52" s="22">
        <f t="shared" si="23"/>
        <v>0</v>
      </c>
      <c r="BE52" s="208">
        <f t="shared" si="26"/>
        <v>0</v>
      </c>
      <c r="BF52" s="203"/>
    </row>
    <row r="53" spans="1:58" s="6" customFormat="1">
      <c r="A53" s="20"/>
      <c r="B53" s="29"/>
      <c r="F53" s="29" t="s">
        <v>236</v>
      </c>
      <c r="G53" s="32" t="s">
        <v>276</v>
      </c>
      <c r="H53" s="32"/>
      <c r="I53" s="13" t="s">
        <v>273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2">
        <f t="shared" si="15"/>
        <v>0</v>
      </c>
      <c r="BD53" s="22">
        <f t="shared" si="23"/>
        <v>0</v>
      </c>
      <c r="BE53" s="208">
        <f t="shared" si="26"/>
        <v>0</v>
      </c>
      <c r="BF53" s="85"/>
    </row>
    <row r="54" spans="1:58" s="6" customFormat="1">
      <c r="A54" s="20"/>
      <c r="B54" s="29"/>
      <c r="D54" s="21">
        <v>5</v>
      </c>
      <c r="E54" s="13" t="s">
        <v>277</v>
      </c>
      <c r="F54" s="13"/>
      <c r="G54" s="13"/>
      <c r="H54" s="13"/>
      <c r="I54" s="13" t="s">
        <v>278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2">
        <f t="shared" si="15"/>
        <v>0</v>
      </c>
      <c r="BD54" s="22">
        <f t="shared" si="23"/>
        <v>0</v>
      </c>
      <c r="BE54" s="208">
        <f t="shared" si="26"/>
        <v>0</v>
      </c>
      <c r="BF54" s="85"/>
    </row>
    <row r="55" spans="1:58" s="29" customFormat="1">
      <c r="A55" s="31"/>
      <c r="C55" s="6"/>
      <c r="D55" s="21">
        <v>6</v>
      </c>
      <c r="E55" s="6" t="s">
        <v>279</v>
      </c>
      <c r="F55" s="6"/>
      <c r="G55" s="24"/>
      <c r="H55" s="24"/>
      <c r="I55" s="24" t="s">
        <v>280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2">
        <f t="shared" si="15"/>
        <v>0</v>
      </c>
      <c r="BD55" s="22">
        <f t="shared" si="23"/>
        <v>0</v>
      </c>
      <c r="BE55" s="208">
        <f t="shared" si="26"/>
        <v>0</v>
      </c>
      <c r="BF55" s="204"/>
    </row>
    <row r="56" spans="1:58" s="29" customFormat="1">
      <c r="A56" s="31"/>
      <c r="C56" s="6"/>
      <c r="D56" s="21">
        <v>7</v>
      </c>
      <c r="E56" s="6" t="s">
        <v>281</v>
      </c>
      <c r="F56" s="6"/>
      <c r="G56" s="6"/>
      <c r="H56" s="13"/>
      <c r="I56" s="13" t="s">
        <v>282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2">
        <f t="shared" si="15"/>
        <v>0</v>
      </c>
      <c r="BD56" s="22">
        <f t="shared" ref="BD56:BD87" si="40">SUMIF($P$4:$BB$4,"Önként vállalt feladatok",P56:BB56)</f>
        <v>0</v>
      </c>
      <c r="BE56" s="208">
        <f t="shared" si="26"/>
        <v>0</v>
      </c>
      <c r="BF56" s="204"/>
    </row>
    <row r="57" spans="1:58" s="29" customFormat="1">
      <c r="A57" s="31"/>
      <c r="B57" s="6"/>
      <c r="C57" s="6"/>
      <c r="D57" s="21">
        <v>8</v>
      </c>
      <c r="E57" s="13" t="s">
        <v>109</v>
      </c>
      <c r="F57" s="13"/>
      <c r="G57" s="13"/>
      <c r="H57" s="13"/>
      <c r="I57" s="13" t="s">
        <v>283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2">
        <v>0</v>
      </c>
      <c r="BD57" s="22">
        <f t="shared" si="40"/>
        <v>0</v>
      </c>
      <c r="BE57" s="208">
        <f t="shared" si="26"/>
        <v>0</v>
      </c>
      <c r="BF57" s="204"/>
    </row>
    <row r="58" spans="1:58" s="29" customFormat="1" ht="15" hidden="1" customHeight="1">
      <c r="A58" s="31"/>
      <c r="B58" s="6"/>
      <c r="F58" s="29" t="s">
        <v>236</v>
      </c>
      <c r="G58" s="32" t="s">
        <v>284</v>
      </c>
      <c r="I58" s="13" t="s">
        <v>283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2">
        <f t="shared" si="15"/>
        <v>0</v>
      </c>
      <c r="BD58" s="22">
        <f t="shared" si="40"/>
        <v>0</v>
      </c>
      <c r="BE58" s="208">
        <f t="shared" si="26"/>
        <v>0</v>
      </c>
      <c r="BF58" s="204"/>
    </row>
    <row r="59" spans="1:58" s="29" customFormat="1">
      <c r="A59" s="31"/>
      <c r="B59" s="6"/>
      <c r="C59" s="6"/>
      <c r="D59" s="21">
        <v>9</v>
      </c>
      <c r="E59" s="6" t="s">
        <v>285</v>
      </c>
      <c r="F59" s="6"/>
      <c r="G59" s="24"/>
      <c r="H59" s="24"/>
      <c r="I59" s="24" t="s">
        <v>286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2">
        <f t="shared" si="15"/>
        <v>0</v>
      </c>
      <c r="BD59" s="22">
        <f t="shared" si="40"/>
        <v>0</v>
      </c>
      <c r="BE59" s="208">
        <f t="shared" si="26"/>
        <v>0</v>
      </c>
      <c r="BF59" s="204"/>
    </row>
    <row r="60" spans="1:58" s="29" customFormat="1" ht="15" hidden="1" customHeight="1">
      <c r="A60" s="31"/>
      <c r="D60" s="21"/>
      <c r="F60" s="29" t="s">
        <v>236</v>
      </c>
      <c r="G60" s="32" t="s">
        <v>287</v>
      </c>
      <c r="I60" s="24" t="s">
        <v>286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2">
        <f t="shared" si="15"/>
        <v>0</v>
      </c>
      <c r="BD60" s="22">
        <f t="shared" si="40"/>
        <v>0</v>
      </c>
      <c r="BE60" s="208">
        <f t="shared" si="26"/>
        <v>0</v>
      </c>
      <c r="BF60" s="204"/>
    </row>
    <row r="61" spans="1:58" s="29" customFormat="1">
      <c r="A61" s="31"/>
      <c r="C61" s="6"/>
      <c r="D61" s="21">
        <v>10</v>
      </c>
      <c r="E61" s="6" t="s">
        <v>288</v>
      </c>
      <c r="F61" s="6"/>
      <c r="G61" s="24"/>
      <c r="H61" s="24"/>
      <c r="I61" s="24" t="s">
        <v>289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2">
        <f t="shared" si="15"/>
        <v>0</v>
      </c>
      <c r="BD61" s="22">
        <f t="shared" si="40"/>
        <v>0</v>
      </c>
      <c r="BE61" s="208">
        <f t="shared" ref="BE61:BE90" si="41">SUMIF($P$4:$BB$4,"Államigazgatási feladatok",P61:BB61)</f>
        <v>0</v>
      </c>
      <c r="BF61" s="204"/>
    </row>
    <row r="62" spans="1:58" s="29" customFormat="1" ht="15" hidden="1" customHeight="1">
      <c r="A62" s="31"/>
      <c r="C62" s="6"/>
      <c r="D62" s="21"/>
      <c r="E62" s="32"/>
      <c r="F62" s="6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2">
        <f t="shared" si="15"/>
        <v>0</v>
      </c>
      <c r="BD62" s="22">
        <f t="shared" si="40"/>
        <v>0</v>
      </c>
      <c r="BE62" s="208">
        <f t="shared" si="41"/>
        <v>0</v>
      </c>
      <c r="BF62" s="204"/>
    </row>
    <row r="63" spans="1:58" s="6" customFormat="1" ht="17.25" customHeight="1">
      <c r="A63" s="31"/>
      <c r="B63" s="13"/>
      <c r="C63" s="14">
        <v>4</v>
      </c>
      <c r="D63" s="15" t="s">
        <v>183</v>
      </c>
      <c r="E63" s="15"/>
      <c r="F63" s="15"/>
      <c r="G63" s="15"/>
      <c r="H63" s="15"/>
      <c r="I63" s="16" t="s">
        <v>290</v>
      </c>
      <c r="J63" s="18">
        <f t="shared" ref="J63:Q63" si="42">SUM(J64:J66)</f>
        <v>0</v>
      </c>
      <c r="K63" s="18">
        <f t="shared" si="42"/>
        <v>0</v>
      </c>
      <c r="L63" s="18">
        <f t="shared" si="42"/>
        <v>0</v>
      </c>
      <c r="M63" s="18">
        <f t="shared" si="42"/>
        <v>0</v>
      </c>
      <c r="N63" s="18">
        <f t="shared" si="42"/>
        <v>0</v>
      </c>
      <c r="O63" s="18">
        <f t="shared" si="42"/>
        <v>0</v>
      </c>
      <c r="P63" s="18">
        <f t="shared" si="42"/>
        <v>0</v>
      </c>
      <c r="Q63" s="18">
        <f t="shared" si="42"/>
        <v>0</v>
      </c>
      <c r="R63" s="18">
        <f t="shared" ref="R63:Z63" si="43">SUM(R64:R66)</f>
        <v>0</v>
      </c>
      <c r="S63" s="18">
        <f t="shared" si="43"/>
        <v>0</v>
      </c>
      <c r="T63" s="18">
        <f t="shared" si="43"/>
        <v>0</v>
      </c>
      <c r="U63" s="18">
        <f t="shared" si="43"/>
        <v>0</v>
      </c>
      <c r="V63" s="18">
        <f t="shared" si="43"/>
        <v>0</v>
      </c>
      <c r="W63" s="18">
        <f t="shared" si="43"/>
        <v>0</v>
      </c>
      <c r="X63" s="18">
        <f t="shared" si="43"/>
        <v>0</v>
      </c>
      <c r="Y63" s="18">
        <f t="shared" si="43"/>
        <v>0</v>
      </c>
      <c r="Z63" s="18">
        <f t="shared" si="43"/>
        <v>0</v>
      </c>
      <c r="AA63" s="18">
        <f t="shared" ref="AA63:AP63" si="44">SUM(AA64:AA66)</f>
        <v>0</v>
      </c>
      <c r="AB63" s="18">
        <f t="shared" si="44"/>
        <v>0</v>
      </c>
      <c r="AC63" s="18">
        <f t="shared" si="44"/>
        <v>0</v>
      </c>
      <c r="AD63" s="18">
        <f t="shared" si="44"/>
        <v>0</v>
      </c>
      <c r="AE63" s="18">
        <f>SUM(AE64:AE66)</f>
        <v>0</v>
      </c>
      <c r="AF63" s="18">
        <f>SUM(AF64:AF66)</f>
        <v>0</v>
      </c>
      <c r="AG63" s="18">
        <f>SUM(AG64:AG66)</f>
        <v>0</v>
      </c>
      <c r="AH63" s="18">
        <f t="shared" si="44"/>
        <v>0</v>
      </c>
      <c r="AI63" s="18">
        <f t="shared" si="44"/>
        <v>0</v>
      </c>
      <c r="AJ63" s="18">
        <f t="shared" si="44"/>
        <v>0</v>
      </c>
      <c r="AK63" s="18">
        <f t="shared" si="44"/>
        <v>0</v>
      </c>
      <c r="AL63" s="18">
        <f t="shared" si="44"/>
        <v>0</v>
      </c>
      <c r="AM63" s="18">
        <f t="shared" si="44"/>
        <v>0</v>
      </c>
      <c r="AN63" s="18">
        <f t="shared" si="44"/>
        <v>0</v>
      </c>
      <c r="AO63" s="18">
        <f t="shared" si="44"/>
        <v>0</v>
      </c>
      <c r="AP63" s="18">
        <f t="shared" si="44"/>
        <v>0</v>
      </c>
      <c r="AQ63" s="18">
        <f>SUM(AQ64:AQ66)</f>
        <v>0</v>
      </c>
      <c r="AR63" s="18">
        <f>SUM(AR64:AR66)</f>
        <v>0</v>
      </c>
      <c r="AS63" s="18"/>
      <c r="AT63" s="18">
        <f>SUM(AT64:AT66)</f>
        <v>0</v>
      </c>
      <c r="AU63" s="18">
        <f>SUM(AU64:AU66)</f>
        <v>0</v>
      </c>
      <c r="AV63" s="18"/>
      <c r="AW63" s="18">
        <f>SUM(AW64:AW66)</f>
        <v>0</v>
      </c>
      <c r="AX63" s="18">
        <f>SUM(AX64:AX66)</f>
        <v>0</v>
      </c>
      <c r="AY63" s="18"/>
      <c r="AZ63" s="18">
        <f>SUM(AZ64:AZ66)</f>
        <v>0</v>
      </c>
      <c r="BA63" s="18">
        <f>SUM(BA64:BA66)</f>
        <v>0</v>
      </c>
      <c r="BB63" s="18"/>
      <c r="BC63" s="17">
        <f>SUMIF($J$4:$BB$4,"Kötelező feladatok",J63:BB63)</f>
        <v>0</v>
      </c>
      <c r="BD63" s="17">
        <f t="shared" si="40"/>
        <v>0</v>
      </c>
      <c r="BE63" s="207">
        <f t="shared" si="41"/>
        <v>0</v>
      </c>
      <c r="BF63" s="85"/>
    </row>
    <row r="64" spans="1:58" s="6" customFormat="1">
      <c r="A64" s="31"/>
      <c r="B64" s="29"/>
      <c r="D64" s="21">
        <v>1</v>
      </c>
      <c r="E64" s="13" t="s">
        <v>291</v>
      </c>
      <c r="F64" s="24"/>
      <c r="G64" s="24"/>
      <c r="H64" s="24"/>
      <c r="I64" s="24" t="s">
        <v>292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2">
        <f t="shared" si="15"/>
        <v>0</v>
      </c>
      <c r="BD64" s="22">
        <f t="shared" si="40"/>
        <v>0</v>
      </c>
      <c r="BE64" s="208">
        <f t="shared" si="41"/>
        <v>0</v>
      </c>
      <c r="BF64" s="85"/>
    </row>
    <row r="65" spans="1:58" s="6" customFormat="1">
      <c r="A65" s="31"/>
      <c r="B65" s="29"/>
      <c r="D65" s="21">
        <v>2</v>
      </c>
      <c r="E65" s="13" t="s">
        <v>293</v>
      </c>
      <c r="F65" s="24"/>
      <c r="G65" s="24"/>
      <c r="H65" s="24"/>
      <c r="I65" s="24" t="s">
        <v>294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2">
        <f t="shared" si="15"/>
        <v>0</v>
      </c>
      <c r="BD65" s="22">
        <f t="shared" si="40"/>
        <v>0</v>
      </c>
      <c r="BE65" s="208">
        <f t="shared" si="41"/>
        <v>0</v>
      </c>
      <c r="BF65" s="85"/>
    </row>
    <row r="66" spans="1:58" s="29" customFormat="1">
      <c r="A66" s="31"/>
      <c r="C66" s="6"/>
      <c r="D66" s="21">
        <v>3</v>
      </c>
      <c r="E66" s="13" t="s">
        <v>295</v>
      </c>
      <c r="F66" s="24"/>
      <c r="G66" s="24"/>
      <c r="H66" s="24"/>
      <c r="I66" s="24" t="s">
        <v>296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2">
        <f t="shared" si="15"/>
        <v>0</v>
      </c>
      <c r="BD66" s="22">
        <f t="shared" si="40"/>
        <v>0</v>
      </c>
      <c r="BE66" s="208">
        <f t="shared" si="41"/>
        <v>0</v>
      </c>
      <c r="BF66" s="204"/>
    </row>
    <row r="67" spans="1:58" s="29" customFormat="1" ht="24.75" customHeight="1">
      <c r="A67" s="31"/>
      <c r="B67" s="9">
        <v>2</v>
      </c>
      <c r="C67" s="10" t="s">
        <v>297</v>
      </c>
      <c r="D67" s="10"/>
      <c r="E67" s="10"/>
      <c r="F67" s="10"/>
      <c r="G67" s="10"/>
      <c r="H67" s="10"/>
      <c r="I67" s="10"/>
      <c r="J67" s="34">
        <f t="shared" ref="J67:Q67" si="45">J68+J74+J84</f>
        <v>0</v>
      </c>
      <c r="K67" s="34">
        <f t="shared" si="45"/>
        <v>0</v>
      </c>
      <c r="L67" s="34">
        <f t="shared" si="45"/>
        <v>0</v>
      </c>
      <c r="M67" s="34">
        <f t="shared" si="45"/>
        <v>3218932</v>
      </c>
      <c r="N67" s="34">
        <f t="shared" si="45"/>
        <v>0</v>
      </c>
      <c r="O67" s="34">
        <f t="shared" si="45"/>
        <v>0</v>
      </c>
      <c r="P67" s="34">
        <f t="shared" si="45"/>
        <v>700000</v>
      </c>
      <c r="Q67" s="34">
        <f t="shared" si="45"/>
        <v>0</v>
      </c>
      <c r="R67" s="34">
        <f t="shared" ref="R67:Z67" si="46">R68+R74+R84</f>
        <v>0</v>
      </c>
      <c r="S67" s="34">
        <f t="shared" si="46"/>
        <v>0</v>
      </c>
      <c r="T67" s="34">
        <f t="shared" si="46"/>
        <v>0</v>
      </c>
      <c r="U67" s="34">
        <f t="shared" si="46"/>
        <v>0</v>
      </c>
      <c r="V67" s="34">
        <f t="shared" si="46"/>
        <v>0</v>
      </c>
      <c r="W67" s="34">
        <f t="shared" si="46"/>
        <v>0</v>
      </c>
      <c r="X67" s="34">
        <f t="shared" si="46"/>
        <v>0</v>
      </c>
      <c r="Y67" s="34">
        <f t="shared" si="46"/>
        <v>0</v>
      </c>
      <c r="Z67" s="34">
        <f t="shared" si="46"/>
        <v>0</v>
      </c>
      <c r="AA67" s="34">
        <f t="shared" ref="AA67:AI67" si="47">AA68+AA74+AA84</f>
        <v>0</v>
      </c>
      <c r="AB67" s="34">
        <f t="shared" si="47"/>
        <v>0</v>
      </c>
      <c r="AC67" s="34">
        <f t="shared" si="47"/>
        <v>0</v>
      </c>
      <c r="AD67" s="34">
        <f t="shared" si="47"/>
        <v>0</v>
      </c>
      <c r="AE67" s="34">
        <f>AE68+AE74+AE84</f>
        <v>34262803</v>
      </c>
      <c r="AF67" s="34">
        <f>AF68+AF74+AF84</f>
        <v>0</v>
      </c>
      <c r="AG67" s="34">
        <f>AG68+AG74+AG84</f>
        <v>0</v>
      </c>
      <c r="AH67" s="34">
        <f t="shared" si="47"/>
        <v>0</v>
      </c>
      <c r="AI67" s="34">
        <f t="shared" si="47"/>
        <v>0</v>
      </c>
      <c r="AJ67" s="34">
        <f t="shared" ref="AJ67:AP67" si="48">AJ68+AJ74+AJ84</f>
        <v>0</v>
      </c>
      <c r="AK67" s="34">
        <f t="shared" si="48"/>
        <v>0</v>
      </c>
      <c r="AL67" s="34">
        <f t="shared" si="48"/>
        <v>0</v>
      </c>
      <c r="AM67" s="34">
        <f t="shared" si="48"/>
        <v>0</v>
      </c>
      <c r="AN67" s="34">
        <f t="shared" si="48"/>
        <v>0</v>
      </c>
      <c r="AO67" s="34">
        <f t="shared" si="48"/>
        <v>0</v>
      </c>
      <c r="AP67" s="34">
        <f t="shared" si="48"/>
        <v>0</v>
      </c>
      <c r="AQ67" s="34">
        <f>AQ68+AQ74+AQ84</f>
        <v>0</v>
      </c>
      <c r="AR67" s="34">
        <f>AR68+AR74+AR84</f>
        <v>0</v>
      </c>
      <c r="AS67" s="34"/>
      <c r="AT67" s="34">
        <f>AT68+AT74+AT84</f>
        <v>0</v>
      </c>
      <c r="AU67" s="34">
        <f>AU68+AU74+AU84</f>
        <v>0</v>
      </c>
      <c r="AV67" s="34"/>
      <c r="AW67" s="34">
        <f>AW68+AW74+AW84</f>
        <v>0</v>
      </c>
      <c r="AX67" s="34">
        <f>AX68+AX74+AX84</f>
        <v>0</v>
      </c>
      <c r="AY67" s="34"/>
      <c r="AZ67" s="34">
        <f>AZ68+AZ74+AZ84</f>
        <v>0</v>
      </c>
      <c r="BA67" s="34">
        <f>BA68+BA74+BA84</f>
        <v>0</v>
      </c>
      <c r="BB67" s="34"/>
      <c r="BC67" s="11">
        <f>SUMIF($J$4:$BB$4,"Kötelező feladatok",J67:BB67)</f>
        <v>38181735</v>
      </c>
      <c r="BD67" s="11">
        <f t="shared" si="40"/>
        <v>0</v>
      </c>
      <c r="BE67" s="130">
        <f t="shared" si="41"/>
        <v>0</v>
      </c>
      <c r="BF67" s="204"/>
    </row>
    <row r="68" spans="1:58" s="29" customFormat="1" ht="17.25" customHeight="1">
      <c r="A68" s="31"/>
      <c r="B68" s="13"/>
      <c r="C68" s="14">
        <v>1</v>
      </c>
      <c r="D68" s="15" t="s">
        <v>298</v>
      </c>
      <c r="E68" s="15"/>
      <c r="F68" s="15"/>
      <c r="G68" s="15"/>
      <c r="H68" s="15"/>
      <c r="I68" s="16" t="s">
        <v>299</v>
      </c>
      <c r="J68" s="18">
        <f t="shared" ref="J68:Q68" si="49">SUM(J69:J73)</f>
        <v>0</v>
      </c>
      <c r="K68" s="18">
        <f t="shared" si="49"/>
        <v>0</v>
      </c>
      <c r="L68" s="18">
        <f t="shared" si="49"/>
        <v>0</v>
      </c>
      <c r="M68" s="18">
        <f t="shared" si="49"/>
        <v>3218932</v>
      </c>
      <c r="N68" s="18">
        <f t="shared" si="49"/>
        <v>0</v>
      </c>
      <c r="O68" s="18">
        <f t="shared" si="49"/>
        <v>0</v>
      </c>
      <c r="P68" s="18">
        <f t="shared" si="49"/>
        <v>0</v>
      </c>
      <c r="Q68" s="18">
        <f t="shared" si="49"/>
        <v>0</v>
      </c>
      <c r="R68" s="18">
        <f t="shared" ref="R68:Z68" si="50">SUM(R69:R73)</f>
        <v>0</v>
      </c>
      <c r="S68" s="18">
        <f t="shared" si="50"/>
        <v>0</v>
      </c>
      <c r="T68" s="18">
        <f t="shared" si="50"/>
        <v>0</v>
      </c>
      <c r="U68" s="18">
        <f t="shared" si="50"/>
        <v>0</v>
      </c>
      <c r="V68" s="18">
        <f t="shared" si="50"/>
        <v>0</v>
      </c>
      <c r="W68" s="18">
        <f t="shared" si="50"/>
        <v>0</v>
      </c>
      <c r="X68" s="18">
        <f t="shared" si="50"/>
        <v>0</v>
      </c>
      <c r="Y68" s="18">
        <f t="shared" si="50"/>
        <v>0</v>
      </c>
      <c r="Z68" s="18">
        <f t="shared" si="50"/>
        <v>0</v>
      </c>
      <c r="AA68" s="18">
        <f t="shared" ref="AA68:AI68" si="51">SUM(AA69:AA73)</f>
        <v>0</v>
      </c>
      <c r="AB68" s="18">
        <f t="shared" si="51"/>
        <v>0</v>
      </c>
      <c r="AC68" s="18">
        <f t="shared" si="51"/>
        <v>0</v>
      </c>
      <c r="AD68" s="18">
        <f t="shared" si="51"/>
        <v>0</v>
      </c>
      <c r="AE68" s="18">
        <f>SUM(AE69:AE73)</f>
        <v>33085303</v>
      </c>
      <c r="AF68" s="18">
        <f>SUM(AF69:AF73)</f>
        <v>0</v>
      </c>
      <c r="AG68" s="18">
        <f>SUM(AG69:AG73)</f>
        <v>0</v>
      </c>
      <c r="AH68" s="18">
        <f t="shared" si="51"/>
        <v>0</v>
      </c>
      <c r="AI68" s="18">
        <f t="shared" si="51"/>
        <v>0</v>
      </c>
      <c r="AJ68" s="18">
        <f t="shared" ref="AJ68:AP68" si="52">SUM(AJ69:AJ73)</f>
        <v>0</v>
      </c>
      <c r="AK68" s="18">
        <f t="shared" si="52"/>
        <v>0</v>
      </c>
      <c r="AL68" s="18">
        <f t="shared" si="52"/>
        <v>0</v>
      </c>
      <c r="AM68" s="18">
        <f t="shared" si="52"/>
        <v>0</v>
      </c>
      <c r="AN68" s="18">
        <f t="shared" si="52"/>
        <v>0</v>
      </c>
      <c r="AO68" s="18">
        <f t="shared" si="52"/>
        <v>0</v>
      </c>
      <c r="AP68" s="18">
        <f t="shared" si="52"/>
        <v>0</v>
      </c>
      <c r="AQ68" s="18">
        <f>SUM(AQ69:AQ73)</f>
        <v>0</v>
      </c>
      <c r="AR68" s="18">
        <f>SUM(AR69:AR73)</f>
        <v>0</v>
      </c>
      <c r="AS68" s="18"/>
      <c r="AT68" s="18">
        <f>SUM(AT69:AT73)</f>
        <v>0</v>
      </c>
      <c r="AU68" s="18">
        <f>SUM(AU69:AU73)</f>
        <v>0</v>
      </c>
      <c r="AV68" s="18"/>
      <c r="AW68" s="18">
        <f>SUM(AW69:AW73)</f>
        <v>0</v>
      </c>
      <c r="AX68" s="18">
        <f>SUM(AX69:AX73)</f>
        <v>0</v>
      </c>
      <c r="AY68" s="18"/>
      <c r="AZ68" s="18">
        <f>SUM(AZ69:AZ73)</f>
        <v>0</v>
      </c>
      <c r="BA68" s="18">
        <f>SUM(BA69:BA73)</f>
        <v>0</v>
      </c>
      <c r="BB68" s="18"/>
      <c r="BC68" s="17">
        <f>SUMIF($J$4:$BB$4,"Kötelező feladatok",J68:BB68)</f>
        <v>36304235</v>
      </c>
      <c r="BD68" s="17">
        <f t="shared" si="40"/>
        <v>0</v>
      </c>
      <c r="BE68" s="207">
        <f t="shared" si="41"/>
        <v>0</v>
      </c>
      <c r="BF68" s="204"/>
    </row>
    <row r="69" spans="1:58" s="29" customFormat="1">
      <c r="A69" s="31"/>
      <c r="B69" s="6"/>
      <c r="C69" s="6"/>
      <c r="D69" s="21">
        <v>1</v>
      </c>
      <c r="E69" s="6" t="s">
        <v>300</v>
      </c>
      <c r="F69" s="6"/>
      <c r="G69" s="6"/>
      <c r="H69" s="6"/>
      <c r="I69" s="13" t="s">
        <v>301</v>
      </c>
      <c r="J69" s="26"/>
      <c r="K69" s="26"/>
      <c r="L69" s="26"/>
      <c r="M69" s="26">
        <v>3218932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v>33085303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2">
        <f t="shared" si="15"/>
        <v>36304235</v>
      </c>
      <c r="BD69" s="22">
        <f t="shared" si="40"/>
        <v>0</v>
      </c>
      <c r="BE69" s="208">
        <f t="shared" si="41"/>
        <v>0</v>
      </c>
      <c r="BF69" s="204"/>
    </row>
    <row r="70" spans="1:58" s="6" customFormat="1" ht="17.25" customHeight="1">
      <c r="A70" s="20"/>
      <c r="D70" s="21">
        <v>2</v>
      </c>
      <c r="E70" s="6" t="s">
        <v>302</v>
      </c>
      <c r="F70" s="24"/>
      <c r="G70" s="24"/>
      <c r="H70" s="24"/>
      <c r="I70" s="24" t="s">
        <v>303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2">
        <f t="shared" si="15"/>
        <v>0</v>
      </c>
      <c r="BD70" s="22">
        <f t="shared" si="40"/>
        <v>0</v>
      </c>
      <c r="BE70" s="208">
        <f t="shared" si="41"/>
        <v>0</v>
      </c>
      <c r="BF70" s="85"/>
    </row>
    <row r="71" spans="1:58" s="29" customFormat="1">
      <c r="A71" s="31"/>
      <c r="B71" s="6"/>
      <c r="C71" s="6"/>
      <c r="D71" s="21">
        <v>3</v>
      </c>
      <c r="E71" s="6" t="s">
        <v>304</v>
      </c>
      <c r="F71" s="24"/>
      <c r="G71" s="24"/>
      <c r="H71" s="24"/>
      <c r="I71" s="24" t="s">
        <v>305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2">
        <f t="shared" si="15"/>
        <v>0</v>
      </c>
      <c r="BD71" s="22">
        <f t="shared" si="40"/>
        <v>0</v>
      </c>
      <c r="BE71" s="208">
        <f t="shared" si="41"/>
        <v>0</v>
      </c>
      <c r="BF71" s="204"/>
    </row>
    <row r="72" spans="1:58" s="29" customFormat="1">
      <c r="A72" s="31"/>
      <c r="C72" s="6"/>
      <c r="D72" s="21">
        <v>4</v>
      </c>
      <c r="E72" s="6" t="s">
        <v>306</v>
      </c>
      <c r="F72" s="24"/>
      <c r="G72" s="24"/>
      <c r="H72" s="24"/>
      <c r="I72" s="24" t="s">
        <v>307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2">
        <f t="shared" ref="BC72:BC90" si="53">SUMIF($J$4:$BB$4,"Kötelező feladatok",J72:BB72)</f>
        <v>0</v>
      </c>
      <c r="BD72" s="22">
        <f t="shared" si="40"/>
        <v>0</v>
      </c>
      <c r="BE72" s="208">
        <f t="shared" si="41"/>
        <v>0</v>
      </c>
      <c r="BF72" s="204"/>
    </row>
    <row r="73" spans="1:58" s="29" customFormat="1">
      <c r="A73" s="31"/>
      <c r="C73" s="6"/>
      <c r="D73" s="21">
        <v>5</v>
      </c>
      <c r="E73" s="6" t="s">
        <v>308</v>
      </c>
      <c r="F73" s="24"/>
      <c r="G73" s="24"/>
      <c r="H73" s="24"/>
      <c r="I73" s="24" t="s">
        <v>309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2">
        <f t="shared" si="53"/>
        <v>0</v>
      </c>
      <c r="BD73" s="22">
        <f t="shared" si="40"/>
        <v>0</v>
      </c>
      <c r="BE73" s="208">
        <f t="shared" si="41"/>
        <v>0</v>
      </c>
      <c r="BF73" s="204"/>
    </row>
    <row r="74" spans="1:58" s="29" customFormat="1" ht="17.25" customHeight="1">
      <c r="A74" s="31"/>
      <c r="B74" s="13"/>
      <c r="C74" s="14">
        <v>2</v>
      </c>
      <c r="D74" s="15" t="s">
        <v>310</v>
      </c>
      <c r="E74" s="15"/>
      <c r="F74" s="15"/>
      <c r="G74" s="15"/>
      <c r="H74" s="15"/>
      <c r="I74" s="16" t="s">
        <v>311</v>
      </c>
      <c r="J74" s="18">
        <f t="shared" ref="J74:Q74" si="54">SUM(J75:J78)</f>
        <v>0</v>
      </c>
      <c r="K74" s="18">
        <f t="shared" si="54"/>
        <v>0</v>
      </c>
      <c r="L74" s="18">
        <f t="shared" si="54"/>
        <v>0</v>
      </c>
      <c r="M74" s="18">
        <f t="shared" si="54"/>
        <v>0</v>
      </c>
      <c r="N74" s="18">
        <f t="shared" si="54"/>
        <v>0</v>
      </c>
      <c r="O74" s="18">
        <f t="shared" si="54"/>
        <v>0</v>
      </c>
      <c r="P74" s="18">
        <f t="shared" si="54"/>
        <v>700000</v>
      </c>
      <c r="Q74" s="18">
        <f t="shared" si="54"/>
        <v>0</v>
      </c>
      <c r="R74" s="18">
        <f t="shared" ref="R74:AD74" si="55">SUM(R75:R78)</f>
        <v>0</v>
      </c>
      <c r="S74" s="18">
        <f t="shared" si="55"/>
        <v>0</v>
      </c>
      <c r="T74" s="18">
        <f t="shared" si="55"/>
        <v>0</v>
      </c>
      <c r="U74" s="18">
        <f t="shared" si="55"/>
        <v>0</v>
      </c>
      <c r="V74" s="18">
        <f t="shared" si="55"/>
        <v>0</v>
      </c>
      <c r="W74" s="18">
        <f t="shared" si="55"/>
        <v>0</v>
      </c>
      <c r="X74" s="18">
        <f t="shared" si="55"/>
        <v>0</v>
      </c>
      <c r="Y74" s="18">
        <f t="shared" si="55"/>
        <v>0</v>
      </c>
      <c r="Z74" s="18">
        <f t="shared" si="55"/>
        <v>0</v>
      </c>
      <c r="AA74" s="18">
        <f t="shared" si="55"/>
        <v>0</v>
      </c>
      <c r="AB74" s="18">
        <f t="shared" si="55"/>
        <v>0</v>
      </c>
      <c r="AC74" s="18">
        <f t="shared" si="55"/>
        <v>0</v>
      </c>
      <c r="AD74" s="18">
        <f t="shared" si="55"/>
        <v>0</v>
      </c>
      <c r="AE74" s="18">
        <f>SUM(AE75:AE78)</f>
        <v>0</v>
      </c>
      <c r="AF74" s="18">
        <f>SUM(AF75:AF78)</f>
        <v>0</v>
      </c>
      <c r="AG74" s="18">
        <f>SUM(AG75:AG78)</f>
        <v>0</v>
      </c>
      <c r="AH74" s="18">
        <f>SUM(AH75:AH78)</f>
        <v>0</v>
      </c>
      <c r="AI74" s="18">
        <f>SUM(AI75:AI78)</f>
        <v>0</v>
      </c>
      <c r="AJ74" s="18">
        <f t="shared" ref="AJ74:AP74" si="56">SUM(AJ75:AJ78)</f>
        <v>0</v>
      </c>
      <c r="AK74" s="18">
        <f t="shared" si="56"/>
        <v>0</v>
      </c>
      <c r="AL74" s="18">
        <f t="shared" si="56"/>
        <v>0</v>
      </c>
      <c r="AM74" s="18">
        <f t="shared" si="56"/>
        <v>0</v>
      </c>
      <c r="AN74" s="18">
        <f t="shared" si="56"/>
        <v>0</v>
      </c>
      <c r="AO74" s="18">
        <f t="shared" si="56"/>
        <v>0</v>
      </c>
      <c r="AP74" s="18">
        <f t="shared" si="56"/>
        <v>0</v>
      </c>
      <c r="AQ74" s="18">
        <f>SUM(AQ75:AQ78)</f>
        <v>0</v>
      </c>
      <c r="AR74" s="18">
        <f>SUM(AR75:AR78)</f>
        <v>0</v>
      </c>
      <c r="AS74" s="18"/>
      <c r="AT74" s="18">
        <f>SUM(AT75:AT78)</f>
        <v>0</v>
      </c>
      <c r="AU74" s="18">
        <f>SUM(AU75:AU78)</f>
        <v>0</v>
      </c>
      <c r="AV74" s="18"/>
      <c r="AW74" s="18">
        <f>SUM(AW75:AW78)</f>
        <v>0</v>
      </c>
      <c r="AX74" s="18">
        <f>SUM(AX75:AX78)</f>
        <v>0</v>
      </c>
      <c r="AY74" s="18"/>
      <c r="AZ74" s="18">
        <f>SUM(AZ75:AZ78)</f>
        <v>0</v>
      </c>
      <c r="BA74" s="18">
        <f>SUM(BA75:BA78)</f>
        <v>0</v>
      </c>
      <c r="BB74" s="18"/>
      <c r="BC74" s="17">
        <f t="shared" si="53"/>
        <v>700000</v>
      </c>
      <c r="BD74" s="17">
        <f t="shared" si="40"/>
        <v>0</v>
      </c>
      <c r="BE74" s="207">
        <f t="shared" si="41"/>
        <v>0</v>
      </c>
      <c r="BF74" s="204"/>
    </row>
    <row r="75" spans="1:58" s="29" customFormat="1">
      <c r="A75" s="31"/>
      <c r="C75" s="6"/>
      <c r="D75" s="21">
        <v>1</v>
      </c>
      <c r="E75" s="6" t="s">
        <v>312</v>
      </c>
      <c r="F75" s="6"/>
      <c r="G75" s="6"/>
      <c r="H75" s="6"/>
      <c r="I75" s="13" t="s">
        <v>313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2">
        <f t="shared" si="53"/>
        <v>0</v>
      </c>
      <c r="BD75" s="22">
        <f t="shared" si="40"/>
        <v>0</v>
      </c>
      <c r="BE75" s="208">
        <f t="shared" si="41"/>
        <v>0</v>
      </c>
      <c r="BF75" s="204"/>
    </row>
    <row r="76" spans="1:58" s="29" customFormat="1">
      <c r="A76" s="31"/>
      <c r="C76" s="6"/>
      <c r="D76" s="21">
        <v>2</v>
      </c>
      <c r="E76" s="6" t="s">
        <v>314</v>
      </c>
      <c r="F76" s="6"/>
      <c r="G76" s="6"/>
      <c r="H76" s="6"/>
      <c r="I76" s="13" t="s">
        <v>315</v>
      </c>
      <c r="J76" s="26"/>
      <c r="K76" s="26"/>
      <c r="L76" s="26"/>
      <c r="M76" s="26"/>
      <c r="N76" s="26"/>
      <c r="O76" s="26"/>
      <c r="P76" s="26">
        <v>700000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35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2">
        <f t="shared" si="53"/>
        <v>700000</v>
      </c>
      <c r="BD76" s="22">
        <f t="shared" si="40"/>
        <v>0</v>
      </c>
      <c r="BE76" s="208">
        <f t="shared" si="41"/>
        <v>0</v>
      </c>
      <c r="BF76" s="204"/>
    </row>
    <row r="77" spans="1:58" s="29" customFormat="1">
      <c r="A77" s="31"/>
      <c r="C77" s="6"/>
      <c r="D77" s="21">
        <v>3</v>
      </c>
      <c r="E77" s="6" t="s">
        <v>316</v>
      </c>
      <c r="F77" s="6"/>
      <c r="G77" s="6"/>
      <c r="H77" s="6"/>
      <c r="I77" s="13" t="s">
        <v>317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2">
        <f t="shared" si="53"/>
        <v>0</v>
      </c>
      <c r="BD77" s="22">
        <f t="shared" si="40"/>
        <v>0</v>
      </c>
      <c r="BE77" s="208">
        <f t="shared" si="41"/>
        <v>0</v>
      </c>
      <c r="BF77" s="204"/>
    </row>
    <row r="78" spans="1:58" s="29" customFormat="1">
      <c r="A78" s="31"/>
      <c r="C78" s="6"/>
      <c r="D78" s="21">
        <v>4</v>
      </c>
      <c r="E78" s="6" t="s">
        <v>318</v>
      </c>
      <c r="F78" s="6"/>
      <c r="G78" s="6"/>
      <c r="H78" s="6"/>
      <c r="I78" s="13" t="s">
        <v>319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2">
        <f t="shared" si="53"/>
        <v>0</v>
      </c>
      <c r="BD78" s="22">
        <f t="shared" si="40"/>
        <v>0</v>
      </c>
      <c r="BE78" s="208">
        <f t="shared" si="41"/>
        <v>0</v>
      </c>
      <c r="BF78" s="204"/>
    </row>
    <row r="79" spans="1:58" s="29" customFormat="1" ht="13.5" hidden="1" customHeight="1">
      <c r="A79" s="31"/>
      <c r="D79" s="21" t="s">
        <v>236</v>
      </c>
      <c r="E79" s="611" t="s">
        <v>320</v>
      </c>
      <c r="F79" s="611"/>
      <c r="G79" s="611"/>
      <c r="H79" s="611"/>
      <c r="I79" s="32" t="s">
        <v>319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22">
        <f t="shared" si="53"/>
        <v>0</v>
      </c>
      <c r="BD79" s="22">
        <f t="shared" si="40"/>
        <v>0</v>
      </c>
      <c r="BE79" s="208">
        <f t="shared" si="41"/>
        <v>0</v>
      </c>
      <c r="BF79" s="204"/>
    </row>
    <row r="80" spans="1:58" s="29" customFormat="1" ht="15" hidden="1" customHeight="1">
      <c r="A80" s="31"/>
      <c r="C80" s="6"/>
      <c r="D80" s="21">
        <v>5</v>
      </c>
      <c r="E80" s="6" t="s">
        <v>321</v>
      </c>
      <c r="F80" s="6"/>
      <c r="G80" s="6"/>
      <c r="H80" s="6"/>
      <c r="I80" s="13" t="s">
        <v>322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2">
        <f t="shared" si="53"/>
        <v>0</v>
      </c>
      <c r="BD80" s="22">
        <f t="shared" si="40"/>
        <v>0</v>
      </c>
      <c r="BE80" s="208">
        <f t="shared" si="41"/>
        <v>0</v>
      </c>
      <c r="BF80" s="204"/>
    </row>
    <row r="81" spans="1:58" s="29" customFormat="1" ht="15" hidden="1" customHeight="1">
      <c r="A81" s="31"/>
      <c r="C81" s="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22">
        <f t="shared" si="53"/>
        <v>0</v>
      </c>
      <c r="BD81" s="22">
        <f t="shared" si="40"/>
        <v>0</v>
      </c>
      <c r="BE81" s="208">
        <f t="shared" si="41"/>
        <v>0</v>
      </c>
      <c r="BF81" s="204"/>
    </row>
    <row r="82" spans="1:58" s="29" customFormat="1" ht="15" hidden="1" customHeight="1">
      <c r="A82" s="31"/>
      <c r="C82" s="6"/>
      <c r="E82" s="611"/>
      <c r="F82" s="611"/>
      <c r="G82" s="611"/>
      <c r="H82" s="611"/>
      <c r="I82" s="32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22">
        <f t="shared" si="53"/>
        <v>0</v>
      </c>
      <c r="BD82" s="22">
        <f t="shared" si="40"/>
        <v>0</v>
      </c>
      <c r="BE82" s="208">
        <f t="shared" si="41"/>
        <v>0</v>
      </c>
      <c r="BF82" s="204"/>
    </row>
    <row r="83" spans="1:58" s="29" customFormat="1" ht="15" hidden="1" customHeight="1">
      <c r="A83" s="31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22">
        <f t="shared" si="53"/>
        <v>0</v>
      </c>
      <c r="BD83" s="22">
        <f t="shared" si="40"/>
        <v>0</v>
      </c>
      <c r="BE83" s="208">
        <f t="shared" si="41"/>
        <v>0</v>
      </c>
      <c r="BF83" s="204"/>
    </row>
    <row r="84" spans="1:58" s="29" customFormat="1" ht="17.25" customHeight="1">
      <c r="A84" s="31"/>
      <c r="B84" s="13"/>
      <c r="C84" s="14">
        <v>3</v>
      </c>
      <c r="D84" s="15" t="s">
        <v>323</v>
      </c>
      <c r="E84" s="15"/>
      <c r="F84" s="15"/>
      <c r="G84" s="15"/>
      <c r="H84" s="15"/>
      <c r="I84" s="16" t="s">
        <v>324</v>
      </c>
      <c r="J84" s="28">
        <f t="shared" ref="J84:Q84" si="57">SUM(J85:J87)</f>
        <v>0</v>
      </c>
      <c r="K84" s="28">
        <f t="shared" si="57"/>
        <v>0</v>
      </c>
      <c r="L84" s="28">
        <f t="shared" si="57"/>
        <v>0</v>
      </c>
      <c r="M84" s="28">
        <f t="shared" si="57"/>
        <v>0</v>
      </c>
      <c r="N84" s="28">
        <f t="shared" si="57"/>
        <v>0</v>
      </c>
      <c r="O84" s="28">
        <f t="shared" si="57"/>
        <v>0</v>
      </c>
      <c r="P84" s="28">
        <f t="shared" si="57"/>
        <v>0</v>
      </c>
      <c r="Q84" s="28">
        <f t="shared" si="57"/>
        <v>0</v>
      </c>
      <c r="R84" s="28">
        <f t="shared" ref="R84:AD84" si="58">SUM(R85:R87)</f>
        <v>0</v>
      </c>
      <c r="S84" s="28">
        <f t="shared" si="58"/>
        <v>0</v>
      </c>
      <c r="T84" s="28">
        <f t="shared" si="58"/>
        <v>0</v>
      </c>
      <c r="U84" s="28">
        <f t="shared" si="58"/>
        <v>0</v>
      </c>
      <c r="V84" s="28">
        <f t="shared" si="58"/>
        <v>0</v>
      </c>
      <c r="W84" s="28">
        <f t="shared" si="58"/>
        <v>0</v>
      </c>
      <c r="X84" s="28">
        <f t="shared" si="58"/>
        <v>0</v>
      </c>
      <c r="Y84" s="28">
        <f t="shared" si="58"/>
        <v>0</v>
      </c>
      <c r="Z84" s="28">
        <f t="shared" si="58"/>
        <v>0</v>
      </c>
      <c r="AA84" s="28">
        <f t="shared" si="58"/>
        <v>0</v>
      </c>
      <c r="AB84" s="28">
        <f t="shared" si="58"/>
        <v>0</v>
      </c>
      <c r="AC84" s="28">
        <f t="shared" si="58"/>
        <v>0</v>
      </c>
      <c r="AD84" s="28">
        <f t="shared" si="58"/>
        <v>0</v>
      </c>
      <c r="AE84" s="28">
        <f>SUM(AE85:AE87)</f>
        <v>1177500</v>
      </c>
      <c r="AF84" s="28">
        <f>SUM(AF85:AF87)</f>
        <v>0</v>
      </c>
      <c r="AG84" s="28">
        <f>SUM(AG85:AG87)</f>
        <v>0</v>
      </c>
      <c r="AH84" s="28">
        <f>SUM(AH85:AH87)</f>
        <v>0</v>
      </c>
      <c r="AI84" s="28">
        <f>SUM(AI85:AI87)</f>
        <v>0</v>
      </c>
      <c r="AJ84" s="28">
        <f t="shared" ref="AJ84:AP84" si="59">SUM(AJ85:AJ87)</f>
        <v>0</v>
      </c>
      <c r="AK84" s="28">
        <f t="shared" si="59"/>
        <v>0</v>
      </c>
      <c r="AL84" s="28">
        <f t="shared" si="59"/>
        <v>0</v>
      </c>
      <c r="AM84" s="28">
        <f t="shared" si="59"/>
        <v>0</v>
      </c>
      <c r="AN84" s="28">
        <f t="shared" si="59"/>
        <v>0</v>
      </c>
      <c r="AO84" s="28">
        <f t="shared" si="59"/>
        <v>0</v>
      </c>
      <c r="AP84" s="28">
        <f t="shared" si="59"/>
        <v>0</v>
      </c>
      <c r="AQ84" s="28">
        <f>SUM(AQ85:AQ87)</f>
        <v>0</v>
      </c>
      <c r="AR84" s="28">
        <f>SUM(AR85:AR87)</f>
        <v>0</v>
      </c>
      <c r="AS84" s="28"/>
      <c r="AT84" s="28">
        <f>SUM(AT85:AT87)</f>
        <v>0</v>
      </c>
      <c r="AU84" s="28">
        <f>SUM(AU85:AU87)</f>
        <v>0</v>
      </c>
      <c r="AV84" s="28"/>
      <c r="AW84" s="28">
        <f>SUM(AW85:AW87)</f>
        <v>0</v>
      </c>
      <c r="AX84" s="28">
        <f>SUM(AX85:AX87)</f>
        <v>0</v>
      </c>
      <c r="AY84" s="28"/>
      <c r="AZ84" s="28">
        <f>SUM(AZ85:AZ87)</f>
        <v>0</v>
      </c>
      <c r="BA84" s="28">
        <f>SUM(BA85:BA87)</f>
        <v>0</v>
      </c>
      <c r="BB84" s="28"/>
      <c r="BC84" s="17">
        <f t="shared" si="53"/>
        <v>1177500</v>
      </c>
      <c r="BD84" s="17">
        <f t="shared" si="40"/>
        <v>0</v>
      </c>
      <c r="BE84" s="207">
        <f t="shared" si="41"/>
        <v>0</v>
      </c>
      <c r="BF84" s="204"/>
    </row>
    <row r="85" spans="1:58" s="29" customFormat="1" ht="15" customHeight="1">
      <c r="A85" s="31"/>
      <c r="C85" s="6"/>
      <c r="D85" s="21">
        <v>1</v>
      </c>
      <c r="E85" s="13" t="s">
        <v>325</v>
      </c>
      <c r="F85" s="24"/>
      <c r="G85" s="24"/>
      <c r="H85" s="24"/>
      <c r="I85" s="24" t="s">
        <v>326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2">
        <f t="shared" si="53"/>
        <v>0</v>
      </c>
      <c r="BD85" s="22">
        <f t="shared" si="40"/>
        <v>0</v>
      </c>
      <c r="BE85" s="208">
        <f t="shared" si="41"/>
        <v>0</v>
      </c>
      <c r="BF85" s="204"/>
    </row>
    <row r="86" spans="1:58" s="29" customFormat="1" ht="14.25" customHeight="1">
      <c r="A86" s="31"/>
      <c r="C86" s="6"/>
      <c r="D86" s="21">
        <v>2</v>
      </c>
      <c r="E86" s="13" t="s">
        <v>327</v>
      </c>
      <c r="F86" s="24"/>
      <c r="G86" s="24"/>
      <c r="H86" s="24"/>
      <c r="I86" s="24" t="s">
        <v>328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2">
        <f t="shared" si="53"/>
        <v>0</v>
      </c>
      <c r="BD86" s="22">
        <f t="shared" si="40"/>
        <v>0</v>
      </c>
      <c r="BE86" s="208">
        <f t="shared" si="41"/>
        <v>0</v>
      </c>
      <c r="BF86" s="204"/>
    </row>
    <row r="87" spans="1:58" s="29" customFormat="1" ht="15" customHeight="1">
      <c r="A87" s="31"/>
      <c r="C87" s="6"/>
      <c r="D87" s="21">
        <v>3</v>
      </c>
      <c r="E87" s="13" t="s">
        <v>329</v>
      </c>
      <c r="F87" s="24"/>
      <c r="G87" s="24"/>
      <c r="H87" s="24"/>
      <c r="I87" s="24" t="s">
        <v>330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>
        <v>1177500</v>
      </c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2">
        <f t="shared" si="53"/>
        <v>1177500</v>
      </c>
      <c r="BD87" s="22">
        <f t="shared" si="40"/>
        <v>0</v>
      </c>
      <c r="BE87" s="208">
        <f t="shared" si="41"/>
        <v>0</v>
      </c>
      <c r="BF87" s="204"/>
    </row>
    <row r="88" spans="1:58" s="29" customFormat="1" ht="27" customHeight="1">
      <c r="A88" s="604" t="s">
        <v>331</v>
      </c>
      <c r="B88" s="605"/>
      <c r="C88" s="605"/>
      <c r="D88" s="605"/>
      <c r="E88" s="605"/>
      <c r="F88" s="605"/>
      <c r="G88" s="605"/>
      <c r="H88" s="605"/>
      <c r="I88" s="200"/>
      <c r="J88" s="38">
        <f t="shared" ref="J88:Q88" si="60">J5+J67</f>
        <v>1800000</v>
      </c>
      <c r="K88" s="38">
        <f t="shared" si="60"/>
        <v>0</v>
      </c>
      <c r="L88" s="38">
        <f t="shared" si="60"/>
        <v>0</v>
      </c>
      <c r="M88" s="38">
        <f t="shared" si="60"/>
        <v>15111143</v>
      </c>
      <c r="N88" s="38">
        <f t="shared" si="60"/>
        <v>0</v>
      </c>
      <c r="O88" s="38">
        <f t="shared" si="60"/>
        <v>0</v>
      </c>
      <c r="P88" s="38">
        <f t="shared" si="60"/>
        <v>904986</v>
      </c>
      <c r="Q88" s="38">
        <f t="shared" si="60"/>
        <v>0</v>
      </c>
      <c r="R88" s="38">
        <f t="shared" ref="R88:AD88" si="61">R5+R67</f>
        <v>0</v>
      </c>
      <c r="S88" s="38">
        <f t="shared" si="61"/>
        <v>0</v>
      </c>
      <c r="T88" s="38">
        <f t="shared" si="61"/>
        <v>0</v>
      </c>
      <c r="U88" s="38">
        <f t="shared" si="61"/>
        <v>0</v>
      </c>
      <c r="V88" s="38">
        <f t="shared" si="61"/>
        <v>0</v>
      </c>
      <c r="W88" s="38">
        <f t="shared" si="61"/>
        <v>0</v>
      </c>
      <c r="X88" s="38">
        <f t="shared" si="61"/>
        <v>0</v>
      </c>
      <c r="Y88" s="38">
        <f t="shared" si="61"/>
        <v>0</v>
      </c>
      <c r="Z88" s="38">
        <f t="shared" si="61"/>
        <v>0</v>
      </c>
      <c r="AA88" s="38">
        <f t="shared" si="61"/>
        <v>0</v>
      </c>
      <c r="AB88" s="38">
        <f t="shared" si="61"/>
        <v>251000</v>
      </c>
      <c r="AC88" s="38">
        <f t="shared" si="61"/>
        <v>0</v>
      </c>
      <c r="AD88" s="38">
        <f t="shared" si="61"/>
        <v>0</v>
      </c>
      <c r="AE88" s="38">
        <f t="shared" ref="AE88:AL88" si="62">AE5+AE67</f>
        <v>35004289</v>
      </c>
      <c r="AF88" s="38">
        <f t="shared" si="62"/>
        <v>0</v>
      </c>
      <c r="AG88" s="38">
        <f t="shared" si="62"/>
        <v>0</v>
      </c>
      <c r="AH88" s="38">
        <f t="shared" si="62"/>
        <v>0</v>
      </c>
      <c r="AI88" s="38">
        <f t="shared" si="62"/>
        <v>0</v>
      </c>
      <c r="AJ88" s="38">
        <f t="shared" si="62"/>
        <v>0</v>
      </c>
      <c r="AK88" s="38">
        <f t="shared" si="62"/>
        <v>1050000</v>
      </c>
      <c r="AL88" s="38">
        <f t="shared" si="62"/>
        <v>0</v>
      </c>
      <c r="AM88" s="38"/>
      <c r="AN88" s="38">
        <f>AN5+AN67</f>
        <v>414088</v>
      </c>
      <c r="AO88" s="38">
        <f>AO5+AO67</f>
        <v>0</v>
      </c>
      <c r="AP88" s="38">
        <f>AP5+AP67</f>
        <v>0</v>
      </c>
      <c r="AQ88" s="38">
        <f>AQ5+AQ67</f>
        <v>504000</v>
      </c>
      <c r="AR88" s="38">
        <f>AR5+AR67</f>
        <v>0</v>
      </c>
      <c r="AS88" s="38"/>
      <c r="AT88" s="38">
        <f>AT5+AT67</f>
        <v>26551266</v>
      </c>
      <c r="AU88" s="38">
        <f>AU5+AU67</f>
        <v>0</v>
      </c>
      <c r="AV88" s="38"/>
      <c r="AW88" s="38">
        <f>AW5+AW67</f>
        <v>5900000</v>
      </c>
      <c r="AX88" s="38">
        <f>AX5+AX67</f>
        <v>0</v>
      </c>
      <c r="AY88" s="38"/>
      <c r="AZ88" s="38">
        <f>AZ5+AZ67</f>
        <v>9970747</v>
      </c>
      <c r="BA88" s="38">
        <f>BA5+BA67</f>
        <v>0</v>
      </c>
      <c r="BB88" s="38"/>
      <c r="BC88" s="206">
        <f t="shared" si="53"/>
        <v>97461519</v>
      </c>
      <c r="BD88" s="37">
        <f>SUMIF($P$4:$BB$4,"Önként vállalt feladatok",P88:BB88)</f>
        <v>0</v>
      </c>
      <c r="BE88" s="209">
        <f t="shared" si="41"/>
        <v>0</v>
      </c>
      <c r="BF88" s="204"/>
    </row>
    <row r="89" spans="1:58" s="29" customFormat="1" ht="24" customHeight="1">
      <c r="A89" s="621" t="s">
        <v>332</v>
      </c>
      <c r="B89" s="622"/>
      <c r="C89" s="622"/>
      <c r="D89" s="622"/>
      <c r="E89" s="622"/>
      <c r="F89" s="622"/>
      <c r="G89" s="622"/>
      <c r="H89" s="622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22">
        <f t="shared" si="53"/>
        <v>0</v>
      </c>
      <c r="BD89" s="22">
        <f>SUMIF($P$4:$BB$4,"Önként vállalt feladatok",P89:BB89)</f>
        <v>0</v>
      </c>
      <c r="BE89" s="208">
        <f t="shared" si="41"/>
        <v>0</v>
      </c>
      <c r="BF89" s="204"/>
    </row>
    <row r="90" spans="1:58" s="29" customFormat="1" ht="24.75" customHeight="1">
      <c r="A90" s="31"/>
      <c r="B90" s="9">
        <v>3</v>
      </c>
      <c r="C90" s="42" t="s">
        <v>333</v>
      </c>
      <c r="D90" s="42"/>
      <c r="E90" s="42"/>
      <c r="F90" s="42"/>
      <c r="G90" s="42"/>
      <c r="H90" s="42"/>
      <c r="I90" s="201" t="s">
        <v>334</v>
      </c>
      <c r="J90" s="43">
        <f t="shared" ref="J90:Q90" si="63">J91</f>
        <v>0</v>
      </c>
      <c r="K90" s="43">
        <f t="shared" si="63"/>
        <v>0</v>
      </c>
      <c r="L90" s="43">
        <f t="shared" si="63"/>
        <v>0</v>
      </c>
      <c r="M90" s="43">
        <f t="shared" si="63"/>
        <v>51519408</v>
      </c>
      <c r="N90" s="43">
        <f t="shared" si="63"/>
        <v>0</v>
      </c>
      <c r="O90" s="43">
        <f t="shared" si="63"/>
        <v>0</v>
      </c>
      <c r="P90" s="43">
        <f t="shared" si="63"/>
        <v>0</v>
      </c>
      <c r="Q90" s="43">
        <f t="shared" si="63"/>
        <v>0</v>
      </c>
      <c r="R90" s="43">
        <f t="shared" ref="R90:AD90" si="64">R91</f>
        <v>0</v>
      </c>
      <c r="S90" s="43">
        <f t="shared" si="64"/>
        <v>0</v>
      </c>
      <c r="T90" s="43">
        <f t="shared" si="64"/>
        <v>0</v>
      </c>
      <c r="U90" s="43">
        <f t="shared" si="64"/>
        <v>0</v>
      </c>
      <c r="V90" s="43">
        <f t="shared" si="64"/>
        <v>0</v>
      </c>
      <c r="W90" s="43">
        <f t="shared" si="64"/>
        <v>0</v>
      </c>
      <c r="X90" s="43">
        <f t="shared" si="64"/>
        <v>0</v>
      </c>
      <c r="Y90" s="43">
        <f t="shared" si="64"/>
        <v>0</v>
      </c>
      <c r="Z90" s="43">
        <f t="shared" si="64"/>
        <v>0</v>
      </c>
      <c r="AA90" s="43">
        <f t="shared" si="64"/>
        <v>0</v>
      </c>
      <c r="AB90" s="43">
        <f t="shared" si="64"/>
        <v>0</v>
      </c>
      <c r="AC90" s="43">
        <f t="shared" si="64"/>
        <v>0</v>
      </c>
      <c r="AD90" s="43">
        <f t="shared" si="64"/>
        <v>0</v>
      </c>
      <c r="AE90" s="43">
        <f t="shared" ref="AE90:AJ90" si="65">AE91</f>
        <v>0</v>
      </c>
      <c r="AF90" s="43">
        <f t="shared" si="65"/>
        <v>0</v>
      </c>
      <c r="AG90" s="43">
        <f t="shared" si="65"/>
        <v>0</v>
      </c>
      <c r="AH90" s="43">
        <f t="shared" si="65"/>
        <v>0</v>
      </c>
      <c r="AI90" s="43">
        <f t="shared" si="65"/>
        <v>0</v>
      </c>
      <c r="AJ90" s="43">
        <f t="shared" si="65"/>
        <v>0</v>
      </c>
      <c r="AK90" s="43">
        <f>AK91</f>
        <v>0</v>
      </c>
      <c r="AL90" s="43">
        <f>AL91</f>
        <v>0</v>
      </c>
      <c r="AM90" s="43"/>
      <c r="AN90" s="43">
        <f>AN91</f>
        <v>0</v>
      </c>
      <c r="AO90" s="43">
        <f>AO91</f>
        <v>0</v>
      </c>
      <c r="AP90" s="43">
        <f>AP91</f>
        <v>0</v>
      </c>
      <c r="AQ90" s="43">
        <f>AQ91</f>
        <v>0</v>
      </c>
      <c r="AR90" s="43">
        <f>AR91</f>
        <v>0</v>
      </c>
      <c r="AS90" s="43"/>
      <c r="AT90" s="43">
        <f>AT91</f>
        <v>0</v>
      </c>
      <c r="AU90" s="43">
        <f>AU91</f>
        <v>0</v>
      </c>
      <c r="AV90" s="43"/>
      <c r="AW90" s="43">
        <f>AW91</f>
        <v>0</v>
      </c>
      <c r="AX90" s="43">
        <f>AX91</f>
        <v>0</v>
      </c>
      <c r="AY90" s="43"/>
      <c r="AZ90" s="43">
        <f>AZ91</f>
        <v>0</v>
      </c>
      <c r="BA90" s="43">
        <f>BA91</f>
        <v>0</v>
      </c>
      <c r="BB90" s="43"/>
      <c r="BC90" s="11">
        <f t="shared" si="53"/>
        <v>51519408</v>
      </c>
      <c r="BD90" s="11">
        <f>SUMIF($P$4:$BB$4,"Önként vállalt feladatok",P90:BB90)</f>
        <v>0</v>
      </c>
      <c r="BE90" s="130">
        <f t="shared" si="41"/>
        <v>0</v>
      </c>
      <c r="BF90" s="204"/>
    </row>
    <row r="91" spans="1:58" s="29" customFormat="1">
      <c r="A91" s="31"/>
      <c r="C91" s="14">
        <v>1</v>
      </c>
      <c r="D91" s="606" t="s">
        <v>335</v>
      </c>
      <c r="E91" s="606"/>
      <c r="F91" s="606"/>
      <c r="G91" s="606"/>
      <c r="H91" s="606"/>
      <c r="I91" s="16" t="s">
        <v>336</v>
      </c>
      <c r="J91" s="18">
        <f>J92+J96+J97+J100+J101</f>
        <v>0</v>
      </c>
      <c r="K91" s="18">
        <f t="shared" ref="K91:BE91" si="66">K92+K96+K97+K100+K101</f>
        <v>0</v>
      </c>
      <c r="L91" s="18">
        <f>L92+L96+L97+L100+L101</f>
        <v>0</v>
      </c>
      <c r="M91" s="18">
        <f t="shared" si="66"/>
        <v>51519408</v>
      </c>
      <c r="N91" s="18">
        <f t="shared" si="66"/>
        <v>0</v>
      </c>
      <c r="O91" s="18">
        <f>O92+O96+O97+O100+O101</f>
        <v>0</v>
      </c>
      <c r="P91" s="18">
        <f t="shared" si="66"/>
        <v>0</v>
      </c>
      <c r="Q91" s="18">
        <f t="shared" si="66"/>
        <v>0</v>
      </c>
      <c r="R91" s="18">
        <f t="shared" ref="R91:AD91" si="67">R92+R96+R97+R100+R101</f>
        <v>0</v>
      </c>
      <c r="S91" s="18">
        <f t="shared" si="67"/>
        <v>0</v>
      </c>
      <c r="T91" s="18">
        <f t="shared" si="67"/>
        <v>0</v>
      </c>
      <c r="U91" s="18">
        <f t="shared" si="67"/>
        <v>0</v>
      </c>
      <c r="V91" s="18">
        <f t="shared" si="67"/>
        <v>0</v>
      </c>
      <c r="W91" s="18">
        <f t="shared" si="67"/>
        <v>0</v>
      </c>
      <c r="X91" s="18">
        <f t="shared" si="67"/>
        <v>0</v>
      </c>
      <c r="Y91" s="18">
        <f t="shared" si="67"/>
        <v>0</v>
      </c>
      <c r="Z91" s="18">
        <f t="shared" si="67"/>
        <v>0</v>
      </c>
      <c r="AA91" s="18">
        <f t="shared" si="67"/>
        <v>0</v>
      </c>
      <c r="AB91" s="18">
        <f t="shared" si="67"/>
        <v>0</v>
      </c>
      <c r="AC91" s="18">
        <f t="shared" si="67"/>
        <v>0</v>
      </c>
      <c r="AD91" s="18">
        <f t="shared" si="67"/>
        <v>0</v>
      </c>
      <c r="AE91" s="18">
        <f>AE92+AE96+AE97+AE100+AE101</f>
        <v>0</v>
      </c>
      <c r="AF91" s="18">
        <f>AF92+AF96+AF97+AF100+AF101</f>
        <v>0</v>
      </c>
      <c r="AG91" s="18">
        <f>AG92+AG96+AG97+AG100+AG101</f>
        <v>0</v>
      </c>
      <c r="AH91" s="18">
        <f t="shared" si="66"/>
        <v>0</v>
      </c>
      <c r="AI91" s="18">
        <f t="shared" si="66"/>
        <v>0</v>
      </c>
      <c r="AJ91" s="18">
        <f t="shared" si="66"/>
        <v>0</v>
      </c>
      <c r="AK91" s="18">
        <f t="shared" si="66"/>
        <v>0</v>
      </c>
      <c r="AL91" s="18">
        <f t="shared" si="66"/>
        <v>0</v>
      </c>
      <c r="AM91" s="18">
        <f t="shared" si="66"/>
        <v>0</v>
      </c>
      <c r="AN91" s="18">
        <f t="shared" si="66"/>
        <v>0</v>
      </c>
      <c r="AO91" s="18">
        <f t="shared" si="66"/>
        <v>0</v>
      </c>
      <c r="AP91" s="18">
        <f>AP92+AP96+AP97+AP100+AP101</f>
        <v>0</v>
      </c>
      <c r="AQ91" s="18">
        <f t="shared" si="66"/>
        <v>0</v>
      </c>
      <c r="AR91" s="18">
        <f t="shared" si="66"/>
        <v>0</v>
      </c>
      <c r="AS91" s="18">
        <f t="shared" si="66"/>
        <v>0</v>
      </c>
      <c r="AT91" s="18">
        <f t="shared" si="66"/>
        <v>0</v>
      </c>
      <c r="AU91" s="18">
        <f t="shared" si="66"/>
        <v>0</v>
      </c>
      <c r="AV91" s="18">
        <f t="shared" si="66"/>
        <v>0</v>
      </c>
      <c r="AW91" s="18">
        <f t="shared" si="66"/>
        <v>0</v>
      </c>
      <c r="AX91" s="18">
        <f t="shared" si="66"/>
        <v>0</v>
      </c>
      <c r="AY91" s="18">
        <f t="shared" si="66"/>
        <v>0</v>
      </c>
      <c r="AZ91" s="18">
        <f t="shared" si="66"/>
        <v>0</v>
      </c>
      <c r="BA91" s="18">
        <f t="shared" si="66"/>
        <v>0</v>
      </c>
      <c r="BB91" s="18">
        <f t="shared" si="66"/>
        <v>0</v>
      </c>
      <c r="BC91" s="18">
        <f>BC92+BC96+BC97+BC100+BC101</f>
        <v>51519408</v>
      </c>
      <c r="BD91" s="18">
        <f t="shared" si="66"/>
        <v>0</v>
      </c>
      <c r="BE91" s="131">
        <f t="shared" si="66"/>
        <v>0</v>
      </c>
      <c r="BF91" s="204"/>
    </row>
    <row r="92" spans="1:58" s="29" customFormat="1">
      <c r="A92" s="31"/>
      <c r="C92" s="44"/>
      <c r="D92" s="21">
        <v>1</v>
      </c>
      <c r="E92" s="6" t="s">
        <v>337</v>
      </c>
      <c r="F92" s="6"/>
      <c r="G92" s="6"/>
      <c r="H92" s="6"/>
      <c r="I92" s="6" t="s">
        <v>338</v>
      </c>
      <c r="J92" s="45">
        <f>SUM(J93:J95)</f>
        <v>0</v>
      </c>
      <c r="K92" s="45">
        <f t="shared" ref="K92:BB92" si="68">SUM(K93:K95)</f>
        <v>0</v>
      </c>
      <c r="L92" s="45">
        <f>SUM(L93:L95)</f>
        <v>0</v>
      </c>
      <c r="M92" s="45">
        <f t="shared" si="68"/>
        <v>10126500</v>
      </c>
      <c r="N92" s="45">
        <f t="shared" si="68"/>
        <v>0</v>
      </c>
      <c r="O92" s="45">
        <f>SUM(O93:O95)</f>
        <v>0</v>
      </c>
      <c r="P92" s="45">
        <f t="shared" si="68"/>
        <v>0</v>
      </c>
      <c r="Q92" s="45">
        <f t="shared" si="68"/>
        <v>0</v>
      </c>
      <c r="R92" s="45">
        <f t="shared" si="68"/>
        <v>0</v>
      </c>
      <c r="S92" s="45">
        <f t="shared" si="68"/>
        <v>0</v>
      </c>
      <c r="T92" s="45">
        <f t="shared" si="68"/>
        <v>0</v>
      </c>
      <c r="U92" s="45">
        <f t="shared" si="68"/>
        <v>0</v>
      </c>
      <c r="V92" s="45">
        <f t="shared" si="68"/>
        <v>0</v>
      </c>
      <c r="W92" s="45">
        <f t="shared" si="68"/>
        <v>0</v>
      </c>
      <c r="X92" s="45">
        <f t="shared" si="68"/>
        <v>0</v>
      </c>
      <c r="Y92" s="45">
        <f t="shared" si="68"/>
        <v>0</v>
      </c>
      <c r="Z92" s="45">
        <f t="shared" ref="Z92:AG92" si="69">SUM(Z93:Z95)</f>
        <v>0</v>
      </c>
      <c r="AA92" s="45">
        <f t="shared" si="69"/>
        <v>0</v>
      </c>
      <c r="AB92" s="45">
        <f t="shared" si="69"/>
        <v>0</v>
      </c>
      <c r="AC92" s="45">
        <f t="shared" si="69"/>
        <v>0</v>
      </c>
      <c r="AD92" s="45">
        <f t="shared" si="69"/>
        <v>0</v>
      </c>
      <c r="AE92" s="45">
        <f t="shared" si="69"/>
        <v>0</v>
      </c>
      <c r="AF92" s="45">
        <f t="shared" si="69"/>
        <v>0</v>
      </c>
      <c r="AG92" s="45">
        <f t="shared" si="69"/>
        <v>0</v>
      </c>
      <c r="AH92" s="45">
        <f t="shared" si="68"/>
        <v>0</v>
      </c>
      <c r="AI92" s="45">
        <f t="shared" si="68"/>
        <v>0</v>
      </c>
      <c r="AJ92" s="45">
        <f t="shared" si="68"/>
        <v>0</v>
      </c>
      <c r="AK92" s="45">
        <f t="shared" si="68"/>
        <v>0</v>
      </c>
      <c r="AL92" s="45">
        <f t="shared" si="68"/>
        <v>0</v>
      </c>
      <c r="AM92" s="45">
        <f t="shared" si="68"/>
        <v>0</v>
      </c>
      <c r="AN92" s="45">
        <f t="shared" si="68"/>
        <v>0</v>
      </c>
      <c r="AO92" s="45">
        <f t="shared" si="68"/>
        <v>0</v>
      </c>
      <c r="AP92" s="45">
        <f t="shared" si="68"/>
        <v>0</v>
      </c>
      <c r="AQ92" s="45">
        <f t="shared" si="68"/>
        <v>0</v>
      </c>
      <c r="AR92" s="45">
        <f t="shared" si="68"/>
        <v>0</v>
      </c>
      <c r="AS92" s="45">
        <f t="shared" si="68"/>
        <v>0</v>
      </c>
      <c r="AT92" s="45">
        <f t="shared" si="68"/>
        <v>0</v>
      </c>
      <c r="AU92" s="45">
        <f t="shared" si="68"/>
        <v>0</v>
      </c>
      <c r="AV92" s="45">
        <f t="shared" si="68"/>
        <v>0</v>
      </c>
      <c r="AW92" s="45">
        <f t="shared" si="68"/>
        <v>0</v>
      </c>
      <c r="AX92" s="45">
        <f t="shared" si="68"/>
        <v>0</v>
      </c>
      <c r="AY92" s="45">
        <f t="shared" si="68"/>
        <v>0</v>
      </c>
      <c r="AZ92" s="45">
        <f t="shared" si="68"/>
        <v>0</v>
      </c>
      <c r="BA92" s="45">
        <f t="shared" si="68"/>
        <v>0</v>
      </c>
      <c r="BB92" s="45">
        <f t="shared" si="68"/>
        <v>0</v>
      </c>
      <c r="BC92" s="22">
        <f>SUMIF($J$4:$BB$4,"Kötelező feladatok",J92:BB92)</f>
        <v>10126500</v>
      </c>
      <c r="BD92" s="22">
        <f>SUMIF($J$4:$BB$4,"Kötelező feladatok",K92:BC92)</f>
        <v>0</v>
      </c>
      <c r="BE92" s="208">
        <f>SUMIF($J$4:$BB$4,"Kötelező feladatok",L92:BD92)</f>
        <v>0</v>
      </c>
      <c r="BF92" s="204"/>
    </row>
    <row r="93" spans="1:58" s="29" customFormat="1">
      <c r="A93" s="31"/>
      <c r="C93" s="44"/>
      <c r="D93" s="19"/>
      <c r="E93" s="21">
        <v>1</v>
      </c>
      <c r="F93" s="603" t="s">
        <v>339</v>
      </c>
      <c r="G93" s="603"/>
      <c r="H93" s="603"/>
      <c r="I93" s="13" t="s">
        <v>340</v>
      </c>
      <c r="J93" s="26"/>
      <c r="K93" s="26"/>
      <c r="L93" s="26"/>
      <c r="M93" s="26">
        <v>10126500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2">
        <f t="shared" ref="BC93:BC102" si="70">SUMIF($J$4:$BB$4,"Kötelező feladatok",J93:BB93)</f>
        <v>10126500</v>
      </c>
      <c r="BD93" s="22">
        <f t="shared" ref="BD93:BD99" si="71">SUMIF($J$4:$BB$4,"Kötelező feladatok",K93:BC93)</f>
        <v>0</v>
      </c>
      <c r="BE93" s="208">
        <f t="shared" ref="BE93:BE99" si="72">SUMIF($J$4:$BB$4,"Kötelező feladatok",L93:BD93)</f>
        <v>0</v>
      </c>
      <c r="BF93" s="204"/>
    </row>
    <row r="94" spans="1:58" s="19" customFormat="1" ht="15" customHeight="1">
      <c r="A94" s="12"/>
      <c r="E94" s="21">
        <v>2</v>
      </c>
      <c r="F94" s="603" t="s">
        <v>341</v>
      </c>
      <c r="G94" s="603"/>
      <c r="H94" s="603"/>
      <c r="I94" s="13" t="s">
        <v>342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2">
        <f t="shared" si="70"/>
        <v>0</v>
      </c>
      <c r="BD94" s="22">
        <f t="shared" si="71"/>
        <v>0</v>
      </c>
      <c r="BE94" s="208">
        <f t="shared" si="72"/>
        <v>0</v>
      </c>
      <c r="BF94" s="203"/>
    </row>
    <row r="95" spans="1:58" s="6" customFormat="1" ht="15" customHeight="1">
      <c r="A95" s="20"/>
      <c r="D95" s="19"/>
      <c r="E95" s="21">
        <v>3</v>
      </c>
      <c r="F95" s="603" t="s">
        <v>343</v>
      </c>
      <c r="G95" s="603"/>
      <c r="H95" s="603"/>
      <c r="I95" s="13" t="s">
        <v>344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2">
        <f t="shared" si="70"/>
        <v>0</v>
      </c>
      <c r="BD95" s="22">
        <f t="shared" si="71"/>
        <v>0</v>
      </c>
      <c r="BE95" s="208">
        <f t="shared" si="72"/>
        <v>0</v>
      </c>
      <c r="BF95" s="85"/>
    </row>
    <row r="96" spans="1:58" s="6" customFormat="1">
      <c r="A96" s="20"/>
      <c r="D96" s="21">
        <v>2</v>
      </c>
      <c r="E96" s="13" t="s">
        <v>345</v>
      </c>
      <c r="F96" s="24"/>
      <c r="G96" s="24"/>
      <c r="H96" s="24"/>
      <c r="I96" s="24" t="s">
        <v>346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2">
        <f t="shared" si="70"/>
        <v>0</v>
      </c>
      <c r="BD96" s="22">
        <f t="shared" si="71"/>
        <v>0</v>
      </c>
      <c r="BE96" s="208">
        <f t="shared" si="72"/>
        <v>0</v>
      </c>
      <c r="BF96" s="85"/>
    </row>
    <row r="97" spans="1:58" s="6" customFormat="1">
      <c r="A97" s="20"/>
      <c r="D97" s="21">
        <v>3</v>
      </c>
      <c r="E97" s="13" t="s">
        <v>347</v>
      </c>
      <c r="F97" s="24"/>
      <c r="G97" s="24"/>
      <c r="H97" s="24"/>
      <c r="I97" s="24" t="s">
        <v>348</v>
      </c>
      <c r="J97" s="45">
        <f>SUM(J98:J99)</f>
        <v>0</v>
      </c>
      <c r="K97" s="45">
        <f t="shared" ref="K97:BB97" si="73">SUM(K98:K99)</f>
        <v>0</v>
      </c>
      <c r="L97" s="45">
        <f>SUM(L98:L99)</f>
        <v>0</v>
      </c>
      <c r="M97" s="45">
        <f t="shared" si="73"/>
        <v>41392908</v>
      </c>
      <c r="N97" s="45">
        <f t="shared" si="73"/>
        <v>0</v>
      </c>
      <c r="O97" s="45">
        <f t="shared" si="73"/>
        <v>0</v>
      </c>
      <c r="P97" s="45">
        <f t="shared" si="73"/>
        <v>0</v>
      </c>
      <c r="Q97" s="45">
        <f t="shared" si="73"/>
        <v>0</v>
      </c>
      <c r="R97" s="45">
        <f t="shared" si="73"/>
        <v>0</v>
      </c>
      <c r="S97" s="45">
        <f t="shared" si="73"/>
        <v>0</v>
      </c>
      <c r="T97" s="45">
        <f t="shared" si="73"/>
        <v>0</v>
      </c>
      <c r="U97" s="45">
        <f t="shared" si="73"/>
        <v>0</v>
      </c>
      <c r="V97" s="45">
        <f t="shared" si="73"/>
        <v>0</v>
      </c>
      <c r="W97" s="45">
        <f t="shared" si="73"/>
        <v>0</v>
      </c>
      <c r="X97" s="45">
        <f t="shared" si="73"/>
        <v>0</v>
      </c>
      <c r="Y97" s="45">
        <f t="shared" si="73"/>
        <v>0</v>
      </c>
      <c r="Z97" s="45">
        <f t="shared" ref="Z97:AG97" si="74">SUM(Z98:Z99)</f>
        <v>0</v>
      </c>
      <c r="AA97" s="45">
        <f t="shared" si="74"/>
        <v>0</v>
      </c>
      <c r="AB97" s="45">
        <f t="shared" si="74"/>
        <v>0</v>
      </c>
      <c r="AC97" s="45">
        <f t="shared" si="74"/>
        <v>0</v>
      </c>
      <c r="AD97" s="45">
        <f t="shared" si="74"/>
        <v>0</v>
      </c>
      <c r="AE97" s="45">
        <f t="shared" si="74"/>
        <v>0</v>
      </c>
      <c r="AF97" s="45">
        <f t="shared" si="74"/>
        <v>0</v>
      </c>
      <c r="AG97" s="45">
        <f t="shared" si="74"/>
        <v>0</v>
      </c>
      <c r="AH97" s="45">
        <f t="shared" si="73"/>
        <v>0</v>
      </c>
      <c r="AI97" s="45">
        <f t="shared" si="73"/>
        <v>0</v>
      </c>
      <c r="AJ97" s="45">
        <f t="shared" si="73"/>
        <v>0</v>
      </c>
      <c r="AK97" s="45">
        <f t="shared" si="73"/>
        <v>0</v>
      </c>
      <c r="AL97" s="45">
        <f t="shared" si="73"/>
        <v>0</v>
      </c>
      <c r="AM97" s="45">
        <f t="shared" si="73"/>
        <v>0</v>
      </c>
      <c r="AN97" s="45">
        <f t="shared" si="73"/>
        <v>0</v>
      </c>
      <c r="AO97" s="45">
        <f t="shared" si="73"/>
        <v>0</v>
      </c>
      <c r="AP97" s="45">
        <f t="shared" si="73"/>
        <v>0</v>
      </c>
      <c r="AQ97" s="45">
        <f t="shared" si="73"/>
        <v>0</v>
      </c>
      <c r="AR97" s="45">
        <f t="shared" si="73"/>
        <v>0</v>
      </c>
      <c r="AS97" s="45">
        <f t="shared" si="73"/>
        <v>0</v>
      </c>
      <c r="AT97" s="45">
        <f t="shared" si="73"/>
        <v>0</v>
      </c>
      <c r="AU97" s="45">
        <f t="shared" si="73"/>
        <v>0</v>
      </c>
      <c r="AV97" s="45">
        <f t="shared" si="73"/>
        <v>0</v>
      </c>
      <c r="AW97" s="45">
        <f t="shared" si="73"/>
        <v>0</v>
      </c>
      <c r="AX97" s="45">
        <f t="shared" si="73"/>
        <v>0</v>
      </c>
      <c r="AY97" s="45">
        <f t="shared" si="73"/>
        <v>0</v>
      </c>
      <c r="AZ97" s="45">
        <f t="shared" si="73"/>
        <v>0</v>
      </c>
      <c r="BA97" s="45">
        <f t="shared" si="73"/>
        <v>0</v>
      </c>
      <c r="BB97" s="45">
        <f t="shared" si="73"/>
        <v>0</v>
      </c>
      <c r="BC97" s="22">
        <f>SUMIF($J$4:$BB$4,"Kötelező feladatok",J97:BB97)</f>
        <v>41392908</v>
      </c>
      <c r="BD97" s="22">
        <f t="shared" si="71"/>
        <v>0</v>
      </c>
      <c r="BE97" s="208">
        <f t="shared" si="72"/>
        <v>0</v>
      </c>
      <c r="BF97" s="85"/>
    </row>
    <row r="98" spans="1:58" s="6" customFormat="1">
      <c r="A98" s="20"/>
      <c r="E98" s="21">
        <v>1</v>
      </c>
      <c r="F98" s="603" t="s">
        <v>349</v>
      </c>
      <c r="G98" s="603"/>
      <c r="H98" s="603"/>
      <c r="I98" s="13" t="s">
        <v>350</v>
      </c>
      <c r="J98" s="26"/>
      <c r="K98" s="26"/>
      <c r="L98" s="26"/>
      <c r="M98" s="26">
        <v>41392908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2">
        <f t="shared" si="70"/>
        <v>41392908</v>
      </c>
      <c r="BD98" s="22">
        <f t="shared" si="71"/>
        <v>0</v>
      </c>
      <c r="BE98" s="208">
        <f t="shared" si="72"/>
        <v>0</v>
      </c>
      <c r="BF98" s="85"/>
    </row>
    <row r="99" spans="1:58" s="6" customFormat="1">
      <c r="A99" s="20"/>
      <c r="E99" s="21">
        <v>2</v>
      </c>
      <c r="F99" s="603" t="s">
        <v>351</v>
      </c>
      <c r="G99" s="603"/>
      <c r="H99" s="603"/>
      <c r="I99" s="13" t="s">
        <v>352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2">
        <f t="shared" si="70"/>
        <v>0</v>
      </c>
      <c r="BD99" s="22">
        <f t="shared" si="71"/>
        <v>0</v>
      </c>
      <c r="BE99" s="208">
        <f t="shared" si="72"/>
        <v>0</v>
      </c>
      <c r="BF99" s="85"/>
    </row>
    <row r="100" spans="1:58" s="6" customFormat="1">
      <c r="A100" s="20"/>
      <c r="D100" s="21">
        <v>4</v>
      </c>
      <c r="E100" s="13" t="s">
        <v>353</v>
      </c>
      <c r="F100" s="24"/>
      <c r="G100" s="24"/>
      <c r="H100" s="24"/>
      <c r="I100" s="24" t="s">
        <v>354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2">
        <f t="shared" si="70"/>
        <v>0</v>
      </c>
      <c r="BD100" s="22">
        <f>SUMIF($P$4:$BB$4,"Önként vállalt feladatok",P100:BB100)</f>
        <v>0</v>
      </c>
      <c r="BE100" s="208">
        <f>SUMIF($P$4:$BB$4,"Államigazgatási feladatok",P100:BB100)</f>
        <v>0</v>
      </c>
      <c r="BF100" s="85"/>
    </row>
    <row r="101" spans="1:58" s="6" customFormat="1" ht="14.25" customHeight="1">
      <c r="A101" s="20"/>
      <c r="D101" s="21">
        <v>5</v>
      </c>
      <c r="E101" s="13" t="s">
        <v>355</v>
      </c>
      <c r="F101" s="24"/>
      <c r="G101" s="24"/>
      <c r="H101" s="24"/>
      <c r="I101" s="24" t="s">
        <v>356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2">
        <f t="shared" si="70"/>
        <v>0</v>
      </c>
      <c r="BD101" s="22">
        <f>SUMIF($P$4:$BB$4,"Önként vállalt feladatok",P101:BB101)</f>
        <v>0</v>
      </c>
      <c r="BE101" s="208">
        <f>SUMIF($P$4:$BB$4,"Államigazgatási feladatok",P101:BB101)</f>
        <v>0</v>
      </c>
      <c r="BF101" s="85"/>
    </row>
    <row r="102" spans="1:58" s="6" customFormat="1" ht="15" hidden="1" customHeight="1" thickBot="1">
      <c r="A102" s="20"/>
      <c r="B102" s="40"/>
      <c r="C102" s="21">
        <v>2</v>
      </c>
      <c r="D102" s="13"/>
      <c r="E102" s="24"/>
      <c r="F102" s="24"/>
      <c r="G102" s="24"/>
      <c r="H102" s="24"/>
      <c r="I102" s="24" t="s">
        <v>357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2">
        <f t="shared" si="70"/>
        <v>0</v>
      </c>
      <c r="BD102" s="22">
        <f>SUMIF($P$4:$BB$4,"Önként vállalt feladatok",P102:BB102)</f>
        <v>0</v>
      </c>
      <c r="BE102" s="208">
        <f>SUMIF($P$4:$BB$4,"Államigazgatási feladatok",P102:BB102)</f>
        <v>0</v>
      </c>
      <c r="BF102" s="85"/>
    </row>
    <row r="103" spans="1:58" s="6" customFormat="1" ht="27" customHeight="1">
      <c r="A103" s="604" t="s">
        <v>358</v>
      </c>
      <c r="B103" s="605"/>
      <c r="C103" s="605"/>
      <c r="D103" s="605"/>
      <c r="E103" s="605"/>
      <c r="F103" s="605"/>
      <c r="G103" s="605"/>
      <c r="H103" s="605"/>
      <c r="I103" s="200"/>
      <c r="J103" s="38">
        <f>J88+J90</f>
        <v>1800000</v>
      </c>
      <c r="K103" s="38">
        <f t="shared" ref="K103:BE103" si="75">K88+K90</f>
        <v>0</v>
      </c>
      <c r="L103" s="38">
        <f t="shared" si="75"/>
        <v>0</v>
      </c>
      <c r="M103" s="38">
        <f t="shared" si="75"/>
        <v>66630551</v>
      </c>
      <c r="N103" s="38">
        <f t="shared" si="75"/>
        <v>0</v>
      </c>
      <c r="O103" s="38">
        <f t="shared" si="75"/>
        <v>0</v>
      </c>
      <c r="P103" s="38">
        <f t="shared" si="75"/>
        <v>904986</v>
      </c>
      <c r="Q103" s="38">
        <f t="shared" si="75"/>
        <v>0</v>
      </c>
      <c r="R103" s="38">
        <f t="shared" si="75"/>
        <v>0</v>
      </c>
      <c r="S103" s="38">
        <f t="shared" si="75"/>
        <v>0</v>
      </c>
      <c r="T103" s="38">
        <f t="shared" si="75"/>
        <v>0</v>
      </c>
      <c r="U103" s="38">
        <f t="shared" si="75"/>
        <v>0</v>
      </c>
      <c r="V103" s="38">
        <f t="shared" si="75"/>
        <v>0</v>
      </c>
      <c r="W103" s="38">
        <f t="shared" si="75"/>
        <v>0</v>
      </c>
      <c r="X103" s="38">
        <f t="shared" si="75"/>
        <v>0</v>
      </c>
      <c r="Y103" s="38">
        <f t="shared" si="75"/>
        <v>0</v>
      </c>
      <c r="Z103" s="38">
        <f t="shared" ref="Z103:AG103" si="76">Z88+Z90</f>
        <v>0</v>
      </c>
      <c r="AA103" s="38">
        <f t="shared" si="76"/>
        <v>0</v>
      </c>
      <c r="AB103" s="38">
        <f t="shared" si="76"/>
        <v>251000</v>
      </c>
      <c r="AC103" s="38">
        <f t="shared" si="76"/>
        <v>0</v>
      </c>
      <c r="AD103" s="38">
        <f t="shared" si="76"/>
        <v>0</v>
      </c>
      <c r="AE103" s="38">
        <f t="shared" si="76"/>
        <v>35004289</v>
      </c>
      <c r="AF103" s="38">
        <f t="shared" si="76"/>
        <v>0</v>
      </c>
      <c r="AG103" s="38">
        <f t="shared" si="76"/>
        <v>0</v>
      </c>
      <c r="AH103" s="38">
        <f t="shared" si="75"/>
        <v>0</v>
      </c>
      <c r="AI103" s="38">
        <f t="shared" si="75"/>
        <v>0</v>
      </c>
      <c r="AJ103" s="38">
        <f t="shared" si="75"/>
        <v>0</v>
      </c>
      <c r="AK103" s="38">
        <f t="shared" si="75"/>
        <v>1050000</v>
      </c>
      <c r="AL103" s="38">
        <f t="shared" si="75"/>
        <v>0</v>
      </c>
      <c r="AM103" s="38">
        <f t="shared" si="75"/>
        <v>0</v>
      </c>
      <c r="AN103" s="38">
        <f t="shared" si="75"/>
        <v>414088</v>
      </c>
      <c r="AO103" s="38">
        <f t="shared" si="75"/>
        <v>0</v>
      </c>
      <c r="AP103" s="38">
        <f t="shared" si="75"/>
        <v>0</v>
      </c>
      <c r="AQ103" s="38">
        <f t="shared" si="75"/>
        <v>504000</v>
      </c>
      <c r="AR103" s="38">
        <f t="shared" si="75"/>
        <v>0</v>
      </c>
      <c r="AS103" s="38">
        <f t="shared" si="75"/>
        <v>0</v>
      </c>
      <c r="AT103" s="38">
        <f t="shared" si="75"/>
        <v>26551266</v>
      </c>
      <c r="AU103" s="38">
        <f t="shared" si="75"/>
        <v>0</v>
      </c>
      <c r="AV103" s="38">
        <f t="shared" si="75"/>
        <v>0</v>
      </c>
      <c r="AW103" s="38">
        <f t="shared" si="75"/>
        <v>5900000</v>
      </c>
      <c r="AX103" s="38">
        <f t="shared" si="75"/>
        <v>0</v>
      </c>
      <c r="AY103" s="38">
        <f t="shared" si="75"/>
        <v>0</v>
      </c>
      <c r="AZ103" s="38">
        <f t="shared" si="75"/>
        <v>9970747</v>
      </c>
      <c r="BA103" s="38">
        <f t="shared" si="75"/>
        <v>0</v>
      </c>
      <c r="BB103" s="38">
        <f t="shared" si="75"/>
        <v>0</v>
      </c>
      <c r="BC103" s="38">
        <f t="shared" si="75"/>
        <v>148980927</v>
      </c>
      <c r="BD103" s="38">
        <f t="shared" si="75"/>
        <v>0</v>
      </c>
      <c r="BE103" s="138">
        <f t="shared" si="75"/>
        <v>0</v>
      </c>
      <c r="BF103" s="85"/>
    </row>
    <row r="104" spans="1:58" s="121" customFormat="1" ht="23.25" customHeight="1" thickBot="1">
      <c r="A104" s="601" t="s">
        <v>359</v>
      </c>
      <c r="B104" s="602"/>
      <c r="C104" s="602"/>
      <c r="D104" s="602"/>
      <c r="E104" s="602"/>
      <c r="F104" s="602"/>
      <c r="G104" s="602"/>
      <c r="H104" s="602"/>
      <c r="I104" s="202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210">
        <f>SUMIF($J$4:$BB$4,"Kötelező feladatok",J104:BB104)</f>
        <v>0</v>
      </c>
      <c r="BD104" s="210">
        <f>SUMIF($P$4:$BB$4,"Önként vállalt feladatok",P104:BB104)</f>
        <v>0</v>
      </c>
      <c r="BE104" s="211">
        <f>SUMIF($P$4:$BB$4,"Államigazgatási feladatok",P104:BB104)</f>
        <v>0</v>
      </c>
      <c r="BF104" s="212"/>
    </row>
    <row r="105" spans="1:58"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97">
        <f>AZ18</f>
        <v>9770747</v>
      </c>
      <c r="BA105" s="105"/>
      <c r="BB105" s="105"/>
      <c r="BC105" s="105"/>
      <c r="BD105" s="105"/>
      <c r="BE105" s="105"/>
    </row>
    <row r="106" spans="1:58"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</row>
    <row r="107" spans="1:58"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>
        <v>2508309</v>
      </c>
      <c r="BA107" s="105"/>
      <c r="BB107" s="105"/>
      <c r="BC107" s="105"/>
      <c r="BD107" s="105"/>
      <c r="BE107" s="105"/>
    </row>
    <row r="108" spans="1:58"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>
        <f>AZ105+AZ107</f>
        <v>12279056</v>
      </c>
      <c r="BA108" s="105"/>
      <c r="BB108" s="105"/>
      <c r="BC108" s="105"/>
      <c r="BD108" s="105"/>
      <c r="BE108" s="105"/>
    </row>
    <row r="109" spans="1:58" s="106" customFormat="1">
      <c r="B109" s="104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05">
        <f>'kiadási tábla 5.sz ered.ei.'!AX63</f>
        <v>12550387</v>
      </c>
      <c r="BA109" s="120"/>
      <c r="BB109" s="120"/>
      <c r="BC109" s="120"/>
      <c r="BD109" s="120"/>
      <c r="BE109" s="120"/>
    </row>
    <row r="110" spans="1:58" ht="15" customHeight="1">
      <c r="B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20">
        <f>AZ108-AZ109</f>
        <v>-271331</v>
      </c>
      <c r="BA110" s="105"/>
      <c r="BB110" s="105"/>
      <c r="BC110" s="105"/>
      <c r="BD110" s="105"/>
      <c r="BE110" s="105"/>
    </row>
    <row r="111" spans="1:58">
      <c r="B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</row>
    <row r="112" spans="1:58">
      <c r="AZ112" s="105"/>
      <c r="BC112" s="213"/>
    </row>
    <row r="113" spans="1:57">
      <c r="B113" s="106"/>
    </row>
    <row r="114" spans="1:57" ht="27" customHeight="1">
      <c r="B114" s="106"/>
    </row>
    <row r="115" spans="1:57" ht="23.25" customHeight="1">
      <c r="B115" s="106"/>
    </row>
    <row r="116" spans="1:57" ht="24" customHeight="1">
      <c r="A116" s="103"/>
      <c r="B116" s="106"/>
    </row>
    <row r="117" spans="1:57" s="107" customFormat="1" ht="17.25" customHeight="1">
      <c r="B117" s="106"/>
      <c r="AZ117" s="104"/>
    </row>
    <row r="118" spans="1:57">
      <c r="B118" s="106"/>
      <c r="AZ118" s="107"/>
    </row>
    <row r="119" spans="1:57">
      <c r="B119" s="106"/>
    </row>
    <row r="120" spans="1:57" s="106" customFormat="1">
      <c r="AZ120" s="104"/>
    </row>
    <row r="121" spans="1:57" s="106" customFormat="1"/>
    <row r="122" spans="1:57" s="106" customFormat="1">
      <c r="C122" s="104"/>
      <c r="D122" s="615"/>
      <c r="E122" s="615"/>
      <c r="F122" s="615"/>
      <c r="G122" s="615"/>
      <c r="H122" s="615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BA122" s="102"/>
      <c r="BB122" s="102"/>
      <c r="BC122" s="102"/>
      <c r="BD122" s="102"/>
      <c r="BE122" s="102"/>
    </row>
    <row r="123" spans="1:57">
      <c r="D123" s="615"/>
      <c r="E123" s="615"/>
      <c r="F123" s="615"/>
      <c r="G123" s="615"/>
      <c r="H123" s="615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</row>
    <row r="124" spans="1:57" s="106" customFormat="1" ht="27" customHeight="1">
      <c r="A124" s="616"/>
      <c r="B124" s="616"/>
      <c r="C124" s="616"/>
      <c r="D124" s="616"/>
      <c r="E124" s="616"/>
      <c r="F124" s="616"/>
      <c r="G124" s="616"/>
      <c r="H124" s="616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2"/>
      <c r="BA124" s="103"/>
      <c r="BB124" s="103"/>
      <c r="BC124" s="103"/>
      <c r="BD124" s="103"/>
      <c r="BE124" s="103"/>
    </row>
    <row r="125" spans="1:57" s="107" customFormat="1" ht="23.25" customHeight="1">
      <c r="A125" s="612"/>
      <c r="B125" s="612"/>
      <c r="C125" s="612"/>
      <c r="D125" s="612"/>
      <c r="E125" s="612"/>
      <c r="F125" s="612"/>
      <c r="G125" s="612"/>
      <c r="H125" s="612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3"/>
      <c r="BA125" s="101"/>
      <c r="BB125" s="101"/>
      <c r="BC125" s="101"/>
      <c r="BD125" s="101"/>
      <c r="BE125" s="101"/>
    </row>
    <row r="126" spans="1:57">
      <c r="AZ126" s="101"/>
    </row>
    <row r="127" spans="1:57"/>
    <row r="128" spans="1:57"/>
    <row r="129" spans="1:57" ht="12.75" hidden="1" customHeight="1"/>
    <row r="130" spans="1:57" s="214" customFormat="1" ht="15" hidden="1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</row>
    <row r="131" spans="1:57" s="214" customFormat="1" ht="15" hidden="1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</row>
    <row r="132" spans="1:57" s="214" customFormat="1" ht="15" hidden="1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</row>
    <row r="133" spans="1:57" s="214" customFormat="1" ht="15" hidden="1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</row>
    <row r="134" spans="1:57" s="214" customFormat="1" ht="15" hidden="1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</row>
    <row r="135" spans="1:57" s="214" customFormat="1" ht="15" hidden="1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</row>
    <row r="136" spans="1:57" s="214" customFormat="1" ht="15" hidden="1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</row>
    <row r="137" spans="1:57" s="214" customFormat="1" ht="15" hidden="1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</row>
    <row r="138" spans="1:57" s="214" customFormat="1" ht="15" hidden="1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</row>
    <row r="139" spans="1:57" s="214" customFormat="1" ht="15" hidden="1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</row>
    <row r="140" spans="1:57" s="214" customFormat="1" ht="15" hidden="1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</row>
    <row r="141" spans="1:57" s="214" customFormat="1" ht="15" hidden="1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</row>
    <row r="142" spans="1:57"/>
    <row r="143" spans="1:57"/>
    <row r="144" spans="1:57"/>
    <row r="145"/>
    <row r="146"/>
    <row r="147" hidden="1"/>
  </sheetData>
  <mergeCells count="121">
    <mergeCell ref="BC2:BE3"/>
    <mergeCell ref="S1:U2"/>
    <mergeCell ref="V1:X2"/>
    <mergeCell ref="Y1:AA2"/>
    <mergeCell ref="AB1:AD2"/>
    <mergeCell ref="AE1:AG2"/>
    <mergeCell ref="AH1:AJ2"/>
    <mergeCell ref="AB3:AD3"/>
    <mergeCell ref="J3:L3"/>
    <mergeCell ref="M3:O3"/>
    <mergeCell ref="AE3:AG3"/>
    <mergeCell ref="AZ3:BB3"/>
    <mergeCell ref="AK3:AM3"/>
    <mergeCell ref="AN3:AP3"/>
    <mergeCell ref="AQ3:AS3"/>
    <mergeCell ref="AT3:AV3"/>
    <mergeCell ref="AW3:AY3"/>
    <mergeCell ref="F99:H99"/>
    <mergeCell ref="P3:R3"/>
    <mergeCell ref="J1:L2"/>
    <mergeCell ref="M1:O2"/>
    <mergeCell ref="P1:R2"/>
    <mergeCell ref="A104:H104"/>
    <mergeCell ref="F95:H95"/>
    <mergeCell ref="G43:H43"/>
    <mergeCell ref="G22:H22"/>
    <mergeCell ref="A1:I1"/>
    <mergeCell ref="A2:A4"/>
    <mergeCell ref="B2:B4"/>
    <mergeCell ref="G42:H42"/>
    <mergeCell ref="E79:H79"/>
    <mergeCell ref="E82:H82"/>
    <mergeCell ref="A88:H88"/>
    <mergeCell ref="C2:C4"/>
    <mergeCell ref="D2:D4"/>
    <mergeCell ref="E2:H4"/>
    <mergeCell ref="I2:I4"/>
    <mergeCell ref="G41:H41"/>
    <mergeCell ref="BF4:BH4"/>
    <mergeCell ref="BI4:BK4"/>
    <mergeCell ref="BI1:BK1"/>
    <mergeCell ref="BF1:BH1"/>
    <mergeCell ref="Y3:AA3"/>
    <mergeCell ref="S3:U3"/>
    <mergeCell ref="V3:X3"/>
    <mergeCell ref="AH3:AJ3"/>
    <mergeCell ref="A124:H124"/>
    <mergeCell ref="A125:H125"/>
    <mergeCell ref="A89:H89"/>
    <mergeCell ref="D91:H91"/>
    <mergeCell ref="F93:H93"/>
    <mergeCell ref="F94:H94"/>
    <mergeCell ref="D122:H122"/>
    <mergeCell ref="D123:H123"/>
    <mergeCell ref="A103:H103"/>
    <mergeCell ref="F98:H98"/>
    <mergeCell ref="BL4:BN4"/>
    <mergeCell ref="BO4:BQ4"/>
    <mergeCell ref="BX4:BZ4"/>
    <mergeCell ref="CA4:CC4"/>
    <mergeCell ref="CD4:CF4"/>
    <mergeCell ref="CG4:CI4"/>
    <mergeCell ref="BR4:BT4"/>
    <mergeCell ref="FM4:FO4"/>
    <mergeCell ref="DN4:DP4"/>
    <mergeCell ref="DQ4:DS4"/>
    <mergeCell ref="DT4:DV4"/>
    <mergeCell ref="DW4:DY4"/>
    <mergeCell ref="DZ4:EB4"/>
    <mergeCell ref="EC4:EE4"/>
    <mergeCell ref="EL4:EN4"/>
    <mergeCell ref="FA4:FC4"/>
    <mergeCell ref="DE4:DG4"/>
    <mergeCell ref="CP4:CR4"/>
    <mergeCell ref="CS4:CU4"/>
    <mergeCell ref="CV4:CX4"/>
    <mergeCell ref="DH4:DJ4"/>
    <mergeCell ref="BU4:BW4"/>
    <mergeCell ref="CY4:DA4"/>
    <mergeCell ref="CJ4:CL4"/>
    <mergeCell ref="CM4:CO4"/>
    <mergeCell ref="FV4:FX4"/>
    <mergeCell ref="EO4:EQ4"/>
    <mergeCell ref="ER4:ET4"/>
    <mergeCell ref="EU4:EW4"/>
    <mergeCell ref="FP4:FR4"/>
    <mergeCell ref="BX1:BZ1"/>
    <mergeCell ref="DK4:DM4"/>
    <mergeCell ref="EF4:EH4"/>
    <mergeCell ref="EI4:EK4"/>
    <mergeCell ref="DB4:DD4"/>
    <mergeCell ref="DK1:DM1"/>
    <mergeCell ref="BR1:BT1"/>
    <mergeCell ref="BC1:BE1"/>
    <mergeCell ref="BO1:BQ1"/>
    <mergeCell ref="AK1:AM2"/>
    <mergeCell ref="AN1:AP2"/>
    <mergeCell ref="AQ1:AS2"/>
    <mergeCell ref="AT1:AV2"/>
    <mergeCell ref="AW1:AY2"/>
    <mergeCell ref="AZ1:BB2"/>
    <mergeCell ref="CS1:CU1"/>
    <mergeCell ref="CV1:CX1"/>
    <mergeCell ref="CP1:CR1"/>
    <mergeCell ref="FS4:FU4"/>
    <mergeCell ref="EX4:EZ4"/>
    <mergeCell ref="FD4:FF4"/>
    <mergeCell ref="FG4:FI4"/>
    <mergeCell ref="FJ4:FL4"/>
    <mergeCell ref="CY1:DA1"/>
    <mergeCell ref="DN1:DP1"/>
    <mergeCell ref="BU1:BW1"/>
    <mergeCell ref="DB1:DD1"/>
    <mergeCell ref="DE1:DG1"/>
    <mergeCell ref="DH1:DJ1"/>
    <mergeCell ref="BL1:BN1"/>
    <mergeCell ref="CA1:CC1"/>
    <mergeCell ref="CD1:CF1"/>
    <mergeCell ref="CG1:CI1"/>
    <mergeCell ref="CJ1:CL1"/>
    <mergeCell ref="CM1:CO1"/>
  </mergeCells>
  <phoneticPr fontId="24" type="noConversion"/>
  <printOptions horizontalCentered="1" verticalCentered="1"/>
  <pageMargins left="0" right="0" top="0.51181102362204722" bottom="0.23622047244094491" header="0.15748031496062992" footer="0.19685039370078741"/>
  <pageSetup paperSize="8" scale="50" fitToWidth="0" orientation="landscape" r:id="rId1"/>
  <headerFooter alignWithMargins="0">
    <oddHeader>&amp;L5/2019. (V.30.) sz. rendelet&amp;CSzava Községi Önkormányzat 2018. évi költségvetésének bevételei kormányzati funkciónkénti részletezettségben&amp;R4.sz. melléklet</oddHeader>
  </headerFooter>
  <rowBreaks count="2" manualBreakCount="2">
    <brk id="104" max="191" man="1"/>
    <brk id="111" max="104" man="1"/>
  </rowBreaks>
  <colBreaks count="1" manualBreakCount="1">
    <brk id="33" min="8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V147"/>
  <sheetViews>
    <sheetView view="pageBreakPreview" zoomScale="80" zoomScaleNormal="100" zoomScaleSheetLayoutView="80" workbookViewId="0">
      <pane xSplit="9" ySplit="4" topLeftCell="AW5" activePane="bottomRight" state="frozen"/>
      <selection pane="topRight" activeCell="J1" sqref="J1"/>
      <selection pane="bottomLeft" activeCell="A4" sqref="A4"/>
      <selection pane="bottomRight" activeCell="BC2" sqref="BC2:BE3"/>
    </sheetView>
  </sheetViews>
  <sheetFormatPr defaultColWidth="0" defaultRowHeight="15" zeroHeight="1"/>
  <cols>
    <col min="1" max="1" width="5.140625" style="6" customWidth="1"/>
    <col min="2" max="4" width="3.42578125" style="6" customWidth="1"/>
    <col min="5" max="5" width="3.5703125" style="6" customWidth="1"/>
    <col min="6" max="6" width="5.85546875" style="6" customWidth="1"/>
    <col min="7" max="7" width="0.28515625" style="6" customWidth="1"/>
    <col min="8" max="8" width="58" style="6" customWidth="1"/>
    <col min="9" max="9" width="6.85546875" style="6" customWidth="1"/>
    <col min="10" max="11" width="12.140625" style="6" customWidth="1"/>
    <col min="12" max="12" width="14.5703125" style="6" customWidth="1"/>
    <col min="13" max="13" width="11.85546875" style="6" customWidth="1"/>
    <col min="14" max="14" width="10.7109375" style="6" customWidth="1"/>
    <col min="15" max="15" width="14.85546875" style="6" customWidth="1"/>
    <col min="16" max="17" width="10.7109375" style="6" customWidth="1"/>
    <col min="18" max="18" width="14.85546875" style="6" customWidth="1"/>
    <col min="19" max="20" width="10.7109375" style="6" customWidth="1"/>
    <col min="21" max="21" width="14.85546875" style="6" customWidth="1"/>
    <col min="22" max="23" width="10.7109375" style="6" customWidth="1"/>
    <col min="24" max="24" width="14.85546875" style="6" customWidth="1"/>
    <col min="25" max="25" width="12.85546875" style="6" customWidth="1"/>
    <col min="26" max="26" width="11.5703125" style="6" customWidth="1"/>
    <col min="27" max="33" width="14.85546875" style="6" customWidth="1"/>
    <col min="34" max="34" width="16.7109375" style="6" customWidth="1"/>
    <col min="35" max="35" width="13.42578125" style="6" customWidth="1"/>
    <col min="36" max="36" width="12.28515625" style="6" customWidth="1"/>
    <col min="37" max="37" width="17.85546875" style="6" customWidth="1"/>
    <col min="38" max="38" width="10.7109375" style="6" customWidth="1"/>
    <col min="39" max="39" width="11.85546875" style="6" customWidth="1"/>
    <col min="40" max="41" width="10.7109375" style="6" customWidth="1"/>
    <col min="42" max="42" width="14.85546875" style="6" customWidth="1"/>
    <col min="43" max="43" width="13.140625" style="6" customWidth="1"/>
    <col min="44" max="44" width="10.7109375" style="6" customWidth="1"/>
    <col min="45" max="45" width="14.85546875" style="6" customWidth="1"/>
    <col min="46" max="47" width="10.7109375" style="6" customWidth="1"/>
    <col min="48" max="48" width="14.85546875" style="6" customWidth="1"/>
    <col min="49" max="49" width="15.85546875" style="6" customWidth="1"/>
    <col min="50" max="50" width="10.7109375" style="6" customWidth="1"/>
    <col min="51" max="51" width="14.85546875" style="6" customWidth="1"/>
    <col min="52" max="52" width="14.5703125" style="6" customWidth="1"/>
    <col min="53" max="53" width="10.7109375" style="6" customWidth="1"/>
    <col min="54" max="54" width="14.85546875" style="6" customWidth="1"/>
    <col min="55" max="55" width="12" style="6" customWidth="1"/>
    <col min="56" max="56" width="10.7109375" style="6" customWidth="1"/>
    <col min="57" max="57" width="14.85546875" style="6" customWidth="1"/>
    <col min="58" max="58" width="10.85546875" style="6" hidden="1"/>
    <col min="59" max="59" width="0" style="6" hidden="1"/>
    <col min="60" max="60" width="15.42578125" style="6" hidden="1"/>
    <col min="61" max="16384" width="0" style="6" hidden="1"/>
  </cols>
  <sheetData>
    <row r="1" spans="1:256" s="426" customFormat="1" ht="15" customHeight="1">
      <c r="A1" s="686"/>
      <c r="B1" s="671"/>
      <c r="C1" s="671"/>
      <c r="D1" s="671"/>
      <c r="E1" s="671"/>
      <c r="F1" s="671"/>
      <c r="G1" s="671"/>
      <c r="H1" s="671"/>
      <c r="I1" s="671"/>
      <c r="J1" s="680" t="s">
        <v>1313</v>
      </c>
      <c r="K1" s="681"/>
      <c r="L1" s="682"/>
      <c r="M1" s="673" t="s">
        <v>190</v>
      </c>
      <c r="N1" s="674"/>
      <c r="O1" s="675"/>
      <c r="P1" s="673" t="s">
        <v>191</v>
      </c>
      <c r="Q1" s="674"/>
      <c r="R1" s="675"/>
      <c r="S1" s="673" t="s">
        <v>471</v>
      </c>
      <c r="T1" s="674"/>
      <c r="U1" s="675"/>
      <c r="V1" s="673" t="s">
        <v>472</v>
      </c>
      <c r="W1" s="674"/>
      <c r="X1" s="675"/>
      <c r="Y1" s="673" t="s">
        <v>473</v>
      </c>
      <c r="Z1" s="674"/>
      <c r="AA1" s="675"/>
      <c r="AB1" s="673" t="s">
        <v>478</v>
      </c>
      <c r="AC1" s="674"/>
      <c r="AD1" s="675"/>
      <c r="AE1" s="673" t="s">
        <v>857</v>
      </c>
      <c r="AF1" s="674"/>
      <c r="AG1" s="675"/>
      <c r="AH1" s="673" t="s">
        <v>1307</v>
      </c>
      <c r="AI1" s="674"/>
      <c r="AJ1" s="675"/>
      <c r="AK1" s="673" t="s">
        <v>587</v>
      </c>
      <c r="AL1" s="674"/>
      <c r="AM1" s="675"/>
      <c r="AN1" s="673" t="s">
        <v>855</v>
      </c>
      <c r="AO1" s="674"/>
      <c r="AP1" s="675"/>
      <c r="AQ1" s="673"/>
      <c r="AR1" s="674"/>
      <c r="AS1" s="675"/>
      <c r="AT1" s="673" t="s">
        <v>864</v>
      </c>
      <c r="AU1" s="674"/>
      <c r="AV1" s="675"/>
      <c r="AW1" s="673" t="s">
        <v>448</v>
      </c>
      <c r="AX1" s="674"/>
      <c r="AY1" s="675"/>
      <c r="AZ1" s="673" t="s">
        <v>859</v>
      </c>
      <c r="BA1" s="674"/>
      <c r="BB1" s="675"/>
      <c r="BC1" s="671" t="s">
        <v>453</v>
      </c>
      <c r="BD1" s="671"/>
      <c r="BE1" s="672"/>
      <c r="BF1" s="666"/>
      <c r="BG1" s="666"/>
      <c r="BH1" s="667"/>
      <c r="BI1" s="665"/>
      <c r="BJ1" s="666"/>
      <c r="BK1" s="667"/>
      <c r="BL1" s="665"/>
      <c r="BM1" s="666"/>
      <c r="BN1" s="667"/>
      <c r="BO1" s="665"/>
      <c r="BP1" s="666"/>
      <c r="BQ1" s="667"/>
      <c r="BR1" s="665"/>
      <c r="BS1" s="666"/>
      <c r="BT1" s="667"/>
      <c r="BU1" s="665"/>
      <c r="BV1" s="666"/>
      <c r="BW1" s="667"/>
      <c r="BX1" s="665"/>
      <c r="BY1" s="666"/>
      <c r="BZ1" s="667"/>
      <c r="CA1" s="665"/>
      <c r="CB1" s="666"/>
      <c r="CC1" s="667"/>
      <c r="CD1" s="665"/>
      <c r="CE1" s="666"/>
      <c r="CF1" s="667"/>
      <c r="CG1" s="665"/>
      <c r="CH1" s="666"/>
      <c r="CI1" s="667"/>
      <c r="CJ1" s="665"/>
      <c r="CK1" s="666"/>
      <c r="CL1" s="667"/>
      <c r="CM1" s="665"/>
      <c r="CN1" s="666"/>
      <c r="CO1" s="667"/>
      <c r="CP1" s="665"/>
      <c r="CQ1" s="666"/>
      <c r="CR1" s="667"/>
      <c r="CS1" s="665"/>
      <c r="CT1" s="666"/>
      <c r="CU1" s="667"/>
      <c r="CV1" s="665"/>
      <c r="CW1" s="666"/>
      <c r="CX1" s="667"/>
      <c r="CY1" s="665"/>
      <c r="CZ1" s="666"/>
      <c r="DA1" s="667"/>
      <c r="DB1" s="665"/>
      <c r="DC1" s="666"/>
      <c r="DD1" s="667"/>
      <c r="DE1" s="665"/>
      <c r="DF1" s="666"/>
      <c r="DG1" s="667"/>
      <c r="DH1" s="665"/>
      <c r="DI1" s="666"/>
      <c r="DJ1" s="667"/>
      <c r="DK1" s="665"/>
      <c r="DL1" s="666"/>
      <c r="DM1" s="667"/>
      <c r="DN1" s="665"/>
      <c r="DO1" s="666"/>
      <c r="DP1" s="667"/>
    </row>
    <row r="2" spans="1:256" s="418" customFormat="1" ht="18.75" customHeight="1">
      <c r="A2" s="614" t="s">
        <v>193</v>
      </c>
      <c r="B2" s="610" t="s">
        <v>194</v>
      </c>
      <c r="C2" s="610" t="s">
        <v>195</v>
      </c>
      <c r="D2" s="610" t="s">
        <v>196</v>
      </c>
      <c r="E2" s="608" t="s">
        <v>197</v>
      </c>
      <c r="F2" s="608"/>
      <c r="G2" s="608"/>
      <c r="H2" s="608"/>
      <c r="I2" s="608" t="s">
        <v>198</v>
      </c>
      <c r="J2" s="683"/>
      <c r="K2" s="684"/>
      <c r="L2" s="685"/>
      <c r="M2" s="676"/>
      <c r="N2" s="677"/>
      <c r="O2" s="678"/>
      <c r="P2" s="676"/>
      <c r="Q2" s="677"/>
      <c r="R2" s="678"/>
      <c r="S2" s="676"/>
      <c r="T2" s="677"/>
      <c r="U2" s="678"/>
      <c r="V2" s="676"/>
      <c r="W2" s="677"/>
      <c r="X2" s="678"/>
      <c r="Y2" s="676"/>
      <c r="Z2" s="677"/>
      <c r="AA2" s="678"/>
      <c r="AB2" s="676"/>
      <c r="AC2" s="677"/>
      <c r="AD2" s="678"/>
      <c r="AE2" s="676"/>
      <c r="AF2" s="677"/>
      <c r="AG2" s="678"/>
      <c r="AH2" s="676"/>
      <c r="AI2" s="677"/>
      <c r="AJ2" s="678"/>
      <c r="AK2" s="676"/>
      <c r="AL2" s="677"/>
      <c r="AM2" s="678"/>
      <c r="AN2" s="676"/>
      <c r="AO2" s="677"/>
      <c r="AP2" s="678"/>
      <c r="AQ2" s="676"/>
      <c r="AR2" s="677"/>
      <c r="AS2" s="678"/>
      <c r="AT2" s="676"/>
      <c r="AU2" s="677"/>
      <c r="AV2" s="678"/>
      <c r="AW2" s="676"/>
      <c r="AX2" s="677"/>
      <c r="AY2" s="678"/>
      <c r="AZ2" s="676"/>
      <c r="BA2" s="677"/>
      <c r="BB2" s="678"/>
      <c r="BC2" s="687" t="s">
        <v>379</v>
      </c>
      <c r="BD2" s="688"/>
      <c r="BE2" s="689"/>
      <c r="BF2" s="415">
        <v>6800023</v>
      </c>
      <c r="BG2" s="415"/>
      <c r="BH2" s="416"/>
      <c r="BI2" s="417">
        <v>6800024</v>
      </c>
      <c r="BJ2" s="415"/>
      <c r="BK2" s="416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</row>
    <row r="3" spans="1:256" s="418" customFormat="1" ht="18.75" customHeight="1">
      <c r="A3" s="614"/>
      <c r="B3" s="610"/>
      <c r="C3" s="610"/>
      <c r="D3" s="610"/>
      <c r="E3" s="608"/>
      <c r="F3" s="608"/>
      <c r="G3" s="608"/>
      <c r="H3" s="608"/>
      <c r="I3" s="608"/>
      <c r="J3" s="679" t="s">
        <v>468</v>
      </c>
      <c r="K3" s="679"/>
      <c r="L3" s="679"/>
      <c r="M3" s="679" t="s">
        <v>459</v>
      </c>
      <c r="N3" s="679"/>
      <c r="O3" s="679"/>
      <c r="P3" s="679" t="s">
        <v>144</v>
      </c>
      <c r="Q3" s="679"/>
      <c r="R3" s="679"/>
      <c r="S3" s="679" t="s">
        <v>145</v>
      </c>
      <c r="T3" s="679"/>
      <c r="U3" s="679"/>
      <c r="V3" s="679" t="s">
        <v>460</v>
      </c>
      <c r="W3" s="679"/>
      <c r="X3" s="679"/>
      <c r="Y3" s="679" t="s">
        <v>461</v>
      </c>
      <c r="Z3" s="679"/>
      <c r="AA3" s="679"/>
      <c r="AB3" s="679" t="s">
        <v>498</v>
      </c>
      <c r="AC3" s="679"/>
      <c r="AD3" s="679"/>
      <c r="AE3" s="679" t="s">
        <v>499</v>
      </c>
      <c r="AF3" s="679"/>
      <c r="AG3" s="679"/>
      <c r="AH3" s="679" t="s">
        <v>462</v>
      </c>
      <c r="AI3" s="679"/>
      <c r="AJ3" s="679"/>
      <c r="AK3" s="679" t="s">
        <v>465</v>
      </c>
      <c r="AL3" s="679"/>
      <c r="AM3" s="679"/>
      <c r="AN3" s="679" t="s">
        <v>464</v>
      </c>
      <c r="AO3" s="679"/>
      <c r="AP3" s="679"/>
      <c r="AQ3" s="679" t="s">
        <v>466</v>
      </c>
      <c r="AR3" s="679"/>
      <c r="AS3" s="679"/>
      <c r="AT3" s="679" t="s">
        <v>467</v>
      </c>
      <c r="AU3" s="679"/>
      <c r="AV3" s="679"/>
      <c r="AW3" s="679" t="s">
        <v>449</v>
      </c>
      <c r="AX3" s="679"/>
      <c r="AY3" s="679"/>
      <c r="AZ3" s="679" t="s">
        <v>180</v>
      </c>
      <c r="BA3" s="679"/>
      <c r="BB3" s="679"/>
      <c r="BC3" s="683"/>
      <c r="BD3" s="684"/>
      <c r="BE3" s="690"/>
      <c r="BF3" s="415"/>
      <c r="BG3" s="415"/>
      <c r="BH3" s="416"/>
      <c r="BI3" s="417"/>
      <c r="BJ3" s="415"/>
      <c r="BK3" s="416"/>
      <c r="BL3" s="419"/>
      <c r="BM3" s="420"/>
      <c r="BN3" s="421"/>
      <c r="BO3" s="419"/>
      <c r="BP3" s="420"/>
      <c r="BQ3" s="421"/>
      <c r="BR3" s="419"/>
      <c r="BS3" s="420"/>
      <c r="BT3" s="421"/>
      <c r="BU3" s="419"/>
      <c r="BV3" s="420"/>
      <c r="BW3" s="421"/>
      <c r="BX3" s="419"/>
      <c r="BY3" s="420"/>
      <c r="BZ3" s="421"/>
      <c r="CA3" s="419"/>
      <c r="CB3" s="420"/>
      <c r="CC3" s="421"/>
      <c r="CD3" s="419"/>
      <c r="CE3" s="420"/>
      <c r="CF3" s="421"/>
      <c r="CG3" s="419"/>
      <c r="CH3" s="420"/>
      <c r="CI3" s="421"/>
      <c r="CJ3" s="419"/>
      <c r="CK3" s="420"/>
      <c r="CL3" s="421"/>
      <c r="CM3" s="419"/>
      <c r="CN3" s="420"/>
      <c r="CO3" s="421"/>
      <c r="CP3" s="419"/>
      <c r="CQ3" s="420"/>
      <c r="CR3" s="421"/>
      <c r="CS3" s="419"/>
      <c r="CT3" s="420"/>
      <c r="CU3" s="421"/>
      <c r="CV3" s="419"/>
      <c r="CW3" s="420"/>
      <c r="CX3" s="421"/>
      <c r="CY3" s="419"/>
      <c r="CZ3" s="420"/>
      <c r="DA3" s="421"/>
      <c r="DB3" s="419"/>
      <c r="DC3" s="420"/>
      <c r="DD3" s="421"/>
      <c r="DE3" s="419"/>
      <c r="DF3" s="420"/>
      <c r="DG3" s="421"/>
      <c r="DH3" s="419"/>
      <c r="DI3" s="420"/>
      <c r="DJ3" s="421"/>
      <c r="DK3" s="419"/>
      <c r="DL3" s="420"/>
      <c r="DM3" s="421"/>
      <c r="DN3" s="419"/>
      <c r="DO3" s="420"/>
      <c r="DP3" s="421"/>
      <c r="DQ3" s="422"/>
      <c r="DR3" s="423"/>
      <c r="DS3" s="424"/>
      <c r="DT3" s="422"/>
      <c r="DU3" s="423"/>
      <c r="DV3" s="424"/>
      <c r="DW3" s="422"/>
      <c r="DX3" s="423"/>
      <c r="DY3" s="424"/>
      <c r="DZ3" s="422"/>
      <c r="EA3" s="423"/>
      <c r="EB3" s="424"/>
      <c r="EC3" s="422"/>
      <c r="ED3" s="423"/>
      <c r="EE3" s="424"/>
      <c r="EF3" s="422"/>
      <c r="EG3" s="423"/>
      <c r="EH3" s="424"/>
      <c r="EI3" s="422"/>
      <c r="EJ3" s="423"/>
      <c r="EK3" s="424"/>
      <c r="EL3" s="422"/>
      <c r="EM3" s="423"/>
      <c r="EN3" s="424"/>
      <c r="EO3" s="422"/>
      <c r="EP3" s="423"/>
      <c r="EQ3" s="424"/>
      <c r="ER3" s="422"/>
      <c r="ES3" s="423"/>
      <c r="ET3" s="424"/>
      <c r="EU3" s="422"/>
      <c r="EV3" s="423"/>
      <c r="EW3" s="424"/>
      <c r="EX3" s="422"/>
      <c r="EY3" s="423"/>
      <c r="EZ3" s="424"/>
      <c r="FA3" s="422"/>
      <c r="FB3" s="423"/>
      <c r="FC3" s="424"/>
      <c r="FD3" s="422"/>
      <c r="FE3" s="423"/>
      <c r="FF3" s="424"/>
      <c r="FG3" s="422"/>
      <c r="FH3" s="423"/>
      <c r="FI3" s="424"/>
      <c r="FJ3" s="422"/>
      <c r="FK3" s="423"/>
      <c r="FL3" s="424"/>
      <c r="FM3" s="422"/>
      <c r="FN3" s="423"/>
      <c r="FO3" s="424"/>
      <c r="FP3" s="422"/>
      <c r="FQ3" s="423"/>
      <c r="FR3" s="424"/>
      <c r="FS3" s="422"/>
      <c r="FT3" s="423"/>
      <c r="FU3" s="424"/>
      <c r="FV3" s="422"/>
      <c r="FW3" s="423"/>
      <c r="FX3" s="424"/>
    </row>
    <row r="4" spans="1:256" s="418" customFormat="1" ht="53.25" customHeight="1">
      <c r="A4" s="614"/>
      <c r="B4" s="610"/>
      <c r="C4" s="610"/>
      <c r="D4" s="610"/>
      <c r="E4" s="608"/>
      <c r="F4" s="608"/>
      <c r="G4" s="608"/>
      <c r="H4" s="608"/>
      <c r="I4" s="608"/>
      <c r="J4" s="404" t="s">
        <v>203</v>
      </c>
      <c r="K4" s="404" t="s">
        <v>204</v>
      </c>
      <c r="L4" s="404" t="s">
        <v>205</v>
      </c>
      <c r="M4" s="404" t="s">
        <v>203</v>
      </c>
      <c r="N4" s="404" t="s">
        <v>204</v>
      </c>
      <c r="O4" s="404" t="s">
        <v>205</v>
      </c>
      <c r="P4" s="404" t="s">
        <v>203</v>
      </c>
      <c r="Q4" s="404" t="s">
        <v>204</v>
      </c>
      <c r="R4" s="404" t="s">
        <v>205</v>
      </c>
      <c r="S4" s="404" t="s">
        <v>203</v>
      </c>
      <c r="T4" s="404" t="s">
        <v>204</v>
      </c>
      <c r="U4" s="404" t="s">
        <v>205</v>
      </c>
      <c r="V4" s="404" t="s">
        <v>203</v>
      </c>
      <c r="W4" s="404" t="s">
        <v>204</v>
      </c>
      <c r="X4" s="404" t="s">
        <v>205</v>
      </c>
      <c r="Y4" s="404" t="s">
        <v>203</v>
      </c>
      <c r="Z4" s="404" t="s">
        <v>204</v>
      </c>
      <c r="AA4" s="404" t="s">
        <v>205</v>
      </c>
      <c r="AB4" s="404" t="s">
        <v>203</v>
      </c>
      <c r="AC4" s="404" t="s">
        <v>204</v>
      </c>
      <c r="AD4" s="404" t="s">
        <v>205</v>
      </c>
      <c r="AE4" s="404" t="s">
        <v>203</v>
      </c>
      <c r="AF4" s="404" t="s">
        <v>204</v>
      </c>
      <c r="AG4" s="404" t="s">
        <v>205</v>
      </c>
      <c r="AH4" s="404" t="s">
        <v>203</v>
      </c>
      <c r="AI4" s="404" t="s">
        <v>204</v>
      </c>
      <c r="AJ4" s="404" t="s">
        <v>205</v>
      </c>
      <c r="AK4" s="404" t="s">
        <v>203</v>
      </c>
      <c r="AL4" s="404" t="s">
        <v>204</v>
      </c>
      <c r="AM4" s="404" t="s">
        <v>205</v>
      </c>
      <c r="AN4" s="404" t="s">
        <v>203</v>
      </c>
      <c r="AO4" s="404" t="s">
        <v>204</v>
      </c>
      <c r="AP4" s="404" t="s">
        <v>205</v>
      </c>
      <c r="AQ4" s="404" t="s">
        <v>203</v>
      </c>
      <c r="AR4" s="404" t="s">
        <v>204</v>
      </c>
      <c r="AS4" s="404" t="s">
        <v>205</v>
      </c>
      <c r="AT4" s="404" t="s">
        <v>203</v>
      </c>
      <c r="AU4" s="404" t="s">
        <v>204</v>
      </c>
      <c r="AV4" s="404" t="s">
        <v>205</v>
      </c>
      <c r="AW4" s="404" t="s">
        <v>203</v>
      </c>
      <c r="AX4" s="404" t="s">
        <v>204</v>
      </c>
      <c r="AY4" s="404" t="s">
        <v>205</v>
      </c>
      <c r="AZ4" s="404" t="s">
        <v>203</v>
      </c>
      <c r="BA4" s="404" t="s">
        <v>204</v>
      </c>
      <c r="BB4" s="404" t="s">
        <v>205</v>
      </c>
      <c r="BC4" s="404" t="s">
        <v>203</v>
      </c>
      <c r="BD4" s="404" t="s">
        <v>204</v>
      </c>
      <c r="BE4" s="405" t="s">
        <v>205</v>
      </c>
      <c r="BF4" s="669">
        <v>841133</v>
      </c>
      <c r="BG4" s="669"/>
      <c r="BH4" s="670"/>
      <c r="BI4" s="668">
        <v>821900.91012100002</v>
      </c>
      <c r="BJ4" s="669"/>
      <c r="BK4" s="670"/>
      <c r="BL4" s="668">
        <v>910502</v>
      </c>
      <c r="BM4" s="669"/>
      <c r="BN4" s="670"/>
      <c r="BO4" s="668">
        <v>931102</v>
      </c>
      <c r="BP4" s="669"/>
      <c r="BQ4" s="670"/>
      <c r="BR4" s="668">
        <v>862101</v>
      </c>
      <c r="BS4" s="669"/>
      <c r="BT4" s="670"/>
      <c r="BU4" s="668">
        <v>862101</v>
      </c>
      <c r="BV4" s="669"/>
      <c r="BW4" s="670"/>
      <c r="BX4" s="668">
        <v>862102</v>
      </c>
      <c r="BY4" s="669"/>
      <c r="BZ4" s="670"/>
      <c r="CA4" s="668">
        <v>869041</v>
      </c>
      <c r="CB4" s="669"/>
      <c r="CC4" s="670"/>
      <c r="CD4" s="668">
        <v>862211</v>
      </c>
      <c r="CE4" s="669"/>
      <c r="CF4" s="670"/>
      <c r="CG4" s="668">
        <v>862101</v>
      </c>
      <c r="CH4" s="669"/>
      <c r="CI4" s="670"/>
      <c r="CJ4" s="668">
        <v>360000</v>
      </c>
      <c r="CK4" s="669"/>
      <c r="CL4" s="670"/>
      <c r="CM4" s="668">
        <v>370000</v>
      </c>
      <c r="CN4" s="669"/>
      <c r="CO4" s="670"/>
      <c r="CP4" s="668">
        <v>381103</v>
      </c>
      <c r="CQ4" s="669"/>
      <c r="CR4" s="670"/>
      <c r="CS4" s="668">
        <v>421100</v>
      </c>
      <c r="CT4" s="669"/>
      <c r="CU4" s="670"/>
      <c r="CV4" s="668">
        <v>5220011</v>
      </c>
      <c r="CW4" s="669"/>
      <c r="CX4" s="670"/>
      <c r="CY4" s="668">
        <v>522003</v>
      </c>
      <c r="CZ4" s="669"/>
      <c r="DA4" s="670"/>
      <c r="DB4" s="668">
        <v>680001</v>
      </c>
      <c r="DC4" s="669"/>
      <c r="DD4" s="670"/>
      <c r="DE4" s="668">
        <v>680002</v>
      </c>
      <c r="DF4" s="669"/>
      <c r="DG4" s="670"/>
      <c r="DH4" s="668">
        <v>813000</v>
      </c>
      <c r="DI4" s="669"/>
      <c r="DJ4" s="670"/>
      <c r="DK4" s="668">
        <v>841154</v>
      </c>
      <c r="DL4" s="669"/>
      <c r="DM4" s="670"/>
      <c r="DN4" s="668">
        <v>841112</v>
      </c>
      <c r="DO4" s="669"/>
      <c r="DP4" s="670"/>
      <c r="DQ4" s="668">
        <v>841402</v>
      </c>
      <c r="DR4" s="669"/>
      <c r="DS4" s="670"/>
      <c r="DT4" s="668">
        <v>841403</v>
      </c>
      <c r="DU4" s="669"/>
      <c r="DV4" s="670"/>
      <c r="DW4" s="668">
        <v>841901</v>
      </c>
      <c r="DX4" s="669"/>
      <c r="DY4" s="670"/>
      <c r="DZ4" s="668">
        <v>841906</v>
      </c>
      <c r="EA4" s="669"/>
      <c r="EB4" s="670"/>
      <c r="EC4" s="668">
        <v>841907</v>
      </c>
      <c r="ED4" s="669"/>
      <c r="EE4" s="670"/>
      <c r="EF4" s="668" t="s">
        <v>200</v>
      </c>
      <c r="EG4" s="669"/>
      <c r="EH4" s="670"/>
      <c r="EI4" s="668" t="s">
        <v>201</v>
      </c>
      <c r="EJ4" s="669"/>
      <c r="EK4" s="670"/>
      <c r="EL4" s="668">
        <v>889921</v>
      </c>
      <c r="EM4" s="669"/>
      <c r="EN4" s="670"/>
      <c r="EO4" s="668">
        <v>889942</v>
      </c>
      <c r="EP4" s="669"/>
      <c r="EQ4" s="670"/>
      <c r="ER4" s="668">
        <v>889943</v>
      </c>
      <c r="ES4" s="669"/>
      <c r="ET4" s="670"/>
      <c r="EU4" s="668" t="s">
        <v>202</v>
      </c>
      <c r="EV4" s="669"/>
      <c r="EW4" s="670"/>
      <c r="EX4" s="668">
        <v>900400</v>
      </c>
      <c r="EY4" s="669"/>
      <c r="EZ4" s="670"/>
      <c r="FA4" s="668">
        <v>931201</v>
      </c>
      <c r="FB4" s="669"/>
      <c r="FC4" s="670"/>
      <c r="FD4" s="668">
        <v>960302</v>
      </c>
      <c r="FE4" s="669"/>
      <c r="FF4" s="670"/>
      <c r="FG4" s="668">
        <v>6800022</v>
      </c>
      <c r="FH4" s="669"/>
      <c r="FI4" s="670"/>
      <c r="FJ4" s="668">
        <v>562913</v>
      </c>
      <c r="FK4" s="669"/>
      <c r="FL4" s="670"/>
      <c r="FM4" s="668">
        <v>562917</v>
      </c>
      <c r="FN4" s="669"/>
      <c r="FO4" s="670"/>
      <c r="FP4" s="668">
        <v>5610000</v>
      </c>
      <c r="FQ4" s="669"/>
      <c r="FR4" s="670"/>
      <c r="FS4" s="668">
        <v>6800023</v>
      </c>
      <c r="FT4" s="669"/>
      <c r="FU4" s="670"/>
      <c r="FV4" s="668">
        <v>6800024</v>
      </c>
      <c r="FW4" s="669"/>
      <c r="FX4" s="670"/>
    </row>
    <row r="5" spans="1:256" s="7" customFormat="1" ht="24.75" customHeight="1">
      <c r="A5" s="8">
        <v>101</v>
      </c>
      <c r="B5" s="9">
        <v>1</v>
      </c>
      <c r="C5" s="10" t="s">
        <v>206</v>
      </c>
      <c r="D5" s="10"/>
      <c r="E5" s="10"/>
      <c r="F5" s="10"/>
      <c r="G5" s="10"/>
      <c r="H5" s="10"/>
      <c r="I5" s="10"/>
      <c r="J5" s="11">
        <f>J6+J19+J46+J63</f>
        <v>1800000</v>
      </c>
      <c r="K5" s="11">
        <f>K6+K19+K46+K63</f>
        <v>0</v>
      </c>
      <c r="L5" s="11">
        <f t="shared" ref="L5:R5" si="0">L6+L19+L46+L63</f>
        <v>0</v>
      </c>
      <c r="M5" s="11">
        <f t="shared" si="0"/>
        <v>51596744</v>
      </c>
      <c r="N5" s="11">
        <f t="shared" si="0"/>
        <v>0</v>
      </c>
      <c r="O5" s="11">
        <f t="shared" si="0"/>
        <v>0</v>
      </c>
      <c r="P5" s="11">
        <f t="shared" si="0"/>
        <v>204986</v>
      </c>
      <c r="Q5" s="11">
        <f t="shared" si="0"/>
        <v>0</v>
      </c>
      <c r="R5" s="11">
        <f t="shared" si="0"/>
        <v>0</v>
      </c>
      <c r="S5" s="11">
        <f>S6+S19+S46+S63</f>
        <v>0</v>
      </c>
      <c r="T5" s="11">
        <f>T6+T19+T46+T63</f>
        <v>0</v>
      </c>
      <c r="U5" s="11"/>
      <c r="V5" s="11">
        <f>V6+V19+V46+V63</f>
        <v>0</v>
      </c>
      <c r="W5" s="11">
        <f>W6+W19+W46+W63</f>
        <v>0</v>
      </c>
      <c r="X5" s="11"/>
      <c r="Y5" s="11">
        <f t="shared" ref="Y5:AR5" si="1">Y6+Y19+Y46+Y63</f>
        <v>0</v>
      </c>
      <c r="Z5" s="11">
        <f t="shared" si="1"/>
        <v>0</v>
      </c>
      <c r="AA5" s="11">
        <f t="shared" si="1"/>
        <v>0</v>
      </c>
      <c r="AB5" s="11">
        <f t="shared" si="1"/>
        <v>251000</v>
      </c>
      <c r="AC5" s="11">
        <f t="shared" si="1"/>
        <v>0</v>
      </c>
      <c r="AD5" s="11">
        <f t="shared" si="1"/>
        <v>0</v>
      </c>
      <c r="AE5" s="11">
        <f>AE6+AE19+AE46+AE63</f>
        <v>741486</v>
      </c>
      <c r="AF5" s="11">
        <f>AF6+AF19+AF46+AF63</f>
        <v>0</v>
      </c>
      <c r="AG5" s="11">
        <f>AG6+AG19+AG46+AG63</f>
        <v>0</v>
      </c>
      <c r="AH5" s="11">
        <f t="shared" si="1"/>
        <v>0</v>
      </c>
      <c r="AI5" s="11">
        <f t="shared" si="1"/>
        <v>0</v>
      </c>
      <c r="AJ5" s="11">
        <f t="shared" si="1"/>
        <v>0</v>
      </c>
      <c r="AK5" s="11">
        <f t="shared" si="1"/>
        <v>2665660</v>
      </c>
      <c r="AL5" s="11">
        <f t="shared" si="1"/>
        <v>0</v>
      </c>
      <c r="AM5" s="11">
        <f t="shared" si="1"/>
        <v>0</v>
      </c>
      <c r="AN5" s="11">
        <f t="shared" si="1"/>
        <v>400538</v>
      </c>
      <c r="AO5" s="11">
        <f t="shared" si="1"/>
        <v>0</v>
      </c>
      <c r="AP5" s="11">
        <f t="shared" si="1"/>
        <v>0</v>
      </c>
      <c r="AQ5" s="11">
        <f t="shared" si="1"/>
        <v>504000</v>
      </c>
      <c r="AR5" s="11">
        <f t="shared" si="1"/>
        <v>0</v>
      </c>
      <c r="AS5" s="11"/>
      <c r="AT5" s="11">
        <f>AT6+AT19+AT46+AT63</f>
        <v>23760134</v>
      </c>
      <c r="AU5" s="11">
        <f>AU6+AU19+AU46+AU63</f>
        <v>0</v>
      </c>
      <c r="AV5" s="11"/>
      <c r="AW5" s="11">
        <f>AW6+AW19+AW46+AW63</f>
        <v>5900000</v>
      </c>
      <c r="AX5" s="11">
        <f>AX6+AX19+AX46+AX63</f>
        <v>0</v>
      </c>
      <c r="AY5" s="11"/>
      <c r="AZ5" s="11">
        <f>AZ6+AZ19+AZ46+AZ63</f>
        <v>13176650</v>
      </c>
      <c r="BA5" s="11">
        <f>BA6+BA19+BA46+BA63</f>
        <v>0</v>
      </c>
      <c r="BB5" s="11"/>
      <c r="BC5" s="11">
        <f>SUMIF($J$4:$BB$4,"Kötelező feladatok",J5:BB5)</f>
        <v>101001198</v>
      </c>
      <c r="BD5" s="11">
        <f t="shared" ref="BD5:DO5" si="2">SUMIF($J$4:$BB$4,"Kötelező feladatok",K5:BC5)</f>
        <v>0</v>
      </c>
      <c r="BE5" s="130">
        <f t="shared" si="2"/>
        <v>0</v>
      </c>
      <c r="BF5" s="128">
        <f t="shared" si="2"/>
        <v>200202396</v>
      </c>
      <c r="BG5" s="11">
        <f t="shared" si="2"/>
        <v>0</v>
      </c>
      <c r="BH5" s="11">
        <f t="shared" si="2"/>
        <v>0</v>
      </c>
      <c r="BI5" s="11">
        <f t="shared" si="2"/>
        <v>348808048</v>
      </c>
      <c r="BJ5" s="11">
        <f t="shared" si="2"/>
        <v>0</v>
      </c>
      <c r="BK5" s="11">
        <f t="shared" si="2"/>
        <v>0</v>
      </c>
      <c r="BL5" s="11">
        <f t="shared" si="2"/>
        <v>697411110</v>
      </c>
      <c r="BM5" s="11">
        <f t="shared" si="2"/>
        <v>0</v>
      </c>
      <c r="BN5" s="11">
        <f t="shared" si="2"/>
        <v>0</v>
      </c>
      <c r="BO5" s="11">
        <f t="shared" si="2"/>
        <v>1394822220</v>
      </c>
      <c r="BP5" s="11">
        <f t="shared" si="2"/>
        <v>0</v>
      </c>
      <c r="BQ5" s="11">
        <f t="shared" si="2"/>
        <v>0</v>
      </c>
      <c r="BR5" s="11">
        <f t="shared" si="2"/>
        <v>2789644440</v>
      </c>
      <c r="BS5" s="11">
        <f t="shared" si="2"/>
        <v>0</v>
      </c>
      <c r="BT5" s="11">
        <f t="shared" si="2"/>
        <v>0</v>
      </c>
      <c r="BU5" s="11">
        <f t="shared" si="2"/>
        <v>5579288880</v>
      </c>
      <c r="BV5" s="11">
        <f t="shared" si="2"/>
        <v>0</v>
      </c>
      <c r="BW5" s="11">
        <f t="shared" si="2"/>
        <v>0</v>
      </c>
      <c r="BX5" s="11">
        <f t="shared" si="2"/>
        <v>11158326760</v>
      </c>
      <c r="BY5" s="11">
        <f t="shared" si="2"/>
        <v>0</v>
      </c>
      <c r="BZ5" s="11">
        <f t="shared" si="2"/>
        <v>0</v>
      </c>
      <c r="CA5" s="11">
        <f t="shared" si="2"/>
        <v>22315912034</v>
      </c>
      <c r="CB5" s="11">
        <f t="shared" si="2"/>
        <v>0</v>
      </c>
      <c r="CC5" s="11">
        <f t="shared" si="2"/>
        <v>0</v>
      </c>
      <c r="CD5" s="11">
        <f t="shared" si="2"/>
        <v>44631824068</v>
      </c>
      <c r="CE5" s="11">
        <f t="shared" si="2"/>
        <v>0</v>
      </c>
      <c r="CF5" s="11">
        <f t="shared" si="2"/>
        <v>0</v>
      </c>
      <c r="CG5" s="11">
        <f t="shared" si="2"/>
        <v>89260982476</v>
      </c>
      <c r="CH5" s="11">
        <f t="shared" si="2"/>
        <v>0</v>
      </c>
      <c r="CI5" s="11">
        <f t="shared" si="2"/>
        <v>0</v>
      </c>
      <c r="CJ5" s="11">
        <f t="shared" si="2"/>
        <v>178521564414</v>
      </c>
      <c r="CK5" s="11">
        <f t="shared" si="2"/>
        <v>0</v>
      </c>
      <c r="CL5" s="11">
        <f t="shared" si="2"/>
        <v>0</v>
      </c>
      <c r="CM5" s="11">
        <f t="shared" si="2"/>
        <v>357042624828</v>
      </c>
      <c r="CN5" s="11">
        <f t="shared" si="2"/>
        <v>0</v>
      </c>
      <c r="CO5" s="11">
        <f t="shared" si="2"/>
        <v>0</v>
      </c>
      <c r="CP5" s="11">
        <f t="shared" si="2"/>
        <v>714061489522</v>
      </c>
      <c r="CQ5" s="11">
        <f t="shared" si="2"/>
        <v>0</v>
      </c>
      <c r="CR5" s="11">
        <f t="shared" si="2"/>
        <v>0</v>
      </c>
      <c r="CS5" s="11">
        <f t="shared" si="2"/>
        <v>1428117079044</v>
      </c>
      <c r="CT5" s="11">
        <f t="shared" si="2"/>
        <v>0</v>
      </c>
      <c r="CU5" s="11">
        <f t="shared" si="2"/>
        <v>0</v>
      </c>
      <c r="CV5" s="11">
        <f t="shared" si="2"/>
        <v>2856220981438</v>
      </c>
      <c r="CW5" s="11">
        <f t="shared" si="2"/>
        <v>0</v>
      </c>
      <c r="CX5" s="11">
        <f t="shared" si="2"/>
        <v>0</v>
      </c>
      <c r="CY5" s="11">
        <f t="shared" si="2"/>
        <v>5712340961678</v>
      </c>
      <c r="CZ5" s="11">
        <f t="shared" si="2"/>
        <v>0</v>
      </c>
      <c r="DA5" s="11">
        <f t="shared" si="2"/>
        <v>0</v>
      </c>
      <c r="DB5" s="11">
        <f t="shared" si="2"/>
        <v>11424481720960</v>
      </c>
      <c r="DC5" s="11">
        <f t="shared" si="2"/>
        <v>0</v>
      </c>
      <c r="DD5" s="11">
        <f t="shared" si="2"/>
        <v>0</v>
      </c>
      <c r="DE5" s="11">
        <f t="shared" si="2"/>
        <v>22848614633872</v>
      </c>
      <c r="DF5" s="11">
        <f t="shared" si="2"/>
        <v>0</v>
      </c>
      <c r="DG5" s="11">
        <f t="shared" si="2"/>
        <v>0</v>
      </c>
      <c r="DH5" s="11">
        <f t="shared" si="2"/>
        <v>45696531856634</v>
      </c>
      <c r="DI5" s="11">
        <f t="shared" si="2"/>
        <v>0</v>
      </c>
      <c r="DJ5" s="11">
        <f t="shared" si="2"/>
        <v>0</v>
      </c>
      <c r="DK5" s="11">
        <f t="shared" si="2"/>
        <v>91391668891048</v>
      </c>
      <c r="DL5" s="11">
        <f t="shared" si="2"/>
        <v>0</v>
      </c>
      <c r="DM5" s="11">
        <f t="shared" si="2"/>
        <v>0</v>
      </c>
      <c r="DN5" s="11">
        <f t="shared" si="2"/>
        <v>182780548137656</v>
      </c>
      <c r="DO5" s="11">
        <f t="shared" si="2"/>
        <v>0</v>
      </c>
      <c r="DP5" s="11">
        <f t="shared" ref="DP5:GA5" si="3">SUMIF($J$4:$BB$4,"Kötelező feladatok",BW5:DO5)</f>
        <v>0</v>
      </c>
      <c r="DQ5" s="11">
        <f t="shared" si="3"/>
        <v>365555516986432</v>
      </c>
      <c r="DR5" s="11">
        <f t="shared" si="3"/>
        <v>0</v>
      </c>
      <c r="DS5" s="11">
        <f t="shared" si="3"/>
        <v>0</v>
      </c>
      <c r="DT5" s="11">
        <f t="shared" si="3"/>
        <v>731099875646104</v>
      </c>
      <c r="DU5" s="11">
        <f t="shared" si="3"/>
        <v>0</v>
      </c>
      <c r="DV5" s="11">
        <f t="shared" si="3"/>
        <v>0</v>
      </c>
      <c r="DW5" s="11">
        <f t="shared" si="3"/>
        <v>1462177435380174</v>
      </c>
      <c r="DX5" s="11">
        <f t="shared" si="3"/>
        <v>0</v>
      </c>
      <c r="DY5" s="11">
        <f t="shared" si="3"/>
        <v>0</v>
      </c>
      <c r="DZ5" s="11">
        <f t="shared" si="3"/>
        <v>2924310238936280</v>
      </c>
      <c r="EA5" s="11">
        <f t="shared" si="3"/>
        <v>0</v>
      </c>
      <c r="EB5" s="11">
        <f t="shared" si="3"/>
        <v>0</v>
      </c>
      <c r="EC5" s="11">
        <f t="shared" si="3"/>
        <v>5848531216890084</v>
      </c>
      <c r="ED5" s="11">
        <f t="shared" si="3"/>
        <v>0</v>
      </c>
      <c r="EE5" s="11">
        <f t="shared" si="3"/>
        <v>0</v>
      </c>
      <c r="EF5" s="11">
        <f t="shared" si="3"/>
        <v>1.1696883912215754E+16</v>
      </c>
      <c r="EG5" s="11">
        <f t="shared" si="3"/>
        <v>0</v>
      </c>
      <c r="EH5" s="11">
        <f t="shared" si="3"/>
        <v>0</v>
      </c>
      <c r="EI5" s="11">
        <f t="shared" si="3"/>
        <v>2.339341078180668E+16</v>
      </c>
      <c r="EJ5" s="11">
        <f t="shared" si="3"/>
        <v>0</v>
      </c>
      <c r="EK5" s="11">
        <f t="shared" si="3"/>
        <v>0</v>
      </c>
      <c r="EL5" s="11">
        <f t="shared" si="3"/>
        <v>4.678610750212384E+16</v>
      </c>
      <c r="EM5" s="11">
        <f t="shared" si="3"/>
        <v>0</v>
      </c>
      <c r="EN5" s="11">
        <f t="shared" si="3"/>
        <v>0</v>
      </c>
      <c r="EO5" s="11">
        <f t="shared" si="3"/>
        <v>9.357078688716864E+16</v>
      </c>
      <c r="EP5" s="11">
        <f t="shared" si="3"/>
        <v>0</v>
      </c>
      <c r="EQ5" s="11">
        <f t="shared" si="3"/>
        <v>0</v>
      </c>
      <c r="ER5" s="11">
        <f t="shared" si="3"/>
        <v>1.8713871755335584E+17</v>
      </c>
      <c r="ES5" s="11">
        <f t="shared" si="3"/>
        <v>0</v>
      </c>
      <c r="ET5" s="11">
        <f t="shared" si="3"/>
        <v>0</v>
      </c>
      <c r="EU5" s="11">
        <f t="shared" si="3"/>
        <v>3.7427172276575002E+17</v>
      </c>
      <c r="EV5" s="11">
        <f t="shared" si="3"/>
        <v>0</v>
      </c>
      <c r="EW5" s="11">
        <f t="shared" si="3"/>
        <v>0</v>
      </c>
      <c r="EX5" s="11">
        <f t="shared" si="3"/>
        <v>7.4853202104977907E+17</v>
      </c>
      <c r="EY5" s="11">
        <f t="shared" si="3"/>
        <v>0</v>
      </c>
      <c r="EZ5" s="11">
        <f t="shared" si="3"/>
        <v>0</v>
      </c>
      <c r="FA5" s="11">
        <f t="shared" si="3"/>
        <v>1.4970411934849244E+18</v>
      </c>
      <c r="FB5" s="11">
        <f t="shared" si="3"/>
        <v>0</v>
      </c>
      <c r="FC5" s="11">
        <f t="shared" si="3"/>
        <v>0</v>
      </c>
      <c r="FD5" s="11">
        <f t="shared" si="3"/>
        <v>2.9940366904379919E+18</v>
      </c>
      <c r="FE5" s="11">
        <f t="shared" si="3"/>
        <v>0</v>
      </c>
      <c r="FF5" s="11">
        <f t="shared" si="3"/>
        <v>0</v>
      </c>
      <c r="FG5" s="11">
        <f t="shared" si="3"/>
        <v>5.9879819892070932E+18</v>
      </c>
      <c r="FH5" s="11">
        <f t="shared" si="3"/>
        <v>0</v>
      </c>
      <c r="FI5" s="11">
        <f t="shared" si="3"/>
        <v>0</v>
      </c>
      <c r="FJ5" s="11">
        <f t="shared" si="3"/>
        <v>1.197578119786605E+19</v>
      </c>
      <c r="FK5" s="11">
        <f t="shared" si="3"/>
        <v>0</v>
      </c>
      <c r="FL5" s="11">
        <f t="shared" si="3"/>
        <v>0</v>
      </c>
      <c r="FM5" s="11">
        <f t="shared" si="3"/>
        <v>2.395119684021511E+19</v>
      </c>
      <c r="FN5" s="11">
        <f t="shared" si="3"/>
        <v>0</v>
      </c>
      <c r="FO5" s="11">
        <f t="shared" si="3"/>
        <v>0</v>
      </c>
      <c r="FP5" s="11">
        <f t="shared" si="3"/>
        <v>4.790166258055458E+19</v>
      </c>
      <c r="FQ5" s="11">
        <f t="shared" si="3"/>
        <v>0</v>
      </c>
      <c r="FR5" s="11">
        <f t="shared" si="3"/>
        <v>0</v>
      </c>
      <c r="FS5" s="11">
        <f t="shared" si="3"/>
        <v>9.5801862983673774E+19</v>
      </c>
      <c r="FT5" s="11">
        <f t="shared" si="3"/>
        <v>0</v>
      </c>
      <c r="FU5" s="11">
        <f t="shared" si="3"/>
        <v>0</v>
      </c>
      <c r="FV5" s="11">
        <f t="shared" si="3"/>
        <v>1.9160080165710863E+20</v>
      </c>
      <c r="FW5" s="11">
        <f t="shared" si="3"/>
        <v>0</v>
      </c>
      <c r="FX5" s="11">
        <f t="shared" si="3"/>
        <v>0</v>
      </c>
      <c r="FY5" s="11">
        <f t="shared" si="3"/>
        <v>3.8319575478300036E+20</v>
      </c>
      <c r="FZ5" s="11">
        <f t="shared" si="3"/>
        <v>0</v>
      </c>
      <c r="GA5" s="11">
        <f t="shared" si="3"/>
        <v>0</v>
      </c>
      <c r="GB5" s="11">
        <f t="shared" ref="GB5:IM5" si="4">SUMIF($J$4:$BB$4,"Kötelező feladatok",EI5:GA5)</f>
        <v>7.6637981268208858E+20</v>
      </c>
      <c r="GC5" s="11">
        <f t="shared" si="4"/>
        <v>0</v>
      </c>
      <c r="GD5" s="11">
        <f t="shared" si="4"/>
        <v>0</v>
      </c>
      <c r="GE5" s="11">
        <f t="shared" si="4"/>
        <v>1.5327362319533954E+21</v>
      </c>
      <c r="GF5" s="11">
        <f t="shared" si="4"/>
        <v>0</v>
      </c>
      <c r="GG5" s="11">
        <f t="shared" si="4"/>
        <v>0</v>
      </c>
      <c r="GH5" s="11">
        <f t="shared" si="4"/>
        <v>3.0654256777992885E+21</v>
      </c>
      <c r="GI5" s="11">
        <f t="shared" si="4"/>
        <v>0</v>
      </c>
      <c r="GJ5" s="11">
        <f t="shared" si="4"/>
        <v>0</v>
      </c>
      <c r="GK5" s="11">
        <f t="shared" si="4"/>
        <v>6.13075778481169E+21</v>
      </c>
      <c r="GL5" s="11">
        <f t="shared" si="4"/>
        <v>0</v>
      </c>
      <c r="GM5" s="11">
        <f t="shared" si="4"/>
        <v>0</v>
      </c>
      <c r="GN5" s="11">
        <f t="shared" si="4"/>
        <v>1.2261328430905826E+22</v>
      </c>
      <c r="GO5" s="11">
        <f t="shared" si="4"/>
        <v>0</v>
      </c>
      <c r="GP5" s="11">
        <f t="shared" si="4"/>
        <v>0</v>
      </c>
      <c r="GQ5" s="11">
        <f t="shared" si="4"/>
        <v>2.4522282590088886E+22</v>
      </c>
      <c r="GR5" s="11">
        <f t="shared" si="4"/>
        <v>0</v>
      </c>
      <c r="GS5" s="11">
        <f t="shared" si="4"/>
        <v>0</v>
      </c>
      <c r="GT5" s="11">
        <f t="shared" si="4"/>
        <v>4.9043816648156725E+22</v>
      </c>
      <c r="GU5" s="11">
        <f t="shared" si="4"/>
        <v>0</v>
      </c>
      <c r="GV5" s="11">
        <f t="shared" si="4"/>
        <v>0</v>
      </c>
      <c r="GW5" s="11">
        <f t="shared" si="4"/>
        <v>9.8086136255119962E+22</v>
      </c>
      <c r="GX5" s="11">
        <f t="shared" si="4"/>
        <v>0</v>
      </c>
      <c r="GY5" s="11">
        <f t="shared" si="4"/>
        <v>0</v>
      </c>
      <c r="GZ5" s="11">
        <f t="shared" si="4"/>
        <v>1.9616927847354949E+23</v>
      </c>
      <c r="HA5" s="11">
        <f t="shared" si="4"/>
        <v>0</v>
      </c>
      <c r="HB5" s="11">
        <f t="shared" si="4"/>
        <v>0</v>
      </c>
      <c r="HC5" s="11">
        <f t="shared" si="4"/>
        <v>3.9233256896510977E+23</v>
      </c>
      <c r="HD5" s="11">
        <f t="shared" si="4"/>
        <v>0</v>
      </c>
      <c r="HE5" s="11">
        <f t="shared" si="4"/>
        <v>0</v>
      </c>
      <c r="HF5" s="11">
        <f t="shared" si="4"/>
        <v>7.8465316214902165E+23</v>
      </c>
      <c r="HG5" s="11">
        <f t="shared" si="4"/>
        <v>0</v>
      </c>
      <c r="HH5" s="11">
        <f t="shared" si="4"/>
        <v>0</v>
      </c>
      <c r="HI5" s="11">
        <f t="shared" si="4"/>
        <v>1.5692823731012032E+24</v>
      </c>
      <c r="HJ5" s="11">
        <f t="shared" si="4"/>
        <v>0</v>
      </c>
      <c r="HK5" s="11">
        <f t="shared" si="4"/>
        <v>0</v>
      </c>
      <c r="HL5" s="11">
        <f t="shared" si="4"/>
        <v>3.1385168445398257E+24</v>
      </c>
      <c r="HM5" s="11">
        <f t="shared" si="4"/>
        <v>0</v>
      </c>
      <c r="HN5" s="11">
        <f t="shared" si="4"/>
        <v>0</v>
      </c>
      <c r="HO5" s="11">
        <f t="shared" si="4"/>
        <v>6.2769378872166676E+24</v>
      </c>
      <c r="HP5" s="11">
        <f t="shared" si="4"/>
        <v>0</v>
      </c>
      <c r="HQ5" s="11">
        <f t="shared" si="4"/>
        <v>0</v>
      </c>
      <c r="HR5" s="11">
        <f t="shared" si="4"/>
        <v>1.2553684173631678E+25</v>
      </c>
      <c r="HS5" s="11">
        <f t="shared" si="4"/>
        <v>0</v>
      </c>
      <c r="HT5" s="11">
        <f t="shared" si="4"/>
        <v>0</v>
      </c>
      <c r="HU5" s="11">
        <f t="shared" si="4"/>
        <v>2.5106985151508571E+25</v>
      </c>
      <c r="HV5" s="11">
        <f t="shared" si="4"/>
        <v>0</v>
      </c>
      <c r="HW5" s="11">
        <f t="shared" si="4"/>
        <v>0</v>
      </c>
      <c r="HX5" s="11">
        <f t="shared" si="4"/>
        <v>5.021320392320446E+25</v>
      </c>
      <c r="HY5" s="11">
        <f t="shared" si="4"/>
        <v>0</v>
      </c>
      <c r="HZ5" s="11">
        <f t="shared" si="4"/>
        <v>0</v>
      </c>
      <c r="IA5" s="11">
        <f t="shared" si="4"/>
        <v>1.0042487511017697E+26</v>
      </c>
      <c r="IB5" s="11">
        <f t="shared" si="4"/>
        <v>0</v>
      </c>
      <c r="IC5" s="11">
        <f t="shared" si="4"/>
        <v>0</v>
      </c>
      <c r="ID5" s="11">
        <f t="shared" si="4"/>
        <v>2.0084668479467616E+26</v>
      </c>
      <c r="IE5" s="11">
        <f t="shared" si="4"/>
        <v>0</v>
      </c>
      <c r="IF5" s="11">
        <f t="shared" si="4"/>
        <v>0</v>
      </c>
      <c r="IG5" s="11">
        <f t="shared" si="4"/>
        <v>4.0168723883156752E+26</v>
      </c>
      <c r="IH5" s="11">
        <f t="shared" si="4"/>
        <v>0</v>
      </c>
      <c r="II5" s="11">
        <f t="shared" si="4"/>
        <v>0</v>
      </c>
      <c r="IJ5" s="11">
        <f t="shared" si="4"/>
        <v>8.0336221633470411E+26</v>
      </c>
      <c r="IK5" s="11">
        <f t="shared" si="4"/>
        <v>0</v>
      </c>
      <c r="IL5" s="11">
        <f t="shared" si="4"/>
        <v>0</v>
      </c>
      <c r="IM5" s="11">
        <f t="shared" si="4"/>
        <v>1.6066999103868179E+27</v>
      </c>
      <c r="IN5" s="11">
        <f t="shared" ref="IN5:IV5" si="5">SUMIF($J$4:$BB$4,"Kötelező feladatok",GU5:IM5)</f>
        <v>0</v>
      </c>
      <c r="IO5" s="11">
        <f t="shared" si="5"/>
        <v>0</v>
      </c>
      <c r="IP5" s="11">
        <f t="shared" si="5"/>
        <v>3.213350776956988E+27</v>
      </c>
      <c r="IQ5" s="11">
        <f t="shared" si="5"/>
        <v>0</v>
      </c>
      <c r="IR5" s="11">
        <f t="shared" si="5"/>
        <v>0</v>
      </c>
      <c r="IS5" s="11">
        <f t="shared" si="5"/>
        <v>6.4266034677777201E+27</v>
      </c>
      <c r="IT5" s="11">
        <f t="shared" si="5"/>
        <v>0</v>
      </c>
      <c r="IU5" s="11">
        <f t="shared" si="5"/>
        <v>0</v>
      </c>
      <c r="IV5" s="11">
        <f t="shared" si="5"/>
        <v>1.2853010766276967E+28</v>
      </c>
    </row>
    <row r="6" spans="1:256" s="19" customFormat="1" ht="17.25" customHeight="1">
      <c r="A6" s="12"/>
      <c r="B6" s="13"/>
      <c r="C6" s="14">
        <v>1</v>
      </c>
      <c r="D6" s="15" t="s">
        <v>207</v>
      </c>
      <c r="E6" s="14"/>
      <c r="F6" s="14"/>
      <c r="G6" s="14"/>
      <c r="H6" s="14"/>
      <c r="I6" s="16" t="s">
        <v>208</v>
      </c>
      <c r="J6" s="18">
        <f>J7+J14+J15+J16+J17+J18</f>
        <v>1800000</v>
      </c>
      <c r="K6" s="18">
        <f>K7+K14+K15+K16+K17+K18</f>
        <v>0</v>
      </c>
      <c r="L6" s="18">
        <f t="shared" ref="L6:R6" si="6">L7+L14+L15+L16+L17+L18</f>
        <v>0</v>
      </c>
      <c r="M6" s="18">
        <f t="shared" si="6"/>
        <v>49755062</v>
      </c>
      <c r="N6" s="18">
        <f t="shared" si="6"/>
        <v>0</v>
      </c>
      <c r="O6" s="18">
        <f t="shared" si="6"/>
        <v>0</v>
      </c>
      <c r="P6" s="18">
        <f t="shared" si="6"/>
        <v>0</v>
      </c>
      <c r="Q6" s="18">
        <f t="shared" si="6"/>
        <v>0</v>
      </c>
      <c r="R6" s="18">
        <f t="shared" si="6"/>
        <v>0</v>
      </c>
      <c r="S6" s="18">
        <f>S7+S14+S15+S16+S17+S18</f>
        <v>0</v>
      </c>
      <c r="T6" s="18">
        <f>T7+T14+T15+T16+T17+T18</f>
        <v>0</v>
      </c>
      <c r="U6" s="18"/>
      <c r="V6" s="18">
        <f>V7+V14+V15+V16+V17+V18</f>
        <v>0</v>
      </c>
      <c r="W6" s="18">
        <f>W7+W14+W15+W16+W17+W18</f>
        <v>0</v>
      </c>
      <c r="X6" s="18"/>
      <c r="Y6" s="18">
        <f t="shared" ref="Y6:AR6" si="7">Y7+Y14+Y15+Y16+Y17+Y18</f>
        <v>0</v>
      </c>
      <c r="Z6" s="18">
        <f t="shared" si="7"/>
        <v>0</v>
      </c>
      <c r="AA6" s="18">
        <f t="shared" si="7"/>
        <v>0</v>
      </c>
      <c r="AB6" s="18">
        <f t="shared" si="7"/>
        <v>0</v>
      </c>
      <c r="AC6" s="18">
        <f t="shared" si="7"/>
        <v>0</v>
      </c>
      <c r="AD6" s="18">
        <f t="shared" si="7"/>
        <v>0</v>
      </c>
      <c r="AE6" s="18">
        <f>AE7+AE14+AE15+AE16+AE17+AE18</f>
        <v>0</v>
      </c>
      <c r="AF6" s="18">
        <f>AF7+AF14+AF15+AF16+AF17+AF18</f>
        <v>0</v>
      </c>
      <c r="AG6" s="18">
        <f>AG7+AG14+AG15+AG16+AG17+AG18</f>
        <v>0</v>
      </c>
      <c r="AH6" s="18">
        <f t="shared" si="7"/>
        <v>0</v>
      </c>
      <c r="AI6" s="18">
        <f t="shared" si="7"/>
        <v>0</v>
      </c>
      <c r="AJ6" s="18">
        <f t="shared" si="7"/>
        <v>0</v>
      </c>
      <c r="AK6" s="18">
        <f t="shared" si="7"/>
        <v>2665660</v>
      </c>
      <c r="AL6" s="18">
        <f t="shared" si="7"/>
        <v>0</v>
      </c>
      <c r="AM6" s="18">
        <f t="shared" si="7"/>
        <v>0</v>
      </c>
      <c r="AN6" s="18">
        <f t="shared" si="7"/>
        <v>400538</v>
      </c>
      <c r="AO6" s="18">
        <f t="shared" si="7"/>
        <v>0</v>
      </c>
      <c r="AP6" s="18">
        <f t="shared" si="7"/>
        <v>0</v>
      </c>
      <c r="AQ6" s="18">
        <f t="shared" si="7"/>
        <v>504000</v>
      </c>
      <c r="AR6" s="18">
        <f t="shared" si="7"/>
        <v>0</v>
      </c>
      <c r="AS6" s="18"/>
      <c r="AT6" s="18">
        <f>AT7+AT14+AT15+AT16+AT17+AT18</f>
        <v>23760134</v>
      </c>
      <c r="AU6" s="18">
        <f>AU7+AU14+AU15+AU16+AU17+AU18</f>
        <v>0</v>
      </c>
      <c r="AV6" s="18"/>
      <c r="AW6" s="18">
        <f>AW7+AW14+AW15+AW16+AW17+AW18</f>
        <v>0</v>
      </c>
      <c r="AX6" s="18">
        <f>AX7+AX14+AX15+AX16+AX17+AX18</f>
        <v>0</v>
      </c>
      <c r="AY6" s="18"/>
      <c r="AZ6" s="18">
        <f>AZ7+AZ14+AZ15+AZ16+AZ17+AZ18</f>
        <v>12796650</v>
      </c>
      <c r="BA6" s="18">
        <f>BA7+BA14+BA15+BA16+BA17+BA18</f>
        <v>0</v>
      </c>
      <c r="BB6" s="18"/>
      <c r="BC6" s="17">
        <f>SUMIF($J$4:$BB$4,"Kötelező feladatok",J6:BB6)</f>
        <v>91682044</v>
      </c>
      <c r="BD6" s="17">
        <f t="shared" ref="BD6:BD22" si="8">SUMIF($P$4:$BB$4,"Önként vállalt feladatok",P6:BB6)</f>
        <v>0</v>
      </c>
      <c r="BE6" s="207">
        <f t="shared" ref="BE6:BE27" si="9">SUMIF($P$4:$BB$4,"Államigazgatási feladatok",P6:BB6)</f>
        <v>0</v>
      </c>
      <c r="BF6" s="203"/>
    </row>
    <row r="7" spans="1:256" ht="15" customHeight="1">
      <c r="A7" s="20"/>
      <c r="D7" s="21">
        <v>1</v>
      </c>
      <c r="E7" s="6" t="s">
        <v>209</v>
      </c>
      <c r="F7" s="21"/>
      <c r="G7" s="21"/>
      <c r="H7" s="21"/>
      <c r="I7" s="13" t="s">
        <v>210</v>
      </c>
      <c r="J7" s="23">
        <f t="shared" ref="J7:Q7" si="10">SUM(J8:J13)</f>
        <v>1800000</v>
      </c>
      <c r="K7" s="23">
        <f t="shared" si="10"/>
        <v>0</v>
      </c>
      <c r="L7" s="23">
        <f t="shared" si="10"/>
        <v>0</v>
      </c>
      <c r="M7" s="23">
        <f t="shared" si="10"/>
        <v>10158555</v>
      </c>
      <c r="N7" s="23">
        <f t="shared" si="10"/>
        <v>0</v>
      </c>
      <c r="O7" s="23">
        <f t="shared" si="10"/>
        <v>0</v>
      </c>
      <c r="P7" s="23">
        <f t="shared" si="10"/>
        <v>0</v>
      </c>
      <c r="Q7" s="23">
        <f t="shared" si="10"/>
        <v>0</v>
      </c>
      <c r="R7" s="23"/>
      <c r="S7" s="23">
        <f>SUM(S8:S13)</f>
        <v>0</v>
      </c>
      <c r="T7" s="23">
        <f>SUM(T8:T13)</f>
        <v>0</v>
      </c>
      <c r="U7" s="23"/>
      <c r="V7" s="23">
        <f>SUM(V8:V13)</f>
        <v>0</v>
      </c>
      <c r="W7" s="23">
        <f>SUM(W8:W13)</f>
        <v>0</v>
      </c>
      <c r="X7" s="23"/>
      <c r="Y7" s="23">
        <f t="shared" ref="Y7:AR7" si="11">SUM(Y8:Y13)</f>
        <v>0</v>
      </c>
      <c r="Z7" s="23">
        <f t="shared" si="11"/>
        <v>0</v>
      </c>
      <c r="AA7" s="23">
        <f t="shared" si="11"/>
        <v>0</v>
      </c>
      <c r="AB7" s="23">
        <f t="shared" si="11"/>
        <v>0</v>
      </c>
      <c r="AC7" s="23">
        <f t="shared" si="11"/>
        <v>0</v>
      </c>
      <c r="AD7" s="23">
        <f t="shared" si="11"/>
        <v>0</v>
      </c>
      <c r="AE7" s="23">
        <f>SUM(AE8:AE13)</f>
        <v>0</v>
      </c>
      <c r="AF7" s="23">
        <f>SUM(AF8:AF13)</f>
        <v>0</v>
      </c>
      <c r="AG7" s="23">
        <f>SUM(AG8:AG13)</f>
        <v>0</v>
      </c>
      <c r="AH7" s="23">
        <f t="shared" si="11"/>
        <v>0</v>
      </c>
      <c r="AI7" s="23">
        <f t="shared" si="11"/>
        <v>0</v>
      </c>
      <c r="AJ7" s="23">
        <f t="shared" si="11"/>
        <v>0</v>
      </c>
      <c r="AK7" s="23">
        <f t="shared" si="11"/>
        <v>2665660</v>
      </c>
      <c r="AL7" s="23">
        <f t="shared" si="11"/>
        <v>0</v>
      </c>
      <c r="AM7" s="23">
        <f t="shared" si="11"/>
        <v>0</v>
      </c>
      <c r="AN7" s="23">
        <f t="shared" si="11"/>
        <v>400538</v>
      </c>
      <c r="AO7" s="23">
        <f t="shared" si="11"/>
        <v>0</v>
      </c>
      <c r="AP7" s="23">
        <f t="shared" si="11"/>
        <v>0</v>
      </c>
      <c r="AQ7" s="23">
        <f t="shared" si="11"/>
        <v>504000</v>
      </c>
      <c r="AR7" s="23">
        <f t="shared" si="11"/>
        <v>0</v>
      </c>
      <c r="AS7" s="23"/>
      <c r="AT7" s="23">
        <f>SUM(AT8:AT13)</f>
        <v>23760134</v>
      </c>
      <c r="AU7" s="23">
        <f>SUM(AU8:AU13)</f>
        <v>0</v>
      </c>
      <c r="AV7" s="23"/>
      <c r="AW7" s="23">
        <f>SUM(AW8:AW13)</f>
        <v>0</v>
      </c>
      <c r="AX7" s="23">
        <f>SUM(AX8:AX13)</f>
        <v>0</v>
      </c>
      <c r="AY7" s="23"/>
      <c r="AZ7" s="23">
        <f>SUM(AZ8:AZ13)</f>
        <v>0</v>
      </c>
      <c r="BA7" s="23">
        <f>SUM(BA8:BA13)</f>
        <v>0</v>
      </c>
      <c r="BB7" s="23">
        <f>SUM(BB8:BB13)</f>
        <v>0</v>
      </c>
      <c r="BC7" s="23">
        <f>SUM(BC8:BC13)</f>
        <v>39288887</v>
      </c>
      <c r="BD7" s="22">
        <f t="shared" si="8"/>
        <v>0</v>
      </c>
      <c r="BE7" s="208">
        <f t="shared" si="9"/>
        <v>0</v>
      </c>
      <c r="BF7" s="85"/>
    </row>
    <row r="8" spans="1:256" ht="15" customHeight="1">
      <c r="A8" s="20"/>
      <c r="D8" s="13"/>
      <c r="E8" s="21">
        <v>1</v>
      </c>
      <c r="F8" s="6" t="s">
        <v>211</v>
      </c>
      <c r="G8" s="21"/>
      <c r="H8" s="21"/>
      <c r="I8" s="24" t="s">
        <v>212</v>
      </c>
      <c r="J8" s="25"/>
      <c r="K8" s="25"/>
      <c r="L8" s="25"/>
      <c r="M8" s="25">
        <f>7574111+2018100</f>
        <v>9592211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2">
        <f t="shared" ref="BC8:BC71" si="12">SUMIF($J$4:$BB$4,"Kötelező feladatok",J8:BB8)</f>
        <v>9592211</v>
      </c>
      <c r="BD8" s="22">
        <f t="shared" si="8"/>
        <v>0</v>
      </c>
      <c r="BE8" s="208">
        <f t="shared" si="9"/>
        <v>0</v>
      </c>
      <c r="BF8" s="85"/>
    </row>
    <row r="9" spans="1:256" ht="15" customHeight="1">
      <c r="A9" s="20"/>
      <c r="D9" s="13"/>
      <c r="E9" s="21">
        <v>2</v>
      </c>
      <c r="F9" s="6" t="s">
        <v>213</v>
      </c>
      <c r="G9" s="21"/>
      <c r="H9" s="21"/>
      <c r="I9" s="24" t="s">
        <v>214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>
        <v>23760134</v>
      </c>
      <c r="AU9" s="25"/>
      <c r="AV9" s="25"/>
      <c r="AW9" s="25"/>
      <c r="AX9" s="25"/>
      <c r="AY9" s="25"/>
      <c r="AZ9" s="25"/>
      <c r="BA9" s="25"/>
      <c r="BB9" s="25"/>
      <c r="BC9" s="22">
        <f t="shared" si="12"/>
        <v>23760134</v>
      </c>
      <c r="BD9" s="22">
        <f t="shared" si="8"/>
        <v>0</v>
      </c>
      <c r="BE9" s="208">
        <f t="shared" si="9"/>
        <v>0</v>
      </c>
      <c r="BF9" s="85"/>
    </row>
    <row r="10" spans="1:256" ht="15" customHeight="1">
      <c r="A10" s="20"/>
      <c r="D10" s="13"/>
      <c r="E10" s="21">
        <v>3</v>
      </c>
      <c r="F10" s="6" t="s">
        <v>215</v>
      </c>
      <c r="G10" s="21"/>
      <c r="H10" s="21"/>
      <c r="I10" s="24" t="s">
        <v>216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>
        <v>1050000</v>
      </c>
      <c r="AL10" s="25"/>
      <c r="AM10" s="25"/>
      <c r="AN10" s="25">
        <v>400538</v>
      </c>
      <c r="AO10" s="25"/>
      <c r="AP10" s="25"/>
      <c r="AQ10" s="25">
        <v>504000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2">
        <f t="shared" si="12"/>
        <v>1954538</v>
      </c>
      <c r="BD10" s="22">
        <f t="shared" si="8"/>
        <v>0</v>
      </c>
      <c r="BE10" s="208">
        <f t="shared" si="9"/>
        <v>0</v>
      </c>
      <c r="BF10" s="85"/>
    </row>
    <row r="11" spans="1:256" ht="15" customHeight="1">
      <c r="A11" s="20"/>
      <c r="D11" s="13"/>
      <c r="E11" s="21">
        <v>4</v>
      </c>
      <c r="F11" s="6" t="s">
        <v>217</v>
      </c>
      <c r="G11" s="21"/>
      <c r="H11" s="21"/>
      <c r="I11" s="24" t="s">
        <v>218</v>
      </c>
      <c r="J11" s="25">
        <v>1800000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2">
        <f>SUMIF($J$4:$BB$4,"Kötelező feladatok",J11:BB11)</f>
        <v>1800000</v>
      </c>
      <c r="BD11" s="22">
        <f t="shared" si="8"/>
        <v>0</v>
      </c>
      <c r="BE11" s="208">
        <f t="shared" si="9"/>
        <v>0</v>
      </c>
      <c r="BF11" s="85"/>
    </row>
    <row r="12" spans="1:256" ht="15" customHeight="1">
      <c r="A12" s="20"/>
      <c r="D12" s="13"/>
      <c r="E12" s="21">
        <v>5</v>
      </c>
      <c r="F12" s="6" t="s">
        <v>1305</v>
      </c>
      <c r="G12" s="21"/>
      <c r="H12" s="21"/>
      <c r="I12" s="24" t="s">
        <v>219</v>
      </c>
      <c r="J12" s="25"/>
      <c r="K12" s="25"/>
      <c r="L12" s="25"/>
      <c r="M12" s="25">
        <v>539678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>
        <v>1615660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2">
        <f t="shared" si="12"/>
        <v>2155338</v>
      </c>
      <c r="BD12" s="22">
        <f t="shared" si="8"/>
        <v>0</v>
      </c>
      <c r="BE12" s="208">
        <f t="shared" si="9"/>
        <v>0</v>
      </c>
      <c r="BF12" s="85"/>
    </row>
    <row r="13" spans="1:256" ht="15" customHeight="1">
      <c r="A13" s="20"/>
      <c r="D13" s="13"/>
      <c r="E13" s="21">
        <v>6</v>
      </c>
      <c r="F13" s="6" t="s">
        <v>1306</v>
      </c>
      <c r="G13" s="21"/>
      <c r="H13" s="21"/>
      <c r="I13" s="24" t="s">
        <v>220</v>
      </c>
      <c r="J13" s="25"/>
      <c r="K13" s="25"/>
      <c r="L13" s="25"/>
      <c r="M13" s="25">
        <v>26666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2">
        <f t="shared" si="12"/>
        <v>26666</v>
      </c>
      <c r="BD13" s="22">
        <f t="shared" si="8"/>
        <v>0</v>
      </c>
      <c r="BE13" s="208">
        <f t="shared" si="9"/>
        <v>0</v>
      </c>
      <c r="BF13" s="85"/>
    </row>
    <row r="14" spans="1:256" ht="15" customHeight="1">
      <c r="A14" s="20"/>
      <c r="D14" s="21">
        <v>2</v>
      </c>
      <c r="E14" s="6" t="s">
        <v>221</v>
      </c>
      <c r="F14" s="21"/>
      <c r="G14" s="21"/>
      <c r="H14" s="21"/>
      <c r="I14" s="6" t="s">
        <v>222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2">
        <f t="shared" si="12"/>
        <v>0</v>
      </c>
      <c r="BD14" s="22">
        <f t="shared" si="8"/>
        <v>0</v>
      </c>
      <c r="BE14" s="208">
        <f t="shared" si="9"/>
        <v>0</v>
      </c>
      <c r="BF14" s="85"/>
    </row>
    <row r="15" spans="1:256" ht="15" customHeight="1">
      <c r="A15" s="20"/>
      <c r="D15" s="21">
        <v>3</v>
      </c>
      <c r="E15" s="6" t="s">
        <v>223</v>
      </c>
      <c r="F15" s="27"/>
      <c r="G15" s="27"/>
      <c r="H15" s="27"/>
      <c r="I15" s="24" t="s">
        <v>224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2">
        <f t="shared" si="12"/>
        <v>0</v>
      </c>
      <c r="BD15" s="22">
        <f t="shared" si="8"/>
        <v>0</v>
      </c>
      <c r="BE15" s="208">
        <f t="shared" si="9"/>
        <v>0</v>
      </c>
      <c r="BF15" s="85"/>
    </row>
    <row r="16" spans="1:256" ht="15" customHeight="1">
      <c r="A16" s="20"/>
      <c r="D16" s="21">
        <v>4</v>
      </c>
      <c r="E16" s="6" t="s">
        <v>225</v>
      </c>
      <c r="F16" s="27"/>
      <c r="G16" s="27"/>
      <c r="H16" s="27"/>
      <c r="I16" s="24" t="s">
        <v>226</v>
      </c>
      <c r="J16" s="25"/>
      <c r="K16" s="25"/>
      <c r="L16" s="25"/>
      <c r="M16" s="25">
        <v>2000000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2"/>
      <c r="BD16" s="22">
        <f t="shared" si="8"/>
        <v>0</v>
      </c>
      <c r="BE16" s="208">
        <f t="shared" si="9"/>
        <v>0</v>
      </c>
      <c r="BF16" s="85"/>
    </row>
    <row r="17" spans="1:58" ht="15" customHeight="1">
      <c r="A17" s="20"/>
      <c r="D17" s="21">
        <v>5</v>
      </c>
      <c r="E17" s="6" t="s">
        <v>227</v>
      </c>
      <c r="F17" s="27"/>
      <c r="G17" s="27"/>
      <c r="H17" s="27"/>
      <c r="I17" s="24" t="s">
        <v>228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2">
        <v>2000000</v>
      </c>
      <c r="BD17" s="22">
        <f t="shared" si="8"/>
        <v>0</v>
      </c>
      <c r="BE17" s="208">
        <f t="shared" si="9"/>
        <v>0</v>
      </c>
      <c r="BF17" s="85"/>
    </row>
    <row r="18" spans="1:58" ht="15" customHeight="1">
      <c r="A18" s="20"/>
      <c r="D18" s="21">
        <v>6</v>
      </c>
      <c r="E18" s="6" t="s">
        <v>229</v>
      </c>
      <c r="F18" s="27"/>
      <c r="G18" s="27"/>
      <c r="H18" s="27"/>
      <c r="I18" s="24" t="s">
        <v>230</v>
      </c>
      <c r="J18" s="25"/>
      <c r="K18" s="25"/>
      <c r="L18" s="25"/>
      <c r="M18" s="25">
        <v>37596507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v>12796650</v>
      </c>
      <c r="BA18" s="25"/>
      <c r="BB18" s="25"/>
      <c r="BC18" s="22">
        <f t="shared" si="12"/>
        <v>50393157</v>
      </c>
      <c r="BD18" s="22">
        <f t="shared" si="8"/>
        <v>0</v>
      </c>
      <c r="BE18" s="208">
        <f t="shared" si="9"/>
        <v>0</v>
      </c>
      <c r="BF18" s="85"/>
    </row>
    <row r="19" spans="1:58" ht="17.25" customHeight="1">
      <c r="A19" s="20"/>
      <c r="B19" s="13"/>
      <c r="C19" s="14">
        <v>2</v>
      </c>
      <c r="D19" s="15" t="s">
        <v>182</v>
      </c>
      <c r="E19" s="14"/>
      <c r="F19" s="14"/>
      <c r="G19" s="14"/>
      <c r="H19" s="14"/>
      <c r="I19" s="16" t="s">
        <v>231</v>
      </c>
      <c r="J19" s="28">
        <f>J20+J23++J29+J40</f>
        <v>0</v>
      </c>
      <c r="K19" s="28">
        <f>K20+K23++K29+K40</f>
        <v>0</v>
      </c>
      <c r="L19" s="28">
        <f>L20+L23++L29+L40</f>
        <v>0</v>
      </c>
      <c r="M19" s="28">
        <f>M20+M23++M29+M40</f>
        <v>0</v>
      </c>
      <c r="N19" s="28">
        <f>N20+N23++N29+N40</f>
        <v>0</v>
      </c>
      <c r="O19" s="28">
        <f t="shared" ref="O19:AP19" si="13">O20+O23++O29+O40</f>
        <v>0</v>
      </c>
      <c r="P19" s="28">
        <f t="shared" si="13"/>
        <v>0</v>
      </c>
      <c r="Q19" s="28">
        <f t="shared" si="13"/>
        <v>0</v>
      </c>
      <c r="R19" s="28">
        <f t="shared" si="13"/>
        <v>0</v>
      </c>
      <c r="S19" s="28">
        <f t="shared" si="13"/>
        <v>0</v>
      </c>
      <c r="T19" s="28">
        <f t="shared" si="13"/>
        <v>0</v>
      </c>
      <c r="U19" s="28">
        <f t="shared" si="13"/>
        <v>0</v>
      </c>
      <c r="V19" s="28">
        <f t="shared" si="13"/>
        <v>0</v>
      </c>
      <c r="W19" s="28">
        <f t="shared" si="13"/>
        <v>0</v>
      </c>
      <c r="X19" s="28">
        <f t="shared" si="13"/>
        <v>0</v>
      </c>
      <c r="Y19" s="28">
        <f t="shared" si="13"/>
        <v>0</v>
      </c>
      <c r="Z19" s="28">
        <f t="shared" si="13"/>
        <v>0</v>
      </c>
      <c r="AA19" s="28">
        <f t="shared" si="13"/>
        <v>0</v>
      </c>
      <c r="AB19" s="28">
        <f t="shared" si="13"/>
        <v>0</v>
      </c>
      <c r="AC19" s="28">
        <f t="shared" si="13"/>
        <v>0</v>
      </c>
      <c r="AD19" s="28">
        <f t="shared" si="13"/>
        <v>0</v>
      </c>
      <c r="AE19" s="28">
        <f>AE20+AE23++AE29+AE40</f>
        <v>0</v>
      </c>
      <c r="AF19" s="28">
        <f>AF20+AF23++AF29+AF40</f>
        <v>0</v>
      </c>
      <c r="AG19" s="28">
        <f>AG20+AG23++AG29+AG40</f>
        <v>0</v>
      </c>
      <c r="AH19" s="28">
        <f t="shared" si="13"/>
        <v>0</v>
      </c>
      <c r="AI19" s="28">
        <f t="shared" si="13"/>
        <v>0</v>
      </c>
      <c r="AJ19" s="28">
        <f t="shared" si="13"/>
        <v>0</v>
      </c>
      <c r="AK19" s="28">
        <f t="shared" si="13"/>
        <v>0</v>
      </c>
      <c r="AL19" s="28">
        <f t="shared" si="13"/>
        <v>0</v>
      </c>
      <c r="AM19" s="28">
        <f t="shared" si="13"/>
        <v>0</v>
      </c>
      <c r="AN19" s="28">
        <f t="shared" si="13"/>
        <v>0</v>
      </c>
      <c r="AO19" s="28">
        <f t="shared" si="13"/>
        <v>0</v>
      </c>
      <c r="AP19" s="28">
        <f t="shared" si="13"/>
        <v>0</v>
      </c>
      <c r="AQ19" s="28">
        <f>AQ20+AQ23++AQ29+AQ40</f>
        <v>0</v>
      </c>
      <c r="AR19" s="28">
        <f>AR20+AR23++AR29+AR40</f>
        <v>0</v>
      </c>
      <c r="AS19" s="28"/>
      <c r="AT19" s="28">
        <f>AT20+AT23++AT29+AT40</f>
        <v>0</v>
      </c>
      <c r="AU19" s="28">
        <f>AU20+AU23++AU29+AU40</f>
        <v>0</v>
      </c>
      <c r="AV19" s="28"/>
      <c r="AW19" s="28">
        <f>AW20+AW23++AW29+AW40</f>
        <v>5900000</v>
      </c>
      <c r="AX19" s="28">
        <f>AX20+AX23++AX29+AX40</f>
        <v>0</v>
      </c>
      <c r="AY19" s="28"/>
      <c r="AZ19" s="28">
        <f>AZ20+AZ23++AZ29+AZ40</f>
        <v>0</v>
      </c>
      <c r="BA19" s="28">
        <f>BA20+BA23++BA29+BA40</f>
        <v>0</v>
      </c>
      <c r="BB19" s="28"/>
      <c r="BC19" s="17">
        <f>SUMIF($J$4:$BB$4,"Kötelező feladatok",J19:BB19)</f>
        <v>5900000</v>
      </c>
      <c r="BD19" s="17">
        <f t="shared" si="8"/>
        <v>0</v>
      </c>
      <c r="BE19" s="207">
        <f t="shared" si="9"/>
        <v>0</v>
      </c>
      <c r="BF19" s="85"/>
    </row>
    <row r="20" spans="1:58" ht="15" customHeight="1">
      <c r="A20" s="20"/>
      <c r="B20" s="29"/>
      <c r="D20" s="21">
        <v>1</v>
      </c>
      <c r="E20" s="6" t="s">
        <v>232</v>
      </c>
      <c r="F20" s="21"/>
      <c r="G20" s="21"/>
      <c r="H20" s="21"/>
      <c r="I20" s="13" t="s">
        <v>233</v>
      </c>
      <c r="J20" s="30">
        <f>J21</f>
        <v>0</v>
      </c>
      <c r="K20" s="30">
        <f>K21</f>
        <v>0</v>
      </c>
      <c r="L20" s="30">
        <f t="shared" ref="L20:AA21" si="14">L21</f>
        <v>0</v>
      </c>
      <c r="M20" s="30">
        <f t="shared" si="14"/>
        <v>0</v>
      </c>
      <c r="N20" s="30">
        <f t="shared" si="14"/>
        <v>0</v>
      </c>
      <c r="O20" s="30">
        <f t="shared" si="14"/>
        <v>0</v>
      </c>
      <c r="P20" s="30">
        <f t="shared" si="14"/>
        <v>0</v>
      </c>
      <c r="Q20" s="30">
        <f t="shared" si="14"/>
        <v>0</v>
      </c>
      <c r="R20" s="30">
        <f t="shared" si="14"/>
        <v>0</v>
      </c>
      <c r="S20" s="30">
        <f t="shared" si="14"/>
        <v>0</v>
      </c>
      <c r="T20" s="30">
        <f t="shared" si="14"/>
        <v>0</v>
      </c>
      <c r="U20" s="30">
        <f t="shared" si="14"/>
        <v>0</v>
      </c>
      <c r="V20" s="30">
        <f t="shared" si="14"/>
        <v>0</v>
      </c>
      <c r="W20" s="30">
        <f t="shared" si="14"/>
        <v>0</v>
      </c>
      <c r="X20" s="30">
        <f t="shared" si="14"/>
        <v>0</v>
      </c>
      <c r="Y20" s="30">
        <f t="shared" si="14"/>
        <v>0</v>
      </c>
      <c r="Z20" s="30">
        <f t="shared" si="14"/>
        <v>0</v>
      </c>
      <c r="AA20" s="30">
        <f t="shared" si="14"/>
        <v>0</v>
      </c>
      <c r="AB20" s="30">
        <f t="shared" ref="Z20:AG21" si="15">AB21</f>
        <v>0</v>
      </c>
      <c r="AC20" s="30">
        <f t="shared" si="15"/>
        <v>0</v>
      </c>
      <c r="AD20" s="30">
        <f t="shared" si="15"/>
        <v>0</v>
      </c>
      <c r="AE20" s="30">
        <f t="shared" si="15"/>
        <v>0</v>
      </c>
      <c r="AF20" s="30">
        <f t="shared" si="15"/>
        <v>0</v>
      </c>
      <c r="AG20" s="30">
        <f t="shared" si="15"/>
        <v>0</v>
      </c>
      <c r="AH20" s="30">
        <f>AH21</f>
        <v>0</v>
      </c>
      <c r="AI20" s="30">
        <f>AI21</f>
        <v>0</v>
      </c>
      <c r="AJ20" s="30"/>
      <c r="AK20" s="30">
        <f>AK21</f>
        <v>0</v>
      </c>
      <c r="AL20" s="30">
        <f>AL21</f>
        <v>0</v>
      </c>
      <c r="AM20" s="30"/>
      <c r="AN20" s="30">
        <f>AN21</f>
        <v>0</v>
      </c>
      <c r="AO20" s="30">
        <f>AO21</f>
        <v>0</v>
      </c>
      <c r="AP20" s="30"/>
      <c r="AQ20" s="30">
        <f>AQ21</f>
        <v>0</v>
      </c>
      <c r="AR20" s="30">
        <f>AR21</f>
        <v>0</v>
      </c>
      <c r="AS20" s="30"/>
      <c r="AT20" s="30">
        <f>AT21</f>
        <v>0</v>
      </c>
      <c r="AU20" s="30">
        <f>AU21</f>
        <v>0</v>
      </c>
      <c r="AV20" s="30"/>
      <c r="AW20" s="30">
        <f>AW21</f>
        <v>0</v>
      </c>
      <c r="AX20" s="30">
        <f>AX21</f>
        <v>0</v>
      </c>
      <c r="AY20" s="30"/>
      <c r="AZ20" s="30">
        <f>AZ21</f>
        <v>0</v>
      </c>
      <c r="BA20" s="30">
        <f>BA21</f>
        <v>0</v>
      </c>
      <c r="BB20" s="30"/>
      <c r="BC20" s="22">
        <f t="shared" si="12"/>
        <v>0</v>
      </c>
      <c r="BD20" s="22">
        <f t="shared" si="8"/>
        <v>0</v>
      </c>
      <c r="BE20" s="208">
        <f t="shared" si="9"/>
        <v>0</v>
      </c>
      <c r="BF20" s="85"/>
    </row>
    <row r="21" spans="1:58" ht="15" customHeight="1">
      <c r="A21" s="20"/>
      <c r="B21" s="29"/>
      <c r="C21" s="29"/>
      <c r="E21" s="21">
        <v>1</v>
      </c>
      <c r="F21" s="6" t="s">
        <v>234</v>
      </c>
      <c r="G21" s="21"/>
      <c r="H21" s="21"/>
      <c r="I21" s="13" t="s">
        <v>235</v>
      </c>
      <c r="J21" s="30">
        <f>J22</f>
        <v>0</v>
      </c>
      <c r="K21" s="30">
        <f>K22</f>
        <v>0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0</v>
      </c>
      <c r="R21" s="30">
        <f t="shared" si="14"/>
        <v>0</v>
      </c>
      <c r="S21" s="30">
        <f t="shared" si="14"/>
        <v>0</v>
      </c>
      <c r="T21" s="30">
        <f t="shared" si="14"/>
        <v>0</v>
      </c>
      <c r="U21" s="30">
        <f t="shared" si="14"/>
        <v>0</v>
      </c>
      <c r="V21" s="30">
        <f t="shared" si="14"/>
        <v>0</v>
      </c>
      <c r="W21" s="30">
        <f t="shared" si="14"/>
        <v>0</v>
      </c>
      <c r="X21" s="30">
        <f t="shared" si="14"/>
        <v>0</v>
      </c>
      <c r="Y21" s="30">
        <f t="shared" si="14"/>
        <v>0</v>
      </c>
      <c r="Z21" s="30">
        <f t="shared" si="15"/>
        <v>0</v>
      </c>
      <c r="AA21" s="30">
        <f t="shared" si="15"/>
        <v>0</v>
      </c>
      <c r="AB21" s="30">
        <f t="shared" si="15"/>
        <v>0</v>
      </c>
      <c r="AC21" s="30">
        <f t="shared" si="15"/>
        <v>0</v>
      </c>
      <c r="AD21" s="30">
        <f t="shared" si="15"/>
        <v>0</v>
      </c>
      <c r="AE21" s="30">
        <f t="shared" si="15"/>
        <v>0</v>
      </c>
      <c r="AF21" s="30">
        <f t="shared" si="15"/>
        <v>0</v>
      </c>
      <c r="AG21" s="30">
        <f t="shared" si="15"/>
        <v>0</v>
      </c>
      <c r="AH21" s="30">
        <f>AH22</f>
        <v>0</v>
      </c>
      <c r="AI21" s="30">
        <f>AI22</f>
        <v>0</v>
      </c>
      <c r="AJ21" s="30"/>
      <c r="AK21" s="30">
        <f>AK22</f>
        <v>0</v>
      </c>
      <c r="AL21" s="30">
        <f>AL22</f>
        <v>0</v>
      </c>
      <c r="AM21" s="30"/>
      <c r="AN21" s="30">
        <f>AN22</f>
        <v>0</v>
      </c>
      <c r="AO21" s="30">
        <f>AO22</f>
        <v>0</v>
      </c>
      <c r="AP21" s="30"/>
      <c r="AQ21" s="30">
        <f>AQ22</f>
        <v>0</v>
      </c>
      <c r="AR21" s="30">
        <f>AR22</f>
        <v>0</v>
      </c>
      <c r="AS21" s="30"/>
      <c r="AT21" s="30">
        <f>AT22</f>
        <v>0</v>
      </c>
      <c r="AU21" s="30">
        <f>AU22</f>
        <v>0</v>
      </c>
      <c r="AV21" s="30"/>
      <c r="AW21" s="30">
        <f>AW22</f>
        <v>0</v>
      </c>
      <c r="AX21" s="30">
        <f>AX22</f>
        <v>0</v>
      </c>
      <c r="AY21" s="30"/>
      <c r="AZ21" s="30">
        <f>AZ22</f>
        <v>0</v>
      </c>
      <c r="BA21" s="30">
        <f>BA22</f>
        <v>0</v>
      </c>
      <c r="BB21" s="30"/>
      <c r="BC21" s="22">
        <f t="shared" si="12"/>
        <v>0</v>
      </c>
      <c r="BD21" s="22">
        <f t="shared" si="8"/>
        <v>0</v>
      </c>
      <c r="BE21" s="208">
        <f t="shared" si="9"/>
        <v>0</v>
      </c>
      <c r="BF21" s="85"/>
    </row>
    <row r="22" spans="1:58" ht="15" customHeight="1">
      <c r="A22" s="20"/>
      <c r="B22" s="29"/>
      <c r="C22" s="29"/>
      <c r="E22" s="29"/>
      <c r="F22" s="29" t="s">
        <v>236</v>
      </c>
      <c r="G22" s="611" t="s">
        <v>237</v>
      </c>
      <c r="H22" s="611"/>
      <c r="I22" s="13" t="s">
        <v>235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2">
        <f t="shared" si="12"/>
        <v>0</v>
      </c>
      <c r="BD22" s="22">
        <f t="shared" si="8"/>
        <v>0</v>
      </c>
      <c r="BE22" s="208">
        <f t="shared" si="9"/>
        <v>0</v>
      </c>
      <c r="BF22" s="85"/>
    </row>
    <row r="23" spans="1:58" ht="15" customHeight="1">
      <c r="A23" s="20"/>
      <c r="B23" s="29"/>
      <c r="D23" s="21">
        <v>2</v>
      </c>
      <c r="E23" s="6" t="s">
        <v>238</v>
      </c>
      <c r="F23" s="21"/>
      <c r="G23" s="21"/>
      <c r="H23" s="21"/>
      <c r="I23" s="13" t="s">
        <v>239</v>
      </c>
      <c r="J23" s="30">
        <f>SUM(J24:J28)</f>
        <v>0</v>
      </c>
      <c r="K23" s="30">
        <f>SUM(K24:K28)</f>
        <v>0</v>
      </c>
      <c r="L23" s="30">
        <f t="shared" ref="L23:AI23" si="16">SUM(L24:L28)</f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 t="shared" si="16"/>
        <v>0</v>
      </c>
      <c r="S23" s="30">
        <f t="shared" si="16"/>
        <v>0</v>
      </c>
      <c r="T23" s="30">
        <f t="shared" si="16"/>
        <v>0</v>
      </c>
      <c r="U23" s="30">
        <f t="shared" si="16"/>
        <v>0</v>
      </c>
      <c r="V23" s="30">
        <f t="shared" si="16"/>
        <v>0</v>
      </c>
      <c r="W23" s="30">
        <f t="shared" si="16"/>
        <v>0</v>
      </c>
      <c r="X23" s="30">
        <f t="shared" si="16"/>
        <v>0</v>
      </c>
      <c r="Y23" s="30">
        <f t="shared" si="16"/>
        <v>0</v>
      </c>
      <c r="Z23" s="30">
        <f t="shared" si="16"/>
        <v>0</v>
      </c>
      <c r="AA23" s="30">
        <f t="shared" si="16"/>
        <v>0</v>
      </c>
      <c r="AB23" s="30">
        <f t="shared" si="16"/>
        <v>0</v>
      </c>
      <c r="AC23" s="30">
        <f t="shared" si="16"/>
        <v>0</v>
      </c>
      <c r="AD23" s="30">
        <f t="shared" si="16"/>
        <v>0</v>
      </c>
      <c r="AE23" s="30">
        <f>SUM(AE24:AE28)</f>
        <v>0</v>
      </c>
      <c r="AF23" s="30">
        <f>SUM(AF24:AF28)</f>
        <v>0</v>
      </c>
      <c r="AG23" s="30">
        <f>SUM(AG24:AG28)</f>
        <v>0</v>
      </c>
      <c r="AH23" s="30">
        <f t="shared" si="16"/>
        <v>0</v>
      </c>
      <c r="AI23" s="30">
        <f t="shared" si="16"/>
        <v>0</v>
      </c>
      <c r="AJ23" s="30"/>
      <c r="AK23" s="30">
        <f>SUM(AK24:AK28)</f>
        <v>0</v>
      </c>
      <c r="AL23" s="30">
        <f>SUM(AL24:AL28)</f>
        <v>0</v>
      </c>
      <c r="AM23" s="30"/>
      <c r="AN23" s="30">
        <f>SUM(AN24:AN28)</f>
        <v>0</v>
      </c>
      <c r="AO23" s="30">
        <f>SUM(AO24:AO28)</f>
        <v>0</v>
      </c>
      <c r="AP23" s="30"/>
      <c r="AQ23" s="30">
        <f>SUM(AQ24:AQ28)</f>
        <v>0</v>
      </c>
      <c r="AR23" s="30">
        <f>SUM(AR24:AR28)</f>
        <v>0</v>
      </c>
      <c r="AS23" s="30">
        <f t="shared" ref="AS23:BB23" si="17">SUM(AS24:AS28)</f>
        <v>0</v>
      </c>
      <c r="AT23" s="30">
        <f t="shared" si="17"/>
        <v>0</v>
      </c>
      <c r="AU23" s="30">
        <f t="shared" si="17"/>
        <v>0</v>
      </c>
      <c r="AV23" s="30">
        <f t="shared" si="17"/>
        <v>0</v>
      </c>
      <c r="AW23" s="30">
        <f t="shared" si="17"/>
        <v>300000</v>
      </c>
      <c r="AX23" s="30">
        <f t="shared" si="17"/>
        <v>0</v>
      </c>
      <c r="AY23" s="30">
        <f t="shared" si="17"/>
        <v>0</v>
      </c>
      <c r="AZ23" s="30">
        <f t="shared" si="17"/>
        <v>0</v>
      </c>
      <c r="BA23" s="30">
        <f t="shared" si="17"/>
        <v>0</v>
      </c>
      <c r="BB23" s="30">
        <f t="shared" si="17"/>
        <v>0</v>
      </c>
      <c r="BC23" s="22">
        <f t="shared" si="12"/>
        <v>300000</v>
      </c>
      <c r="BD23" s="30">
        <f>SUM(BD24:BD28)</f>
        <v>0</v>
      </c>
      <c r="BE23" s="208">
        <f t="shared" si="9"/>
        <v>0</v>
      </c>
      <c r="BF23" s="85"/>
    </row>
    <row r="24" spans="1:58" s="29" customFormat="1" ht="15" customHeight="1">
      <c r="A24" s="31"/>
      <c r="D24" s="6"/>
      <c r="F24" s="29" t="s">
        <v>236</v>
      </c>
      <c r="G24" s="32" t="s">
        <v>240</v>
      </c>
      <c r="H24" s="32"/>
      <c r="I24" s="13" t="s">
        <v>239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2">
        <f t="shared" si="12"/>
        <v>0</v>
      </c>
      <c r="BD24" s="22">
        <f t="shared" ref="BD24:BD87" si="18">SUMIF($P$4:$BB$4,"Önként vállalt feladatok",P24:BB24)</f>
        <v>0</v>
      </c>
      <c r="BE24" s="208">
        <f t="shared" si="9"/>
        <v>0</v>
      </c>
      <c r="BF24" s="204"/>
    </row>
    <row r="25" spans="1:58" s="29" customFormat="1" ht="15" customHeight="1">
      <c r="A25" s="31"/>
      <c r="D25" s="6"/>
      <c r="F25" s="29" t="s">
        <v>236</v>
      </c>
      <c r="G25" s="32" t="s">
        <v>241</v>
      </c>
      <c r="H25" s="32"/>
      <c r="I25" s="13" t="s">
        <v>239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2">
        <f t="shared" si="12"/>
        <v>0</v>
      </c>
      <c r="BD25" s="22">
        <f t="shared" si="18"/>
        <v>0</v>
      </c>
      <c r="BE25" s="208">
        <f t="shared" si="9"/>
        <v>0</v>
      </c>
      <c r="BF25" s="204"/>
    </row>
    <row r="26" spans="1:58" s="29" customFormat="1" ht="15" hidden="1" customHeight="1">
      <c r="A26" s="31"/>
      <c r="D26" s="6"/>
      <c r="F26" s="29" t="s">
        <v>236</v>
      </c>
      <c r="G26" s="32" t="s">
        <v>242</v>
      </c>
      <c r="H26" s="32"/>
      <c r="I26" s="13" t="s">
        <v>239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2">
        <f t="shared" si="12"/>
        <v>0</v>
      </c>
      <c r="BD26" s="22">
        <f t="shared" si="18"/>
        <v>0</v>
      </c>
      <c r="BE26" s="208">
        <f t="shared" si="9"/>
        <v>0</v>
      </c>
      <c r="BF26" s="204"/>
    </row>
    <row r="27" spans="1:58" s="29" customFormat="1" ht="15" customHeight="1">
      <c r="A27" s="31"/>
      <c r="D27" s="6"/>
      <c r="F27" s="29" t="s">
        <v>236</v>
      </c>
      <c r="G27" s="32" t="s">
        <v>243</v>
      </c>
      <c r="H27" s="32"/>
      <c r="I27" s="13" t="s">
        <v>239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2">
        <f t="shared" si="12"/>
        <v>0</v>
      </c>
      <c r="BD27" s="22">
        <f t="shared" si="18"/>
        <v>0</v>
      </c>
      <c r="BE27" s="208">
        <f t="shared" si="9"/>
        <v>0</v>
      </c>
      <c r="BF27" s="204"/>
    </row>
    <row r="28" spans="1:58" s="29" customFormat="1" ht="15" customHeight="1">
      <c r="A28" s="31"/>
      <c r="D28" s="6"/>
      <c r="F28" s="29" t="s">
        <v>236</v>
      </c>
      <c r="G28" s="32"/>
      <c r="H28" s="32" t="s">
        <v>383</v>
      </c>
      <c r="I28" s="13" t="s">
        <v>239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>
        <v>300000</v>
      </c>
      <c r="AX28" s="26"/>
      <c r="AY28" s="26"/>
      <c r="AZ28" s="26"/>
      <c r="BA28" s="26"/>
      <c r="BB28" s="26"/>
      <c r="BC28" s="22">
        <f t="shared" si="12"/>
        <v>300000</v>
      </c>
      <c r="BD28" s="22">
        <f t="shared" si="18"/>
        <v>0</v>
      </c>
      <c r="BE28" s="208"/>
      <c r="BF28" s="204"/>
    </row>
    <row r="29" spans="1:58" s="29" customFormat="1" ht="15" customHeight="1">
      <c r="A29" s="31"/>
      <c r="B29" s="6"/>
      <c r="C29" s="6"/>
      <c r="D29" s="21">
        <v>3</v>
      </c>
      <c r="E29" s="6" t="s">
        <v>244</v>
      </c>
      <c r="F29" s="21"/>
      <c r="G29" s="21"/>
      <c r="H29" s="21"/>
      <c r="I29" s="13" t="s">
        <v>245</v>
      </c>
      <c r="J29" s="33">
        <f>J30+J33+J36</f>
        <v>0</v>
      </c>
      <c r="K29" s="33">
        <f>K30+K33+K36</f>
        <v>0</v>
      </c>
      <c r="L29" s="33">
        <f t="shared" ref="L29:AI29" si="19">L30+L33+L36</f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0</v>
      </c>
      <c r="S29" s="33">
        <f t="shared" si="19"/>
        <v>0</v>
      </c>
      <c r="T29" s="33">
        <f t="shared" si="19"/>
        <v>0</v>
      </c>
      <c r="U29" s="33">
        <f t="shared" si="19"/>
        <v>0</v>
      </c>
      <c r="V29" s="33">
        <f t="shared" si="19"/>
        <v>0</v>
      </c>
      <c r="W29" s="33">
        <f t="shared" si="19"/>
        <v>0</v>
      </c>
      <c r="X29" s="33">
        <f t="shared" si="19"/>
        <v>0</v>
      </c>
      <c r="Y29" s="33">
        <f t="shared" si="19"/>
        <v>0</v>
      </c>
      <c r="Z29" s="33">
        <f t="shared" si="19"/>
        <v>0</v>
      </c>
      <c r="AA29" s="33">
        <f t="shared" si="19"/>
        <v>0</v>
      </c>
      <c r="AB29" s="33">
        <f t="shared" si="19"/>
        <v>0</v>
      </c>
      <c r="AC29" s="33">
        <f t="shared" si="19"/>
        <v>0</v>
      </c>
      <c r="AD29" s="33">
        <f t="shared" si="19"/>
        <v>0</v>
      </c>
      <c r="AE29" s="33">
        <f>AE30+AE33+AE36</f>
        <v>0</v>
      </c>
      <c r="AF29" s="33">
        <f>AF30+AF33+AF36</f>
        <v>0</v>
      </c>
      <c r="AG29" s="33">
        <f>AG30+AG33+AG36</f>
        <v>0</v>
      </c>
      <c r="AH29" s="33">
        <f t="shared" si="19"/>
        <v>0</v>
      </c>
      <c r="AI29" s="33">
        <f t="shared" si="19"/>
        <v>0</v>
      </c>
      <c r="AJ29" s="33"/>
      <c r="AK29" s="33">
        <f>AK30+AK33+AK36</f>
        <v>0</v>
      </c>
      <c r="AL29" s="33">
        <f>AL30+AL33+AL36</f>
        <v>0</v>
      </c>
      <c r="AM29" s="33"/>
      <c r="AN29" s="33">
        <f>AN30+AN33+AN36</f>
        <v>0</v>
      </c>
      <c r="AO29" s="33">
        <f>AO30+AO33+AO36</f>
        <v>0</v>
      </c>
      <c r="AP29" s="33"/>
      <c r="AQ29" s="33">
        <f>AQ30+AQ33+AQ36</f>
        <v>0</v>
      </c>
      <c r="AR29" s="33">
        <f>AR30+AR33+AR36</f>
        <v>0</v>
      </c>
      <c r="AS29" s="33"/>
      <c r="AT29" s="33">
        <f>AT30+AT33+AT36</f>
        <v>0</v>
      </c>
      <c r="AU29" s="33">
        <f>AU30+AU33+AU36</f>
        <v>0</v>
      </c>
      <c r="AV29" s="33"/>
      <c r="AW29" s="33">
        <f>AW30+AW33+AW36</f>
        <v>5600000</v>
      </c>
      <c r="AX29" s="33">
        <f>AX30+AX33+AX36</f>
        <v>0</v>
      </c>
      <c r="AY29" s="33"/>
      <c r="AZ29" s="33">
        <f>AZ30+AZ33+AZ36</f>
        <v>0</v>
      </c>
      <c r="BA29" s="33">
        <f>BA30+BA33+BA36</f>
        <v>0</v>
      </c>
      <c r="BB29" s="33"/>
      <c r="BC29" s="22">
        <f t="shared" si="12"/>
        <v>5600000</v>
      </c>
      <c r="BD29" s="22">
        <f t="shared" si="18"/>
        <v>0</v>
      </c>
      <c r="BE29" s="208">
        <f t="shared" ref="BE29:BE90" si="20">SUMIF($P$4:$BB$4,"Államigazgatási feladatok",P29:BB29)</f>
        <v>0</v>
      </c>
      <c r="BF29" s="204"/>
    </row>
    <row r="30" spans="1:58" s="29" customFormat="1">
      <c r="A30" s="31"/>
      <c r="D30" s="6"/>
      <c r="E30" s="21">
        <v>1</v>
      </c>
      <c r="F30" s="6" t="s">
        <v>246</v>
      </c>
      <c r="G30" s="21"/>
      <c r="H30" s="21"/>
      <c r="I30" s="13" t="s">
        <v>247</v>
      </c>
      <c r="J30" s="30">
        <f>SUM(J31:J32)</f>
        <v>0</v>
      </c>
      <c r="K30" s="30">
        <f>SUM(K31:K32)</f>
        <v>0</v>
      </c>
      <c r="L30" s="30">
        <f t="shared" ref="L30:AI30" si="21">SUM(L31:L32)</f>
        <v>0</v>
      </c>
      <c r="M30" s="30">
        <f t="shared" si="21"/>
        <v>0</v>
      </c>
      <c r="N30" s="30">
        <f t="shared" si="21"/>
        <v>0</v>
      </c>
      <c r="O30" s="30">
        <f t="shared" si="21"/>
        <v>0</v>
      </c>
      <c r="P30" s="30">
        <f t="shared" si="21"/>
        <v>0</v>
      </c>
      <c r="Q30" s="30">
        <f t="shared" si="21"/>
        <v>0</v>
      </c>
      <c r="R30" s="30">
        <f t="shared" si="21"/>
        <v>0</v>
      </c>
      <c r="S30" s="30">
        <f t="shared" si="21"/>
        <v>0</v>
      </c>
      <c r="T30" s="30">
        <f t="shared" si="21"/>
        <v>0</v>
      </c>
      <c r="U30" s="30">
        <f t="shared" si="21"/>
        <v>0</v>
      </c>
      <c r="V30" s="30">
        <f t="shared" si="21"/>
        <v>0</v>
      </c>
      <c r="W30" s="30">
        <f t="shared" si="21"/>
        <v>0</v>
      </c>
      <c r="X30" s="30">
        <f t="shared" si="21"/>
        <v>0</v>
      </c>
      <c r="Y30" s="30">
        <f t="shared" si="21"/>
        <v>0</v>
      </c>
      <c r="Z30" s="30">
        <f t="shared" si="21"/>
        <v>0</v>
      </c>
      <c r="AA30" s="30">
        <f t="shared" si="21"/>
        <v>0</v>
      </c>
      <c r="AB30" s="30">
        <f t="shared" si="21"/>
        <v>0</v>
      </c>
      <c r="AC30" s="30">
        <f t="shared" si="21"/>
        <v>0</v>
      </c>
      <c r="AD30" s="30">
        <f t="shared" si="21"/>
        <v>0</v>
      </c>
      <c r="AE30" s="30">
        <f>SUM(AE31:AE32)</f>
        <v>0</v>
      </c>
      <c r="AF30" s="30">
        <f>SUM(AF31:AF32)</f>
        <v>0</v>
      </c>
      <c r="AG30" s="30">
        <f>SUM(AG31:AG32)</f>
        <v>0</v>
      </c>
      <c r="AH30" s="30">
        <f t="shared" si="21"/>
        <v>0</v>
      </c>
      <c r="AI30" s="30">
        <f t="shared" si="21"/>
        <v>0</v>
      </c>
      <c r="AJ30" s="30"/>
      <c r="AK30" s="30">
        <f>SUM(AK31:AK32)</f>
        <v>0</v>
      </c>
      <c r="AL30" s="30">
        <f>SUM(AL31:AL32)</f>
        <v>0</v>
      </c>
      <c r="AM30" s="30"/>
      <c r="AN30" s="30">
        <f>SUM(AN31:AN32)</f>
        <v>0</v>
      </c>
      <c r="AO30" s="30">
        <f>SUM(AO31:AO32)</f>
        <v>0</v>
      </c>
      <c r="AP30" s="30"/>
      <c r="AQ30" s="30">
        <f>SUM(AQ31:AQ32)</f>
        <v>0</v>
      </c>
      <c r="AR30" s="30">
        <f>SUM(AR31:AR32)</f>
        <v>0</v>
      </c>
      <c r="AS30" s="30"/>
      <c r="AT30" s="30">
        <f>SUM(AT31:AT32)</f>
        <v>0</v>
      </c>
      <c r="AU30" s="30">
        <f>SUM(AU31:AU32)</f>
        <v>0</v>
      </c>
      <c r="AV30" s="30">
        <f>SUM(AV31:AV32)</f>
        <v>0</v>
      </c>
      <c r="AW30" s="30">
        <f>SUM(AW31:AW32)</f>
        <v>5200000</v>
      </c>
      <c r="AX30" s="30">
        <f>SUM(AX31:AX32)</f>
        <v>0</v>
      </c>
      <c r="AY30" s="30"/>
      <c r="AZ30" s="30">
        <f>SUM(AZ31:AZ32)</f>
        <v>0</v>
      </c>
      <c r="BA30" s="30">
        <f>SUM(BA31:BA32)</f>
        <v>0</v>
      </c>
      <c r="BB30" s="30"/>
      <c r="BC30" s="22">
        <f t="shared" si="12"/>
        <v>5200000</v>
      </c>
      <c r="BD30" s="22">
        <f t="shared" si="18"/>
        <v>0</v>
      </c>
      <c r="BE30" s="208">
        <f t="shared" si="20"/>
        <v>0</v>
      </c>
      <c r="BF30" s="204"/>
    </row>
    <row r="31" spans="1:58" s="29" customFormat="1">
      <c r="A31" s="31"/>
      <c r="D31" s="6"/>
      <c r="F31" s="29" t="s">
        <v>236</v>
      </c>
      <c r="G31" s="32" t="s">
        <v>248</v>
      </c>
      <c r="H31" s="32"/>
      <c r="I31" s="13" t="s">
        <v>247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>
        <v>5200000</v>
      </c>
      <c r="AX31" s="26"/>
      <c r="AY31" s="26"/>
      <c r="AZ31" s="26"/>
      <c r="BA31" s="26"/>
      <c r="BB31" s="26"/>
      <c r="BC31" s="22">
        <f t="shared" si="12"/>
        <v>5200000</v>
      </c>
      <c r="BD31" s="22">
        <f t="shared" si="18"/>
        <v>0</v>
      </c>
      <c r="BE31" s="208">
        <f t="shared" si="20"/>
        <v>0</v>
      </c>
      <c r="BF31" s="204"/>
    </row>
    <row r="32" spans="1:58" s="29" customFormat="1">
      <c r="A32" s="31"/>
      <c r="D32" s="6"/>
      <c r="F32" s="29" t="s">
        <v>236</v>
      </c>
      <c r="G32" s="32" t="s">
        <v>249</v>
      </c>
      <c r="H32" s="32"/>
      <c r="I32" s="13" t="s">
        <v>247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2">
        <f t="shared" si="12"/>
        <v>0</v>
      </c>
      <c r="BD32" s="22">
        <f t="shared" si="18"/>
        <v>0</v>
      </c>
      <c r="BE32" s="208">
        <f t="shared" si="20"/>
        <v>0</v>
      </c>
      <c r="BF32" s="204"/>
    </row>
    <row r="33" spans="1:58" s="29" customFormat="1">
      <c r="A33" s="31"/>
      <c r="D33" s="6"/>
      <c r="E33" s="21">
        <v>2</v>
      </c>
      <c r="F33" s="6" t="s">
        <v>250</v>
      </c>
      <c r="G33" s="21"/>
      <c r="H33" s="21"/>
      <c r="I33" s="13" t="s">
        <v>251</v>
      </c>
      <c r="J33" s="30">
        <f>SUM(J34:J35)</f>
        <v>0</v>
      </c>
      <c r="K33" s="30">
        <f>SUM(K34:K35)</f>
        <v>0</v>
      </c>
      <c r="L33" s="30">
        <f t="shared" ref="L33:AI33" si="22">SUM(L34:L35)</f>
        <v>0</v>
      </c>
      <c r="M33" s="30">
        <f t="shared" si="22"/>
        <v>0</v>
      </c>
      <c r="N33" s="30">
        <f t="shared" si="22"/>
        <v>0</v>
      </c>
      <c r="O33" s="30">
        <f t="shared" si="22"/>
        <v>0</v>
      </c>
      <c r="P33" s="30">
        <f t="shared" si="22"/>
        <v>0</v>
      </c>
      <c r="Q33" s="30">
        <f t="shared" si="22"/>
        <v>0</v>
      </c>
      <c r="R33" s="30">
        <f t="shared" si="22"/>
        <v>0</v>
      </c>
      <c r="S33" s="30">
        <f t="shared" si="22"/>
        <v>0</v>
      </c>
      <c r="T33" s="30">
        <f t="shared" si="22"/>
        <v>0</v>
      </c>
      <c r="U33" s="30">
        <f t="shared" si="22"/>
        <v>0</v>
      </c>
      <c r="V33" s="30">
        <f t="shared" si="22"/>
        <v>0</v>
      </c>
      <c r="W33" s="30">
        <f t="shared" si="22"/>
        <v>0</v>
      </c>
      <c r="X33" s="30">
        <f t="shared" si="22"/>
        <v>0</v>
      </c>
      <c r="Y33" s="30">
        <f t="shared" si="22"/>
        <v>0</v>
      </c>
      <c r="Z33" s="30">
        <f t="shared" si="22"/>
        <v>0</v>
      </c>
      <c r="AA33" s="30">
        <f t="shared" si="22"/>
        <v>0</v>
      </c>
      <c r="AB33" s="30">
        <f t="shared" si="22"/>
        <v>0</v>
      </c>
      <c r="AC33" s="30">
        <f t="shared" si="22"/>
        <v>0</v>
      </c>
      <c r="AD33" s="30">
        <f t="shared" si="22"/>
        <v>0</v>
      </c>
      <c r="AE33" s="30">
        <f>SUM(AE34:AE35)</f>
        <v>0</v>
      </c>
      <c r="AF33" s="30">
        <f>SUM(AF34:AF35)</f>
        <v>0</v>
      </c>
      <c r="AG33" s="30">
        <f>SUM(AG34:AG35)</f>
        <v>0</v>
      </c>
      <c r="AH33" s="30">
        <f t="shared" si="22"/>
        <v>0</v>
      </c>
      <c r="AI33" s="30">
        <f t="shared" si="22"/>
        <v>0</v>
      </c>
      <c r="AJ33" s="30"/>
      <c r="AK33" s="30">
        <f>SUM(AK34:AK35)</f>
        <v>0</v>
      </c>
      <c r="AL33" s="30">
        <f>SUM(AL34:AL35)</f>
        <v>0</v>
      </c>
      <c r="AM33" s="30"/>
      <c r="AN33" s="30">
        <f>SUM(AN34:AN35)</f>
        <v>0</v>
      </c>
      <c r="AO33" s="30">
        <f>SUM(AO34:AO35)</f>
        <v>0</v>
      </c>
      <c r="AP33" s="30"/>
      <c r="AQ33" s="30">
        <f>SUM(AQ34:AQ35)</f>
        <v>0</v>
      </c>
      <c r="AR33" s="30">
        <f>SUM(AR34:AR35)</f>
        <v>0</v>
      </c>
      <c r="AS33" s="30"/>
      <c r="AT33" s="30">
        <f t="shared" ref="AT33:BA33" si="23">SUM(AT34:AT35)</f>
        <v>0</v>
      </c>
      <c r="AU33" s="30">
        <f t="shared" si="23"/>
        <v>0</v>
      </c>
      <c r="AV33" s="30">
        <f t="shared" si="23"/>
        <v>0</v>
      </c>
      <c r="AW33" s="30">
        <f t="shared" si="23"/>
        <v>400000</v>
      </c>
      <c r="AX33" s="30">
        <f t="shared" si="23"/>
        <v>0</v>
      </c>
      <c r="AY33" s="30">
        <f t="shared" si="23"/>
        <v>0</v>
      </c>
      <c r="AZ33" s="30">
        <f t="shared" si="23"/>
        <v>0</v>
      </c>
      <c r="BA33" s="30">
        <f t="shared" si="23"/>
        <v>0</v>
      </c>
      <c r="BB33" s="30"/>
      <c r="BC33" s="22">
        <f t="shared" si="12"/>
        <v>400000</v>
      </c>
      <c r="BD33" s="22">
        <f t="shared" si="18"/>
        <v>0</v>
      </c>
      <c r="BE33" s="208">
        <f t="shared" si="20"/>
        <v>0</v>
      </c>
      <c r="BF33" s="204"/>
    </row>
    <row r="34" spans="1:58">
      <c r="A34" s="20"/>
      <c r="B34" s="29"/>
      <c r="C34" s="29"/>
      <c r="F34" s="29" t="s">
        <v>236</v>
      </c>
      <c r="G34" s="32" t="s">
        <v>252</v>
      </c>
      <c r="H34" s="32"/>
      <c r="I34" s="13" t="s">
        <v>251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2">
        <f t="shared" si="12"/>
        <v>0</v>
      </c>
      <c r="BD34" s="22">
        <f t="shared" si="18"/>
        <v>0</v>
      </c>
      <c r="BE34" s="208">
        <f t="shared" si="20"/>
        <v>0</v>
      </c>
      <c r="BF34" s="85"/>
    </row>
    <row r="35" spans="1:58" s="29" customFormat="1">
      <c r="A35" s="31"/>
      <c r="B35" s="6"/>
      <c r="C35" s="6"/>
      <c r="D35" s="6"/>
      <c r="F35" s="29" t="s">
        <v>236</v>
      </c>
      <c r="G35" s="32" t="s">
        <v>253</v>
      </c>
      <c r="H35" s="32"/>
      <c r="I35" s="13" t="s">
        <v>251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>
        <v>400000</v>
      </c>
      <c r="AX35" s="26"/>
      <c r="AY35" s="26"/>
      <c r="AZ35" s="26"/>
      <c r="BA35" s="26"/>
      <c r="BB35" s="26"/>
      <c r="BC35" s="22">
        <f t="shared" si="12"/>
        <v>400000</v>
      </c>
      <c r="BD35" s="22">
        <f t="shared" si="18"/>
        <v>0</v>
      </c>
      <c r="BE35" s="208">
        <f t="shared" si="20"/>
        <v>0</v>
      </c>
      <c r="BF35" s="204"/>
    </row>
    <row r="36" spans="1:58" s="29" customFormat="1">
      <c r="A36" s="31"/>
      <c r="D36" s="6"/>
      <c r="E36" s="21">
        <v>3</v>
      </c>
      <c r="F36" s="6" t="s">
        <v>254</v>
      </c>
      <c r="G36" s="21"/>
      <c r="H36" s="21"/>
      <c r="I36" s="13" t="s">
        <v>255</v>
      </c>
      <c r="J36" s="30">
        <f>SUM(J37:J39)</f>
        <v>0</v>
      </c>
      <c r="K36" s="30">
        <f>SUM(K37:K39)</f>
        <v>0</v>
      </c>
      <c r="L36" s="30">
        <f t="shared" ref="L36:AI36" si="24">SUM(L37:L39)</f>
        <v>0</v>
      </c>
      <c r="M36" s="30">
        <f t="shared" si="24"/>
        <v>0</v>
      </c>
      <c r="N36" s="30">
        <f t="shared" si="24"/>
        <v>0</v>
      </c>
      <c r="O36" s="30">
        <f t="shared" si="24"/>
        <v>0</v>
      </c>
      <c r="P36" s="30">
        <f t="shared" si="24"/>
        <v>0</v>
      </c>
      <c r="Q36" s="30">
        <f t="shared" si="24"/>
        <v>0</v>
      </c>
      <c r="R36" s="30">
        <f t="shared" si="24"/>
        <v>0</v>
      </c>
      <c r="S36" s="30">
        <f t="shared" si="24"/>
        <v>0</v>
      </c>
      <c r="T36" s="30">
        <f t="shared" si="24"/>
        <v>0</v>
      </c>
      <c r="U36" s="30">
        <f t="shared" si="24"/>
        <v>0</v>
      </c>
      <c r="V36" s="30">
        <f t="shared" si="24"/>
        <v>0</v>
      </c>
      <c r="W36" s="30">
        <f t="shared" si="24"/>
        <v>0</v>
      </c>
      <c r="X36" s="30">
        <f t="shared" si="24"/>
        <v>0</v>
      </c>
      <c r="Y36" s="30">
        <f t="shared" si="24"/>
        <v>0</v>
      </c>
      <c r="Z36" s="30">
        <f t="shared" si="24"/>
        <v>0</v>
      </c>
      <c r="AA36" s="30">
        <f t="shared" si="24"/>
        <v>0</v>
      </c>
      <c r="AB36" s="30">
        <f t="shared" si="24"/>
        <v>0</v>
      </c>
      <c r="AC36" s="30">
        <f t="shared" si="24"/>
        <v>0</v>
      </c>
      <c r="AD36" s="30">
        <f t="shared" si="24"/>
        <v>0</v>
      </c>
      <c r="AE36" s="30">
        <f>SUM(AE37:AE39)</f>
        <v>0</v>
      </c>
      <c r="AF36" s="30">
        <f>SUM(AF37:AF39)</f>
        <v>0</v>
      </c>
      <c r="AG36" s="30">
        <f>SUM(AG37:AG39)</f>
        <v>0</v>
      </c>
      <c r="AH36" s="30">
        <f t="shared" si="24"/>
        <v>0</v>
      </c>
      <c r="AI36" s="30">
        <f t="shared" si="24"/>
        <v>0</v>
      </c>
      <c r="AJ36" s="30"/>
      <c r="AK36" s="30">
        <f>SUM(AK37:AK39)</f>
        <v>0</v>
      </c>
      <c r="AL36" s="30">
        <f>SUM(AL37:AL39)</f>
        <v>0</v>
      </c>
      <c r="AM36" s="30"/>
      <c r="AN36" s="30">
        <f>SUM(AN37:AN39)</f>
        <v>0</v>
      </c>
      <c r="AO36" s="30">
        <f>SUM(AO37:AO39)</f>
        <v>0</v>
      </c>
      <c r="AP36" s="30"/>
      <c r="AQ36" s="30"/>
      <c r="AR36" s="30">
        <f>SUM(AR37:AR39)</f>
        <v>0</v>
      </c>
      <c r="AS36" s="30"/>
      <c r="AT36" s="30">
        <f>SUM(AT37:AT39)</f>
        <v>0</v>
      </c>
      <c r="AU36" s="30">
        <f>SUM(AU37:AU39)</f>
        <v>0</v>
      </c>
      <c r="AV36" s="30"/>
      <c r="AW36" s="30">
        <f>SUM(AW37:AW39)</f>
        <v>0</v>
      </c>
      <c r="AX36" s="30">
        <f>SUM(AX37:AX39)</f>
        <v>0</v>
      </c>
      <c r="AY36" s="30"/>
      <c r="AZ36" s="30">
        <f>SUM(AZ37:AZ39)</f>
        <v>0</v>
      </c>
      <c r="BA36" s="30">
        <f>SUM(BA37:BA39)</f>
        <v>0</v>
      </c>
      <c r="BB36" s="30"/>
      <c r="BC36" s="22">
        <f t="shared" si="12"/>
        <v>0</v>
      </c>
      <c r="BD36" s="22">
        <f t="shared" si="18"/>
        <v>0</v>
      </c>
      <c r="BE36" s="208">
        <f t="shared" si="20"/>
        <v>0</v>
      </c>
      <c r="BF36" s="204"/>
    </row>
    <row r="37" spans="1:58" s="29" customFormat="1">
      <c r="A37" s="31"/>
      <c r="D37" s="6"/>
      <c r="F37" s="29" t="s">
        <v>236</v>
      </c>
      <c r="G37" s="32" t="s">
        <v>256</v>
      </c>
      <c r="H37" s="32"/>
      <c r="I37" s="13" t="s">
        <v>255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2">
        <f t="shared" si="12"/>
        <v>0</v>
      </c>
      <c r="BD37" s="22">
        <f t="shared" si="18"/>
        <v>0</v>
      </c>
      <c r="BE37" s="208">
        <f t="shared" si="20"/>
        <v>0</v>
      </c>
      <c r="BF37" s="204"/>
    </row>
    <row r="38" spans="1:58" s="29" customFormat="1">
      <c r="A38" s="31"/>
      <c r="D38" s="6"/>
      <c r="F38" s="29" t="s">
        <v>236</v>
      </c>
      <c r="G38" s="32" t="s">
        <v>192</v>
      </c>
      <c r="H38" s="32"/>
      <c r="I38" s="13" t="s">
        <v>255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2">
        <f t="shared" si="12"/>
        <v>0</v>
      </c>
      <c r="BD38" s="22">
        <f t="shared" si="18"/>
        <v>0</v>
      </c>
      <c r="BE38" s="208">
        <f t="shared" si="20"/>
        <v>0</v>
      </c>
      <c r="BF38" s="204"/>
    </row>
    <row r="39" spans="1:58" s="29" customFormat="1">
      <c r="A39" s="31"/>
      <c r="D39" s="6"/>
      <c r="F39" s="29" t="s">
        <v>236</v>
      </c>
      <c r="G39" s="32" t="s">
        <v>257</v>
      </c>
      <c r="H39" s="32"/>
      <c r="I39" s="13" t="s">
        <v>255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2">
        <f t="shared" si="12"/>
        <v>0</v>
      </c>
      <c r="BD39" s="22">
        <f t="shared" si="18"/>
        <v>0</v>
      </c>
      <c r="BE39" s="208">
        <f t="shared" si="20"/>
        <v>0</v>
      </c>
      <c r="BF39" s="204"/>
    </row>
    <row r="40" spans="1:58" s="29" customFormat="1">
      <c r="A40" s="31"/>
      <c r="C40" s="6"/>
      <c r="D40" s="21">
        <v>4</v>
      </c>
      <c r="E40" s="6" t="s">
        <v>258</v>
      </c>
      <c r="F40" s="21"/>
      <c r="G40" s="21"/>
      <c r="H40" s="21"/>
      <c r="I40" s="13" t="s">
        <v>259</v>
      </c>
      <c r="J40" s="30">
        <f>SUM(J41:J45)</f>
        <v>0</v>
      </c>
      <c r="K40" s="30">
        <f>SUM(K41:K45)</f>
        <v>0</v>
      </c>
      <c r="L40" s="30">
        <f t="shared" ref="L40:AI40" si="25">SUM(L41:L45)</f>
        <v>0</v>
      </c>
      <c r="M40" s="30">
        <f t="shared" si="25"/>
        <v>0</v>
      </c>
      <c r="N40" s="30">
        <f t="shared" si="25"/>
        <v>0</v>
      </c>
      <c r="O40" s="30">
        <f t="shared" si="25"/>
        <v>0</v>
      </c>
      <c r="P40" s="30">
        <f t="shared" si="25"/>
        <v>0</v>
      </c>
      <c r="Q40" s="30">
        <f t="shared" si="25"/>
        <v>0</v>
      </c>
      <c r="R40" s="30">
        <f t="shared" si="25"/>
        <v>0</v>
      </c>
      <c r="S40" s="30">
        <f t="shared" si="25"/>
        <v>0</v>
      </c>
      <c r="T40" s="30">
        <f t="shared" si="25"/>
        <v>0</v>
      </c>
      <c r="U40" s="30">
        <f t="shared" si="25"/>
        <v>0</v>
      </c>
      <c r="V40" s="30">
        <f t="shared" si="25"/>
        <v>0</v>
      </c>
      <c r="W40" s="30">
        <f t="shared" si="25"/>
        <v>0</v>
      </c>
      <c r="X40" s="30">
        <f t="shared" si="25"/>
        <v>0</v>
      </c>
      <c r="Y40" s="30">
        <f t="shared" si="25"/>
        <v>0</v>
      </c>
      <c r="Z40" s="30">
        <f t="shared" si="25"/>
        <v>0</v>
      </c>
      <c r="AA40" s="30">
        <f t="shared" si="25"/>
        <v>0</v>
      </c>
      <c r="AB40" s="30">
        <f t="shared" si="25"/>
        <v>0</v>
      </c>
      <c r="AC40" s="30">
        <f t="shared" si="25"/>
        <v>0</v>
      </c>
      <c r="AD40" s="30">
        <f t="shared" si="25"/>
        <v>0</v>
      </c>
      <c r="AE40" s="30">
        <f>SUM(AE41:AE45)</f>
        <v>0</v>
      </c>
      <c r="AF40" s="30">
        <f>SUM(AF41:AF45)</f>
        <v>0</v>
      </c>
      <c r="AG40" s="30">
        <f>SUM(AG41:AG45)</f>
        <v>0</v>
      </c>
      <c r="AH40" s="30">
        <f t="shared" si="25"/>
        <v>0</v>
      </c>
      <c r="AI40" s="30">
        <f t="shared" si="25"/>
        <v>0</v>
      </c>
      <c r="AJ40" s="30"/>
      <c r="AK40" s="30">
        <f>SUM(AK41:AK45)</f>
        <v>0</v>
      </c>
      <c r="AL40" s="30">
        <f>SUM(AL41:AL45)</f>
        <v>0</v>
      </c>
      <c r="AM40" s="30"/>
      <c r="AN40" s="30">
        <f>SUM(AN41:AN45)</f>
        <v>0</v>
      </c>
      <c r="AO40" s="30">
        <f>SUM(AO41:AO45)</f>
        <v>0</v>
      </c>
      <c r="AP40" s="30"/>
      <c r="AQ40" s="30"/>
      <c r="AR40" s="30">
        <f>SUM(AR41:AR45)</f>
        <v>0</v>
      </c>
      <c r="AS40" s="30"/>
      <c r="AT40" s="30">
        <f>SUM(AT41:AT45)</f>
        <v>0</v>
      </c>
      <c r="AU40" s="30">
        <f>SUM(AU41:AU45)</f>
        <v>0</v>
      </c>
      <c r="AV40" s="30"/>
      <c r="AW40" s="30"/>
      <c r="AX40" s="30">
        <f>SUM(AX41:AX45)</f>
        <v>0</v>
      </c>
      <c r="AY40" s="30"/>
      <c r="AZ40" s="30">
        <f>SUM(AZ41:AZ45)</f>
        <v>0</v>
      </c>
      <c r="BA40" s="30">
        <f>SUM(BA41:BA45)</f>
        <v>0</v>
      </c>
      <c r="BB40" s="30"/>
      <c r="BC40" s="22">
        <f t="shared" si="12"/>
        <v>0</v>
      </c>
      <c r="BD40" s="22">
        <f t="shared" si="18"/>
        <v>0</v>
      </c>
      <c r="BE40" s="208">
        <f t="shared" si="20"/>
        <v>0</v>
      </c>
      <c r="BF40" s="204"/>
    </row>
    <row r="41" spans="1:58">
      <c r="A41" s="20"/>
      <c r="B41" s="29"/>
      <c r="C41" s="29"/>
      <c r="F41" s="29" t="s">
        <v>236</v>
      </c>
      <c r="G41" s="611" t="s">
        <v>260</v>
      </c>
      <c r="H41" s="611"/>
      <c r="I41" s="13" t="s">
        <v>259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2">
        <f t="shared" si="12"/>
        <v>0</v>
      </c>
      <c r="BD41" s="22">
        <f t="shared" si="18"/>
        <v>0</v>
      </c>
      <c r="BE41" s="208">
        <f t="shared" si="20"/>
        <v>0</v>
      </c>
      <c r="BF41" s="85"/>
    </row>
    <row r="42" spans="1:58" s="29" customFormat="1">
      <c r="A42" s="31"/>
      <c r="D42" s="6"/>
      <c r="F42" s="29" t="s">
        <v>236</v>
      </c>
      <c r="G42" s="611" t="s">
        <v>179</v>
      </c>
      <c r="H42" s="611"/>
      <c r="I42" s="13" t="s">
        <v>259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2">
        <f t="shared" si="12"/>
        <v>0</v>
      </c>
      <c r="BD42" s="22">
        <f t="shared" si="18"/>
        <v>0</v>
      </c>
      <c r="BE42" s="208">
        <f t="shared" si="20"/>
        <v>0</v>
      </c>
      <c r="BF42" s="204"/>
    </row>
    <row r="43" spans="1:58" s="29" customFormat="1">
      <c r="A43" s="31"/>
      <c r="F43" s="29" t="s">
        <v>236</v>
      </c>
      <c r="G43" s="611" t="s">
        <v>261</v>
      </c>
      <c r="H43" s="611"/>
      <c r="I43" s="13" t="s">
        <v>259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2">
        <f t="shared" si="12"/>
        <v>0</v>
      </c>
      <c r="BD43" s="22">
        <f t="shared" si="18"/>
        <v>0</v>
      </c>
      <c r="BE43" s="208">
        <f t="shared" si="20"/>
        <v>0</v>
      </c>
      <c r="BF43" s="204"/>
    </row>
    <row r="44" spans="1:58" s="29" customFormat="1">
      <c r="A44" s="31"/>
      <c r="F44" s="29" t="s">
        <v>236</v>
      </c>
      <c r="G44" s="32" t="s">
        <v>262</v>
      </c>
      <c r="H44" s="32"/>
      <c r="I44" s="13" t="s">
        <v>259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2">
        <f t="shared" si="12"/>
        <v>0</v>
      </c>
      <c r="BD44" s="22">
        <f t="shared" si="18"/>
        <v>0</v>
      </c>
      <c r="BE44" s="208">
        <f t="shared" si="20"/>
        <v>0</v>
      </c>
      <c r="BF44" s="204"/>
    </row>
    <row r="45" spans="1:58" s="29" customFormat="1">
      <c r="A45" s="31"/>
      <c r="F45" s="29" t="s">
        <v>236</v>
      </c>
      <c r="G45" s="32" t="s">
        <v>263</v>
      </c>
      <c r="H45" s="32"/>
      <c r="I45" s="13" t="s">
        <v>259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2">
        <f t="shared" si="12"/>
        <v>0</v>
      </c>
      <c r="BD45" s="22">
        <f t="shared" si="18"/>
        <v>0</v>
      </c>
      <c r="BE45" s="208">
        <f t="shared" si="20"/>
        <v>0</v>
      </c>
      <c r="BF45" s="204"/>
    </row>
    <row r="46" spans="1:58" s="29" customFormat="1" ht="17.25" customHeight="1">
      <c r="A46" s="31"/>
      <c r="B46" s="13"/>
      <c r="C46" s="14">
        <v>3</v>
      </c>
      <c r="D46" s="15" t="s">
        <v>264</v>
      </c>
      <c r="E46" s="14"/>
      <c r="F46" s="14"/>
      <c r="G46" s="14"/>
      <c r="H46" s="14"/>
      <c r="I46" s="199" t="s">
        <v>265</v>
      </c>
      <c r="J46" s="18">
        <f t="shared" ref="J46:AP46" si="26">J47+J48+J49+J50+J54+J55+J56+J57+J59+J61</f>
        <v>0</v>
      </c>
      <c r="K46" s="18">
        <f t="shared" si="26"/>
        <v>0</v>
      </c>
      <c r="L46" s="18">
        <f t="shared" si="26"/>
        <v>0</v>
      </c>
      <c r="M46" s="18">
        <f t="shared" si="26"/>
        <v>125787</v>
      </c>
      <c r="N46" s="18">
        <f t="shared" si="26"/>
        <v>0</v>
      </c>
      <c r="O46" s="18">
        <f t="shared" si="26"/>
        <v>0</v>
      </c>
      <c r="P46" s="18">
        <f t="shared" si="26"/>
        <v>204986</v>
      </c>
      <c r="Q46" s="18">
        <f t="shared" si="26"/>
        <v>0</v>
      </c>
      <c r="R46" s="18">
        <f t="shared" si="26"/>
        <v>0</v>
      </c>
      <c r="S46" s="18">
        <f t="shared" si="26"/>
        <v>0</v>
      </c>
      <c r="T46" s="18">
        <f t="shared" si="26"/>
        <v>0</v>
      </c>
      <c r="U46" s="18">
        <f t="shared" si="26"/>
        <v>0</v>
      </c>
      <c r="V46" s="18">
        <f t="shared" si="26"/>
        <v>0</v>
      </c>
      <c r="W46" s="18">
        <f t="shared" si="26"/>
        <v>0</v>
      </c>
      <c r="X46" s="18">
        <f t="shared" si="26"/>
        <v>0</v>
      </c>
      <c r="Y46" s="18">
        <f t="shared" si="26"/>
        <v>0</v>
      </c>
      <c r="Z46" s="18">
        <f t="shared" si="26"/>
        <v>0</v>
      </c>
      <c r="AA46" s="18">
        <f t="shared" si="26"/>
        <v>0</v>
      </c>
      <c r="AB46" s="18">
        <f t="shared" si="26"/>
        <v>251000</v>
      </c>
      <c r="AC46" s="18">
        <f t="shared" si="26"/>
        <v>0</v>
      </c>
      <c r="AD46" s="18">
        <f t="shared" si="26"/>
        <v>0</v>
      </c>
      <c r="AE46" s="18">
        <f>AE47+AE48+AE49+AE50+AE54+AE55+AE56+AE57+AE59+AE61</f>
        <v>741486</v>
      </c>
      <c r="AF46" s="18">
        <f>AF47+AF48+AF49+AF50+AF54+AF55+AF56+AF57+AF59+AF61</f>
        <v>0</v>
      </c>
      <c r="AG46" s="18">
        <f>AG47+AG48+AG49+AG50+AG54+AG55+AG56+AG57+AG59+AG61</f>
        <v>0</v>
      </c>
      <c r="AH46" s="18">
        <f t="shared" si="26"/>
        <v>0</v>
      </c>
      <c r="AI46" s="18">
        <f t="shared" si="26"/>
        <v>0</v>
      </c>
      <c r="AJ46" s="18">
        <f t="shared" si="26"/>
        <v>0</v>
      </c>
      <c r="AK46" s="18">
        <f t="shared" si="26"/>
        <v>0</v>
      </c>
      <c r="AL46" s="18">
        <f t="shared" si="26"/>
        <v>0</v>
      </c>
      <c r="AM46" s="18">
        <f t="shared" si="26"/>
        <v>0</v>
      </c>
      <c r="AN46" s="18">
        <f t="shared" si="26"/>
        <v>0</v>
      </c>
      <c r="AO46" s="18">
        <f t="shared" si="26"/>
        <v>0</v>
      </c>
      <c r="AP46" s="18">
        <f t="shared" si="26"/>
        <v>0</v>
      </c>
      <c r="AQ46" s="18">
        <f>AQ47+AQ48+AQ49+AQ50+AQ54+AQ55+AQ56+AQ57+AQ59+AQ61</f>
        <v>0</v>
      </c>
      <c r="AR46" s="18">
        <f>AR47+AR48+AR49+AR50+AR54+AR55+AR56+AR57+AR59+AR61</f>
        <v>0</v>
      </c>
      <c r="AS46" s="18"/>
      <c r="AT46" s="18">
        <f>AT47+AT48+AT49+AT50+AT54+AT55+AT56+AT57+AT59+AT61</f>
        <v>0</v>
      </c>
      <c r="AU46" s="18">
        <f>AU47+AU48+AU49+AU50+AU54+AU55+AU56+AU57+AU59+AU61</f>
        <v>0</v>
      </c>
      <c r="AV46" s="18"/>
      <c r="AW46" s="18">
        <f>AW47+AW48+AW49+AW50+AW54+AW55+AW56+AW57+AW59+AW61</f>
        <v>0</v>
      </c>
      <c r="AX46" s="18">
        <f>AX47+AX48+AX49+AX50+AX54+AX55+AX56+AX57+AX59+AX61</f>
        <v>0</v>
      </c>
      <c r="AY46" s="18"/>
      <c r="AZ46" s="18">
        <f>AZ47+AZ48+AZ49+AZ50+AZ54+AZ55+AZ56+AZ57+AZ59+AZ61</f>
        <v>380000</v>
      </c>
      <c r="BA46" s="18">
        <f>BA47+BA48+BA49+BA50+BA54+BA55+BA56+BA57+BA59+BA61</f>
        <v>0</v>
      </c>
      <c r="BB46" s="18"/>
      <c r="BC46" s="17">
        <f>SUMIF($J$4:$BB$4,"Kötelező feladatok",J46:BB46)</f>
        <v>1703259</v>
      </c>
      <c r="BD46" s="17">
        <f t="shared" si="18"/>
        <v>0</v>
      </c>
      <c r="BE46" s="207">
        <f t="shared" si="20"/>
        <v>0</v>
      </c>
      <c r="BF46" s="204"/>
    </row>
    <row r="47" spans="1:58" s="29" customFormat="1">
      <c r="A47" s="31"/>
      <c r="B47" s="6"/>
      <c r="C47" s="6"/>
      <c r="D47" s="21">
        <v>1</v>
      </c>
      <c r="E47" s="6" t="s">
        <v>266</v>
      </c>
      <c r="F47" s="21"/>
      <c r="G47" s="21"/>
      <c r="H47" s="21"/>
      <c r="I47" s="6" t="s">
        <v>267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>
        <v>380000</v>
      </c>
      <c r="BA47" s="26"/>
      <c r="BB47" s="26"/>
      <c r="BC47" s="22">
        <f t="shared" si="12"/>
        <v>380000</v>
      </c>
      <c r="BD47" s="22">
        <f t="shared" si="18"/>
        <v>0</v>
      </c>
      <c r="BE47" s="208">
        <f t="shared" si="20"/>
        <v>0</v>
      </c>
      <c r="BF47" s="204"/>
    </row>
    <row r="48" spans="1:58" s="29" customFormat="1">
      <c r="A48" s="31"/>
      <c r="B48" s="6"/>
      <c r="C48" s="6"/>
      <c r="D48" s="21">
        <v>2</v>
      </c>
      <c r="E48" s="6" t="s">
        <v>268</v>
      </c>
      <c r="F48" s="21"/>
      <c r="G48" s="21"/>
      <c r="H48" s="21"/>
      <c r="I48" s="24" t="s">
        <v>269</v>
      </c>
      <c r="J48" s="25"/>
      <c r="K48" s="25"/>
      <c r="L48" s="25"/>
      <c r="M48" s="25"/>
      <c r="N48" s="25"/>
      <c r="O48" s="25"/>
      <c r="P48" s="25">
        <v>204986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>
        <v>741486</v>
      </c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2">
        <f t="shared" si="12"/>
        <v>946472</v>
      </c>
      <c r="BD48" s="22">
        <f t="shared" si="18"/>
        <v>0</v>
      </c>
      <c r="BE48" s="208">
        <f t="shared" si="20"/>
        <v>0</v>
      </c>
      <c r="BF48" s="204"/>
    </row>
    <row r="49" spans="1:58" s="29" customFormat="1">
      <c r="A49" s="31"/>
      <c r="C49" s="6"/>
      <c r="D49" s="21">
        <v>3</v>
      </c>
      <c r="E49" s="6" t="s">
        <v>270</v>
      </c>
      <c r="F49" s="21"/>
      <c r="G49" s="21"/>
      <c r="H49" s="21"/>
      <c r="I49" s="24" t="s">
        <v>271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2">
        <f t="shared" si="12"/>
        <v>0</v>
      </c>
      <c r="BD49" s="22">
        <f t="shared" si="18"/>
        <v>0</v>
      </c>
      <c r="BE49" s="208">
        <f t="shared" si="20"/>
        <v>0</v>
      </c>
      <c r="BF49" s="204"/>
    </row>
    <row r="50" spans="1:58" s="29" customFormat="1">
      <c r="A50" s="31"/>
      <c r="C50" s="6"/>
      <c r="D50" s="21">
        <v>4</v>
      </c>
      <c r="E50" s="13" t="s">
        <v>272</v>
      </c>
      <c r="F50" s="13"/>
      <c r="G50" s="13"/>
      <c r="H50" s="13"/>
      <c r="I50" s="13" t="s">
        <v>273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f>SUM(V51:V53)</f>
        <v>0</v>
      </c>
      <c r="W50" s="26">
        <f t="shared" ref="W50:BD50" si="27">SUM(W51:W53)</f>
        <v>0</v>
      </c>
      <c r="X50" s="26">
        <f t="shared" si="27"/>
        <v>0</v>
      </c>
      <c r="Y50" s="26">
        <f t="shared" si="27"/>
        <v>0</v>
      </c>
      <c r="Z50" s="26">
        <f t="shared" si="27"/>
        <v>0</v>
      </c>
      <c r="AA50" s="26">
        <f t="shared" si="27"/>
        <v>0</v>
      </c>
      <c r="AB50" s="26">
        <f t="shared" si="27"/>
        <v>251000</v>
      </c>
      <c r="AC50" s="26">
        <f t="shared" si="27"/>
        <v>0</v>
      </c>
      <c r="AD50" s="26">
        <f t="shared" si="27"/>
        <v>0</v>
      </c>
      <c r="AE50" s="26">
        <f>SUM(AE51:AE53)</f>
        <v>0</v>
      </c>
      <c r="AF50" s="26">
        <f>SUM(AF51:AF53)</f>
        <v>0</v>
      </c>
      <c r="AG50" s="26">
        <f>SUM(AG51:AG53)</f>
        <v>0</v>
      </c>
      <c r="AH50" s="26">
        <f t="shared" si="27"/>
        <v>0</v>
      </c>
      <c r="AI50" s="26">
        <f t="shared" si="27"/>
        <v>0</v>
      </c>
      <c r="AJ50" s="26">
        <f t="shared" si="27"/>
        <v>0</v>
      </c>
      <c r="AK50" s="26">
        <f t="shared" si="27"/>
        <v>0</v>
      </c>
      <c r="AL50" s="26">
        <f t="shared" si="27"/>
        <v>0</v>
      </c>
      <c r="AM50" s="26">
        <f t="shared" si="27"/>
        <v>0</v>
      </c>
      <c r="AN50" s="26">
        <f t="shared" si="27"/>
        <v>0</v>
      </c>
      <c r="AO50" s="26">
        <f t="shared" si="27"/>
        <v>0</v>
      </c>
      <c r="AP50" s="26">
        <f t="shared" si="27"/>
        <v>0</v>
      </c>
      <c r="AQ50" s="26">
        <f t="shared" si="27"/>
        <v>0</v>
      </c>
      <c r="AR50" s="26">
        <f t="shared" si="27"/>
        <v>0</v>
      </c>
      <c r="AS50" s="26">
        <f t="shared" si="27"/>
        <v>0</v>
      </c>
      <c r="AT50" s="26">
        <f t="shared" si="27"/>
        <v>0</v>
      </c>
      <c r="AU50" s="26">
        <f t="shared" si="27"/>
        <v>0</v>
      </c>
      <c r="AV50" s="26">
        <f t="shared" si="27"/>
        <v>0</v>
      </c>
      <c r="AW50" s="26">
        <f t="shared" si="27"/>
        <v>0</v>
      </c>
      <c r="AX50" s="26">
        <f t="shared" si="27"/>
        <v>0</v>
      </c>
      <c r="AY50" s="26">
        <f t="shared" si="27"/>
        <v>0</v>
      </c>
      <c r="AZ50" s="26">
        <f t="shared" si="27"/>
        <v>0</v>
      </c>
      <c r="BA50" s="26">
        <f t="shared" si="27"/>
        <v>0</v>
      </c>
      <c r="BB50" s="26">
        <f t="shared" si="27"/>
        <v>0</v>
      </c>
      <c r="BC50" s="26">
        <f t="shared" si="27"/>
        <v>251000</v>
      </c>
      <c r="BD50" s="26">
        <f t="shared" si="27"/>
        <v>0</v>
      </c>
      <c r="BE50" s="208">
        <f t="shared" si="20"/>
        <v>0</v>
      </c>
      <c r="BF50" s="204"/>
    </row>
    <row r="51" spans="1:58" s="29" customFormat="1">
      <c r="A51" s="31"/>
      <c r="C51" s="6"/>
      <c r="F51" s="29" t="s">
        <v>236</v>
      </c>
      <c r="G51" s="32" t="s">
        <v>274</v>
      </c>
      <c r="H51" s="32"/>
      <c r="I51" s="13" t="s">
        <v>273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>
        <v>251000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2">
        <f t="shared" si="12"/>
        <v>251000</v>
      </c>
      <c r="BD51" s="22">
        <f t="shared" si="18"/>
        <v>0</v>
      </c>
      <c r="BE51" s="208">
        <f t="shared" si="20"/>
        <v>0</v>
      </c>
      <c r="BF51" s="204"/>
    </row>
    <row r="52" spans="1:58" s="19" customFormat="1" ht="17.25" customHeight="1">
      <c r="A52" s="12"/>
      <c r="B52" s="29"/>
      <c r="C52" s="6"/>
      <c r="F52" s="29" t="s">
        <v>236</v>
      </c>
      <c r="G52" s="32" t="s">
        <v>275</v>
      </c>
      <c r="H52" s="32"/>
      <c r="I52" s="13" t="s">
        <v>273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2">
        <f t="shared" si="12"/>
        <v>0</v>
      </c>
      <c r="BD52" s="22">
        <f t="shared" si="18"/>
        <v>0</v>
      </c>
      <c r="BE52" s="208">
        <f t="shared" si="20"/>
        <v>0</v>
      </c>
      <c r="BF52" s="203"/>
    </row>
    <row r="53" spans="1:58">
      <c r="A53" s="20"/>
      <c r="B53" s="29"/>
      <c r="F53" s="29" t="s">
        <v>236</v>
      </c>
      <c r="G53" s="32" t="s">
        <v>276</v>
      </c>
      <c r="H53" s="32"/>
      <c r="I53" s="13" t="s">
        <v>273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2">
        <f t="shared" si="12"/>
        <v>0</v>
      </c>
      <c r="BD53" s="22">
        <f t="shared" si="18"/>
        <v>0</v>
      </c>
      <c r="BE53" s="208">
        <f t="shared" si="20"/>
        <v>0</v>
      </c>
      <c r="BF53" s="85"/>
    </row>
    <row r="54" spans="1:58">
      <c r="A54" s="20"/>
      <c r="B54" s="29"/>
      <c r="D54" s="21">
        <v>5</v>
      </c>
      <c r="E54" s="13" t="s">
        <v>277</v>
      </c>
      <c r="F54" s="13"/>
      <c r="G54" s="13"/>
      <c r="H54" s="13"/>
      <c r="I54" s="13" t="s">
        <v>278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2">
        <f t="shared" si="12"/>
        <v>0</v>
      </c>
      <c r="BD54" s="22">
        <f t="shared" si="18"/>
        <v>0</v>
      </c>
      <c r="BE54" s="208">
        <f t="shared" si="20"/>
        <v>0</v>
      </c>
      <c r="BF54" s="85"/>
    </row>
    <row r="55" spans="1:58" s="29" customFormat="1">
      <c r="A55" s="31"/>
      <c r="C55" s="6"/>
      <c r="D55" s="21">
        <v>6</v>
      </c>
      <c r="E55" s="6" t="s">
        <v>279</v>
      </c>
      <c r="F55" s="6"/>
      <c r="G55" s="24"/>
      <c r="H55" s="24"/>
      <c r="I55" s="24" t="s">
        <v>280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2">
        <f t="shared" si="12"/>
        <v>0</v>
      </c>
      <c r="BD55" s="22">
        <f t="shared" si="18"/>
        <v>0</v>
      </c>
      <c r="BE55" s="208">
        <f t="shared" si="20"/>
        <v>0</v>
      </c>
      <c r="BF55" s="204"/>
    </row>
    <row r="56" spans="1:58" s="29" customFormat="1">
      <c r="A56" s="31"/>
      <c r="C56" s="6"/>
      <c r="D56" s="21">
        <v>7</v>
      </c>
      <c r="E56" s="6" t="s">
        <v>281</v>
      </c>
      <c r="F56" s="6"/>
      <c r="G56" s="6"/>
      <c r="H56" s="13"/>
      <c r="I56" s="13" t="s">
        <v>282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2">
        <f t="shared" si="12"/>
        <v>0</v>
      </c>
      <c r="BD56" s="22">
        <f t="shared" si="18"/>
        <v>0</v>
      </c>
      <c r="BE56" s="208">
        <f t="shared" si="20"/>
        <v>0</v>
      </c>
      <c r="BF56" s="204"/>
    </row>
    <row r="57" spans="1:58" s="29" customFormat="1">
      <c r="A57" s="31"/>
      <c r="B57" s="6"/>
      <c r="C57" s="6"/>
      <c r="D57" s="21">
        <v>8</v>
      </c>
      <c r="E57" s="13" t="s">
        <v>109</v>
      </c>
      <c r="F57" s="13"/>
      <c r="G57" s="13"/>
      <c r="H57" s="13"/>
      <c r="I57" s="13" t="s">
        <v>283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2">
        <v>0</v>
      </c>
      <c r="BD57" s="22">
        <f t="shared" si="18"/>
        <v>0</v>
      </c>
      <c r="BE57" s="208">
        <f t="shared" si="20"/>
        <v>0</v>
      </c>
      <c r="BF57" s="204"/>
    </row>
    <row r="58" spans="1:58" s="29" customFormat="1" ht="15" hidden="1" customHeight="1">
      <c r="A58" s="31"/>
      <c r="B58" s="6"/>
      <c r="F58" s="29" t="s">
        <v>236</v>
      </c>
      <c r="G58" s="32" t="s">
        <v>284</v>
      </c>
      <c r="I58" s="13" t="s">
        <v>283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2">
        <f t="shared" si="12"/>
        <v>0</v>
      </c>
      <c r="BD58" s="22">
        <f t="shared" si="18"/>
        <v>0</v>
      </c>
      <c r="BE58" s="208">
        <f t="shared" si="20"/>
        <v>0</v>
      </c>
      <c r="BF58" s="204"/>
    </row>
    <row r="59" spans="1:58" s="29" customFormat="1">
      <c r="A59" s="31"/>
      <c r="B59" s="6"/>
      <c r="C59" s="6"/>
      <c r="D59" s="21">
        <v>9</v>
      </c>
      <c r="E59" s="6" t="s">
        <v>285</v>
      </c>
      <c r="F59" s="6"/>
      <c r="G59" s="24"/>
      <c r="H59" s="24"/>
      <c r="I59" s="24" t="s">
        <v>286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2">
        <f t="shared" si="12"/>
        <v>0</v>
      </c>
      <c r="BD59" s="22">
        <f t="shared" si="18"/>
        <v>0</v>
      </c>
      <c r="BE59" s="208">
        <f t="shared" si="20"/>
        <v>0</v>
      </c>
      <c r="BF59" s="204"/>
    </row>
    <row r="60" spans="1:58" s="29" customFormat="1" ht="15" hidden="1" customHeight="1">
      <c r="A60" s="31"/>
      <c r="D60" s="21"/>
      <c r="F60" s="29" t="s">
        <v>236</v>
      </c>
      <c r="G60" s="32" t="s">
        <v>287</v>
      </c>
      <c r="I60" s="24" t="s">
        <v>286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2">
        <f t="shared" si="12"/>
        <v>0</v>
      </c>
      <c r="BD60" s="22">
        <f t="shared" si="18"/>
        <v>0</v>
      </c>
      <c r="BE60" s="208">
        <f t="shared" si="20"/>
        <v>0</v>
      </c>
      <c r="BF60" s="204"/>
    </row>
    <row r="61" spans="1:58" s="29" customFormat="1">
      <c r="A61" s="31"/>
      <c r="C61" s="6"/>
      <c r="D61" s="21">
        <v>10</v>
      </c>
      <c r="E61" s="6" t="s">
        <v>288</v>
      </c>
      <c r="F61" s="6"/>
      <c r="G61" s="24"/>
      <c r="H61" s="24"/>
      <c r="I61" s="24" t="s">
        <v>289</v>
      </c>
      <c r="J61" s="25"/>
      <c r="K61" s="25"/>
      <c r="L61" s="25"/>
      <c r="M61" s="25">
        <v>125787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2">
        <f t="shared" si="12"/>
        <v>125787</v>
      </c>
      <c r="BD61" s="22">
        <f t="shared" si="18"/>
        <v>0</v>
      </c>
      <c r="BE61" s="208">
        <f t="shared" si="20"/>
        <v>0</v>
      </c>
      <c r="BF61" s="204"/>
    </row>
    <row r="62" spans="1:58" s="29" customFormat="1" ht="15" hidden="1" customHeight="1">
      <c r="A62" s="31"/>
      <c r="C62" s="6"/>
      <c r="D62" s="21"/>
      <c r="E62" s="32"/>
      <c r="F62" s="6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2">
        <f t="shared" si="12"/>
        <v>0</v>
      </c>
      <c r="BD62" s="22">
        <f t="shared" si="18"/>
        <v>0</v>
      </c>
      <c r="BE62" s="208">
        <f t="shared" si="20"/>
        <v>0</v>
      </c>
      <c r="BF62" s="204"/>
    </row>
    <row r="63" spans="1:58" ht="17.25" customHeight="1">
      <c r="A63" s="31"/>
      <c r="B63" s="13"/>
      <c r="C63" s="14">
        <v>4</v>
      </c>
      <c r="D63" s="15" t="s">
        <v>183</v>
      </c>
      <c r="E63" s="15"/>
      <c r="F63" s="15"/>
      <c r="G63" s="15"/>
      <c r="H63" s="15"/>
      <c r="I63" s="16" t="s">
        <v>290</v>
      </c>
      <c r="J63" s="18">
        <f t="shared" ref="J63:AP63" si="28">SUM(J64:J66)</f>
        <v>0</v>
      </c>
      <c r="K63" s="18">
        <f t="shared" si="28"/>
        <v>0</v>
      </c>
      <c r="L63" s="18">
        <f t="shared" si="28"/>
        <v>0</v>
      </c>
      <c r="M63" s="18">
        <f t="shared" si="28"/>
        <v>1715895</v>
      </c>
      <c r="N63" s="18">
        <f t="shared" si="28"/>
        <v>0</v>
      </c>
      <c r="O63" s="18">
        <f t="shared" si="28"/>
        <v>0</v>
      </c>
      <c r="P63" s="18">
        <f t="shared" si="28"/>
        <v>0</v>
      </c>
      <c r="Q63" s="18">
        <f t="shared" si="28"/>
        <v>0</v>
      </c>
      <c r="R63" s="18">
        <f t="shared" si="28"/>
        <v>0</v>
      </c>
      <c r="S63" s="18">
        <f t="shared" si="28"/>
        <v>0</v>
      </c>
      <c r="T63" s="18">
        <f t="shared" si="28"/>
        <v>0</v>
      </c>
      <c r="U63" s="18">
        <f t="shared" si="28"/>
        <v>0</v>
      </c>
      <c r="V63" s="18">
        <f t="shared" si="28"/>
        <v>0</v>
      </c>
      <c r="W63" s="18">
        <f t="shared" si="28"/>
        <v>0</v>
      </c>
      <c r="X63" s="18">
        <f t="shared" si="28"/>
        <v>0</v>
      </c>
      <c r="Y63" s="18">
        <f t="shared" si="28"/>
        <v>0</v>
      </c>
      <c r="Z63" s="18">
        <f t="shared" si="28"/>
        <v>0</v>
      </c>
      <c r="AA63" s="18">
        <f t="shared" si="28"/>
        <v>0</v>
      </c>
      <c r="AB63" s="18">
        <f t="shared" si="28"/>
        <v>0</v>
      </c>
      <c r="AC63" s="18">
        <f t="shared" si="28"/>
        <v>0</v>
      </c>
      <c r="AD63" s="18">
        <f t="shared" si="28"/>
        <v>0</v>
      </c>
      <c r="AE63" s="18">
        <f>SUM(AE64:AE66)</f>
        <v>0</v>
      </c>
      <c r="AF63" s="18">
        <f>SUM(AF64:AF66)</f>
        <v>0</v>
      </c>
      <c r="AG63" s="18">
        <f>SUM(AG64:AG66)</f>
        <v>0</v>
      </c>
      <c r="AH63" s="18">
        <f t="shared" si="28"/>
        <v>0</v>
      </c>
      <c r="AI63" s="18">
        <f t="shared" si="28"/>
        <v>0</v>
      </c>
      <c r="AJ63" s="18">
        <f t="shared" si="28"/>
        <v>0</v>
      </c>
      <c r="AK63" s="18">
        <f t="shared" si="28"/>
        <v>0</v>
      </c>
      <c r="AL63" s="18">
        <f t="shared" si="28"/>
        <v>0</v>
      </c>
      <c r="AM63" s="18">
        <f t="shared" si="28"/>
        <v>0</v>
      </c>
      <c r="AN63" s="18">
        <f t="shared" si="28"/>
        <v>0</v>
      </c>
      <c r="AO63" s="18">
        <f t="shared" si="28"/>
        <v>0</v>
      </c>
      <c r="AP63" s="18">
        <f t="shared" si="28"/>
        <v>0</v>
      </c>
      <c r="AQ63" s="18">
        <f>SUM(AQ64:AQ66)</f>
        <v>0</v>
      </c>
      <c r="AR63" s="18">
        <f>SUM(AR64:AR66)</f>
        <v>0</v>
      </c>
      <c r="AS63" s="18"/>
      <c r="AT63" s="18">
        <f>SUM(AT64:AT66)</f>
        <v>0</v>
      </c>
      <c r="AU63" s="18">
        <f>SUM(AU64:AU66)</f>
        <v>0</v>
      </c>
      <c r="AV63" s="18"/>
      <c r="AW63" s="18">
        <f>SUM(AW64:AW66)</f>
        <v>0</v>
      </c>
      <c r="AX63" s="18">
        <f>SUM(AX64:AX66)</f>
        <v>0</v>
      </c>
      <c r="AY63" s="18"/>
      <c r="AZ63" s="18">
        <f>SUM(AZ64:AZ66)</f>
        <v>0</v>
      </c>
      <c r="BA63" s="18">
        <f>SUM(BA64:BA66)</f>
        <v>0</v>
      </c>
      <c r="BB63" s="18"/>
      <c r="BC63" s="17">
        <f>SUMIF($J$4:$BB$4,"Kötelező feladatok",J63:BB63)</f>
        <v>1715895</v>
      </c>
      <c r="BD63" s="17">
        <f t="shared" si="18"/>
        <v>0</v>
      </c>
      <c r="BE63" s="207">
        <f t="shared" si="20"/>
        <v>0</v>
      </c>
      <c r="BF63" s="85"/>
    </row>
    <row r="64" spans="1:58">
      <c r="A64" s="31"/>
      <c r="B64" s="29"/>
      <c r="D64" s="21">
        <v>1</v>
      </c>
      <c r="E64" s="13" t="s">
        <v>291</v>
      </c>
      <c r="F64" s="24"/>
      <c r="G64" s="24"/>
      <c r="H64" s="24"/>
      <c r="I64" s="24" t="s">
        <v>292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2">
        <f t="shared" si="12"/>
        <v>0</v>
      </c>
      <c r="BD64" s="22">
        <f t="shared" si="18"/>
        <v>0</v>
      </c>
      <c r="BE64" s="208">
        <f t="shared" si="20"/>
        <v>0</v>
      </c>
      <c r="BF64" s="85"/>
    </row>
    <row r="65" spans="1:58">
      <c r="A65" s="31"/>
      <c r="B65" s="29"/>
      <c r="D65" s="21">
        <v>2</v>
      </c>
      <c r="E65" s="13" t="s">
        <v>293</v>
      </c>
      <c r="F65" s="24"/>
      <c r="G65" s="24"/>
      <c r="H65" s="24"/>
      <c r="I65" s="24" t="s">
        <v>294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2">
        <f t="shared" si="12"/>
        <v>0</v>
      </c>
      <c r="BD65" s="22">
        <f t="shared" si="18"/>
        <v>0</v>
      </c>
      <c r="BE65" s="208">
        <f t="shared" si="20"/>
        <v>0</v>
      </c>
      <c r="BF65" s="85"/>
    </row>
    <row r="66" spans="1:58" s="29" customFormat="1">
      <c r="A66" s="31"/>
      <c r="C66" s="6"/>
      <c r="D66" s="21">
        <v>3</v>
      </c>
      <c r="E66" s="13" t="s">
        <v>293</v>
      </c>
      <c r="F66" s="24"/>
      <c r="G66" s="24"/>
      <c r="H66" s="24"/>
      <c r="I66" s="24" t="s">
        <v>588</v>
      </c>
      <c r="J66" s="25"/>
      <c r="K66" s="25"/>
      <c r="L66" s="25"/>
      <c r="M66" s="25">
        <v>1715895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2">
        <f t="shared" si="12"/>
        <v>1715895</v>
      </c>
      <c r="BD66" s="22">
        <f t="shared" si="18"/>
        <v>0</v>
      </c>
      <c r="BE66" s="208">
        <f t="shared" si="20"/>
        <v>0</v>
      </c>
      <c r="BF66" s="204"/>
    </row>
    <row r="67" spans="1:58" s="29" customFormat="1" ht="24.75" customHeight="1">
      <c r="A67" s="31"/>
      <c r="B67" s="9">
        <v>2</v>
      </c>
      <c r="C67" s="10" t="s">
        <v>297</v>
      </c>
      <c r="D67" s="10"/>
      <c r="E67" s="10"/>
      <c r="F67" s="10"/>
      <c r="G67" s="10"/>
      <c r="H67" s="10"/>
      <c r="I67" s="10"/>
      <c r="J67" s="34">
        <f t="shared" ref="J67:AP67" si="29">J68+J74+J84</f>
        <v>0</v>
      </c>
      <c r="K67" s="34">
        <f t="shared" si="29"/>
        <v>0</v>
      </c>
      <c r="L67" s="34">
        <f t="shared" si="29"/>
        <v>0</v>
      </c>
      <c r="M67" s="34">
        <f t="shared" si="29"/>
        <v>268000</v>
      </c>
      <c r="N67" s="34">
        <f t="shared" si="29"/>
        <v>0</v>
      </c>
      <c r="O67" s="34">
        <f t="shared" si="29"/>
        <v>0</v>
      </c>
      <c r="P67" s="34">
        <f t="shared" si="29"/>
        <v>700000</v>
      </c>
      <c r="Q67" s="34">
        <f t="shared" si="29"/>
        <v>0</v>
      </c>
      <c r="R67" s="34">
        <f t="shared" si="29"/>
        <v>0</v>
      </c>
      <c r="S67" s="34">
        <f t="shared" si="29"/>
        <v>0</v>
      </c>
      <c r="T67" s="34">
        <f t="shared" si="29"/>
        <v>0</v>
      </c>
      <c r="U67" s="34">
        <f t="shared" si="29"/>
        <v>0</v>
      </c>
      <c r="V67" s="34">
        <f t="shared" si="29"/>
        <v>0</v>
      </c>
      <c r="W67" s="34">
        <f t="shared" si="29"/>
        <v>0</v>
      </c>
      <c r="X67" s="34">
        <f t="shared" si="29"/>
        <v>0</v>
      </c>
      <c r="Y67" s="34">
        <f t="shared" si="29"/>
        <v>0</v>
      </c>
      <c r="Z67" s="34">
        <f t="shared" si="29"/>
        <v>0</v>
      </c>
      <c r="AA67" s="34">
        <f t="shared" si="29"/>
        <v>0</v>
      </c>
      <c r="AB67" s="34">
        <f t="shared" si="29"/>
        <v>0</v>
      </c>
      <c r="AC67" s="34">
        <f t="shared" si="29"/>
        <v>0</v>
      </c>
      <c r="AD67" s="34">
        <f t="shared" si="29"/>
        <v>0</v>
      </c>
      <c r="AE67" s="34">
        <f>AE68+AE74+AE84</f>
        <v>1177500</v>
      </c>
      <c r="AF67" s="34">
        <f>AF68+AF74+AF84</f>
        <v>0</v>
      </c>
      <c r="AG67" s="34">
        <f>AG68+AG74+AG84</f>
        <v>0</v>
      </c>
      <c r="AH67" s="34">
        <f t="shared" si="29"/>
        <v>0</v>
      </c>
      <c r="AI67" s="34">
        <f t="shared" si="29"/>
        <v>0</v>
      </c>
      <c r="AJ67" s="34">
        <f t="shared" si="29"/>
        <v>0</v>
      </c>
      <c r="AK67" s="34">
        <f t="shared" si="29"/>
        <v>0</v>
      </c>
      <c r="AL67" s="34">
        <f t="shared" si="29"/>
        <v>0</v>
      </c>
      <c r="AM67" s="34">
        <f t="shared" si="29"/>
        <v>0</v>
      </c>
      <c r="AN67" s="34">
        <f t="shared" si="29"/>
        <v>0</v>
      </c>
      <c r="AO67" s="34">
        <f t="shared" si="29"/>
        <v>0</v>
      </c>
      <c r="AP67" s="34">
        <f t="shared" si="29"/>
        <v>0</v>
      </c>
      <c r="AQ67" s="34">
        <f>AQ68+AQ74+AQ84</f>
        <v>0</v>
      </c>
      <c r="AR67" s="34">
        <f>AR68+AR74+AR84</f>
        <v>0</v>
      </c>
      <c r="AS67" s="34"/>
      <c r="AT67" s="34">
        <f>AT68+AT74+AT84</f>
        <v>0</v>
      </c>
      <c r="AU67" s="34">
        <f>AU68+AU74+AU84</f>
        <v>0</v>
      </c>
      <c r="AV67" s="34"/>
      <c r="AW67" s="34">
        <f>AW68+AW74+AW84</f>
        <v>0</v>
      </c>
      <c r="AX67" s="34">
        <f>AX68+AX74+AX84</f>
        <v>0</v>
      </c>
      <c r="AY67" s="34"/>
      <c r="AZ67" s="34">
        <f>AZ68+AZ74+AZ84</f>
        <v>0</v>
      </c>
      <c r="BA67" s="34">
        <f>BA68+BA74+BA84</f>
        <v>0</v>
      </c>
      <c r="BB67" s="34"/>
      <c r="BC67" s="11">
        <f>SUMIF($J$4:$BB$4,"Kötelező feladatok",J67:BB67)</f>
        <v>2145500</v>
      </c>
      <c r="BD67" s="11">
        <f t="shared" si="18"/>
        <v>0</v>
      </c>
      <c r="BE67" s="130">
        <f t="shared" si="20"/>
        <v>0</v>
      </c>
      <c r="BF67" s="204"/>
    </row>
    <row r="68" spans="1:58" s="29" customFormat="1" ht="17.25" customHeight="1">
      <c r="A68" s="31"/>
      <c r="B68" s="13"/>
      <c r="C68" s="14">
        <v>1</v>
      </c>
      <c r="D68" s="15" t="s">
        <v>298</v>
      </c>
      <c r="E68" s="15"/>
      <c r="F68" s="15"/>
      <c r="G68" s="15"/>
      <c r="H68" s="15"/>
      <c r="I68" s="16" t="s">
        <v>299</v>
      </c>
      <c r="J68" s="18">
        <f t="shared" ref="J68:AP68" si="30">SUM(J69:J73)</f>
        <v>0</v>
      </c>
      <c r="K68" s="18">
        <f t="shared" si="30"/>
        <v>0</v>
      </c>
      <c r="L68" s="18">
        <f t="shared" si="30"/>
        <v>0</v>
      </c>
      <c r="M68" s="18">
        <f t="shared" si="30"/>
        <v>268000</v>
      </c>
      <c r="N68" s="18">
        <f t="shared" si="30"/>
        <v>0</v>
      </c>
      <c r="O68" s="18">
        <f t="shared" si="30"/>
        <v>0</v>
      </c>
      <c r="P68" s="18">
        <f t="shared" si="30"/>
        <v>0</v>
      </c>
      <c r="Q68" s="18">
        <f t="shared" si="30"/>
        <v>0</v>
      </c>
      <c r="R68" s="18">
        <f t="shared" si="30"/>
        <v>0</v>
      </c>
      <c r="S68" s="18">
        <f t="shared" si="30"/>
        <v>0</v>
      </c>
      <c r="T68" s="18">
        <f t="shared" si="30"/>
        <v>0</v>
      </c>
      <c r="U68" s="18">
        <f t="shared" si="30"/>
        <v>0</v>
      </c>
      <c r="V68" s="18">
        <f t="shared" si="30"/>
        <v>0</v>
      </c>
      <c r="W68" s="18">
        <f t="shared" si="30"/>
        <v>0</v>
      </c>
      <c r="X68" s="18">
        <f t="shared" si="30"/>
        <v>0</v>
      </c>
      <c r="Y68" s="18">
        <f t="shared" si="30"/>
        <v>0</v>
      </c>
      <c r="Z68" s="18">
        <f t="shared" si="30"/>
        <v>0</v>
      </c>
      <c r="AA68" s="18">
        <f t="shared" si="30"/>
        <v>0</v>
      </c>
      <c r="AB68" s="18">
        <f t="shared" si="30"/>
        <v>0</v>
      </c>
      <c r="AC68" s="18">
        <f t="shared" si="30"/>
        <v>0</v>
      </c>
      <c r="AD68" s="18">
        <f t="shared" si="30"/>
        <v>0</v>
      </c>
      <c r="AE68" s="18">
        <f>SUM(AE69:AE73)</f>
        <v>0</v>
      </c>
      <c r="AF68" s="18">
        <f>SUM(AF69:AF73)</f>
        <v>0</v>
      </c>
      <c r="AG68" s="18">
        <f>SUM(AG69:AG73)</f>
        <v>0</v>
      </c>
      <c r="AH68" s="18">
        <f t="shared" si="30"/>
        <v>0</v>
      </c>
      <c r="AI68" s="18">
        <f t="shared" si="30"/>
        <v>0</v>
      </c>
      <c r="AJ68" s="18">
        <f t="shared" si="30"/>
        <v>0</v>
      </c>
      <c r="AK68" s="18">
        <f t="shared" si="30"/>
        <v>0</v>
      </c>
      <c r="AL68" s="18">
        <f t="shared" si="30"/>
        <v>0</v>
      </c>
      <c r="AM68" s="18">
        <f t="shared" si="30"/>
        <v>0</v>
      </c>
      <c r="AN68" s="18">
        <f t="shared" si="30"/>
        <v>0</v>
      </c>
      <c r="AO68" s="18">
        <f t="shared" si="30"/>
        <v>0</v>
      </c>
      <c r="AP68" s="18">
        <f t="shared" si="30"/>
        <v>0</v>
      </c>
      <c r="AQ68" s="18">
        <f>SUM(AQ69:AQ73)</f>
        <v>0</v>
      </c>
      <c r="AR68" s="18">
        <f>SUM(AR69:AR73)</f>
        <v>0</v>
      </c>
      <c r="AS68" s="18"/>
      <c r="AT68" s="18">
        <f>SUM(AT69:AT73)</f>
        <v>0</v>
      </c>
      <c r="AU68" s="18">
        <f>SUM(AU69:AU73)</f>
        <v>0</v>
      </c>
      <c r="AV68" s="18"/>
      <c r="AW68" s="18">
        <f>SUM(AW69:AW73)</f>
        <v>0</v>
      </c>
      <c r="AX68" s="18">
        <f>SUM(AX69:AX73)</f>
        <v>0</v>
      </c>
      <c r="AY68" s="18"/>
      <c r="AZ68" s="18">
        <f>SUM(AZ69:AZ73)</f>
        <v>0</v>
      </c>
      <c r="BA68" s="18">
        <f>SUM(BA69:BA73)</f>
        <v>0</v>
      </c>
      <c r="BB68" s="18"/>
      <c r="BC68" s="17">
        <f>SUMIF($J$4:$BB$4,"Kötelező feladatok",J68:BB68)</f>
        <v>268000</v>
      </c>
      <c r="BD68" s="17">
        <f t="shared" si="18"/>
        <v>0</v>
      </c>
      <c r="BE68" s="207">
        <f t="shared" si="20"/>
        <v>0</v>
      </c>
      <c r="BF68" s="204"/>
    </row>
    <row r="69" spans="1:58" s="29" customFormat="1">
      <c r="A69" s="31"/>
      <c r="B69" s="6"/>
      <c r="C69" s="6"/>
      <c r="D69" s="21">
        <v>1</v>
      </c>
      <c r="E69" s="6" t="s">
        <v>300</v>
      </c>
      <c r="F69" s="6"/>
      <c r="G69" s="6"/>
      <c r="H69" s="6"/>
      <c r="I69" s="13" t="s">
        <v>301</v>
      </c>
      <c r="J69" s="26"/>
      <c r="K69" s="26"/>
      <c r="L69" s="26"/>
      <c r="M69" s="26">
        <v>268000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2">
        <f t="shared" si="12"/>
        <v>268000</v>
      </c>
      <c r="BD69" s="22">
        <f t="shared" si="18"/>
        <v>0</v>
      </c>
      <c r="BE69" s="208">
        <f t="shared" si="20"/>
        <v>0</v>
      </c>
      <c r="BF69" s="204"/>
    </row>
    <row r="70" spans="1:58" ht="17.25" customHeight="1">
      <c r="A70" s="20"/>
      <c r="D70" s="21">
        <v>2</v>
      </c>
      <c r="E70" s="6" t="s">
        <v>302</v>
      </c>
      <c r="F70" s="24"/>
      <c r="G70" s="24"/>
      <c r="H70" s="24"/>
      <c r="I70" s="24" t="s">
        <v>303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2">
        <f t="shared" si="12"/>
        <v>0</v>
      </c>
      <c r="BD70" s="22">
        <f t="shared" si="18"/>
        <v>0</v>
      </c>
      <c r="BE70" s="208">
        <f t="shared" si="20"/>
        <v>0</v>
      </c>
      <c r="BF70" s="85"/>
    </row>
    <row r="71" spans="1:58" s="29" customFormat="1">
      <c r="A71" s="31"/>
      <c r="B71" s="6"/>
      <c r="C71" s="6"/>
      <c r="D71" s="21">
        <v>3</v>
      </c>
      <c r="E71" s="6" t="s">
        <v>304</v>
      </c>
      <c r="F71" s="24"/>
      <c r="G71" s="24"/>
      <c r="H71" s="24"/>
      <c r="I71" s="24" t="s">
        <v>305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2">
        <f t="shared" si="12"/>
        <v>0</v>
      </c>
      <c r="BD71" s="22">
        <f t="shared" si="18"/>
        <v>0</v>
      </c>
      <c r="BE71" s="208">
        <f t="shared" si="20"/>
        <v>0</v>
      </c>
      <c r="BF71" s="204"/>
    </row>
    <row r="72" spans="1:58" s="29" customFormat="1">
      <c r="A72" s="31"/>
      <c r="C72" s="6"/>
      <c r="D72" s="21">
        <v>4</v>
      </c>
      <c r="E72" s="6" t="s">
        <v>306</v>
      </c>
      <c r="F72" s="24"/>
      <c r="G72" s="24"/>
      <c r="H72" s="24"/>
      <c r="I72" s="24" t="s">
        <v>307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2">
        <f t="shared" ref="BC72:BC90" si="31">SUMIF($J$4:$BB$4,"Kötelező feladatok",J72:BB72)</f>
        <v>0</v>
      </c>
      <c r="BD72" s="22">
        <f t="shared" si="18"/>
        <v>0</v>
      </c>
      <c r="BE72" s="208">
        <f t="shared" si="20"/>
        <v>0</v>
      </c>
      <c r="BF72" s="204"/>
    </row>
    <row r="73" spans="1:58" s="29" customFormat="1">
      <c r="A73" s="31"/>
      <c r="C73" s="6"/>
      <c r="D73" s="21">
        <v>5</v>
      </c>
      <c r="E73" s="6" t="s">
        <v>308</v>
      </c>
      <c r="F73" s="24"/>
      <c r="G73" s="24"/>
      <c r="H73" s="24"/>
      <c r="I73" s="24" t="s">
        <v>309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2">
        <f t="shared" si="31"/>
        <v>0</v>
      </c>
      <c r="BD73" s="22">
        <f t="shared" si="18"/>
        <v>0</v>
      </c>
      <c r="BE73" s="208">
        <f t="shared" si="20"/>
        <v>0</v>
      </c>
      <c r="BF73" s="204"/>
    </row>
    <row r="74" spans="1:58" s="29" customFormat="1" ht="17.25" customHeight="1">
      <c r="A74" s="31"/>
      <c r="B74" s="13"/>
      <c r="C74" s="14">
        <v>2</v>
      </c>
      <c r="D74" s="15" t="s">
        <v>310</v>
      </c>
      <c r="E74" s="15"/>
      <c r="F74" s="15"/>
      <c r="G74" s="15"/>
      <c r="H74" s="15"/>
      <c r="I74" s="16" t="s">
        <v>311</v>
      </c>
      <c r="J74" s="18">
        <f t="shared" ref="J74:AD74" si="32">SUM(J75:J78)</f>
        <v>0</v>
      </c>
      <c r="K74" s="18">
        <f t="shared" si="32"/>
        <v>0</v>
      </c>
      <c r="L74" s="18">
        <f t="shared" si="32"/>
        <v>0</v>
      </c>
      <c r="M74" s="18">
        <f t="shared" si="32"/>
        <v>0</v>
      </c>
      <c r="N74" s="18">
        <f t="shared" si="32"/>
        <v>0</v>
      </c>
      <c r="O74" s="18">
        <f t="shared" si="32"/>
        <v>0</v>
      </c>
      <c r="P74" s="18">
        <f t="shared" si="32"/>
        <v>700000</v>
      </c>
      <c r="Q74" s="18">
        <f t="shared" si="32"/>
        <v>0</v>
      </c>
      <c r="R74" s="18">
        <f t="shared" si="32"/>
        <v>0</v>
      </c>
      <c r="S74" s="18">
        <f t="shared" si="32"/>
        <v>0</v>
      </c>
      <c r="T74" s="18">
        <f t="shared" si="32"/>
        <v>0</v>
      </c>
      <c r="U74" s="18">
        <f t="shared" si="32"/>
        <v>0</v>
      </c>
      <c r="V74" s="18">
        <f t="shared" si="32"/>
        <v>0</v>
      </c>
      <c r="W74" s="18">
        <f t="shared" si="32"/>
        <v>0</v>
      </c>
      <c r="X74" s="18">
        <f t="shared" si="32"/>
        <v>0</v>
      </c>
      <c r="Y74" s="18">
        <f t="shared" si="32"/>
        <v>0</v>
      </c>
      <c r="Z74" s="18">
        <f t="shared" si="32"/>
        <v>0</v>
      </c>
      <c r="AA74" s="18">
        <f t="shared" si="32"/>
        <v>0</v>
      </c>
      <c r="AB74" s="18">
        <f t="shared" si="32"/>
        <v>0</v>
      </c>
      <c r="AC74" s="18">
        <f t="shared" si="32"/>
        <v>0</v>
      </c>
      <c r="AD74" s="18">
        <f t="shared" si="32"/>
        <v>0</v>
      </c>
      <c r="AE74" s="18">
        <f>SUM(AE75:AE78)</f>
        <v>0</v>
      </c>
      <c r="AF74" s="18">
        <f>SUM(AF75:AF78)</f>
        <v>0</v>
      </c>
      <c r="AG74" s="18">
        <f>SUM(AG75:AG78)</f>
        <v>0</v>
      </c>
      <c r="AH74" s="18">
        <f>SUM(AH75:AH78)</f>
        <v>0</v>
      </c>
      <c r="AI74" s="18">
        <f>SUM(AI75:AI78)</f>
        <v>0</v>
      </c>
      <c r="AJ74" s="18">
        <f t="shared" ref="AJ74:AP74" si="33">SUM(AJ75:AJ78)</f>
        <v>0</v>
      </c>
      <c r="AK74" s="18">
        <f t="shared" si="33"/>
        <v>0</v>
      </c>
      <c r="AL74" s="18">
        <f t="shared" si="33"/>
        <v>0</v>
      </c>
      <c r="AM74" s="18">
        <f t="shared" si="33"/>
        <v>0</v>
      </c>
      <c r="AN74" s="18">
        <f t="shared" si="33"/>
        <v>0</v>
      </c>
      <c r="AO74" s="18">
        <f t="shared" si="33"/>
        <v>0</v>
      </c>
      <c r="AP74" s="18">
        <f t="shared" si="33"/>
        <v>0</v>
      </c>
      <c r="AQ74" s="18">
        <f>SUM(AQ75:AQ78)</f>
        <v>0</v>
      </c>
      <c r="AR74" s="18">
        <f>SUM(AR75:AR78)</f>
        <v>0</v>
      </c>
      <c r="AS74" s="18"/>
      <c r="AT74" s="18">
        <f>SUM(AT75:AT78)</f>
        <v>0</v>
      </c>
      <c r="AU74" s="18">
        <f>SUM(AU75:AU78)</f>
        <v>0</v>
      </c>
      <c r="AV74" s="18"/>
      <c r="AW74" s="18">
        <f>SUM(AW75:AW78)</f>
        <v>0</v>
      </c>
      <c r="AX74" s="18">
        <f>SUM(AX75:AX78)</f>
        <v>0</v>
      </c>
      <c r="AY74" s="18"/>
      <c r="AZ74" s="18">
        <f>SUM(AZ75:AZ78)</f>
        <v>0</v>
      </c>
      <c r="BA74" s="18">
        <f>SUM(BA75:BA78)</f>
        <v>0</v>
      </c>
      <c r="BB74" s="18"/>
      <c r="BC74" s="17">
        <f t="shared" si="31"/>
        <v>700000</v>
      </c>
      <c r="BD74" s="17">
        <f t="shared" si="18"/>
        <v>0</v>
      </c>
      <c r="BE74" s="207">
        <f t="shared" si="20"/>
        <v>0</v>
      </c>
      <c r="BF74" s="204"/>
    </row>
    <row r="75" spans="1:58" s="29" customFormat="1">
      <c r="A75" s="31"/>
      <c r="C75" s="6"/>
      <c r="D75" s="21">
        <v>1</v>
      </c>
      <c r="E75" s="6" t="s">
        <v>312</v>
      </c>
      <c r="F75" s="6"/>
      <c r="G75" s="6"/>
      <c r="H75" s="6"/>
      <c r="I75" s="13" t="s">
        <v>313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2">
        <f t="shared" si="31"/>
        <v>0</v>
      </c>
      <c r="BD75" s="22">
        <f t="shared" si="18"/>
        <v>0</v>
      </c>
      <c r="BE75" s="208">
        <f t="shared" si="20"/>
        <v>0</v>
      </c>
      <c r="BF75" s="204"/>
    </row>
    <row r="76" spans="1:58" s="29" customFormat="1">
      <c r="A76" s="31"/>
      <c r="C76" s="6"/>
      <c r="D76" s="21">
        <v>2</v>
      </c>
      <c r="E76" s="6" t="s">
        <v>314</v>
      </c>
      <c r="F76" s="6"/>
      <c r="G76" s="6"/>
      <c r="H76" s="6"/>
      <c r="I76" s="13" t="s">
        <v>315</v>
      </c>
      <c r="J76" s="26"/>
      <c r="K76" s="26"/>
      <c r="L76" s="26"/>
      <c r="M76" s="26"/>
      <c r="N76" s="26"/>
      <c r="O76" s="26"/>
      <c r="P76" s="26">
        <v>700000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35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2">
        <f t="shared" si="31"/>
        <v>700000</v>
      </c>
      <c r="BD76" s="22">
        <f t="shared" si="18"/>
        <v>0</v>
      </c>
      <c r="BE76" s="208">
        <f t="shared" si="20"/>
        <v>0</v>
      </c>
      <c r="BF76" s="204"/>
    </row>
    <row r="77" spans="1:58" s="29" customFormat="1">
      <c r="A77" s="31"/>
      <c r="C77" s="6"/>
      <c r="D77" s="21">
        <v>3</v>
      </c>
      <c r="E77" s="6" t="s">
        <v>316</v>
      </c>
      <c r="F77" s="6"/>
      <c r="G77" s="6"/>
      <c r="H77" s="6"/>
      <c r="I77" s="13" t="s">
        <v>317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2">
        <f t="shared" si="31"/>
        <v>0</v>
      </c>
      <c r="BD77" s="22">
        <f t="shared" si="18"/>
        <v>0</v>
      </c>
      <c r="BE77" s="208">
        <f t="shared" si="20"/>
        <v>0</v>
      </c>
      <c r="BF77" s="204"/>
    </row>
    <row r="78" spans="1:58" s="29" customFormat="1">
      <c r="A78" s="31"/>
      <c r="C78" s="6"/>
      <c r="D78" s="21">
        <v>4</v>
      </c>
      <c r="E78" s="6" t="s">
        <v>318</v>
      </c>
      <c r="F78" s="6"/>
      <c r="G78" s="6"/>
      <c r="H78" s="6"/>
      <c r="I78" s="13" t="s">
        <v>319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2">
        <f t="shared" si="31"/>
        <v>0</v>
      </c>
      <c r="BD78" s="22">
        <f t="shared" si="18"/>
        <v>0</v>
      </c>
      <c r="BE78" s="208">
        <f t="shared" si="20"/>
        <v>0</v>
      </c>
      <c r="BF78" s="204"/>
    </row>
    <row r="79" spans="1:58" s="29" customFormat="1" ht="13.5" hidden="1" customHeight="1">
      <c r="A79" s="31"/>
      <c r="D79" s="21" t="s">
        <v>236</v>
      </c>
      <c r="E79" s="611" t="s">
        <v>320</v>
      </c>
      <c r="F79" s="611"/>
      <c r="G79" s="611"/>
      <c r="H79" s="611"/>
      <c r="I79" s="32" t="s">
        <v>319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22">
        <f t="shared" si="31"/>
        <v>0</v>
      </c>
      <c r="BD79" s="22">
        <f t="shared" si="18"/>
        <v>0</v>
      </c>
      <c r="BE79" s="208">
        <f t="shared" si="20"/>
        <v>0</v>
      </c>
      <c r="BF79" s="204"/>
    </row>
    <row r="80" spans="1:58" s="29" customFormat="1" ht="15" hidden="1" customHeight="1">
      <c r="A80" s="31"/>
      <c r="C80" s="6"/>
      <c r="D80" s="21">
        <v>5</v>
      </c>
      <c r="E80" s="6" t="s">
        <v>321</v>
      </c>
      <c r="F80" s="6"/>
      <c r="G80" s="6"/>
      <c r="H80" s="6"/>
      <c r="I80" s="13" t="s">
        <v>322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2">
        <f t="shared" si="31"/>
        <v>0</v>
      </c>
      <c r="BD80" s="22">
        <f t="shared" si="18"/>
        <v>0</v>
      </c>
      <c r="BE80" s="208">
        <f t="shared" si="20"/>
        <v>0</v>
      </c>
      <c r="BF80" s="204"/>
    </row>
    <row r="81" spans="1:58" s="29" customFormat="1" ht="15" hidden="1" customHeight="1">
      <c r="A81" s="31"/>
      <c r="C81" s="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22">
        <f t="shared" si="31"/>
        <v>0</v>
      </c>
      <c r="BD81" s="22">
        <f t="shared" si="18"/>
        <v>0</v>
      </c>
      <c r="BE81" s="208">
        <f t="shared" si="20"/>
        <v>0</v>
      </c>
      <c r="BF81" s="204"/>
    </row>
    <row r="82" spans="1:58" s="29" customFormat="1" ht="15" hidden="1" customHeight="1">
      <c r="A82" s="31"/>
      <c r="C82" s="6"/>
      <c r="E82" s="611"/>
      <c r="F82" s="611"/>
      <c r="G82" s="611"/>
      <c r="H82" s="611"/>
      <c r="I82" s="32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22">
        <f t="shared" si="31"/>
        <v>0</v>
      </c>
      <c r="BD82" s="22">
        <f t="shared" si="18"/>
        <v>0</v>
      </c>
      <c r="BE82" s="208">
        <f t="shared" si="20"/>
        <v>0</v>
      </c>
      <c r="BF82" s="204"/>
    </row>
    <row r="83" spans="1:58" s="29" customFormat="1" ht="15" hidden="1" customHeight="1">
      <c r="A83" s="31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22">
        <f t="shared" si="31"/>
        <v>0</v>
      </c>
      <c r="BD83" s="22">
        <f t="shared" si="18"/>
        <v>0</v>
      </c>
      <c r="BE83" s="208">
        <f t="shared" si="20"/>
        <v>0</v>
      </c>
      <c r="BF83" s="204"/>
    </row>
    <row r="84" spans="1:58" s="29" customFormat="1" ht="17.25" customHeight="1">
      <c r="A84" s="31"/>
      <c r="B84" s="13"/>
      <c r="C84" s="14">
        <v>3</v>
      </c>
      <c r="D84" s="15" t="s">
        <v>323</v>
      </c>
      <c r="E84" s="15"/>
      <c r="F84" s="15"/>
      <c r="G84" s="15"/>
      <c r="H84" s="15"/>
      <c r="I84" s="16" t="s">
        <v>324</v>
      </c>
      <c r="J84" s="28">
        <f t="shared" ref="J84:AD84" si="34">SUM(J85:J87)</f>
        <v>0</v>
      </c>
      <c r="K84" s="28">
        <f t="shared" si="34"/>
        <v>0</v>
      </c>
      <c r="L84" s="28">
        <f t="shared" si="34"/>
        <v>0</v>
      </c>
      <c r="M84" s="28">
        <f t="shared" si="34"/>
        <v>0</v>
      </c>
      <c r="N84" s="28">
        <f t="shared" si="34"/>
        <v>0</v>
      </c>
      <c r="O84" s="28">
        <f t="shared" si="34"/>
        <v>0</v>
      </c>
      <c r="P84" s="28">
        <f t="shared" si="34"/>
        <v>0</v>
      </c>
      <c r="Q84" s="28">
        <f t="shared" si="34"/>
        <v>0</v>
      </c>
      <c r="R84" s="28">
        <f t="shared" si="34"/>
        <v>0</v>
      </c>
      <c r="S84" s="28">
        <f t="shared" si="34"/>
        <v>0</v>
      </c>
      <c r="T84" s="28">
        <f t="shared" si="34"/>
        <v>0</v>
      </c>
      <c r="U84" s="28">
        <f t="shared" si="34"/>
        <v>0</v>
      </c>
      <c r="V84" s="28">
        <f t="shared" si="34"/>
        <v>0</v>
      </c>
      <c r="W84" s="28">
        <f t="shared" si="34"/>
        <v>0</v>
      </c>
      <c r="X84" s="28">
        <f t="shared" si="34"/>
        <v>0</v>
      </c>
      <c r="Y84" s="28">
        <f t="shared" si="34"/>
        <v>0</v>
      </c>
      <c r="Z84" s="28">
        <f t="shared" si="34"/>
        <v>0</v>
      </c>
      <c r="AA84" s="28">
        <f t="shared" si="34"/>
        <v>0</v>
      </c>
      <c r="AB84" s="28">
        <f t="shared" si="34"/>
        <v>0</v>
      </c>
      <c r="AC84" s="28">
        <f t="shared" si="34"/>
        <v>0</v>
      </c>
      <c r="AD84" s="28">
        <f t="shared" si="34"/>
        <v>0</v>
      </c>
      <c r="AE84" s="28">
        <f>SUM(AE85:AE87)</f>
        <v>1177500</v>
      </c>
      <c r="AF84" s="28">
        <f>SUM(AF85:AF87)</f>
        <v>0</v>
      </c>
      <c r="AG84" s="28">
        <f>SUM(AG85:AG87)</f>
        <v>0</v>
      </c>
      <c r="AH84" s="28">
        <f>SUM(AH85:AH87)</f>
        <v>0</v>
      </c>
      <c r="AI84" s="28">
        <f>SUM(AI85:AI87)</f>
        <v>0</v>
      </c>
      <c r="AJ84" s="28">
        <f t="shared" ref="AJ84:AP84" si="35">SUM(AJ85:AJ87)</f>
        <v>0</v>
      </c>
      <c r="AK84" s="28">
        <f t="shared" si="35"/>
        <v>0</v>
      </c>
      <c r="AL84" s="28">
        <f t="shared" si="35"/>
        <v>0</v>
      </c>
      <c r="AM84" s="28">
        <f t="shared" si="35"/>
        <v>0</v>
      </c>
      <c r="AN84" s="28">
        <f t="shared" si="35"/>
        <v>0</v>
      </c>
      <c r="AO84" s="28">
        <f t="shared" si="35"/>
        <v>0</v>
      </c>
      <c r="AP84" s="28">
        <f t="shared" si="35"/>
        <v>0</v>
      </c>
      <c r="AQ84" s="28">
        <f>SUM(AQ85:AQ87)</f>
        <v>0</v>
      </c>
      <c r="AR84" s="28">
        <f>SUM(AR85:AR87)</f>
        <v>0</v>
      </c>
      <c r="AS84" s="28"/>
      <c r="AT84" s="28">
        <f>SUM(AT85:AT87)</f>
        <v>0</v>
      </c>
      <c r="AU84" s="28">
        <f>SUM(AU85:AU87)</f>
        <v>0</v>
      </c>
      <c r="AV84" s="28"/>
      <c r="AW84" s="28">
        <f>SUM(AW85:AW87)</f>
        <v>0</v>
      </c>
      <c r="AX84" s="28">
        <f>SUM(AX85:AX87)</f>
        <v>0</v>
      </c>
      <c r="AY84" s="28"/>
      <c r="AZ84" s="28">
        <f>SUM(AZ85:AZ87)</f>
        <v>0</v>
      </c>
      <c r="BA84" s="28">
        <f>SUM(BA85:BA87)</f>
        <v>0</v>
      </c>
      <c r="BB84" s="28"/>
      <c r="BC84" s="17">
        <f t="shared" si="31"/>
        <v>1177500</v>
      </c>
      <c r="BD84" s="17">
        <f t="shared" si="18"/>
        <v>0</v>
      </c>
      <c r="BE84" s="207">
        <f t="shared" si="20"/>
        <v>0</v>
      </c>
      <c r="BF84" s="204"/>
    </row>
    <row r="85" spans="1:58" s="29" customFormat="1" ht="15" customHeight="1">
      <c r="A85" s="31"/>
      <c r="C85" s="6"/>
      <c r="D85" s="21">
        <v>1</v>
      </c>
      <c r="E85" s="13" t="s">
        <v>325</v>
      </c>
      <c r="F85" s="24"/>
      <c r="G85" s="24"/>
      <c r="H85" s="24"/>
      <c r="I85" s="24" t="s">
        <v>326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2">
        <f t="shared" si="31"/>
        <v>0</v>
      </c>
      <c r="BD85" s="22">
        <f t="shared" si="18"/>
        <v>0</v>
      </c>
      <c r="BE85" s="208">
        <f t="shared" si="20"/>
        <v>0</v>
      </c>
      <c r="BF85" s="204"/>
    </row>
    <row r="86" spans="1:58" s="29" customFormat="1" ht="14.25" customHeight="1">
      <c r="A86" s="31"/>
      <c r="C86" s="6"/>
      <c r="D86" s="21">
        <v>2</v>
      </c>
      <c r="E86" s="13" t="s">
        <v>327</v>
      </c>
      <c r="F86" s="24"/>
      <c r="G86" s="24"/>
      <c r="H86" s="24"/>
      <c r="I86" s="24" t="s">
        <v>328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2">
        <f t="shared" si="31"/>
        <v>0</v>
      </c>
      <c r="BD86" s="22">
        <f t="shared" si="18"/>
        <v>0</v>
      </c>
      <c r="BE86" s="208">
        <f t="shared" si="20"/>
        <v>0</v>
      </c>
      <c r="BF86" s="204"/>
    </row>
    <row r="87" spans="1:58" s="29" customFormat="1" ht="15" customHeight="1">
      <c r="A87" s="31"/>
      <c r="C87" s="6"/>
      <c r="D87" s="21">
        <v>3</v>
      </c>
      <c r="E87" s="13" t="s">
        <v>329</v>
      </c>
      <c r="F87" s="24"/>
      <c r="G87" s="24"/>
      <c r="H87" s="24"/>
      <c r="I87" s="24" t="s">
        <v>330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>
        <v>1177500</v>
      </c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2">
        <f t="shared" si="31"/>
        <v>1177500</v>
      </c>
      <c r="BD87" s="22">
        <f t="shared" si="18"/>
        <v>0</v>
      </c>
      <c r="BE87" s="208">
        <f t="shared" si="20"/>
        <v>0</v>
      </c>
      <c r="BF87" s="204"/>
    </row>
    <row r="88" spans="1:58" s="29" customFormat="1" ht="27" customHeight="1">
      <c r="A88" s="604" t="s">
        <v>331</v>
      </c>
      <c r="B88" s="605"/>
      <c r="C88" s="605"/>
      <c r="D88" s="605"/>
      <c r="E88" s="605"/>
      <c r="F88" s="605"/>
      <c r="G88" s="605"/>
      <c r="H88" s="605"/>
      <c r="I88" s="200"/>
      <c r="J88" s="38">
        <f t="shared" ref="J88:AL88" si="36">J5+J67</f>
        <v>1800000</v>
      </c>
      <c r="K88" s="38">
        <f t="shared" si="36"/>
        <v>0</v>
      </c>
      <c r="L88" s="38">
        <f t="shared" si="36"/>
        <v>0</v>
      </c>
      <c r="M88" s="38">
        <f t="shared" si="36"/>
        <v>51864744</v>
      </c>
      <c r="N88" s="38">
        <f t="shared" si="36"/>
        <v>0</v>
      </c>
      <c r="O88" s="38">
        <f t="shared" si="36"/>
        <v>0</v>
      </c>
      <c r="P88" s="38">
        <f t="shared" si="36"/>
        <v>904986</v>
      </c>
      <c r="Q88" s="38">
        <f t="shared" si="36"/>
        <v>0</v>
      </c>
      <c r="R88" s="38">
        <f t="shared" si="36"/>
        <v>0</v>
      </c>
      <c r="S88" s="38">
        <f t="shared" si="36"/>
        <v>0</v>
      </c>
      <c r="T88" s="38">
        <f t="shared" si="36"/>
        <v>0</v>
      </c>
      <c r="U88" s="38">
        <f t="shared" si="36"/>
        <v>0</v>
      </c>
      <c r="V88" s="38">
        <f t="shared" si="36"/>
        <v>0</v>
      </c>
      <c r="W88" s="38">
        <f t="shared" si="36"/>
        <v>0</v>
      </c>
      <c r="X88" s="38">
        <f t="shared" si="36"/>
        <v>0</v>
      </c>
      <c r="Y88" s="38">
        <f t="shared" si="36"/>
        <v>0</v>
      </c>
      <c r="Z88" s="38">
        <f t="shared" si="36"/>
        <v>0</v>
      </c>
      <c r="AA88" s="38">
        <f t="shared" si="36"/>
        <v>0</v>
      </c>
      <c r="AB88" s="38">
        <f t="shared" si="36"/>
        <v>251000</v>
      </c>
      <c r="AC88" s="38">
        <f t="shared" si="36"/>
        <v>0</v>
      </c>
      <c r="AD88" s="38">
        <f t="shared" si="36"/>
        <v>0</v>
      </c>
      <c r="AE88" s="38">
        <f t="shared" si="36"/>
        <v>1918986</v>
      </c>
      <c r="AF88" s="38">
        <f t="shared" si="36"/>
        <v>0</v>
      </c>
      <c r="AG88" s="38">
        <f t="shared" si="36"/>
        <v>0</v>
      </c>
      <c r="AH88" s="38">
        <f t="shared" si="36"/>
        <v>0</v>
      </c>
      <c r="AI88" s="38">
        <f t="shared" si="36"/>
        <v>0</v>
      </c>
      <c r="AJ88" s="38">
        <f t="shared" si="36"/>
        <v>0</v>
      </c>
      <c r="AK88" s="38">
        <f t="shared" si="36"/>
        <v>2665660</v>
      </c>
      <c r="AL88" s="38">
        <f t="shared" si="36"/>
        <v>0</v>
      </c>
      <c r="AM88" s="38"/>
      <c r="AN88" s="38">
        <f>AN5+AN67</f>
        <v>400538</v>
      </c>
      <c r="AO88" s="38">
        <f>AO5+AO67</f>
        <v>0</v>
      </c>
      <c r="AP88" s="38">
        <f>AP5+AP67</f>
        <v>0</v>
      </c>
      <c r="AQ88" s="38">
        <f>AQ5+AQ67</f>
        <v>504000</v>
      </c>
      <c r="AR88" s="38">
        <f>AR5+AR67</f>
        <v>0</v>
      </c>
      <c r="AS88" s="38"/>
      <c r="AT88" s="38">
        <f>AT5+AT67</f>
        <v>23760134</v>
      </c>
      <c r="AU88" s="38">
        <f>AU5+AU67</f>
        <v>0</v>
      </c>
      <c r="AV88" s="38"/>
      <c r="AW88" s="38">
        <f>AW5+AW67</f>
        <v>5900000</v>
      </c>
      <c r="AX88" s="38">
        <f>AX5+AX67</f>
        <v>0</v>
      </c>
      <c r="AY88" s="38"/>
      <c r="AZ88" s="38">
        <f>AZ5+AZ67</f>
        <v>13176650</v>
      </c>
      <c r="BA88" s="38">
        <f>BA5+BA67</f>
        <v>0</v>
      </c>
      <c r="BB88" s="38"/>
      <c r="BC88" s="206">
        <f t="shared" si="31"/>
        <v>103146698</v>
      </c>
      <c r="BD88" s="37">
        <f>SUMIF($P$4:$BB$4,"Önként vállalt feladatok",P88:BB88)</f>
        <v>0</v>
      </c>
      <c r="BE88" s="209">
        <f t="shared" si="20"/>
        <v>0</v>
      </c>
      <c r="BF88" s="204"/>
    </row>
    <row r="89" spans="1:58" s="29" customFormat="1" ht="24" customHeight="1">
      <c r="A89" s="621" t="s">
        <v>332</v>
      </c>
      <c r="B89" s="622"/>
      <c r="C89" s="622"/>
      <c r="D89" s="622"/>
      <c r="E89" s="622"/>
      <c r="F89" s="622"/>
      <c r="G89" s="622"/>
      <c r="H89" s="622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22">
        <f t="shared" si="31"/>
        <v>0</v>
      </c>
      <c r="BD89" s="22">
        <f>SUMIF($P$4:$BB$4,"Önként vállalt feladatok",P89:BB89)</f>
        <v>0</v>
      </c>
      <c r="BE89" s="208">
        <f t="shared" si="20"/>
        <v>0</v>
      </c>
      <c r="BF89" s="204"/>
    </row>
    <row r="90" spans="1:58" s="29" customFormat="1" ht="24.75" customHeight="1">
      <c r="A90" s="31"/>
      <c r="B90" s="9">
        <v>3</v>
      </c>
      <c r="C90" s="42" t="s">
        <v>333</v>
      </c>
      <c r="D90" s="42"/>
      <c r="E90" s="42"/>
      <c r="F90" s="42"/>
      <c r="G90" s="42"/>
      <c r="H90" s="42"/>
      <c r="I90" s="201" t="s">
        <v>334</v>
      </c>
      <c r="J90" s="43">
        <f t="shared" ref="J90:AJ90" si="37">J91</f>
        <v>0</v>
      </c>
      <c r="K90" s="43">
        <f t="shared" si="37"/>
        <v>0</v>
      </c>
      <c r="L90" s="43">
        <f t="shared" si="37"/>
        <v>0</v>
      </c>
      <c r="M90" s="43">
        <f t="shared" si="37"/>
        <v>50944175</v>
      </c>
      <c r="N90" s="43">
        <f t="shared" si="37"/>
        <v>0</v>
      </c>
      <c r="O90" s="43">
        <f t="shared" si="37"/>
        <v>0</v>
      </c>
      <c r="P90" s="43">
        <f t="shared" si="37"/>
        <v>0</v>
      </c>
      <c r="Q90" s="43">
        <f t="shared" si="37"/>
        <v>0</v>
      </c>
      <c r="R90" s="43">
        <f t="shared" si="37"/>
        <v>0</v>
      </c>
      <c r="S90" s="43">
        <f t="shared" si="37"/>
        <v>0</v>
      </c>
      <c r="T90" s="43">
        <f t="shared" si="37"/>
        <v>0</v>
      </c>
      <c r="U90" s="43">
        <f t="shared" si="37"/>
        <v>0</v>
      </c>
      <c r="V90" s="43">
        <f t="shared" si="37"/>
        <v>0</v>
      </c>
      <c r="W90" s="43">
        <f t="shared" si="37"/>
        <v>0</v>
      </c>
      <c r="X90" s="43">
        <f t="shared" si="37"/>
        <v>0</v>
      </c>
      <c r="Y90" s="43">
        <f t="shared" si="37"/>
        <v>0</v>
      </c>
      <c r="Z90" s="43">
        <f t="shared" si="37"/>
        <v>0</v>
      </c>
      <c r="AA90" s="43">
        <f t="shared" si="37"/>
        <v>0</v>
      </c>
      <c r="AB90" s="43">
        <f t="shared" si="37"/>
        <v>0</v>
      </c>
      <c r="AC90" s="43">
        <f t="shared" si="37"/>
        <v>0</v>
      </c>
      <c r="AD90" s="43">
        <f t="shared" si="37"/>
        <v>0</v>
      </c>
      <c r="AE90" s="43">
        <f t="shared" si="37"/>
        <v>0</v>
      </c>
      <c r="AF90" s="43">
        <f t="shared" si="37"/>
        <v>0</v>
      </c>
      <c r="AG90" s="43">
        <f t="shared" si="37"/>
        <v>0</v>
      </c>
      <c r="AH90" s="43">
        <f t="shared" si="37"/>
        <v>0</v>
      </c>
      <c r="AI90" s="43">
        <f t="shared" si="37"/>
        <v>0</v>
      </c>
      <c r="AJ90" s="43">
        <f t="shared" si="37"/>
        <v>0</v>
      </c>
      <c r="AK90" s="43">
        <f>AK91</f>
        <v>0</v>
      </c>
      <c r="AL90" s="43">
        <f>AL91</f>
        <v>0</v>
      </c>
      <c r="AM90" s="43"/>
      <c r="AN90" s="43">
        <f>AN91</f>
        <v>0</v>
      </c>
      <c r="AO90" s="43">
        <f>AO91</f>
        <v>0</v>
      </c>
      <c r="AP90" s="43">
        <f>AP91</f>
        <v>0</v>
      </c>
      <c r="AQ90" s="43">
        <f>AQ91</f>
        <v>0</v>
      </c>
      <c r="AR90" s="43">
        <f>AR91</f>
        <v>0</v>
      </c>
      <c r="AS90" s="43"/>
      <c r="AT90" s="43">
        <f>AT91</f>
        <v>0</v>
      </c>
      <c r="AU90" s="43">
        <f>AU91</f>
        <v>0</v>
      </c>
      <c r="AV90" s="43"/>
      <c r="AW90" s="43">
        <f>AW91</f>
        <v>0</v>
      </c>
      <c r="AX90" s="43">
        <f>AX91</f>
        <v>0</v>
      </c>
      <c r="AY90" s="43"/>
      <c r="AZ90" s="43">
        <f>AZ91</f>
        <v>0</v>
      </c>
      <c r="BA90" s="43">
        <f>BA91</f>
        <v>0</v>
      </c>
      <c r="BB90" s="43"/>
      <c r="BC90" s="11">
        <f t="shared" si="31"/>
        <v>50944175</v>
      </c>
      <c r="BD90" s="11">
        <f>SUMIF($P$4:$BB$4,"Önként vállalt feladatok",P90:BB90)</f>
        <v>0</v>
      </c>
      <c r="BE90" s="130">
        <f t="shared" si="20"/>
        <v>0</v>
      </c>
      <c r="BF90" s="204"/>
    </row>
    <row r="91" spans="1:58" s="29" customFormat="1">
      <c r="A91" s="31"/>
      <c r="C91" s="14">
        <v>1</v>
      </c>
      <c r="D91" s="606" t="s">
        <v>335</v>
      </c>
      <c r="E91" s="606"/>
      <c r="F91" s="606"/>
      <c r="G91" s="606"/>
      <c r="H91" s="606"/>
      <c r="I91" s="16" t="s">
        <v>336</v>
      </c>
      <c r="J91" s="18">
        <f>J92+J96+J97+J100+J101</f>
        <v>0</v>
      </c>
      <c r="K91" s="18">
        <f t="shared" ref="K91:BE91" si="38">K92+K96+K97+K100+K101</f>
        <v>0</v>
      </c>
      <c r="L91" s="18">
        <f>L92+L96+L97+L100+L101</f>
        <v>0</v>
      </c>
      <c r="M91" s="18">
        <f t="shared" si="38"/>
        <v>50944175</v>
      </c>
      <c r="N91" s="18">
        <f t="shared" si="38"/>
        <v>0</v>
      </c>
      <c r="O91" s="18">
        <f>O92+O96+O97+O100+O101</f>
        <v>0</v>
      </c>
      <c r="P91" s="18">
        <f t="shared" si="38"/>
        <v>0</v>
      </c>
      <c r="Q91" s="18">
        <f t="shared" si="38"/>
        <v>0</v>
      </c>
      <c r="R91" s="18">
        <f t="shared" si="38"/>
        <v>0</v>
      </c>
      <c r="S91" s="18">
        <f t="shared" si="38"/>
        <v>0</v>
      </c>
      <c r="T91" s="18">
        <f t="shared" si="38"/>
        <v>0</v>
      </c>
      <c r="U91" s="18">
        <f t="shared" si="38"/>
        <v>0</v>
      </c>
      <c r="V91" s="18">
        <f t="shared" si="38"/>
        <v>0</v>
      </c>
      <c r="W91" s="18">
        <f t="shared" si="38"/>
        <v>0</v>
      </c>
      <c r="X91" s="18">
        <f t="shared" si="38"/>
        <v>0</v>
      </c>
      <c r="Y91" s="18">
        <f t="shared" si="38"/>
        <v>0</v>
      </c>
      <c r="Z91" s="18">
        <f t="shared" si="38"/>
        <v>0</v>
      </c>
      <c r="AA91" s="18">
        <f t="shared" si="38"/>
        <v>0</v>
      </c>
      <c r="AB91" s="18">
        <f t="shared" si="38"/>
        <v>0</v>
      </c>
      <c r="AC91" s="18">
        <f t="shared" si="38"/>
        <v>0</v>
      </c>
      <c r="AD91" s="18">
        <f t="shared" si="38"/>
        <v>0</v>
      </c>
      <c r="AE91" s="18">
        <f>AE92+AE96+AE97+AE100+AE101</f>
        <v>0</v>
      </c>
      <c r="AF91" s="18">
        <f>AF92+AF96+AF97+AF100+AF101</f>
        <v>0</v>
      </c>
      <c r="AG91" s="18">
        <f>AG92+AG96+AG97+AG100+AG101</f>
        <v>0</v>
      </c>
      <c r="AH91" s="18">
        <f t="shared" si="38"/>
        <v>0</v>
      </c>
      <c r="AI91" s="18">
        <f t="shared" si="38"/>
        <v>0</v>
      </c>
      <c r="AJ91" s="18">
        <f t="shared" si="38"/>
        <v>0</v>
      </c>
      <c r="AK91" s="18">
        <f t="shared" si="38"/>
        <v>0</v>
      </c>
      <c r="AL91" s="18">
        <f t="shared" si="38"/>
        <v>0</v>
      </c>
      <c r="AM91" s="18">
        <f t="shared" si="38"/>
        <v>0</v>
      </c>
      <c r="AN91" s="18">
        <f t="shared" si="38"/>
        <v>0</v>
      </c>
      <c r="AO91" s="18">
        <f t="shared" si="38"/>
        <v>0</v>
      </c>
      <c r="AP91" s="18">
        <f>AP92+AP96+AP97+AP100+AP101</f>
        <v>0</v>
      </c>
      <c r="AQ91" s="18">
        <f t="shared" si="38"/>
        <v>0</v>
      </c>
      <c r="AR91" s="18">
        <f t="shared" si="38"/>
        <v>0</v>
      </c>
      <c r="AS91" s="18">
        <f t="shared" si="38"/>
        <v>0</v>
      </c>
      <c r="AT91" s="18">
        <f t="shared" si="38"/>
        <v>0</v>
      </c>
      <c r="AU91" s="18">
        <f t="shared" si="38"/>
        <v>0</v>
      </c>
      <c r="AV91" s="18">
        <f t="shared" si="38"/>
        <v>0</v>
      </c>
      <c r="AW91" s="18">
        <f t="shared" si="38"/>
        <v>0</v>
      </c>
      <c r="AX91" s="18">
        <f t="shared" si="38"/>
        <v>0</v>
      </c>
      <c r="AY91" s="18">
        <f t="shared" si="38"/>
        <v>0</v>
      </c>
      <c r="AZ91" s="18">
        <f t="shared" si="38"/>
        <v>0</v>
      </c>
      <c r="BA91" s="18">
        <f t="shared" si="38"/>
        <v>0</v>
      </c>
      <c r="BB91" s="18">
        <f t="shared" si="38"/>
        <v>0</v>
      </c>
      <c r="BC91" s="18">
        <f>BC92+BC96+BC97+BC100+BC101</f>
        <v>50944175</v>
      </c>
      <c r="BD91" s="18">
        <f t="shared" si="38"/>
        <v>0</v>
      </c>
      <c r="BE91" s="131">
        <f t="shared" si="38"/>
        <v>0</v>
      </c>
      <c r="BF91" s="204"/>
    </row>
    <row r="92" spans="1:58" s="29" customFormat="1">
      <c r="A92" s="31"/>
      <c r="C92" s="44"/>
      <c r="D92" s="21">
        <v>1</v>
      </c>
      <c r="E92" s="6" t="s">
        <v>337</v>
      </c>
      <c r="F92" s="6"/>
      <c r="G92" s="6"/>
      <c r="H92" s="6"/>
      <c r="I92" s="6" t="s">
        <v>338</v>
      </c>
      <c r="J92" s="45">
        <f>SUM(J93:J95)</f>
        <v>0</v>
      </c>
      <c r="K92" s="45">
        <f t="shared" ref="K92:BB92" si="39">SUM(K93:K95)</f>
        <v>0</v>
      </c>
      <c r="L92" s="45">
        <f>SUM(L93:L95)</f>
        <v>0</v>
      </c>
      <c r="M92" s="45">
        <f t="shared" si="39"/>
        <v>10126500</v>
      </c>
      <c r="N92" s="45">
        <f t="shared" si="39"/>
        <v>0</v>
      </c>
      <c r="O92" s="45">
        <f>SUM(O93:O95)</f>
        <v>0</v>
      </c>
      <c r="P92" s="45">
        <f t="shared" si="39"/>
        <v>0</v>
      </c>
      <c r="Q92" s="45">
        <f t="shared" si="39"/>
        <v>0</v>
      </c>
      <c r="R92" s="45">
        <f t="shared" si="39"/>
        <v>0</v>
      </c>
      <c r="S92" s="45">
        <f t="shared" si="39"/>
        <v>0</v>
      </c>
      <c r="T92" s="45">
        <f t="shared" si="39"/>
        <v>0</v>
      </c>
      <c r="U92" s="45">
        <f t="shared" si="39"/>
        <v>0</v>
      </c>
      <c r="V92" s="45">
        <f t="shared" si="39"/>
        <v>0</v>
      </c>
      <c r="W92" s="45">
        <f t="shared" si="39"/>
        <v>0</v>
      </c>
      <c r="X92" s="45">
        <f t="shared" si="39"/>
        <v>0</v>
      </c>
      <c r="Y92" s="45">
        <f t="shared" si="39"/>
        <v>0</v>
      </c>
      <c r="Z92" s="45">
        <f t="shared" si="39"/>
        <v>0</v>
      </c>
      <c r="AA92" s="45">
        <f t="shared" si="39"/>
        <v>0</v>
      </c>
      <c r="AB92" s="45">
        <f t="shared" si="39"/>
        <v>0</v>
      </c>
      <c r="AC92" s="45">
        <f t="shared" si="39"/>
        <v>0</v>
      </c>
      <c r="AD92" s="45">
        <f t="shared" si="39"/>
        <v>0</v>
      </c>
      <c r="AE92" s="45">
        <f t="shared" si="39"/>
        <v>0</v>
      </c>
      <c r="AF92" s="45">
        <f t="shared" si="39"/>
        <v>0</v>
      </c>
      <c r="AG92" s="45">
        <f t="shared" si="39"/>
        <v>0</v>
      </c>
      <c r="AH92" s="45">
        <f t="shared" si="39"/>
        <v>0</v>
      </c>
      <c r="AI92" s="45">
        <f t="shared" si="39"/>
        <v>0</v>
      </c>
      <c r="AJ92" s="45">
        <f t="shared" si="39"/>
        <v>0</v>
      </c>
      <c r="AK92" s="45">
        <f t="shared" si="39"/>
        <v>0</v>
      </c>
      <c r="AL92" s="45">
        <f t="shared" si="39"/>
        <v>0</v>
      </c>
      <c r="AM92" s="45">
        <f t="shared" si="39"/>
        <v>0</v>
      </c>
      <c r="AN92" s="45">
        <f t="shared" si="39"/>
        <v>0</v>
      </c>
      <c r="AO92" s="45">
        <f t="shared" si="39"/>
        <v>0</v>
      </c>
      <c r="AP92" s="45">
        <f t="shared" si="39"/>
        <v>0</v>
      </c>
      <c r="AQ92" s="45">
        <f t="shared" si="39"/>
        <v>0</v>
      </c>
      <c r="AR92" s="45">
        <f t="shared" si="39"/>
        <v>0</v>
      </c>
      <c r="AS92" s="45">
        <f t="shared" si="39"/>
        <v>0</v>
      </c>
      <c r="AT92" s="45">
        <f t="shared" si="39"/>
        <v>0</v>
      </c>
      <c r="AU92" s="45">
        <f t="shared" si="39"/>
        <v>0</v>
      </c>
      <c r="AV92" s="45">
        <f t="shared" si="39"/>
        <v>0</v>
      </c>
      <c r="AW92" s="45">
        <f t="shared" si="39"/>
        <v>0</v>
      </c>
      <c r="AX92" s="45">
        <f t="shared" si="39"/>
        <v>0</v>
      </c>
      <c r="AY92" s="45">
        <f t="shared" si="39"/>
        <v>0</v>
      </c>
      <c r="AZ92" s="45">
        <f t="shared" si="39"/>
        <v>0</v>
      </c>
      <c r="BA92" s="45">
        <f t="shared" si="39"/>
        <v>0</v>
      </c>
      <c r="BB92" s="45">
        <f t="shared" si="39"/>
        <v>0</v>
      </c>
      <c r="BC92" s="22">
        <f>SUMIF($J$4:$BB$4,"Kötelező feladatok",J92:BB92)</f>
        <v>10126500</v>
      </c>
      <c r="BD92" s="22">
        <f>SUMIF($J$4:$BB$4,"Kötelező feladatok",K92:BC92)</f>
        <v>0</v>
      </c>
      <c r="BE92" s="208">
        <f>SUMIF($J$4:$BB$4,"Kötelező feladatok",L92:BD92)</f>
        <v>0</v>
      </c>
      <c r="BF92" s="204"/>
    </row>
    <row r="93" spans="1:58" s="29" customFormat="1">
      <c r="A93" s="31"/>
      <c r="C93" s="44"/>
      <c r="D93" s="19"/>
      <c r="E93" s="21">
        <v>1</v>
      </c>
      <c r="F93" s="603" t="s">
        <v>339</v>
      </c>
      <c r="G93" s="603"/>
      <c r="H93" s="603"/>
      <c r="I93" s="13" t="s">
        <v>340</v>
      </c>
      <c r="J93" s="26"/>
      <c r="K93" s="26"/>
      <c r="L93" s="26"/>
      <c r="M93" s="26">
        <v>10126500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2">
        <f t="shared" ref="BC93:BE102" si="40">SUMIF($J$4:$BB$4,"Kötelező feladatok",J93:BB93)</f>
        <v>10126500</v>
      </c>
      <c r="BD93" s="22">
        <f t="shared" si="40"/>
        <v>0</v>
      </c>
      <c r="BE93" s="208">
        <f t="shared" si="40"/>
        <v>0</v>
      </c>
      <c r="BF93" s="204"/>
    </row>
    <row r="94" spans="1:58" s="19" customFormat="1" ht="15" customHeight="1">
      <c r="A94" s="12"/>
      <c r="E94" s="21">
        <v>2</v>
      </c>
      <c r="F94" s="603" t="s">
        <v>341</v>
      </c>
      <c r="G94" s="603"/>
      <c r="H94" s="603"/>
      <c r="I94" s="13" t="s">
        <v>342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2">
        <f t="shared" si="40"/>
        <v>0</v>
      </c>
      <c r="BD94" s="22">
        <f t="shared" si="40"/>
        <v>0</v>
      </c>
      <c r="BE94" s="208">
        <f t="shared" si="40"/>
        <v>0</v>
      </c>
      <c r="BF94" s="203"/>
    </row>
    <row r="95" spans="1:58" ht="15" customHeight="1">
      <c r="A95" s="20"/>
      <c r="D95" s="19"/>
      <c r="E95" s="21">
        <v>3</v>
      </c>
      <c r="F95" s="603" t="s">
        <v>343</v>
      </c>
      <c r="G95" s="603"/>
      <c r="H95" s="603"/>
      <c r="I95" s="13" t="s">
        <v>344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2">
        <f t="shared" si="40"/>
        <v>0</v>
      </c>
      <c r="BD95" s="22">
        <f t="shared" si="40"/>
        <v>0</v>
      </c>
      <c r="BE95" s="208">
        <f t="shared" si="40"/>
        <v>0</v>
      </c>
      <c r="BF95" s="85"/>
    </row>
    <row r="96" spans="1:58">
      <c r="A96" s="20"/>
      <c r="D96" s="21">
        <v>2</v>
      </c>
      <c r="E96" s="13" t="s">
        <v>345</v>
      </c>
      <c r="F96" s="24"/>
      <c r="G96" s="24"/>
      <c r="H96" s="24"/>
      <c r="I96" s="24" t="s">
        <v>346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2">
        <f t="shared" si="40"/>
        <v>0</v>
      </c>
      <c r="BD96" s="22">
        <f t="shared" si="40"/>
        <v>0</v>
      </c>
      <c r="BE96" s="208">
        <f t="shared" si="40"/>
        <v>0</v>
      </c>
      <c r="BF96" s="85"/>
    </row>
    <row r="97" spans="1:58">
      <c r="A97" s="20"/>
      <c r="D97" s="21">
        <v>3</v>
      </c>
      <c r="E97" s="13" t="s">
        <v>347</v>
      </c>
      <c r="F97" s="24"/>
      <c r="G97" s="24"/>
      <c r="H97" s="24"/>
      <c r="I97" s="24" t="s">
        <v>348</v>
      </c>
      <c r="J97" s="45">
        <f>SUM(J98:J99)</f>
        <v>0</v>
      </c>
      <c r="K97" s="45">
        <f t="shared" ref="K97:BB97" si="41">SUM(K98:K99)</f>
        <v>0</v>
      </c>
      <c r="L97" s="45">
        <f>SUM(L98:L99)</f>
        <v>0</v>
      </c>
      <c r="M97" s="45">
        <f t="shared" si="41"/>
        <v>40817675</v>
      </c>
      <c r="N97" s="45">
        <f t="shared" si="41"/>
        <v>0</v>
      </c>
      <c r="O97" s="45">
        <f t="shared" si="41"/>
        <v>0</v>
      </c>
      <c r="P97" s="45">
        <f t="shared" si="41"/>
        <v>0</v>
      </c>
      <c r="Q97" s="45">
        <f t="shared" si="41"/>
        <v>0</v>
      </c>
      <c r="R97" s="45">
        <f t="shared" si="41"/>
        <v>0</v>
      </c>
      <c r="S97" s="45">
        <f t="shared" si="41"/>
        <v>0</v>
      </c>
      <c r="T97" s="45">
        <f t="shared" si="41"/>
        <v>0</v>
      </c>
      <c r="U97" s="45">
        <f t="shared" si="41"/>
        <v>0</v>
      </c>
      <c r="V97" s="45">
        <f t="shared" si="41"/>
        <v>0</v>
      </c>
      <c r="W97" s="45">
        <f t="shared" si="41"/>
        <v>0</v>
      </c>
      <c r="X97" s="45">
        <f t="shared" si="41"/>
        <v>0</v>
      </c>
      <c r="Y97" s="45">
        <f t="shared" si="41"/>
        <v>0</v>
      </c>
      <c r="Z97" s="45">
        <f t="shared" si="41"/>
        <v>0</v>
      </c>
      <c r="AA97" s="45">
        <f t="shared" si="41"/>
        <v>0</v>
      </c>
      <c r="AB97" s="45">
        <f t="shared" si="41"/>
        <v>0</v>
      </c>
      <c r="AC97" s="45">
        <f t="shared" si="41"/>
        <v>0</v>
      </c>
      <c r="AD97" s="45">
        <f t="shared" si="41"/>
        <v>0</v>
      </c>
      <c r="AE97" s="45">
        <f t="shared" si="41"/>
        <v>0</v>
      </c>
      <c r="AF97" s="45">
        <f t="shared" si="41"/>
        <v>0</v>
      </c>
      <c r="AG97" s="45">
        <f t="shared" si="41"/>
        <v>0</v>
      </c>
      <c r="AH97" s="45">
        <f t="shared" si="41"/>
        <v>0</v>
      </c>
      <c r="AI97" s="45">
        <f t="shared" si="41"/>
        <v>0</v>
      </c>
      <c r="AJ97" s="45">
        <f t="shared" si="41"/>
        <v>0</v>
      </c>
      <c r="AK97" s="45">
        <f t="shared" si="41"/>
        <v>0</v>
      </c>
      <c r="AL97" s="45">
        <f t="shared" si="41"/>
        <v>0</v>
      </c>
      <c r="AM97" s="45">
        <f t="shared" si="41"/>
        <v>0</v>
      </c>
      <c r="AN97" s="45">
        <f t="shared" si="41"/>
        <v>0</v>
      </c>
      <c r="AO97" s="45">
        <f t="shared" si="41"/>
        <v>0</v>
      </c>
      <c r="AP97" s="45">
        <f t="shared" si="41"/>
        <v>0</v>
      </c>
      <c r="AQ97" s="45">
        <f t="shared" si="41"/>
        <v>0</v>
      </c>
      <c r="AR97" s="45">
        <f t="shared" si="41"/>
        <v>0</v>
      </c>
      <c r="AS97" s="45">
        <f t="shared" si="41"/>
        <v>0</v>
      </c>
      <c r="AT97" s="45">
        <f t="shared" si="41"/>
        <v>0</v>
      </c>
      <c r="AU97" s="45">
        <f t="shared" si="41"/>
        <v>0</v>
      </c>
      <c r="AV97" s="45">
        <f t="shared" si="41"/>
        <v>0</v>
      </c>
      <c r="AW97" s="45">
        <f t="shared" si="41"/>
        <v>0</v>
      </c>
      <c r="AX97" s="45">
        <f t="shared" si="41"/>
        <v>0</v>
      </c>
      <c r="AY97" s="45">
        <f t="shared" si="41"/>
        <v>0</v>
      </c>
      <c r="AZ97" s="45">
        <f t="shared" si="41"/>
        <v>0</v>
      </c>
      <c r="BA97" s="45">
        <f t="shared" si="41"/>
        <v>0</v>
      </c>
      <c r="BB97" s="45">
        <f t="shared" si="41"/>
        <v>0</v>
      </c>
      <c r="BC97" s="22">
        <f>SUMIF($J$4:$BB$4,"Kötelező feladatok",J97:BB97)</f>
        <v>40817675</v>
      </c>
      <c r="BD97" s="22">
        <f t="shared" si="40"/>
        <v>0</v>
      </c>
      <c r="BE97" s="208">
        <f t="shared" si="40"/>
        <v>0</v>
      </c>
      <c r="BF97" s="85"/>
    </row>
    <row r="98" spans="1:58">
      <c r="A98" s="20"/>
      <c r="E98" s="21">
        <v>1</v>
      </c>
      <c r="F98" s="603" t="s">
        <v>349</v>
      </c>
      <c r="G98" s="603"/>
      <c r="H98" s="603"/>
      <c r="I98" s="13" t="s">
        <v>350</v>
      </c>
      <c r="J98" s="26"/>
      <c r="K98" s="26"/>
      <c r="L98" s="26"/>
      <c r="M98" s="26">
        <v>40817675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2">
        <f t="shared" si="40"/>
        <v>40817675</v>
      </c>
      <c r="BD98" s="22">
        <f t="shared" si="40"/>
        <v>0</v>
      </c>
      <c r="BE98" s="208">
        <f t="shared" si="40"/>
        <v>0</v>
      </c>
      <c r="BF98" s="85"/>
    </row>
    <row r="99" spans="1:58">
      <c r="A99" s="20"/>
      <c r="E99" s="21">
        <v>2</v>
      </c>
      <c r="F99" s="603" t="s">
        <v>351</v>
      </c>
      <c r="G99" s="603"/>
      <c r="H99" s="603"/>
      <c r="I99" s="13" t="s">
        <v>352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2">
        <f t="shared" si="40"/>
        <v>0</v>
      </c>
      <c r="BD99" s="22">
        <f t="shared" si="40"/>
        <v>0</v>
      </c>
      <c r="BE99" s="208">
        <f t="shared" si="40"/>
        <v>0</v>
      </c>
      <c r="BF99" s="85"/>
    </row>
    <row r="100" spans="1:58">
      <c r="A100" s="20"/>
      <c r="D100" s="21">
        <v>4</v>
      </c>
      <c r="E100" s="13" t="s">
        <v>353</v>
      </c>
      <c r="F100" s="24"/>
      <c r="G100" s="24"/>
      <c r="H100" s="24"/>
      <c r="I100" s="24" t="s">
        <v>354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2">
        <f t="shared" si="40"/>
        <v>0</v>
      </c>
      <c r="BD100" s="22">
        <f>SUMIF($P$4:$BB$4,"Önként vállalt feladatok",P100:BB100)</f>
        <v>0</v>
      </c>
      <c r="BE100" s="208">
        <f>SUMIF($P$4:$BB$4,"Államigazgatási feladatok",P100:BB100)</f>
        <v>0</v>
      </c>
      <c r="BF100" s="85"/>
    </row>
    <row r="101" spans="1:58" ht="14.25" customHeight="1">
      <c r="A101" s="20"/>
      <c r="D101" s="21">
        <v>5</v>
      </c>
      <c r="E101" s="13" t="s">
        <v>355</v>
      </c>
      <c r="F101" s="24"/>
      <c r="G101" s="24"/>
      <c r="H101" s="24"/>
      <c r="I101" s="24" t="s">
        <v>356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2">
        <f t="shared" si="40"/>
        <v>0</v>
      </c>
      <c r="BD101" s="22">
        <f>SUMIF($P$4:$BB$4,"Önként vállalt feladatok",P101:BB101)</f>
        <v>0</v>
      </c>
      <c r="BE101" s="208">
        <f>SUMIF($P$4:$BB$4,"Államigazgatási feladatok",P101:BB101)</f>
        <v>0</v>
      </c>
      <c r="BF101" s="85"/>
    </row>
    <row r="102" spans="1:58" ht="15" hidden="1" customHeight="1" thickBot="1">
      <c r="A102" s="20"/>
      <c r="B102" s="40"/>
      <c r="C102" s="21">
        <v>2</v>
      </c>
      <c r="D102" s="13"/>
      <c r="E102" s="24"/>
      <c r="F102" s="24"/>
      <c r="G102" s="24"/>
      <c r="H102" s="24"/>
      <c r="I102" s="24" t="s">
        <v>357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2">
        <f t="shared" si="40"/>
        <v>0</v>
      </c>
      <c r="BD102" s="22">
        <f>SUMIF($P$4:$BB$4,"Önként vállalt feladatok",P102:BB102)</f>
        <v>0</v>
      </c>
      <c r="BE102" s="208">
        <f>SUMIF($P$4:$BB$4,"Államigazgatási feladatok",P102:BB102)</f>
        <v>0</v>
      </c>
      <c r="BF102" s="85"/>
    </row>
    <row r="103" spans="1:58" ht="27" customHeight="1">
      <c r="A103" s="604" t="s">
        <v>358</v>
      </c>
      <c r="B103" s="605"/>
      <c r="C103" s="605"/>
      <c r="D103" s="605"/>
      <c r="E103" s="605"/>
      <c r="F103" s="605"/>
      <c r="G103" s="605"/>
      <c r="H103" s="605"/>
      <c r="I103" s="200"/>
      <c r="J103" s="38">
        <f>J88+J90</f>
        <v>1800000</v>
      </c>
      <c r="K103" s="38">
        <f t="shared" ref="K103:BE103" si="42">K88+K90</f>
        <v>0</v>
      </c>
      <c r="L103" s="38">
        <f t="shared" si="42"/>
        <v>0</v>
      </c>
      <c r="M103" s="38">
        <f t="shared" si="42"/>
        <v>102808919</v>
      </c>
      <c r="N103" s="38">
        <f t="shared" si="42"/>
        <v>0</v>
      </c>
      <c r="O103" s="38">
        <f t="shared" si="42"/>
        <v>0</v>
      </c>
      <c r="P103" s="38">
        <f t="shared" si="42"/>
        <v>904986</v>
      </c>
      <c r="Q103" s="38">
        <f t="shared" si="42"/>
        <v>0</v>
      </c>
      <c r="R103" s="38">
        <f t="shared" si="42"/>
        <v>0</v>
      </c>
      <c r="S103" s="38">
        <f t="shared" si="42"/>
        <v>0</v>
      </c>
      <c r="T103" s="38">
        <f t="shared" si="42"/>
        <v>0</v>
      </c>
      <c r="U103" s="38">
        <f t="shared" si="42"/>
        <v>0</v>
      </c>
      <c r="V103" s="38">
        <f t="shared" si="42"/>
        <v>0</v>
      </c>
      <c r="W103" s="38">
        <f t="shared" si="42"/>
        <v>0</v>
      </c>
      <c r="X103" s="38">
        <f t="shared" si="42"/>
        <v>0</v>
      </c>
      <c r="Y103" s="38">
        <f t="shared" si="42"/>
        <v>0</v>
      </c>
      <c r="Z103" s="38">
        <f t="shared" si="42"/>
        <v>0</v>
      </c>
      <c r="AA103" s="38">
        <f t="shared" si="42"/>
        <v>0</v>
      </c>
      <c r="AB103" s="38">
        <f t="shared" si="42"/>
        <v>251000</v>
      </c>
      <c r="AC103" s="38">
        <f t="shared" si="42"/>
        <v>0</v>
      </c>
      <c r="AD103" s="38">
        <f t="shared" si="42"/>
        <v>0</v>
      </c>
      <c r="AE103" s="38">
        <f t="shared" si="42"/>
        <v>1918986</v>
      </c>
      <c r="AF103" s="38">
        <f t="shared" si="42"/>
        <v>0</v>
      </c>
      <c r="AG103" s="38">
        <f t="shared" si="42"/>
        <v>0</v>
      </c>
      <c r="AH103" s="38">
        <f t="shared" si="42"/>
        <v>0</v>
      </c>
      <c r="AI103" s="38">
        <f t="shared" si="42"/>
        <v>0</v>
      </c>
      <c r="AJ103" s="38">
        <f t="shared" si="42"/>
        <v>0</v>
      </c>
      <c r="AK103" s="38">
        <f t="shared" si="42"/>
        <v>2665660</v>
      </c>
      <c r="AL103" s="38">
        <f t="shared" si="42"/>
        <v>0</v>
      </c>
      <c r="AM103" s="38">
        <f t="shared" si="42"/>
        <v>0</v>
      </c>
      <c r="AN103" s="38">
        <f t="shared" si="42"/>
        <v>400538</v>
      </c>
      <c r="AO103" s="38">
        <f t="shared" si="42"/>
        <v>0</v>
      </c>
      <c r="AP103" s="38">
        <f t="shared" si="42"/>
        <v>0</v>
      </c>
      <c r="AQ103" s="38">
        <f t="shared" si="42"/>
        <v>504000</v>
      </c>
      <c r="AR103" s="38">
        <f t="shared" si="42"/>
        <v>0</v>
      </c>
      <c r="AS103" s="38">
        <f t="shared" si="42"/>
        <v>0</v>
      </c>
      <c r="AT103" s="38">
        <f t="shared" si="42"/>
        <v>23760134</v>
      </c>
      <c r="AU103" s="38">
        <f t="shared" si="42"/>
        <v>0</v>
      </c>
      <c r="AV103" s="38">
        <f t="shared" si="42"/>
        <v>0</v>
      </c>
      <c r="AW103" s="38">
        <f t="shared" si="42"/>
        <v>5900000</v>
      </c>
      <c r="AX103" s="38">
        <f t="shared" si="42"/>
        <v>0</v>
      </c>
      <c r="AY103" s="38">
        <f t="shared" si="42"/>
        <v>0</v>
      </c>
      <c r="AZ103" s="38">
        <f t="shared" si="42"/>
        <v>13176650</v>
      </c>
      <c r="BA103" s="38">
        <f t="shared" si="42"/>
        <v>0</v>
      </c>
      <c r="BB103" s="38">
        <f t="shared" si="42"/>
        <v>0</v>
      </c>
      <c r="BC103" s="38">
        <f t="shared" si="42"/>
        <v>154090873</v>
      </c>
      <c r="BD103" s="38">
        <f t="shared" si="42"/>
        <v>0</v>
      </c>
      <c r="BE103" s="138">
        <f t="shared" si="42"/>
        <v>0</v>
      </c>
      <c r="BF103" s="85"/>
    </row>
    <row r="104" spans="1:58" ht="23.25" customHeight="1" thickBot="1">
      <c r="A104" s="601" t="s">
        <v>359</v>
      </c>
      <c r="B104" s="602"/>
      <c r="C104" s="602"/>
      <c r="D104" s="602"/>
      <c r="E104" s="602"/>
      <c r="F104" s="602"/>
      <c r="G104" s="602"/>
      <c r="H104" s="602"/>
      <c r="I104" s="202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210">
        <f>SUMIF($J$4:$BB$4,"Kötelező feladatok",J104:BB104)</f>
        <v>0</v>
      </c>
      <c r="BD104" s="210">
        <f>SUMIF($P$4:$BB$4,"Önként vállalt feladatok",P104:BB104)</f>
        <v>0</v>
      </c>
      <c r="BE104" s="211">
        <f>SUMIF($P$4:$BB$4,"Államigazgatási feladatok",P104:BB104)</f>
        <v>0</v>
      </c>
      <c r="BF104" s="85"/>
    </row>
    <row r="105" spans="1:58">
      <c r="A105" s="205"/>
      <c r="B105" s="50"/>
      <c r="C105" s="50"/>
      <c r="D105" s="50"/>
      <c r="E105" s="50"/>
      <c r="F105" s="50"/>
      <c r="G105" s="50"/>
      <c r="H105" s="50"/>
      <c r="I105" s="50"/>
      <c r="J105" s="51"/>
      <c r="K105" s="51"/>
      <c r="L105" s="129"/>
      <c r="M105" s="51"/>
      <c r="N105" s="51"/>
      <c r="O105" s="129"/>
      <c r="P105" s="51"/>
      <c r="Q105" s="51"/>
      <c r="R105" s="129"/>
      <c r="S105" s="51"/>
      <c r="T105" s="51"/>
      <c r="U105" s="129"/>
      <c r="V105" s="51"/>
      <c r="W105" s="51"/>
      <c r="X105" s="129"/>
      <c r="Y105" s="51"/>
      <c r="Z105" s="51"/>
      <c r="AA105" s="129"/>
      <c r="AB105" s="129"/>
      <c r="AC105" s="129"/>
      <c r="AD105" s="129"/>
      <c r="AE105" s="129"/>
      <c r="AF105" s="129"/>
      <c r="AG105" s="129"/>
      <c r="AH105" s="51"/>
      <c r="AI105" s="51"/>
      <c r="AJ105" s="129"/>
      <c r="AK105" s="51"/>
      <c r="AL105" s="51"/>
      <c r="AM105" s="129"/>
      <c r="AN105" s="51"/>
      <c r="AO105" s="51"/>
      <c r="AP105" s="129"/>
      <c r="AQ105" s="51"/>
      <c r="AR105" s="51"/>
      <c r="AS105" s="129"/>
      <c r="AT105" s="51"/>
      <c r="AU105" s="51"/>
      <c r="AV105" s="129"/>
      <c r="AW105" s="51"/>
      <c r="AX105" s="51"/>
      <c r="AY105" s="129"/>
      <c r="AZ105" s="153">
        <f>AZ18</f>
        <v>12796650</v>
      </c>
      <c r="BA105" s="51"/>
      <c r="BB105" s="129"/>
      <c r="BC105" s="51"/>
      <c r="BD105" s="51"/>
      <c r="BE105" s="129"/>
    </row>
    <row r="106" spans="1:58" ht="15.75" thickBot="1">
      <c r="A106" s="46"/>
      <c r="B106" s="47"/>
      <c r="C106" s="47"/>
      <c r="D106" s="47"/>
      <c r="E106" s="47"/>
      <c r="F106" s="47"/>
      <c r="G106" s="47"/>
      <c r="H106" s="47"/>
      <c r="I106" s="47"/>
      <c r="J106" s="48"/>
      <c r="K106" s="48"/>
      <c r="L106" s="49"/>
      <c r="M106" s="48"/>
      <c r="N106" s="48"/>
      <c r="O106" s="49"/>
      <c r="P106" s="48"/>
      <c r="Q106" s="48"/>
      <c r="R106" s="49"/>
      <c r="S106" s="48"/>
      <c r="T106" s="48"/>
      <c r="U106" s="49"/>
      <c r="V106" s="48"/>
      <c r="W106" s="48"/>
      <c r="X106" s="49"/>
      <c r="Y106" s="48"/>
      <c r="Z106" s="48"/>
      <c r="AA106" s="49"/>
      <c r="AB106" s="49"/>
      <c r="AC106" s="49"/>
      <c r="AD106" s="49"/>
      <c r="AE106" s="49"/>
      <c r="AF106" s="49"/>
      <c r="AG106" s="49"/>
      <c r="AH106" s="48"/>
      <c r="AI106" s="48"/>
      <c r="AJ106" s="49"/>
      <c r="AK106" s="48"/>
      <c r="AL106" s="48"/>
      <c r="AM106" s="49"/>
      <c r="AN106" s="48"/>
      <c r="AO106" s="48"/>
      <c r="AP106" s="49"/>
      <c r="AQ106" s="48"/>
      <c r="AR106" s="48"/>
      <c r="AS106" s="49"/>
      <c r="AT106" s="48"/>
      <c r="AU106" s="48"/>
      <c r="AV106" s="49"/>
      <c r="AW106" s="48"/>
      <c r="AX106" s="48"/>
      <c r="AY106" s="49"/>
      <c r="AZ106" s="26"/>
      <c r="BA106" s="48"/>
      <c r="BB106" s="49"/>
      <c r="BC106" s="48"/>
      <c r="BD106" s="48"/>
      <c r="BE106" s="49"/>
    </row>
    <row r="107" spans="1:58" ht="15.75" thickBot="1">
      <c r="A107" s="50"/>
      <c r="B107" s="50"/>
      <c r="C107" s="50"/>
      <c r="D107" s="50"/>
      <c r="E107" s="50"/>
      <c r="F107" s="50"/>
      <c r="G107" s="50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48">
        <v>2508309</v>
      </c>
      <c r="BA107" s="51"/>
      <c r="BB107" s="51"/>
      <c r="BC107" s="51"/>
      <c r="BD107" s="51"/>
      <c r="BE107" s="51"/>
    </row>
    <row r="108" spans="1:58"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51">
        <f>AZ105+AZ107</f>
        <v>15304959</v>
      </c>
      <c r="BA108" s="26"/>
      <c r="BB108" s="26"/>
      <c r="BC108" s="26"/>
      <c r="BD108" s="26"/>
      <c r="BE108" s="26"/>
    </row>
    <row r="109" spans="1:58" s="29" customFormat="1">
      <c r="B109" s="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26">
        <f>'kiadási tábla 5.sz ered.ei.'!AX63</f>
        <v>12550387</v>
      </c>
      <c r="BA109" s="36"/>
      <c r="BB109" s="36"/>
      <c r="BC109" s="36"/>
      <c r="BD109" s="36"/>
      <c r="BE109" s="36"/>
    </row>
    <row r="110" spans="1:58" ht="15" customHeight="1">
      <c r="B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36">
        <f>AZ108-AZ109</f>
        <v>2754572</v>
      </c>
      <c r="BA110" s="26"/>
      <c r="BB110" s="26"/>
      <c r="BC110" s="26"/>
      <c r="BD110" s="26"/>
      <c r="BE110" s="26"/>
    </row>
    <row r="111" spans="1:58">
      <c r="B111" s="29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8">
      <c r="AZ112" s="26"/>
      <c r="BC112" s="145"/>
    </row>
    <row r="113" spans="1:57">
      <c r="B113" s="29"/>
    </row>
    <row r="114" spans="1:57" ht="27" customHeight="1">
      <c r="B114" s="29"/>
    </row>
    <row r="115" spans="1:57" ht="23.25" customHeight="1">
      <c r="B115" s="29"/>
    </row>
    <row r="116" spans="1:57" ht="24" customHeight="1">
      <c r="A116" s="40"/>
      <c r="B116" s="29"/>
    </row>
    <row r="117" spans="1:57" s="19" customFormat="1" ht="17.25" customHeight="1">
      <c r="B117" s="29"/>
      <c r="AZ117" s="6"/>
    </row>
    <row r="118" spans="1:57">
      <c r="B118" s="29"/>
      <c r="AZ118" s="19"/>
    </row>
    <row r="119" spans="1:57">
      <c r="B119" s="29"/>
    </row>
    <row r="120" spans="1:57" s="29" customFormat="1">
      <c r="AZ120" s="6"/>
    </row>
    <row r="121" spans="1:57" s="29" customFormat="1"/>
    <row r="122" spans="1:57" s="29" customFormat="1">
      <c r="C122" s="6"/>
      <c r="D122" s="622"/>
      <c r="E122" s="622"/>
      <c r="F122" s="622"/>
      <c r="G122" s="622"/>
      <c r="H122" s="622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BA122" s="39"/>
      <c r="BB122" s="39"/>
      <c r="BC122" s="39"/>
      <c r="BD122" s="39"/>
      <c r="BE122" s="39"/>
    </row>
    <row r="123" spans="1:57">
      <c r="D123" s="622"/>
      <c r="E123" s="622"/>
      <c r="F123" s="622"/>
      <c r="G123" s="622"/>
      <c r="H123" s="622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s="29" customFormat="1" ht="27" customHeight="1">
      <c r="A124" s="691"/>
      <c r="B124" s="691"/>
      <c r="C124" s="691"/>
      <c r="D124" s="691"/>
      <c r="E124" s="691"/>
      <c r="F124" s="691"/>
      <c r="G124" s="691"/>
      <c r="H124" s="691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39"/>
      <c r="BA124" s="40"/>
      <c r="BB124" s="40"/>
      <c r="BC124" s="40"/>
      <c r="BD124" s="40"/>
      <c r="BE124" s="40"/>
    </row>
    <row r="125" spans="1:57" s="19" customFormat="1" ht="23.25" customHeight="1">
      <c r="A125" s="692"/>
      <c r="B125" s="692"/>
      <c r="C125" s="692"/>
      <c r="D125" s="692"/>
      <c r="E125" s="692"/>
      <c r="F125" s="692"/>
      <c r="G125" s="692"/>
      <c r="H125" s="69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40"/>
      <c r="BA125" s="52"/>
      <c r="BB125" s="52"/>
      <c r="BC125" s="52"/>
      <c r="BD125" s="52"/>
      <c r="BE125" s="52"/>
    </row>
    <row r="126" spans="1:57">
      <c r="AZ126" s="52"/>
    </row>
    <row r="127" spans="1:57"/>
    <row r="128" spans="1:57"/>
    <row r="129" spans="1:57" ht="12.75" hidden="1" customHeight="1"/>
    <row r="130" spans="1:57" s="53" customFormat="1" ht="15" hidden="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</row>
    <row r="131" spans="1:57" s="53" customFormat="1" ht="15" hidden="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</row>
    <row r="132" spans="1:57" s="53" customFormat="1" ht="15" hidden="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s="53" customFormat="1" ht="15" hidden="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s="53" customFormat="1" ht="15" hidden="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s="53" customFormat="1" ht="15" hidden="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s="53" customFormat="1" ht="15" hidden="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s="53" customFormat="1" ht="15" hidden="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s="53" customFormat="1" ht="15" hidden="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s="53" customFormat="1" ht="15" hidden="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</row>
    <row r="140" spans="1:57" s="53" customFormat="1" ht="15" hidden="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s="53" customFormat="1" ht="15" hidden="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/>
    <row r="143" spans="1:57"/>
    <row r="144" spans="1:57"/>
    <row r="145"/>
    <row r="146"/>
    <row r="147" hidden="1"/>
  </sheetData>
  <mergeCells count="121">
    <mergeCell ref="D123:H123"/>
    <mergeCell ref="F93:H93"/>
    <mergeCell ref="F94:H94"/>
    <mergeCell ref="F95:H95"/>
    <mergeCell ref="A124:H124"/>
    <mergeCell ref="A125:H125"/>
    <mergeCell ref="F98:H98"/>
    <mergeCell ref="F99:H99"/>
    <mergeCell ref="A103:H103"/>
    <mergeCell ref="A104:H104"/>
    <mergeCell ref="D122:H122"/>
    <mergeCell ref="G43:H43"/>
    <mergeCell ref="E79:H79"/>
    <mergeCell ref="E82:H82"/>
    <mergeCell ref="A88:H88"/>
    <mergeCell ref="A89:H89"/>
    <mergeCell ref="D91:H91"/>
    <mergeCell ref="FP4:FR4"/>
    <mergeCell ref="FS4:FU4"/>
    <mergeCell ref="FV4:FX4"/>
    <mergeCell ref="G22:H22"/>
    <mergeCell ref="G41:H41"/>
    <mergeCell ref="G42:H42"/>
    <mergeCell ref="EX4:EZ4"/>
    <mergeCell ref="FA4:FC4"/>
    <mergeCell ref="FD4:FF4"/>
    <mergeCell ref="FG4:FI4"/>
    <mergeCell ref="FJ4:FL4"/>
    <mergeCell ref="FM4:FO4"/>
    <mergeCell ref="EF4:EH4"/>
    <mergeCell ref="EI4:EK4"/>
    <mergeCell ref="EL4:EN4"/>
    <mergeCell ref="EO4:EQ4"/>
    <mergeCell ref="ER4:ET4"/>
    <mergeCell ref="EU4:EW4"/>
    <mergeCell ref="DN4:DP4"/>
    <mergeCell ref="DQ4:DS4"/>
    <mergeCell ref="DT4:DV4"/>
    <mergeCell ref="DW4:DY4"/>
    <mergeCell ref="DZ4:EB4"/>
    <mergeCell ref="EC4:EE4"/>
    <mergeCell ref="CV4:CX4"/>
    <mergeCell ref="CY4:DA4"/>
    <mergeCell ref="DB4:DD4"/>
    <mergeCell ref="DE4:DG4"/>
    <mergeCell ref="DH4:DJ4"/>
    <mergeCell ref="DK4:DM4"/>
    <mergeCell ref="CD4:CF4"/>
    <mergeCell ref="CG4:CI4"/>
    <mergeCell ref="CJ4:CL4"/>
    <mergeCell ref="CM4:CO4"/>
    <mergeCell ref="CP4:CR4"/>
    <mergeCell ref="CS4:CU4"/>
    <mergeCell ref="BO4:BQ4"/>
    <mergeCell ref="BR4:BT4"/>
    <mergeCell ref="BC2:BE3"/>
    <mergeCell ref="BU4:BW4"/>
    <mergeCell ref="BX4:BZ4"/>
    <mergeCell ref="CA4:CC4"/>
    <mergeCell ref="AT3:AV3"/>
    <mergeCell ref="AZ3:BB3"/>
    <mergeCell ref="AW3:AY3"/>
    <mergeCell ref="BF4:BH4"/>
    <mergeCell ref="BI4:BK4"/>
    <mergeCell ref="BL4:BN4"/>
    <mergeCell ref="J3:L3"/>
    <mergeCell ref="M3:O3"/>
    <mergeCell ref="P3:R3"/>
    <mergeCell ref="S3:U3"/>
    <mergeCell ref="V3:X3"/>
    <mergeCell ref="Y3:AA3"/>
    <mergeCell ref="AB3:AD3"/>
    <mergeCell ref="AE3:AG3"/>
    <mergeCell ref="AH1:AJ2"/>
    <mergeCell ref="AK1:AM2"/>
    <mergeCell ref="AN1:AP2"/>
    <mergeCell ref="AQ1:AS2"/>
    <mergeCell ref="AH3:AJ3"/>
    <mergeCell ref="AK3:AM3"/>
    <mergeCell ref="AN3:AP3"/>
    <mergeCell ref="AQ3:AS3"/>
    <mergeCell ref="A2:A4"/>
    <mergeCell ref="B2:B4"/>
    <mergeCell ref="C2:C4"/>
    <mergeCell ref="D2:D4"/>
    <mergeCell ref="E2:H4"/>
    <mergeCell ref="I2:I4"/>
    <mergeCell ref="CY1:DA1"/>
    <mergeCell ref="DB1:DD1"/>
    <mergeCell ref="DE1:DG1"/>
    <mergeCell ref="DH1:DJ1"/>
    <mergeCell ref="DK1:DM1"/>
    <mergeCell ref="DN1:DP1"/>
    <mergeCell ref="CG1:CI1"/>
    <mergeCell ref="CJ1:CL1"/>
    <mergeCell ref="CM1:CO1"/>
    <mergeCell ref="CP1:CR1"/>
    <mergeCell ref="CS1:CU1"/>
    <mergeCell ref="CV1:CX1"/>
    <mergeCell ref="BO1:BQ1"/>
    <mergeCell ref="BR1:BT1"/>
    <mergeCell ref="BU1:BW1"/>
    <mergeCell ref="BX1:BZ1"/>
    <mergeCell ref="CA1:CC1"/>
    <mergeCell ref="CD1:CF1"/>
    <mergeCell ref="BC1:BE1"/>
    <mergeCell ref="BF1:BH1"/>
    <mergeCell ref="BI1:BK1"/>
    <mergeCell ref="BL1:BN1"/>
    <mergeCell ref="AW1:AY2"/>
    <mergeCell ref="AZ1:BB2"/>
    <mergeCell ref="Y1:AA2"/>
    <mergeCell ref="AB1:AD2"/>
    <mergeCell ref="AE1:AG2"/>
    <mergeCell ref="AT1:AV2"/>
    <mergeCell ref="A1:I1"/>
    <mergeCell ref="V1:X2"/>
    <mergeCell ref="J1:L2"/>
    <mergeCell ref="M1:O2"/>
    <mergeCell ref="P1:R2"/>
    <mergeCell ref="S1:U2"/>
  </mergeCells>
  <printOptions horizontalCentered="1" verticalCentered="1"/>
  <pageMargins left="0" right="0" top="0.51181102362204722" bottom="0.23622047244094491" header="0.15748031496062992" footer="0.19685039370078741"/>
  <pageSetup paperSize="8" scale="50" fitToWidth="0" orientation="landscape" r:id="rId1"/>
  <headerFooter alignWithMargins="0">
    <oddHeader>&amp;L5/2019. (V.30.) sz. rendelet&amp;CSzava Községi Önkormányzat 2018. évi költségvetésének bevételei kormányzati funkciónkénti részletezettségben&amp;R4.sz. melléklet</oddHeader>
  </headerFooter>
  <rowBreaks count="2" manualBreakCount="2">
    <brk id="104" max="191" man="1"/>
    <brk id="111" max="104" man="1"/>
  </rowBreaks>
  <colBreaks count="1" manualBreakCount="1">
    <brk id="33" min="8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V147"/>
  <sheetViews>
    <sheetView view="pageBreakPreview" zoomScale="80" zoomScaleNormal="100" zoomScaleSheetLayoutView="80" workbookViewId="0">
      <pane xSplit="9" ySplit="4" topLeftCell="AW99" activePane="bottomRight" state="frozen"/>
      <selection pane="topRight" activeCell="J1" sqref="J1"/>
      <selection pane="bottomLeft" activeCell="A4" sqref="A4"/>
      <selection pane="bottomRight" activeCell="J5" sqref="J5"/>
    </sheetView>
  </sheetViews>
  <sheetFormatPr defaultColWidth="0" defaultRowHeight="15" zeroHeight="1"/>
  <cols>
    <col min="1" max="1" width="5.140625" style="6" customWidth="1"/>
    <col min="2" max="4" width="3.42578125" style="6" customWidth="1"/>
    <col min="5" max="5" width="3.5703125" style="6" customWidth="1"/>
    <col min="6" max="6" width="5.85546875" style="6" customWidth="1"/>
    <col min="7" max="7" width="0.28515625" style="6" customWidth="1"/>
    <col min="8" max="8" width="58" style="6" customWidth="1"/>
    <col min="9" max="9" width="6.85546875" style="6" customWidth="1"/>
    <col min="10" max="11" width="12.140625" style="6" customWidth="1"/>
    <col min="12" max="12" width="14.5703125" style="6" customWidth="1"/>
    <col min="13" max="13" width="11.85546875" style="6" customWidth="1"/>
    <col min="14" max="14" width="10.7109375" style="6" customWidth="1"/>
    <col min="15" max="15" width="14.85546875" style="6" customWidth="1"/>
    <col min="16" max="17" width="10.7109375" style="6" customWidth="1"/>
    <col min="18" max="18" width="14.85546875" style="6" customWidth="1"/>
    <col min="19" max="20" width="10.7109375" style="6" customWidth="1"/>
    <col min="21" max="21" width="14.85546875" style="6" customWidth="1"/>
    <col min="22" max="23" width="10.7109375" style="6" customWidth="1"/>
    <col min="24" max="24" width="14.85546875" style="6" customWidth="1"/>
    <col min="25" max="25" width="12.85546875" style="6" customWidth="1"/>
    <col min="26" max="26" width="11.5703125" style="6" customWidth="1"/>
    <col min="27" max="27" width="14.85546875" style="6" customWidth="1"/>
    <col min="28" max="30" width="14.85546875" style="6" hidden="1" customWidth="1"/>
    <col min="31" max="33" width="14.85546875" style="6" customWidth="1"/>
    <col min="34" max="34" width="16.7109375" style="6" hidden="1" customWidth="1"/>
    <col min="35" max="35" width="13.42578125" style="6" hidden="1" customWidth="1"/>
    <col min="36" max="36" width="12.28515625" style="6" hidden="1" customWidth="1"/>
    <col min="37" max="37" width="17.85546875" style="6" customWidth="1"/>
    <col min="38" max="38" width="10.7109375" style="6" customWidth="1"/>
    <col min="39" max="39" width="11.85546875" style="6" customWidth="1"/>
    <col min="40" max="41" width="10.7109375" style="6" hidden="1" customWidth="1"/>
    <col min="42" max="42" width="14.85546875" style="6" hidden="1" customWidth="1"/>
    <col min="43" max="43" width="13.140625" style="6" hidden="1" customWidth="1"/>
    <col min="44" max="44" width="10.7109375" style="6" hidden="1" customWidth="1"/>
    <col min="45" max="45" width="14.85546875" style="6" hidden="1" customWidth="1"/>
    <col min="46" max="47" width="10.7109375" style="6" hidden="1" customWidth="1"/>
    <col min="48" max="48" width="14.85546875" style="6" hidden="1" customWidth="1"/>
    <col min="49" max="49" width="15.85546875" style="6" customWidth="1"/>
    <col min="50" max="50" width="10.7109375" style="6" customWidth="1"/>
    <col min="51" max="51" width="14.85546875" style="6" customWidth="1"/>
    <col min="52" max="52" width="14.5703125" style="6" customWidth="1"/>
    <col min="53" max="53" width="10.7109375" style="6" customWidth="1"/>
    <col min="54" max="54" width="14.85546875" style="6" customWidth="1"/>
    <col min="55" max="55" width="12" style="6" customWidth="1"/>
    <col min="56" max="56" width="10.7109375" style="6" customWidth="1"/>
    <col min="57" max="57" width="14.85546875" style="6" customWidth="1"/>
    <col min="58" max="58" width="10.85546875" style="6" hidden="1"/>
    <col min="59" max="59" width="0" style="6" hidden="1"/>
    <col min="60" max="60" width="15.42578125" style="6" hidden="1"/>
    <col min="61" max="16384" width="0" style="6" hidden="1"/>
  </cols>
  <sheetData>
    <row r="1" spans="1:256" s="425" customFormat="1" ht="15" customHeight="1">
      <c r="A1" s="693"/>
      <c r="B1" s="694"/>
      <c r="C1" s="694"/>
      <c r="D1" s="694"/>
      <c r="E1" s="694"/>
      <c r="F1" s="694"/>
      <c r="G1" s="694"/>
      <c r="H1" s="694"/>
      <c r="I1" s="694"/>
      <c r="J1" s="673" t="s">
        <v>869</v>
      </c>
      <c r="K1" s="674"/>
      <c r="L1" s="675"/>
      <c r="M1" s="673" t="s">
        <v>190</v>
      </c>
      <c r="N1" s="674"/>
      <c r="O1" s="675"/>
      <c r="P1" s="673" t="s">
        <v>862</v>
      </c>
      <c r="Q1" s="674"/>
      <c r="R1" s="675"/>
      <c r="S1" s="673" t="s">
        <v>864</v>
      </c>
      <c r="T1" s="674"/>
      <c r="U1" s="675"/>
      <c r="V1" s="673" t="s">
        <v>860</v>
      </c>
      <c r="W1" s="674"/>
      <c r="X1" s="675"/>
      <c r="Y1" s="673" t="s">
        <v>866</v>
      </c>
      <c r="Z1" s="674"/>
      <c r="AA1" s="675"/>
      <c r="AB1" s="673"/>
      <c r="AC1" s="674"/>
      <c r="AD1" s="675"/>
      <c r="AE1" s="673" t="s">
        <v>857</v>
      </c>
      <c r="AF1" s="674"/>
      <c r="AG1" s="675"/>
      <c r="AH1" s="673"/>
      <c r="AI1" s="674"/>
      <c r="AJ1" s="675"/>
      <c r="AK1" s="673" t="s">
        <v>587</v>
      </c>
      <c r="AL1" s="674"/>
      <c r="AM1" s="675"/>
      <c r="AN1" s="673"/>
      <c r="AO1" s="674"/>
      <c r="AP1" s="675"/>
      <c r="AQ1" s="673"/>
      <c r="AR1" s="674"/>
      <c r="AS1" s="675"/>
      <c r="AT1" s="673"/>
      <c r="AU1" s="674"/>
      <c r="AV1" s="675"/>
      <c r="AW1" s="673" t="s">
        <v>448</v>
      </c>
      <c r="AX1" s="674"/>
      <c r="AY1" s="675"/>
      <c r="AZ1" s="680" t="s">
        <v>859</v>
      </c>
      <c r="BA1" s="681"/>
      <c r="BB1" s="682"/>
      <c r="BC1" s="671" t="s">
        <v>453</v>
      </c>
      <c r="BD1" s="671"/>
      <c r="BE1" s="672"/>
      <c r="BF1" s="695"/>
      <c r="BG1" s="695"/>
      <c r="BH1" s="696"/>
      <c r="BI1" s="697"/>
      <c r="BJ1" s="695"/>
      <c r="BK1" s="696"/>
      <c r="BL1" s="697"/>
      <c r="BM1" s="695"/>
      <c r="BN1" s="696"/>
      <c r="BO1" s="697"/>
      <c r="BP1" s="695"/>
      <c r="BQ1" s="696"/>
      <c r="BR1" s="697"/>
      <c r="BS1" s="695"/>
      <c r="BT1" s="696"/>
      <c r="BU1" s="697"/>
      <c r="BV1" s="695"/>
      <c r="BW1" s="696"/>
      <c r="BX1" s="697"/>
      <c r="BY1" s="695"/>
      <c r="BZ1" s="696"/>
      <c r="CA1" s="697"/>
      <c r="CB1" s="695"/>
      <c r="CC1" s="696"/>
      <c r="CD1" s="697"/>
      <c r="CE1" s="695"/>
      <c r="CF1" s="696"/>
      <c r="CG1" s="697"/>
      <c r="CH1" s="695"/>
      <c r="CI1" s="696"/>
      <c r="CJ1" s="697"/>
      <c r="CK1" s="695"/>
      <c r="CL1" s="696"/>
      <c r="CM1" s="697"/>
      <c r="CN1" s="695"/>
      <c r="CO1" s="696"/>
      <c r="CP1" s="697"/>
      <c r="CQ1" s="695"/>
      <c r="CR1" s="696"/>
      <c r="CS1" s="697"/>
      <c r="CT1" s="695"/>
      <c r="CU1" s="696"/>
      <c r="CV1" s="697"/>
      <c r="CW1" s="695"/>
      <c r="CX1" s="696"/>
      <c r="CY1" s="697"/>
      <c r="CZ1" s="695"/>
      <c r="DA1" s="696"/>
      <c r="DB1" s="697"/>
      <c r="DC1" s="695"/>
      <c r="DD1" s="696"/>
      <c r="DE1" s="697"/>
      <c r="DF1" s="695"/>
      <c r="DG1" s="696"/>
      <c r="DH1" s="697"/>
      <c r="DI1" s="695"/>
      <c r="DJ1" s="696"/>
      <c r="DK1" s="697"/>
      <c r="DL1" s="695"/>
      <c r="DM1" s="696"/>
      <c r="DN1" s="697"/>
      <c r="DO1" s="695"/>
      <c r="DP1" s="696"/>
    </row>
    <row r="2" spans="1:256" s="418" customFormat="1" ht="18.75" customHeight="1">
      <c r="A2" s="614" t="s">
        <v>193</v>
      </c>
      <c r="B2" s="610" t="s">
        <v>194</v>
      </c>
      <c r="C2" s="610" t="s">
        <v>195</v>
      </c>
      <c r="D2" s="610" t="s">
        <v>196</v>
      </c>
      <c r="E2" s="608" t="s">
        <v>197</v>
      </c>
      <c r="F2" s="608"/>
      <c r="G2" s="608"/>
      <c r="H2" s="608"/>
      <c r="I2" s="608" t="s">
        <v>198</v>
      </c>
      <c r="J2" s="676"/>
      <c r="K2" s="677"/>
      <c r="L2" s="678"/>
      <c r="M2" s="676"/>
      <c r="N2" s="677"/>
      <c r="O2" s="678"/>
      <c r="P2" s="676"/>
      <c r="Q2" s="677"/>
      <c r="R2" s="678"/>
      <c r="S2" s="676"/>
      <c r="T2" s="677"/>
      <c r="U2" s="678"/>
      <c r="V2" s="676"/>
      <c r="W2" s="677"/>
      <c r="X2" s="678"/>
      <c r="Y2" s="676"/>
      <c r="Z2" s="677"/>
      <c r="AA2" s="678"/>
      <c r="AB2" s="676"/>
      <c r="AC2" s="677"/>
      <c r="AD2" s="678"/>
      <c r="AE2" s="676"/>
      <c r="AF2" s="677"/>
      <c r="AG2" s="678"/>
      <c r="AH2" s="676"/>
      <c r="AI2" s="677"/>
      <c r="AJ2" s="678"/>
      <c r="AK2" s="676"/>
      <c r="AL2" s="677"/>
      <c r="AM2" s="678"/>
      <c r="AN2" s="676"/>
      <c r="AO2" s="677"/>
      <c r="AP2" s="678"/>
      <c r="AQ2" s="676"/>
      <c r="AR2" s="677"/>
      <c r="AS2" s="678"/>
      <c r="AT2" s="676"/>
      <c r="AU2" s="677"/>
      <c r="AV2" s="678"/>
      <c r="AW2" s="676"/>
      <c r="AX2" s="677"/>
      <c r="AY2" s="678"/>
      <c r="AZ2" s="683"/>
      <c r="BA2" s="684"/>
      <c r="BB2" s="685"/>
      <c r="BC2" s="687" t="s">
        <v>379</v>
      </c>
      <c r="BD2" s="688"/>
      <c r="BE2" s="689"/>
      <c r="BF2" s="415">
        <v>6800023</v>
      </c>
      <c r="BG2" s="415"/>
      <c r="BH2" s="416"/>
      <c r="BI2" s="417">
        <v>6800024</v>
      </c>
      <c r="BJ2" s="415"/>
      <c r="BK2" s="416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</row>
    <row r="3" spans="1:256" s="418" customFormat="1" ht="33.75" customHeight="1">
      <c r="A3" s="614"/>
      <c r="B3" s="610"/>
      <c r="C3" s="610"/>
      <c r="D3" s="610"/>
      <c r="E3" s="608"/>
      <c r="F3" s="608"/>
      <c r="G3" s="608"/>
      <c r="H3" s="608"/>
      <c r="I3" s="608"/>
      <c r="J3" s="698" t="s">
        <v>870</v>
      </c>
      <c r="K3" s="698"/>
      <c r="L3" s="698"/>
      <c r="M3" s="679" t="s">
        <v>459</v>
      </c>
      <c r="N3" s="679"/>
      <c r="O3" s="679"/>
      <c r="P3" s="698" t="s">
        <v>863</v>
      </c>
      <c r="Q3" s="698"/>
      <c r="R3" s="698"/>
      <c r="S3" s="698" t="s">
        <v>865</v>
      </c>
      <c r="T3" s="698"/>
      <c r="U3" s="698"/>
      <c r="V3" s="698" t="s">
        <v>861</v>
      </c>
      <c r="W3" s="698"/>
      <c r="X3" s="698"/>
      <c r="Y3" s="698" t="s">
        <v>867</v>
      </c>
      <c r="Z3" s="698"/>
      <c r="AA3" s="698"/>
      <c r="AB3" s="679"/>
      <c r="AC3" s="679"/>
      <c r="AD3" s="679"/>
      <c r="AE3" s="698" t="s">
        <v>858</v>
      </c>
      <c r="AF3" s="698"/>
      <c r="AG3" s="698"/>
      <c r="AH3" s="679"/>
      <c r="AI3" s="679"/>
      <c r="AJ3" s="679"/>
      <c r="AK3" s="679" t="s">
        <v>463</v>
      </c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99" t="s">
        <v>868</v>
      </c>
      <c r="AX3" s="700"/>
      <c r="AY3" s="701"/>
      <c r="AZ3" s="679" t="s">
        <v>180</v>
      </c>
      <c r="BA3" s="679"/>
      <c r="BB3" s="679"/>
      <c r="BC3" s="683"/>
      <c r="BD3" s="684"/>
      <c r="BE3" s="690"/>
      <c r="BF3" s="415"/>
      <c r="BG3" s="415"/>
      <c r="BH3" s="416"/>
      <c r="BI3" s="417"/>
      <c r="BJ3" s="415"/>
      <c r="BK3" s="416"/>
      <c r="BL3" s="419"/>
      <c r="BM3" s="420"/>
      <c r="BN3" s="421"/>
      <c r="BO3" s="419"/>
      <c r="BP3" s="420"/>
      <c r="BQ3" s="421"/>
      <c r="BR3" s="419"/>
      <c r="BS3" s="420"/>
      <c r="BT3" s="421"/>
      <c r="BU3" s="419"/>
      <c r="BV3" s="420"/>
      <c r="BW3" s="421"/>
      <c r="BX3" s="419"/>
      <c r="BY3" s="420"/>
      <c r="BZ3" s="421"/>
      <c r="CA3" s="419"/>
      <c r="CB3" s="420"/>
      <c r="CC3" s="421"/>
      <c r="CD3" s="419"/>
      <c r="CE3" s="420"/>
      <c r="CF3" s="421"/>
      <c r="CG3" s="419"/>
      <c r="CH3" s="420"/>
      <c r="CI3" s="421"/>
      <c r="CJ3" s="419"/>
      <c r="CK3" s="420"/>
      <c r="CL3" s="421"/>
      <c r="CM3" s="419"/>
      <c r="CN3" s="420"/>
      <c r="CO3" s="421"/>
      <c r="CP3" s="419"/>
      <c r="CQ3" s="420"/>
      <c r="CR3" s="421"/>
      <c r="CS3" s="419"/>
      <c r="CT3" s="420"/>
      <c r="CU3" s="421"/>
      <c r="CV3" s="419"/>
      <c r="CW3" s="420"/>
      <c r="CX3" s="421"/>
      <c r="CY3" s="419"/>
      <c r="CZ3" s="420"/>
      <c r="DA3" s="421"/>
      <c r="DB3" s="419"/>
      <c r="DC3" s="420"/>
      <c r="DD3" s="421"/>
      <c r="DE3" s="419"/>
      <c r="DF3" s="420"/>
      <c r="DG3" s="421"/>
      <c r="DH3" s="419"/>
      <c r="DI3" s="420"/>
      <c r="DJ3" s="421"/>
      <c r="DK3" s="419"/>
      <c r="DL3" s="420"/>
      <c r="DM3" s="421"/>
      <c r="DN3" s="419"/>
      <c r="DO3" s="420"/>
      <c r="DP3" s="421"/>
      <c r="DQ3" s="422"/>
      <c r="DR3" s="423"/>
      <c r="DS3" s="424"/>
      <c r="DT3" s="422"/>
      <c r="DU3" s="423"/>
      <c r="DV3" s="424"/>
      <c r="DW3" s="422"/>
      <c r="DX3" s="423"/>
      <c r="DY3" s="424"/>
      <c r="DZ3" s="422"/>
      <c r="EA3" s="423"/>
      <c r="EB3" s="424"/>
      <c r="EC3" s="422"/>
      <c r="ED3" s="423"/>
      <c r="EE3" s="424"/>
      <c r="EF3" s="422"/>
      <c r="EG3" s="423"/>
      <c r="EH3" s="424"/>
      <c r="EI3" s="422"/>
      <c r="EJ3" s="423"/>
      <c r="EK3" s="424"/>
      <c r="EL3" s="422"/>
      <c r="EM3" s="423"/>
      <c r="EN3" s="424"/>
      <c r="EO3" s="422"/>
      <c r="EP3" s="423"/>
      <c r="EQ3" s="424"/>
      <c r="ER3" s="422"/>
      <c r="ES3" s="423"/>
      <c r="ET3" s="424"/>
      <c r="EU3" s="422"/>
      <c r="EV3" s="423"/>
      <c r="EW3" s="424"/>
      <c r="EX3" s="422"/>
      <c r="EY3" s="423"/>
      <c r="EZ3" s="424"/>
      <c r="FA3" s="422"/>
      <c r="FB3" s="423"/>
      <c r="FC3" s="424"/>
      <c r="FD3" s="422"/>
      <c r="FE3" s="423"/>
      <c r="FF3" s="424"/>
      <c r="FG3" s="422"/>
      <c r="FH3" s="423"/>
      <c r="FI3" s="424"/>
      <c r="FJ3" s="422"/>
      <c r="FK3" s="423"/>
      <c r="FL3" s="424"/>
      <c r="FM3" s="422"/>
      <c r="FN3" s="423"/>
      <c r="FO3" s="424"/>
      <c r="FP3" s="422"/>
      <c r="FQ3" s="423"/>
      <c r="FR3" s="424"/>
      <c r="FS3" s="422"/>
      <c r="FT3" s="423"/>
      <c r="FU3" s="424"/>
      <c r="FV3" s="422"/>
      <c r="FW3" s="423"/>
      <c r="FX3" s="424"/>
    </row>
    <row r="4" spans="1:256" s="418" customFormat="1" ht="53.25" customHeight="1">
      <c r="A4" s="614"/>
      <c r="B4" s="610"/>
      <c r="C4" s="610"/>
      <c r="D4" s="610"/>
      <c r="E4" s="608"/>
      <c r="F4" s="608"/>
      <c r="G4" s="608"/>
      <c r="H4" s="608"/>
      <c r="I4" s="608"/>
      <c r="J4" s="410" t="s">
        <v>203</v>
      </c>
      <c r="K4" s="410" t="s">
        <v>204</v>
      </c>
      <c r="L4" s="410" t="s">
        <v>205</v>
      </c>
      <c r="M4" s="410" t="s">
        <v>203</v>
      </c>
      <c r="N4" s="410" t="s">
        <v>204</v>
      </c>
      <c r="O4" s="410" t="s">
        <v>205</v>
      </c>
      <c r="P4" s="410" t="s">
        <v>203</v>
      </c>
      <c r="Q4" s="410" t="s">
        <v>204</v>
      </c>
      <c r="R4" s="410" t="s">
        <v>205</v>
      </c>
      <c r="S4" s="410" t="s">
        <v>203</v>
      </c>
      <c r="T4" s="410" t="s">
        <v>204</v>
      </c>
      <c r="U4" s="410" t="s">
        <v>205</v>
      </c>
      <c r="V4" s="410" t="s">
        <v>203</v>
      </c>
      <c r="W4" s="410" t="s">
        <v>204</v>
      </c>
      <c r="X4" s="410" t="s">
        <v>205</v>
      </c>
      <c r="Y4" s="410" t="s">
        <v>203</v>
      </c>
      <c r="Z4" s="410" t="s">
        <v>204</v>
      </c>
      <c r="AA4" s="410" t="s">
        <v>205</v>
      </c>
      <c r="AB4" s="410" t="s">
        <v>203</v>
      </c>
      <c r="AC4" s="410" t="s">
        <v>204</v>
      </c>
      <c r="AD4" s="410" t="s">
        <v>205</v>
      </c>
      <c r="AE4" s="410" t="s">
        <v>203</v>
      </c>
      <c r="AF4" s="410" t="s">
        <v>204</v>
      </c>
      <c r="AG4" s="410" t="s">
        <v>205</v>
      </c>
      <c r="AH4" s="410" t="s">
        <v>203</v>
      </c>
      <c r="AI4" s="410" t="s">
        <v>204</v>
      </c>
      <c r="AJ4" s="410" t="s">
        <v>205</v>
      </c>
      <c r="AK4" s="410" t="s">
        <v>203</v>
      </c>
      <c r="AL4" s="410" t="s">
        <v>204</v>
      </c>
      <c r="AM4" s="410" t="s">
        <v>205</v>
      </c>
      <c r="AN4" s="410" t="s">
        <v>203</v>
      </c>
      <c r="AO4" s="410" t="s">
        <v>204</v>
      </c>
      <c r="AP4" s="410" t="s">
        <v>205</v>
      </c>
      <c r="AQ4" s="410" t="s">
        <v>203</v>
      </c>
      <c r="AR4" s="410" t="s">
        <v>204</v>
      </c>
      <c r="AS4" s="410" t="s">
        <v>205</v>
      </c>
      <c r="AT4" s="410" t="s">
        <v>203</v>
      </c>
      <c r="AU4" s="410" t="s">
        <v>204</v>
      </c>
      <c r="AV4" s="410" t="s">
        <v>205</v>
      </c>
      <c r="AW4" s="410" t="s">
        <v>203</v>
      </c>
      <c r="AX4" s="410" t="s">
        <v>204</v>
      </c>
      <c r="AY4" s="410" t="s">
        <v>205</v>
      </c>
      <c r="AZ4" s="410" t="s">
        <v>203</v>
      </c>
      <c r="BA4" s="410" t="s">
        <v>204</v>
      </c>
      <c r="BB4" s="410" t="s">
        <v>205</v>
      </c>
      <c r="BC4" s="410" t="s">
        <v>203</v>
      </c>
      <c r="BD4" s="410" t="s">
        <v>204</v>
      </c>
      <c r="BE4" s="411" t="s">
        <v>205</v>
      </c>
      <c r="BF4" s="702">
        <v>841133</v>
      </c>
      <c r="BG4" s="702"/>
      <c r="BH4" s="703"/>
      <c r="BI4" s="704">
        <v>821900.91012100002</v>
      </c>
      <c r="BJ4" s="702"/>
      <c r="BK4" s="703"/>
      <c r="BL4" s="704">
        <v>910502</v>
      </c>
      <c r="BM4" s="702"/>
      <c r="BN4" s="703"/>
      <c r="BO4" s="704">
        <v>931102</v>
      </c>
      <c r="BP4" s="702"/>
      <c r="BQ4" s="703"/>
      <c r="BR4" s="704">
        <v>862101</v>
      </c>
      <c r="BS4" s="702"/>
      <c r="BT4" s="703"/>
      <c r="BU4" s="704">
        <v>862101</v>
      </c>
      <c r="BV4" s="702"/>
      <c r="BW4" s="703"/>
      <c r="BX4" s="704">
        <v>862102</v>
      </c>
      <c r="BY4" s="702"/>
      <c r="BZ4" s="703"/>
      <c r="CA4" s="704">
        <v>869041</v>
      </c>
      <c r="CB4" s="702"/>
      <c r="CC4" s="703"/>
      <c r="CD4" s="704">
        <v>862211</v>
      </c>
      <c r="CE4" s="702"/>
      <c r="CF4" s="703"/>
      <c r="CG4" s="704">
        <v>862101</v>
      </c>
      <c r="CH4" s="702"/>
      <c r="CI4" s="703"/>
      <c r="CJ4" s="704">
        <v>360000</v>
      </c>
      <c r="CK4" s="702"/>
      <c r="CL4" s="703"/>
      <c r="CM4" s="704">
        <v>370000</v>
      </c>
      <c r="CN4" s="702"/>
      <c r="CO4" s="703"/>
      <c r="CP4" s="704">
        <v>381103</v>
      </c>
      <c r="CQ4" s="702"/>
      <c r="CR4" s="703"/>
      <c r="CS4" s="704">
        <v>421100</v>
      </c>
      <c r="CT4" s="702"/>
      <c r="CU4" s="703"/>
      <c r="CV4" s="704">
        <v>5220011</v>
      </c>
      <c r="CW4" s="702"/>
      <c r="CX4" s="703"/>
      <c r="CY4" s="704">
        <v>522003</v>
      </c>
      <c r="CZ4" s="702"/>
      <c r="DA4" s="703"/>
      <c r="DB4" s="704">
        <v>680001</v>
      </c>
      <c r="DC4" s="702"/>
      <c r="DD4" s="703"/>
      <c r="DE4" s="704">
        <v>680002</v>
      </c>
      <c r="DF4" s="702"/>
      <c r="DG4" s="703"/>
      <c r="DH4" s="704">
        <v>813000</v>
      </c>
      <c r="DI4" s="702"/>
      <c r="DJ4" s="703"/>
      <c r="DK4" s="704">
        <v>841154</v>
      </c>
      <c r="DL4" s="702"/>
      <c r="DM4" s="703"/>
      <c r="DN4" s="704">
        <v>841112</v>
      </c>
      <c r="DO4" s="702"/>
      <c r="DP4" s="703"/>
      <c r="DQ4" s="704">
        <v>841402</v>
      </c>
      <c r="DR4" s="702"/>
      <c r="DS4" s="703"/>
      <c r="DT4" s="704">
        <v>841403</v>
      </c>
      <c r="DU4" s="702"/>
      <c r="DV4" s="703"/>
      <c r="DW4" s="704">
        <v>841901</v>
      </c>
      <c r="DX4" s="702"/>
      <c r="DY4" s="703"/>
      <c r="DZ4" s="704">
        <v>841906</v>
      </c>
      <c r="EA4" s="702"/>
      <c r="EB4" s="703"/>
      <c r="EC4" s="704">
        <v>841907</v>
      </c>
      <c r="ED4" s="702"/>
      <c r="EE4" s="703"/>
      <c r="EF4" s="704" t="s">
        <v>200</v>
      </c>
      <c r="EG4" s="702"/>
      <c r="EH4" s="703"/>
      <c r="EI4" s="704" t="s">
        <v>201</v>
      </c>
      <c r="EJ4" s="702"/>
      <c r="EK4" s="703"/>
      <c r="EL4" s="704">
        <v>889921</v>
      </c>
      <c r="EM4" s="702"/>
      <c r="EN4" s="703"/>
      <c r="EO4" s="704">
        <v>889942</v>
      </c>
      <c r="EP4" s="702"/>
      <c r="EQ4" s="703"/>
      <c r="ER4" s="704">
        <v>889943</v>
      </c>
      <c r="ES4" s="702"/>
      <c r="ET4" s="703"/>
      <c r="EU4" s="704" t="s">
        <v>202</v>
      </c>
      <c r="EV4" s="702"/>
      <c r="EW4" s="703"/>
      <c r="EX4" s="704">
        <v>900400</v>
      </c>
      <c r="EY4" s="702"/>
      <c r="EZ4" s="703"/>
      <c r="FA4" s="704">
        <v>931201</v>
      </c>
      <c r="FB4" s="702"/>
      <c r="FC4" s="703"/>
      <c r="FD4" s="704">
        <v>960302</v>
      </c>
      <c r="FE4" s="702"/>
      <c r="FF4" s="703"/>
      <c r="FG4" s="704">
        <v>6800022</v>
      </c>
      <c r="FH4" s="702"/>
      <c r="FI4" s="703"/>
      <c r="FJ4" s="704">
        <v>562913</v>
      </c>
      <c r="FK4" s="702"/>
      <c r="FL4" s="703"/>
      <c r="FM4" s="704">
        <v>562917</v>
      </c>
      <c r="FN4" s="702"/>
      <c r="FO4" s="703"/>
      <c r="FP4" s="704">
        <v>5610000</v>
      </c>
      <c r="FQ4" s="702"/>
      <c r="FR4" s="703"/>
      <c r="FS4" s="704">
        <v>6800023</v>
      </c>
      <c r="FT4" s="702"/>
      <c r="FU4" s="703"/>
      <c r="FV4" s="704">
        <v>6800024</v>
      </c>
      <c r="FW4" s="702"/>
      <c r="FX4" s="703"/>
    </row>
    <row r="5" spans="1:256" s="7" customFormat="1" ht="24.75" customHeight="1">
      <c r="A5" s="8">
        <v>101</v>
      </c>
      <c r="B5" s="9">
        <v>1</v>
      </c>
      <c r="C5" s="10" t="s">
        <v>206</v>
      </c>
      <c r="D5" s="10"/>
      <c r="E5" s="10"/>
      <c r="F5" s="10"/>
      <c r="G5" s="10"/>
      <c r="H5" s="10"/>
      <c r="I5" s="10"/>
      <c r="J5" s="11">
        <f>J6+J19+J46+J63</f>
        <v>300000</v>
      </c>
      <c r="K5" s="11">
        <f>K6+K19+K46+K63</f>
        <v>0</v>
      </c>
      <c r="L5" s="11">
        <f t="shared" ref="L5:R5" si="0">L6+L19+L46+L63</f>
        <v>0</v>
      </c>
      <c r="M5" s="11">
        <f t="shared" si="0"/>
        <v>2859164</v>
      </c>
      <c r="N5" s="11">
        <f t="shared" si="0"/>
        <v>0</v>
      </c>
      <c r="O5" s="11">
        <f t="shared" si="0"/>
        <v>0</v>
      </c>
      <c r="P5" s="11">
        <f t="shared" si="0"/>
        <v>39288887</v>
      </c>
      <c r="Q5" s="11">
        <f t="shared" si="0"/>
        <v>0</v>
      </c>
      <c r="R5" s="11">
        <f t="shared" si="0"/>
        <v>0</v>
      </c>
      <c r="S5" s="11">
        <f>S6+S19+S46+S63</f>
        <v>3424728</v>
      </c>
      <c r="T5" s="11">
        <f>T6+T19+T46+T63</f>
        <v>0</v>
      </c>
      <c r="U5" s="11"/>
      <c r="V5" s="11">
        <f>V6+V19+V46+V63</f>
        <v>3218932</v>
      </c>
      <c r="W5" s="11">
        <f>W6+W19+W46+W63</f>
        <v>0</v>
      </c>
      <c r="X5" s="11"/>
      <c r="Y5" s="11">
        <f t="shared" ref="Y5:AR5" si="1">Y6+Y19+Y46+Y63</f>
        <v>678350</v>
      </c>
      <c r="Z5" s="11">
        <f t="shared" si="1"/>
        <v>0</v>
      </c>
      <c r="AA5" s="11">
        <f t="shared" si="1"/>
        <v>0</v>
      </c>
      <c r="AB5" s="11">
        <f t="shared" si="1"/>
        <v>0</v>
      </c>
      <c r="AC5" s="11">
        <f t="shared" si="1"/>
        <v>0</v>
      </c>
      <c r="AD5" s="11">
        <f t="shared" si="1"/>
        <v>0</v>
      </c>
      <c r="AE5" s="11">
        <f>AE6+AE19+AE46+AE63</f>
        <v>741486</v>
      </c>
      <c r="AF5" s="11">
        <f>AF6+AF19+AF46+AF63</f>
        <v>0</v>
      </c>
      <c r="AG5" s="11">
        <f>AG6+AG19+AG46+AG63</f>
        <v>0</v>
      </c>
      <c r="AH5" s="11">
        <f t="shared" si="1"/>
        <v>0</v>
      </c>
      <c r="AI5" s="11">
        <f t="shared" si="1"/>
        <v>0</v>
      </c>
      <c r="AJ5" s="11">
        <f t="shared" si="1"/>
        <v>0</v>
      </c>
      <c r="AK5" s="11">
        <f t="shared" si="1"/>
        <v>25000</v>
      </c>
      <c r="AL5" s="11">
        <f t="shared" si="1"/>
        <v>0</v>
      </c>
      <c r="AM5" s="11">
        <f t="shared" si="1"/>
        <v>0</v>
      </c>
      <c r="AN5" s="11">
        <f t="shared" si="1"/>
        <v>0</v>
      </c>
      <c r="AO5" s="11">
        <f t="shared" si="1"/>
        <v>0</v>
      </c>
      <c r="AP5" s="11">
        <f t="shared" si="1"/>
        <v>0</v>
      </c>
      <c r="AQ5" s="11">
        <f t="shared" si="1"/>
        <v>0</v>
      </c>
      <c r="AR5" s="11">
        <f t="shared" si="1"/>
        <v>0</v>
      </c>
      <c r="AS5" s="11"/>
      <c r="AT5" s="11">
        <f>AT6+AT19+AT46+AT63</f>
        <v>0</v>
      </c>
      <c r="AU5" s="11">
        <f>AU6+AU19+AU46+AU63</f>
        <v>0</v>
      </c>
      <c r="AV5" s="11"/>
      <c r="AW5" s="11">
        <f>AW6+AW19+AW46+AW63</f>
        <v>6407693</v>
      </c>
      <c r="AX5" s="11">
        <f>AX6+AX19+AX46+AX63</f>
        <v>0</v>
      </c>
      <c r="AY5" s="11"/>
      <c r="AZ5" s="11">
        <f>AZ6+AZ19+AZ46+AZ63</f>
        <v>11624422</v>
      </c>
      <c r="BA5" s="11">
        <f>BA6+BA19+BA46+BA63</f>
        <v>0</v>
      </c>
      <c r="BB5" s="11"/>
      <c r="BC5" s="11">
        <f>SUMIF($J$4:$BB$4,"Kötelező feladatok",J5:BB5)</f>
        <v>68568662</v>
      </c>
      <c r="BD5" s="11">
        <f t="shared" ref="BD5:DO5" si="2">SUMIF($J$4:$BB$4,"Kötelező feladatok",K5:BC5)</f>
        <v>0</v>
      </c>
      <c r="BE5" s="130">
        <f t="shared" si="2"/>
        <v>0</v>
      </c>
      <c r="BF5" s="128">
        <f t="shared" si="2"/>
        <v>136837324</v>
      </c>
      <c r="BG5" s="11">
        <f t="shared" si="2"/>
        <v>0</v>
      </c>
      <c r="BH5" s="11">
        <f t="shared" si="2"/>
        <v>0</v>
      </c>
      <c r="BI5" s="11">
        <f t="shared" si="2"/>
        <v>270815484</v>
      </c>
      <c r="BJ5" s="11">
        <f t="shared" si="2"/>
        <v>0</v>
      </c>
      <c r="BK5" s="11">
        <f t="shared" si="2"/>
        <v>0</v>
      </c>
      <c r="BL5" s="11">
        <f t="shared" si="2"/>
        <v>502342081</v>
      </c>
      <c r="BM5" s="11">
        <f t="shared" si="2"/>
        <v>0</v>
      </c>
      <c r="BN5" s="11">
        <f t="shared" si="2"/>
        <v>0</v>
      </c>
      <c r="BO5" s="11">
        <f t="shared" si="2"/>
        <v>1001259434</v>
      </c>
      <c r="BP5" s="11">
        <f t="shared" si="2"/>
        <v>0</v>
      </c>
      <c r="BQ5" s="11">
        <f t="shared" si="2"/>
        <v>0</v>
      </c>
      <c r="BR5" s="11">
        <f t="shared" si="2"/>
        <v>1999299936</v>
      </c>
      <c r="BS5" s="11">
        <f t="shared" si="2"/>
        <v>0</v>
      </c>
      <c r="BT5" s="11">
        <f t="shared" si="2"/>
        <v>0</v>
      </c>
      <c r="BU5" s="11">
        <f t="shared" si="2"/>
        <v>3997921522</v>
      </c>
      <c r="BV5" s="11">
        <f t="shared" si="2"/>
        <v>0</v>
      </c>
      <c r="BW5" s="11">
        <f t="shared" si="2"/>
        <v>0</v>
      </c>
      <c r="BX5" s="11">
        <f t="shared" si="2"/>
        <v>7995843044</v>
      </c>
      <c r="BY5" s="11">
        <f t="shared" si="2"/>
        <v>0</v>
      </c>
      <c r="BZ5" s="11">
        <f t="shared" si="2"/>
        <v>0</v>
      </c>
      <c r="CA5" s="11">
        <f t="shared" si="2"/>
        <v>15990944602</v>
      </c>
      <c r="CB5" s="11">
        <f t="shared" si="2"/>
        <v>0</v>
      </c>
      <c r="CC5" s="11">
        <f t="shared" si="2"/>
        <v>0</v>
      </c>
      <c r="CD5" s="11">
        <f t="shared" si="2"/>
        <v>31981889204</v>
      </c>
      <c r="CE5" s="11">
        <f t="shared" si="2"/>
        <v>0</v>
      </c>
      <c r="CF5" s="11">
        <f t="shared" si="2"/>
        <v>0</v>
      </c>
      <c r="CG5" s="11">
        <f t="shared" si="2"/>
        <v>63963753408</v>
      </c>
      <c r="CH5" s="11">
        <f t="shared" si="2"/>
        <v>0</v>
      </c>
      <c r="CI5" s="11">
        <f t="shared" si="2"/>
        <v>0</v>
      </c>
      <c r="CJ5" s="11">
        <f t="shared" si="2"/>
        <v>127927506816</v>
      </c>
      <c r="CK5" s="11">
        <f t="shared" si="2"/>
        <v>0</v>
      </c>
      <c r="CL5" s="11">
        <f t="shared" si="2"/>
        <v>0</v>
      </c>
      <c r="CM5" s="11">
        <f t="shared" si="2"/>
        <v>255855013632</v>
      </c>
      <c r="CN5" s="11">
        <f t="shared" si="2"/>
        <v>0</v>
      </c>
      <c r="CO5" s="11">
        <f t="shared" si="2"/>
        <v>0</v>
      </c>
      <c r="CP5" s="11">
        <f t="shared" si="2"/>
        <v>511710027264</v>
      </c>
      <c r="CQ5" s="11">
        <f t="shared" si="2"/>
        <v>0</v>
      </c>
      <c r="CR5" s="11">
        <f t="shared" si="2"/>
        <v>0</v>
      </c>
      <c r="CS5" s="11">
        <f t="shared" si="2"/>
        <v>1023413646835</v>
      </c>
      <c r="CT5" s="11">
        <f t="shared" si="2"/>
        <v>0</v>
      </c>
      <c r="CU5" s="11">
        <f t="shared" si="2"/>
        <v>0</v>
      </c>
      <c r="CV5" s="11">
        <f t="shared" si="2"/>
        <v>2046815669248</v>
      </c>
      <c r="CW5" s="11">
        <f t="shared" si="2"/>
        <v>0</v>
      </c>
      <c r="CX5" s="11">
        <f t="shared" si="2"/>
        <v>0</v>
      </c>
      <c r="CY5" s="11">
        <f t="shared" si="2"/>
        <v>4093562769834</v>
      </c>
      <c r="CZ5" s="11">
        <f t="shared" si="2"/>
        <v>0</v>
      </c>
      <c r="DA5" s="11">
        <f t="shared" si="2"/>
        <v>0</v>
      </c>
      <c r="DB5" s="11">
        <f t="shared" si="2"/>
        <v>8186988702344</v>
      </c>
      <c r="DC5" s="11">
        <f t="shared" si="2"/>
        <v>0</v>
      </c>
      <c r="DD5" s="11">
        <f t="shared" si="2"/>
        <v>0</v>
      </c>
      <c r="DE5" s="11">
        <f t="shared" si="2"/>
        <v>16373706589204</v>
      </c>
      <c r="DF5" s="11">
        <f t="shared" si="2"/>
        <v>0</v>
      </c>
      <c r="DG5" s="11">
        <f t="shared" si="2"/>
        <v>0</v>
      </c>
      <c r="DH5" s="11">
        <f t="shared" si="2"/>
        <v>32746910836327</v>
      </c>
      <c r="DI5" s="11">
        <f t="shared" si="2"/>
        <v>0</v>
      </c>
      <c r="DJ5" s="11">
        <f t="shared" si="2"/>
        <v>0</v>
      </c>
      <c r="DK5" s="11">
        <f t="shared" si="2"/>
        <v>65492820413220</v>
      </c>
      <c r="DL5" s="11">
        <f t="shared" si="2"/>
        <v>0</v>
      </c>
      <c r="DM5" s="11">
        <f t="shared" si="2"/>
        <v>0</v>
      </c>
      <c r="DN5" s="11">
        <f t="shared" si="2"/>
        <v>130983641526504</v>
      </c>
      <c r="DO5" s="11">
        <f t="shared" si="2"/>
        <v>0</v>
      </c>
      <c r="DP5" s="11">
        <f t="shared" ref="DP5:GA5" si="3">SUMIF($J$4:$BB$4,"Kötelező feladatok",BW5:DO5)</f>
        <v>0</v>
      </c>
      <c r="DQ5" s="11">
        <f t="shared" si="3"/>
        <v>261963285131486</v>
      </c>
      <c r="DR5" s="11">
        <f t="shared" si="3"/>
        <v>0</v>
      </c>
      <c r="DS5" s="11">
        <f t="shared" si="3"/>
        <v>0</v>
      </c>
      <c r="DT5" s="11">
        <f t="shared" si="3"/>
        <v>523918574419928</v>
      </c>
      <c r="DU5" s="11">
        <f t="shared" si="3"/>
        <v>0</v>
      </c>
      <c r="DV5" s="11">
        <f t="shared" si="3"/>
        <v>0</v>
      </c>
      <c r="DW5" s="11">
        <f t="shared" si="3"/>
        <v>1047821157895254</v>
      </c>
      <c r="DX5" s="11">
        <f t="shared" si="3"/>
        <v>0</v>
      </c>
      <c r="DY5" s="11">
        <f t="shared" si="3"/>
        <v>0</v>
      </c>
      <c r="DZ5" s="11">
        <f t="shared" si="3"/>
        <v>2095610333901304</v>
      </c>
      <c r="EA5" s="11">
        <f t="shared" si="3"/>
        <v>0</v>
      </c>
      <c r="EB5" s="11">
        <f t="shared" si="3"/>
        <v>0</v>
      </c>
      <c r="EC5" s="11">
        <f t="shared" si="3"/>
        <v>4191156704049200</v>
      </c>
      <c r="ED5" s="11">
        <f t="shared" si="3"/>
        <v>0</v>
      </c>
      <c r="EE5" s="11">
        <f t="shared" si="3"/>
        <v>0</v>
      </c>
      <c r="EF5" s="11">
        <f t="shared" si="3"/>
        <v>8382185480591584</v>
      </c>
      <c r="EG5" s="11">
        <f t="shared" si="3"/>
        <v>0</v>
      </c>
      <c r="EH5" s="11">
        <f t="shared" si="3"/>
        <v>0</v>
      </c>
      <c r="EI5" s="11">
        <f t="shared" si="3"/>
        <v>1.6764115106169536E+16</v>
      </c>
      <c r="EJ5" s="11">
        <f t="shared" si="3"/>
        <v>0</v>
      </c>
      <c r="EK5" s="11">
        <f t="shared" si="3"/>
        <v>0</v>
      </c>
      <c r="EL5" s="11">
        <f t="shared" si="3"/>
        <v>3.3527718502311808E+16</v>
      </c>
      <c r="EM5" s="11">
        <f t="shared" si="3"/>
        <v>0</v>
      </c>
      <c r="EN5" s="11">
        <f t="shared" si="3"/>
        <v>0</v>
      </c>
      <c r="EO5" s="11">
        <f t="shared" si="3"/>
        <v>6.7054413590976784E+16</v>
      </c>
      <c r="EP5" s="11">
        <f t="shared" si="3"/>
        <v>0</v>
      </c>
      <c r="EQ5" s="11">
        <f t="shared" si="3"/>
        <v>0</v>
      </c>
      <c r="ER5" s="11">
        <f t="shared" si="3"/>
        <v>1.3410678036628432E+17</v>
      </c>
      <c r="ES5" s="11">
        <f t="shared" si="3"/>
        <v>0</v>
      </c>
      <c r="ET5" s="11">
        <f t="shared" si="3"/>
        <v>0</v>
      </c>
      <c r="EU5" s="11">
        <f t="shared" si="3"/>
        <v>2.6820946716979878E+17</v>
      </c>
      <c r="EV5" s="11">
        <f t="shared" si="3"/>
        <v>0</v>
      </c>
      <c r="EW5" s="11">
        <f t="shared" si="3"/>
        <v>0</v>
      </c>
      <c r="EX5" s="11">
        <f t="shared" si="3"/>
        <v>5.3641074735089523E+17</v>
      </c>
      <c r="EY5" s="11">
        <f t="shared" si="3"/>
        <v>0</v>
      </c>
      <c r="EZ5" s="11">
        <f t="shared" si="3"/>
        <v>0</v>
      </c>
      <c r="FA5" s="11">
        <f t="shared" si="3"/>
        <v>1.0728051209952013E+18</v>
      </c>
      <c r="FB5" s="11">
        <f t="shared" si="3"/>
        <v>0</v>
      </c>
      <c r="FC5" s="11">
        <f t="shared" si="3"/>
        <v>0</v>
      </c>
      <c r="FD5" s="11">
        <f t="shared" si="3"/>
        <v>2.1455774950795663E+18</v>
      </c>
      <c r="FE5" s="11">
        <f t="shared" si="3"/>
        <v>0</v>
      </c>
      <c r="FF5" s="11">
        <f t="shared" si="3"/>
        <v>0</v>
      </c>
      <c r="FG5" s="11">
        <f t="shared" si="3"/>
        <v>4.2910894973387192E+18</v>
      </c>
      <c r="FH5" s="11">
        <f t="shared" si="3"/>
        <v>0</v>
      </c>
      <c r="FI5" s="11">
        <f t="shared" si="3"/>
        <v>0</v>
      </c>
      <c r="FJ5" s="11">
        <f t="shared" si="3"/>
        <v>8.5820480110359122E+18</v>
      </c>
      <c r="FK5" s="11">
        <f t="shared" si="3"/>
        <v>0</v>
      </c>
      <c r="FL5" s="11">
        <f t="shared" si="3"/>
        <v>0</v>
      </c>
      <c r="FM5" s="11">
        <f t="shared" si="3"/>
        <v>1.7163834058786693E+19</v>
      </c>
      <c r="FN5" s="11">
        <f t="shared" si="3"/>
        <v>0</v>
      </c>
      <c r="FO5" s="11">
        <f t="shared" si="3"/>
        <v>0</v>
      </c>
      <c r="FP5" s="11">
        <f t="shared" si="3"/>
        <v>3.4327144198998966E+19</v>
      </c>
      <c r="FQ5" s="11">
        <f t="shared" si="3"/>
        <v>0</v>
      </c>
      <c r="FR5" s="11">
        <f t="shared" si="3"/>
        <v>0</v>
      </c>
      <c r="FS5" s="11">
        <f t="shared" si="3"/>
        <v>6.865324057684004E+19</v>
      </c>
      <c r="FT5" s="11">
        <f t="shared" si="3"/>
        <v>0</v>
      </c>
      <c r="FU5" s="11">
        <f t="shared" si="3"/>
        <v>0</v>
      </c>
      <c r="FV5" s="11">
        <f t="shared" si="3"/>
        <v>1.3730438554334618E+20</v>
      </c>
      <c r="FW5" s="11">
        <f t="shared" si="3"/>
        <v>0</v>
      </c>
      <c r="FX5" s="11">
        <f t="shared" si="3"/>
        <v>0</v>
      </c>
      <c r="FY5" s="11">
        <f t="shared" si="3"/>
        <v>2.746045799299883E+20</v>
      </c>
      <c r="FZ5" s="11">
        <f t="shared" si="3"/>
        <v>0</v>
      </c>
      <c r="GA5" s="11">
        <f t="shared" si="3"/>
        <v>0</v>
      </c>
      <c r="GB5" s="11">
        <f t="shared" ref="GB5:IM5" si="4">SUMIF($J$4:$BB$4,"Kötelező feladatok",EI5:GA5)</f>
        <v>5.4920077767449602E+20</v>
      </c>
      <c r="GC5" s="11">
        <f t="shared" si="4"/>
        <v>0</v>
      </c>
      <c r="GD5" s="11">
        <f t="shared" si="4"/>
        <v>0</v>
      </c>
      <c r="GE5" s="11">
        <f t="shared" si="4"/>
        <v>1.0983847912338859E+21</v>
      </c>
      <c r="GF5" s="11">
        <f t="shared" si="4"/>
        <v>0</v>
      </c>
      <c r="GG5" s="11">
        <f t="shared" si="4"/>
        <v>0</v>
      </c>
      <c r="GH5" s="11">
        <f t="shared" si="4"/>
        <v>2.1967360547492693E+21</v>
      </c>
      <c r="GI5" s="11">
        <f t="shared" si="4"/>
        <v>0</v>
      </c>
      <c r="GJ5" s="11">
        <f t="shared" si="4"/>
        <v>0</v>
      </c>
      <c r="GK5" s="11">
        <f t="shared" si="4"/>
        <v>4.3934050550849481E+21</v>
      </c>
      <c r="GL5" s="11">
        <f t="shared" si="4"/>
        <v>0</v>
      </c>
      <c r="GM5" s="11">
        <f t="shared" si="4"/>
        <v>0</v>
      </c>
      <c r="GN5" s="11">
        <f t="shared" si="4"/>
        <v>8.7866760033895291E+21</v>
      </c>
      <c r="GO5" s="11">
        <f t="shared" si="4"/>
        <v>0</v>
      </c>
      <c r="GP5" s="11">
        <f t="shared" si="4"/>
        <v>0</v>
      </c>
      <c r="GQ5" s="11">
        <f t="shared" si="4"/>
        <v>1.7573083797311889E+22</v>
      </c>
      <c r="GR5" s="11">
        <f t="shared" si="4"/>
        <v>0</v>
      </c>
      <c r="GS5" s="11">
        <f t="shared" si="4"/>
        <v>0</v>
      </c>
      <c r="GT5" s="11">
        <f t="shared" si="4"/>
        <v>3.5145631183876429E+22</v>
      </c>
      <c r="GU5" s="11">
        <f t="shared" si="4"/>
        <v>0</v>
      </c>
      <c r="GV5" s="11">
        <f t="shared" si="4"/>
        <v>0</v>
      </c>
      <c r="GW5" s="11">
        <f t="shared" si="4"/>
        <v>7.0290189562631864E+22</v>
      </c>
      <c r="GX5" s="11">
        <f t="shared" si="4"/>
        <v>0</v>
      </c>
      <c r="GY5" s="11">
        <f t="shared" si="4"/>
        <v>0</v>
      </c>
      <c r="GZ5" s="11">
        <f t="shared" si="4"/>
        <v>1.4057823354776865E+23</v>
      </c>
      <c r="HA5" s="11">
        <f t="shared" si="4"/>
        <v>0</v>
      </c>
      <c r="HB5" s="11">
        <f t="shared" si="4"/>
        <v>0</v>
      </c>
      <c r="HC5" s="11">
        <f t="shared" si="4"/>
        <v>2.8115217600603997E+23</v>
      </c>
      <c r="HD5" s="11">
        <f t="shared" si="4"/>
        <v>0</v>
      </c>
      <c r="HE5" s="11">
        <f t="shared" si="4"/>
        <v>0</v>
      </c>
      <c r="HF5" s="11">
        <f t="shared" si="4"/>
        <v>5.622957699640689E+23</v>
      </c>
      <c r="HG5" s="11">
        <f t="shared" si="4"/>
        <v>0</v>
      </c>
      <c r="HH5" s="11">
        <f t="shared" si="4"/>
        <v>0</v>
      </c>
      <c r="HI5" s="11">
        <f t="shared" si="4"/>
        <v>1.124574376094079E+24</v>
      </c>
      <c r="HJ5" s="11">
        <f t="shared" si="4"/>
        <v>0</v>
      </c>
      <c r="HK5" s="11">
        <f t="shared" si="4"/>
        <v>0</v>
      </c>
      <c r="HL5" s="11">
        <f t="shared" si="4"/>
        <v>2.2491144250439589E+24</v>
      </c>
      <c r="HM5" s="11">
        <f t="shared" si="4"/>
        <v>0</v>
      </c>
      <c r="HN5" s="11">
        <f t="shared" si="4"/>
        <v>0</v>
      </c>
      <c r="HO5" s="11">
        <f t="shared" si="4"/>
        <v>4.4981601968473413E+24</v>
      </c>
      <c r="HP5" s="11">
        <f t="shared" si="4"/>
        <v>0</v>
      </c>
      <c r="HQ5" s="11">
        <f t="shared" si="4"/>
        <v>0</v>
      </c>
      <c r="HR5" s="11">
        <f t="shared" si="4"/>
        <v>8.9961830893091383E+24</v>
      </c>
      <c r="HS5" s="11">
        <f t="shared" si="4"/>
        <v>0</v>
      </c>
      <c r="HT5" s="11">
        <f t="shared" si="4"/>
        <v>0</v>
      </c>
      <c r="HU5" s="11">
        <f t="shared" si="4"/>
        <v>1.7992091574038348E+25</v>
      </c>
      <c r="HV5" s="11">
        <f t="shared" si="4"/>
        <v>0</v>
      </c>
      <c r="HW5" s="11">
        <f t="shared" si="4"/>
        <v>0</v>
      </c>
      <c r="HX5" s="11">
        <f t="shared" si="4"/>
        <v>3.5983633947299019E+25</v>
      </c>
      <c r="HY5" s="11">
        <f t="shared" si="4"/>
        <v>0</v>
      </c>
      <c r="HZ5" s="11">
        <f t="shared" si="4"/>
        <v>0</v>
      </c>
      <c r="IA5" s="11">
        <f t="shared" si="4"/>
        <v>7.1966169509806806E+25</v>
      </c>
      <c r="IB5" s="11">
        <f t="shared" si="4"/>
        <v>0</v>
      </c>
      <c r="IC5" s="11">
        <f t="shared" si="4"/>
        <v>0</v>
      </c>
      <c r="ID5" s="11">
        <f t="shared" si="4"/>
        <v>1.4393014228355887E+26</v>
      </c>
      <c r="IE5" s="11">
        <f t="shared" si="4"/>
        <v>0</v>
      </c>
      <c r="IF5" s="11">
        <f t="shared" si="4"/>
        <v>0</v>
      </c>
      <c r="IG5" s="11">
        <f t="shared" si="4"/>
        <v>2.8785589116206265E+26</v>
      </c>
      <c r="IH5" s="11">
        <f t="shared" si="4"/>
        <v>0</v>
      </c>
      <c r="II5" s="11">
        <f t="shared" si="4"/>
        <v>0</v>
      </c>
      <c r="IJ5" s="11">
        <f t="shared" si="4"/>
        <v>5.7570299564812187E+26</v>
      </c>
      <c r="IK5" s="11">
        <f t="shared" si="4"/>
        <v>0</v>
      </c>
      <c r="IL5" s="11">
        <f t="shared" si="4"/>
        <v>0</v>
      </c>
      <c r="IM5" s="11">
        <f t="shared" si="4"/>
        <v>1.1513884182124464E+27</v>
      </c>
      <c r="IN5" s="11">
        <f t="shared" ref="IN5:IV5" si="5">SUMIF($J$4:$BB$4,"Kötelező feladatok",GU5:IM5)</f>
        <v>0</v>
      </c>
      <c r="IO5" s="11">
        <f t="shared" si="5"/>
        <v>0</v>
      </c>
      <c r="IP5" s="11">
        <f t="shared" si="5"/>
        <v>2.3027416907937091E+27</v>
      </c>
      <c r="IQ5" s="11">
        <f t="shared" si="5"/>
        <v>0</v>
      </c>
      <c r="IR5" s="11">
        <f t="shared" si="5"/>
        <v>0</v>
      </c>
      <c r="IS5" s="11">
        <f t="shared" si="5"/>
        <v>4.6054130913978554E+27</v>
      </c>
      <c r="IT5" s="11">
        <f t="shared" si="5"/>
        <v>0</v>
      </c>
      <c r="IU5" s="11">
        <f t="shared" si="5"/>
        <v>0</v>
      </c>
      <c r="IV5" s="11">
        <f t="shared" si="5"/>
        <v>9.2106856045621634E+27</v>
      </c>
    </row>
    <row r="6" spans="1:256" s="19" customFormat="1" ht="17.25" customHeight="1">
      <c r="A6" s="12"/>
      <c r="B6" s="13"/>
      <c r="C6" s="14">
        <v>1</v>
      </c>
      <c r="D6" s="15" t="s">
        <v>207</v>
      </c>
      <c r="E6" s="14"/>
      <c r="F6" s="14"/>
      <c r="G6" s="14"/>
      <c r="H6" s="14"/>
      <c r="I6" s="16" t="s">
        <v>208</v>
      </c>
      <c r="J6" s="18">
        <f>J7+J14+J15+J16+J17+J18</f>
        <v>300000</v>
      </c>
      <c r="K6" s="18">
        <f>K7+K14+K15+K16+K17+K18</f>
        <v>0</v>
      </c>
      <c r="L6" s="18">
        <f t="shared" ref="L6:R6" si="6">L7+L14+L15+L16+L17+L18</f>
        <v>0</v>
      </c>
      <c r="M6" s="18">
        <f t="shared" si="6"/>
        <v>9438</v>
      </c>
      <c r="N6" s="18">
        <f t="shared" si="6"/>
        <v>0</v>
      </c>
      <c r="O6" s="18">
        <f t="shared" si="6"/>
        <v>0</v>
      </c>
      <c r="P6" s="18">
        <f t="shared" si="6"/>
        <v>39288887</v>
      </c>
      <c r="Q6" s="18">
        <f t="shared" si="6"/>
        <v>0</v>
      </c>
      <c r="R6" s="18">
        <f t="shared" si="6"/>
        <v>0</v>
      </c>
      <c r="S6" s="18">
        <f>S7+S14+S15+S16+S17+S18</f>
        <v>3424728</v>
      </c>
      <c r="T6" s="18">
        <f>T7+T14+T15+T16+T17+T18</f>
        <v>0</v>
      </c>
      <c r="U6" s="18"/>
      <c r="V6" s="18">
        <f>V7+V14+V15+V16+V17+V18</f>
        <v>3218932</v>
      </c>
      <c r="W6" s="18">
        <f>W7+W14+W15+W16+W17+W18</f>
        <v>0</v>
      </c>
      <c r="X6" s="18"/>
      <c r="Y6" s="18">
        <f t="shared" ref="Y6:AR6" si="7">Y7+Y14+Y15+Y16+Y17+Y18</f>
        <v>0</v>
      </c>
      <c r="Z6" s="18">
        <f t="shared" si="7"/>
        <v>0</v>
      </c>
      <c r="AA6" s="18">
        <f t="shared" si="7"/>
        <v>0</v>
      </c>
      <c r="AB6" s="18">
        <f t="shared" si="7"/>
        <v>0</v>
      </c>
      <c r="AC6" s="18">
        <f t="shared" si="7"/>
        <v>0</v>
      </c>
      <c r="AD6" s="18">
        <f t="shared" si="7"/>
        <v>0</v>
      </c>
      <c r="AE6" s="18">
        <f>AE7+AE14+AE15+AE16+AE17+AE18</f>
        <v>0</v>
      </c>
      <c r="AF6" s="18">
        <f>AF7+AF14+AF15+AF16+AF17+AF18</f>
        <v>0</v>
      </c>
      <c r="AG6" s="18">
        <f>AG7+AG14+AG15+AG16+AG17+AG18</f>
        <v>0</v>
      </c>
      <c r="AH6" s="18">
        <f t="shared" si="7"/>
        <v>0</v>
      </c>
      <c r="AI6" s="18">
        <f t="shared" si="7"/>
        <v>0</v>
      </c>
      <c r="AJ6" s="18">
        <f t="shared" si="7"/>
        <v>0</v>
      </c>
      <c r="AK6" s="18">
        <f t="shared" si="7"/>
        <v>25000</v>
      </c>
      <c r="AL6" s="18">
        <f t="shared" si="7"/>
        <v>0</v>
      </c>
      <c r="AM6" s="18">
        <f t="shared" si="7"/>
        <v>0</v>
      </c>
      <c r="AN6" s="18">
        <f t="shared" si="7"/>
        <v>0</v>
      </c>
      <c r="AO6" s="18">
        <f t="shared" si="7"/>
        <v>0</v>
      </c>
      <c r="AP6" s="18">
        <f t="shared" si="7"/>
        <v>0</v>
      </c>
      <c r="AQ6" s="18">
        <f t="shared" si="7"/>
        <v>0</v>
      </c>
      <c r="AR6" s="18">
        <f t="shared" si="7"/>
        <v>0</v>
      </c>
      <c r="AS6" s="18"/>
      <c r="AT6" s="18">
        <f>AT7+AT14+AT15+AT16+AT17+AT18</f>
        <v>0</v>
      </c>
      <c r="AU6" s="18">
        <f>AU7+AU14+AU15+AU16+AU17+AU18</f>
        <v>0</v>
      </c>
      <c r="AV6" s="18"/>
      <c r="AW6" s="18">
        <f>AW7+AW14+AW15+AW16+AW17+AW18</f>
        <v>0</v>
      </c>
      <c r="AX6" s="18">
        <f>AX7+AX14+AX15+AX16+AX17+AX18</f>
        <v>0</v>
      </c>
      <c r="AY6" s="18"/>
      <c r="AZ6" s="18">
        <f>AZ7+AZ14+AZ15+AZ16+AZ17+AZ18</f>
        <v>11624422</v>
      </c>
      <c r="BA6" s="18">
        <f>BA7+BA14+BA15+BA16+BA17+BA18</f>
        <v>0</v>
      </c>
      <c r="BB6" s="18"/>
      <c r="BC6" s="17">
        <f>SUMIF($J$4:$BB$4,"Kötelező feladatok",J6:BB6)</f>
        <v>57891407</v>
      </c>
      <c r="BD6" s="17">
        <f t="shared" ref="BD6:BD22" si="8">SUMIF($P$4:$BB$4,"Önként vállalt feladatok",P6:BB6)</f>
        <v>0</v>
      </c>
      <c r="BE6" s="207">
        <f t="shared" ref="BE6:BE27" si="9">SUMIF($P$4:$BB$4,"Államigazgatási feladatok",P6:BB6)</f>
        <v>0</v>
      </c>
      <c r="BF6" s="203"/>
    </row>
    <row r="7" spans="1:256" ht="15" customHeight="1">
      <c r="A7" s="20"/>
      <c r="D7" s="21">
        <v>1</v>
      </c>
      <c r="E7" s="6" t="s">
        <v>209</v>
      </c>
      <c r="F7" s="21"/>
      <c r="G7" s="21"/>
      <c r="H7" s="21"/>
      <c r="I7" s="13" t="s">
        <v>210</v>
      </c>
      <c r="J7" s="23">
        <f t="shared" ref="J7:Q7" si="10">SUM(J8:J13)</f>
        <v>0</v>
      </c>
      <c r="K7" s="23">
        <f t="shared" si="10"/>
        <v>0</v>
      </c>
      <c r="L7" s="23">
        <f t="shared" si="10"/>
        <v>0</v>
      </c>
      <c r="M7" s="23">
        <f t="shared" si="10"/>
        <v>0</v>
      </c>
      <c r="N7" s="23">
        <f t="shared" si="10"/>
        <v>0</v>
      </c>
      <c r="O7" s="23">
        <f t="shared" si="10"/>
        <v>0</v>
      </c>
      <c r="P7" s="23">
        <f t="shared" si="10"/>
        <v>39288887</v>
      </c>
      <c r="Q7" s="23">
        <f t="shared" si="10"/>
        <v>0</v>
      </c>
      <c r="R7" s="23"/>
      <c r="S7" s="23">
        <f>SUM(S8:S13)</f>
        <v>0</v>
      </c>
      <c r="T7" s="23">
        <f>SUM(T8:T13)</f>
        <v>0</v>
      </c>
      <c r="U7" s="23"/>
      <c r="V7" s="23">
        <f>SUM(V8:V13)</f>
        <v>0</v>
      </c>
      <c r="W7" s="23">
        <f>SUM(W8:W13)</f>
        <v>0</v>
      </c>
      <c r="X7" s="23"/>
      <c r="Y7" s="23">
        <f t="shared" ref="Y7:AR7" si="11">SUM(Y8:Y13)</f>
        <v>0</v>
      </c>
      <c r="Z7" s="23">
        <f t="shared" si="11"/>
        <v>0</v>
      </c>
      <c r="AA7" s="23">
        <f t="shared" si="11"/>
        <v>0</v>
      </c>
      <c r="AB7" s="23">
        <f t="shared" si="11"/>
        <v>0</v>
      </c>
      <c r="AC7" s="23">
        <f t="shared" si="11"/>
        <v>0</v>
      </c>
      <c r="AD7" s="23">
        <f t="shared" si="11"/>
        <v>0</v>
      </c>
      <c r="AE7" s="23">
        <f>SUM(AE8:AE13)</f>
        <v>0</v>
      </c>
      <c r="AF7" s="23">
        <f>SUM(AF8:AF13)</f>
        <v>0</v>
      </c>
      <c r="AG7" s="23">
        <f>SUM(AG8:AG13)</f>
        <v>0</v>
      </c>
      <c r="AH7" s="23">
        <f t="shared" si="11"/>
        <v>0</v>
      </c>
      <c r="AI7" s="23">
        <f t="shared" si="11"/>
        <v>0</v>
      </c>
      <c r="AJ7" s="23">
        <f t="shared" si="11"/>
        <v>0</v>
      </c>
      <c r="AK7" s="23">
        <f t="shared" si="11"/>
        <v>0</v>
      </c>
      <c r="AL7" s="23">
        <f t="shared" si="11"/>
        <v>0</v>
      </c>
      <c r="AM7" s="23">
        <f t="shared" si="11"/>
        <v>0</v>
      </c>
      <c r="AN7" s="23">
        <f t="shared" si="11"/>
        <v>0</v>
      </c>
      <c r="AO7" s="23">
        <f t="shared" si="11"/>
        <v>0</v>
      </c>
      <c r="AP7" s="23">
        <f t="shared" si="11"/>
        <v>0</v>
      </c>
      <c r="AQ7" s="23">
        <f t="shared" si="11"/>
        <v>0</v>
      </c>
      <c r="AR7" s="23">
        <f t="shared" si="11"/>
        <v>0</v>
      </c>
      <c r="AS7" s="23"/>
      <c r="AT7" s="23">
        <f>SUM(AT8:AT13)</f>
        <v>0</v>
      </c>
      <c r="AU7" s="23">
        <f>SUM(AU8:AU13)</f>
        <v>0</v>
      </c>
      <c r="AV7" s="23"/>
      <c r="AW7" s="23">
        <f>SUM(AW8:AW13)</f>
        <v>0</v>
      </c>
      <c r="AX7" s="23">
        <f>SUM(AX8:AX13)</f>
        <v>0</v>
      </c>
      <c r="AY7" s="23"/>
      <c r="AZ7" s="23">
        <f>SUM(AZ8:AZ13)</f>
        <v>0</v>
      </c>
      <c r="BA7" s="23">
        <f>SUM(BA8:BA13)</f>
        <v>0</v>
      </c>
      <c r="BB7" s="23">
        <f>SUM(BB8:BB13)</f>
        <v>0</v>
      </c>
      <c r="BC7" s="23">
        <f>SUM(BC8:BC13)</f>
        <v>39288887</v>
      </c>
      <c r="BD7" s="22">
        <f t="shared" si="8"/>
        <v>0</v>
      </c>
      <c r="BE7" s="208">
        <f t="shared" si="9"/>
        <v>0</v>
      </c>
      <c r="BF7" s="85"/>
    </row>
    <row r="8" spans="1:256" ht="15" customHeight="1">
      <c r="A8" s="20"/>
      <c r="D8" s="13"/>
      <c r="E8" s="21">
        <v>1</v>
      </c>
      <c r="F8" s="6" t="s">
        <v>211</v>
      </c>
      <c r="G8" s="21"/>
      <c r="H8" s="21"/>
      <c r="I8" s="24" t="s">
        <v>212</v>
      </c>
      <c r="J8" s="25"/>
      <c r="K8" s="25"/>
      <c r="L8" s="25"/>
      <c r="M8" s="25"/>
      <c r="N8" s="25"/>
      <c r="O8" s="25"/>
      <c r="P8" s="25">
        <v>9592211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2">
        <f t="shared" ref="BC8:BC71" si="12">SUMIF($J$4:$BB$4,"Kötelező feladatok",J8:BB8)</f>
        <v>9592211</v>
      </c>
      <c r="BD8" s="22">
        <f t="shared" si="8"/>
        <v>0</v>
      </c>
      <c r="BE8" s="208">
        <f t="shared" si="9"/>
        <v>0</v>
      </c>
      <c r="BF8" s="85"/>
    </row>
    <row r="9" spans="1:256" ht="15" customHeight="1">
      <c r="A9" s="20"/>
      <c r="D9" s="13"/>
      <c r="E9" s="21">
        <v>2</v>
      </c>
      <c r="F9" s="6" t="s">
        <v>213</v>
      </c>
      <c r="G9" s="21"/>
      <c r="H9" s="21"/>
      <c r="I9" s="24" t="s">
        <v>214</v>
      </c>
      <c r="J9" s="25"/>
      <c r="K9" s="25"/>
      <c r="L9" s="25"/>
      <c r="M9" s="25"/>
      <c r="N9" s="25"/>
      <c r="O9" s="25"/>
      <c r="P9" s="25">
        <v>23760134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2">
        <f t="shared" si="12"/>
        <v>23760134</v>
      </c>
      <c r="BD9" s="22">
        <f t="shared" si="8"/>
        <v>0</v>
      </c>
      <c r="BE9" s="208">
        <f t="shared" si="9"/>
        <v>0</v>
      </c>
      <c r="BF9" s="85"/>
    </row>
    <row r="10" spans="1:256" ht="15" customHeight="1">
      <c r="A10" s="20"/>
      <c r="D10" s="13"/>
      <c r="E10" s="21">
        <v>3</v>
      </c>
      <c r="F10" s="6" t="s">
        <v>215</v>
      </c>
      <c r="G10" s="21"/>
      <c r="H10" s="21"/>
      <c r="I10" s="24" t="s">
        <v>216</v>
      </c>
      <c r="J10" s="25"/>
      <c r="K10" s="25"/>
      <c r="L10" s="25"/>
      <c r="M10" s="25"/>
      <c r="N10" s="25"/>
      <c r="O10" s="25"/>
      <c r="P10" s="25">
        <v>1954538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2">
        <f t="shared" si="12"/>
        <v>1954538</v>
      </c>
      <c r="BD10" s="22">
        <f t="shared" si="8"/>
        <v>0</v>
      </c>
      <c r="BE10" s="208">
        <f t="shared" si="9"/>
        <v>0</v>
      </c>
      <c r="BF10" s="85"/>
    </row>
    <row r="11" spans="1:256" ht="15" customHeight="1">
      <c r="A11" s="20"/>
      <c r="D11" s="13"/>
      <c r="E11" s="21">
        <v>4</v>
      </c>
      <c r="F11" s="6" t="s">
        <v>217</v>
      </c>
      <c r="G11" s="21"/>
      <c r="H11" s="21"/>
      <c r="I11" s="24" t="s">
        <v>218</v>
      </c>
      <c r="J11" s="25">
        <v>0</v>
      </c>
      <c r="K11" s="25"/>
      <c r="L11" s="25"/>
      <c r="M11" s="25"/>
      <c r="N11" s="25"/>
      <c r="O11" s="25"/>
      <c r="P11" s="25">
        <v>1800000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2">
        <f>SUMIF($J$4:$BB$4,"Kötelező feladatok",J11:BB11)</f>
        <v>1800000</v>
      </c>
      <c r="BD11" s="22">
        <f t="shared" si="8"/>
        <v>0</v>
      </c>
      <c r="BE11" s="208">
        <f t="shared" si="9"/>
        <v>0</v>
      </c>
      <c r="BF11" s="85"/>
    </row>
    <row r="12" spans="1:256" ht="15" customHeight="1">
      <c r="A12" s="20"/>
      <c r="D12" s="13"/>
      <c r="E12" s="21">
        <v>5</v>
      </c>
      <c r="F12" s="6" t="s">
        <v>1305</v>
      </c>
      <c r="G12" s="21"/>
      <c r="H12" s="21"/>
      <c r="I12" s="24" t="s">
        <v>219</v>
      </c>
      <c r="J12" s="25"/>
      <c r="K12" s="25"/>
      <c r="L12" s="25"/>
      <c r="M12" s="25"/>
      <c r="N12" s="25"/>
      <c r="O12" s="25"/>
      <c r="P12" s="25">
        <v>2155338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2">
        <f t="shared" si="12"/>
        <v>2155338</v>
      </c>
      <c r="BD12" s="22">
        <f t="shared" si="8"/>
        <v>0</v>
      </c>
      <c r="BE12" s="208">
        <f t="shared" si="9"/>
        <v>0</v>
      </c>
      <c r="BF12" s="85"/>
    </row>
    <row r="13" spans="1:256" ht="15" customHeight="1">
      <c r="A13" s="20"/>
      <c r="D13" s="13"/>
      <c r="E13" s="21">
        <v>6</v>
      </c>
      <c r="F13" s="6" t="s">
        <v>1306</v>
      </c>
      <c r="G13" s="21"/>
      <c r="H13" s="21"/>
      <c r="I13" s="24" t="s">
        <v>220</v>
      </c>
      <c r="J13" s="25"/>
      <c r="K13" s="25"/>
      <c r="L13" s="25"/>
      <c r="M13" s="25"/>
      <c r="N13" s="25"/>
      <c r="O13" s="25"/>
      <c r="P13" s="25">
        <v>26666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2">
        <f t="shared" si="12"/>
        <v>26666</v>
      </c>
      <c r="BD13" s="22">
        <f t="shared" si="8"/>
        <v>0</v>
      </c>
      <c r="BE13" s="208">
        <f t="shared" si="9"/>
        <v>0</v>
      </c>
      <c r="BF13" s="85"/>
    </row>
    <row r="14" spans="1:256" ht="15" customHeight="1">
      <c r="A14" s="20"/>
      <c r="D14" s="21">
        <v>2</v>
      </c>
      <c r="E14" s="6" t="s">
        <v>221</v>
      </c>
      <c r="F14" s="21"/>
      <c r="G14" s="21"/>
      <c r="H14" s="21"/>
      <c r="I14" s="6" t="s">
        <v>222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2">
        <f t="shared" si="12"/>
        <v>0</v>
      </c>
      <c r="BD14" s="22">
        <f t="shared" si="8"/>
        <v>0</v>
      </c>
      <c r="BE14" s="208">
        <f t="shared" si="9"/>
        <v>0</v>
      </c>
      <c r="BF14" s="85"/>
    </row>
    <row r="15" spans="1:256" ht="15" customHeight="1">
      <c r="A15" s="20"/>
      <c r="D15" s="21">
        <v>3</v>
      </c>
      <c r="E15" s="6" t="s">
        <v>223</v>
      </c>
      <c r="F15" s="27"/>
      <c r="G15" s="27"/>
      <c r="H15" s="27"/>
      <c r="I15" s="24" t="s">
        <v>224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2">
        <f t="shared" si="12"/>
        <v>0</v>
      </c>
      <c r="BD15" s="22">
        <f t="shared" si="8"/>
        <v>0</v>
      </c>
      <c r="BE15" s="208">
        <f t="shared" si="9"/>
        <v>0</v>
      </c>
      <c r="BF15" s="85"/>
    </row>
    <row r="16" spans="1:256" ht="15" customHeight="1">
      <c r="A16" s="20"/>
      <c r="D16" s="21">
        <v>4</v>
      </c>
      <c r="E16" s="6" t="s">
        <v>225</v>
      </c>
      <c r="F16" s="27"/>
      <c r="G16" s="27"/>
      <c r="H16" s="27"/>
      <c r="I16" s="24" t="s">
        <v>226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2"/>
      <c r="BD16" s="22">
        <f t="shared" si="8"/>
        <v>0</v>
      </c>
      <c r="BE16" s="208">
        <f t="shared" si="9"/>
        <v>0</v>
      </c>
      <c r="BF16" s="85"/>
    </row>
    <row r="17" spans="1:58" ht="15" customHeight="1">
      <c r="A17" s="20"/>
      <c r="D17" s="21">
        <v>5</v>
      </c>
      <c r="E17" s="6" t="s">
        <v>227</v>
      </c>
      <c r="F17" s="27"/>
      <c r="G17" s="27"/>
      <c r="H17" s="27"/>
      <c r="I17" s="24" t="s">
        <v>228</v>
      </c>
      <c r="J17" s="25"/>
      <c r="K17" s="25"/>
      <c r="L17" s="25"/>
      <c r="M17" s="25"/>
      <c r="N17" s="25"/>
      <c r="O17" s="25"/>
      <c r="P17" s="25"/>
      <c r="Q17" s="25"/>
      <c r="R17" s="25"/>
      <c r="S17" s="25">
        <v>2000000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2">
        <v>2000000</v>
      </c>
      <c r="BD17" s="22">
        <f t="shared" si="8"/>
        <v>0</v>
      </c>
      <c r="BE17" s="208">
        <f t="shared" si="9"/>
        <v>0</v>
      </c>
      <c r="BF17" s="85"/>
    </row>
    <row r="18" spans="1:58" ht="15" customHeight="1">
      <c r="A18" s="20"/>
      <c r="D18" s="21">
        <v>6</v>
      </c>
      <c r="E18" s="6" t="s">
        <v>229</v>
      </c>
      <c r="F18" s="27"/>
      <c r="G18" s="27"/>
      <c r="H18" s="27"/>
      <c r="I18" s="24" t="s">
        <v>230</v>
      </c>
      <c r="J18" s="25">
        <v>300000</v>
      </c>
      <c r="K18" s="25"/>
      <c r="L18" s="25"/>
      <c r="M18" s="25">
        <v>9438</v>
      </c>
      <c r="N18" s="25"/>
      <c r="O18" s="25"/>
      <c r="P18" s="25"/>
      <c r="Q18" s="25"/>
      <c r="R18" s="25"/>
      <c r="S18" s="25">
        <v>1424728</v>
      </c>
      <c r="T18" s="25"/>
      <c r="U18" s="25"/>
      <c r="V18" s="25">
        <v>3218932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>
        <v>25000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v>11624422</v>
      </c>
      <c r="BA18" s="25"/>
      <c r="BB18" s="25"/>
      <c r="BC18" s="22">
        <f t="shared" si="12"/>
        <v>16602520</v>
      </c>
      <c r="BD18" s="22">
        <f t="shared" si="8"/>
        <v>0</v>
      </c>
      <c r="BE18" s="208">
        <f t="shared" si="9"/>
        <v>0</v>
      </c>
      <c r="BF18" s="85"/>
    </row>
    <row r="19" spans="1:58" ht="17.25" customHeight="1">
      <c r="A19" s="20"/>
      <c r="B19" s="13"/>
      <c r="C19" s="14">
        <v>2</v>
      </c>
      <c r="D19" s="15" t="s">
        <v>182</v>
      </c>
      <c r="E19" s="14"/>
      <c r="F19" s="14"/>
      <c r="G19" s="14"/>
      <c r="H19" s="14"/>
      <c r="I19" s="16" t="s">
        <v>231</v>
      </c>
      <c r="J19" s="28">
        <f>J20+J23++J29+J40</f>
        <v>0</v>
      </c>
      <c r="K19" s="28">
        <f>K20+K23++K29+K40</f>
        <v>0</v>
      </c>
      <c r="L19" s="28">
        <f>L20+L23++L29+L40</f>
        <v>0</v>
      </c>
      <c r="M19" s="28">
        <f>M20+M23++M29+M40</f>
        <v>0</v>
      </c>
      <c r="N19" s="28">
        <f>N20+N23++N29+N40</f>
        <v>0</v>
      </c>
      <c r="O19" s="28">
        <f t="shared" ref="O19:AP19" si="13">O20+O23++O29+O40</f>
        <v>0</v>
      </c>
      <c r="P19" s="28">
        <f t="shared" si="13"/>
        <v>0</v>
      </c>
      <c r="Q19" s="28">
        <f t="shared" si="13"/>
        <v>0</v>
      </c>
      <c r="R19" s="28">
        <f t="shared" si="13"/>
        <v>0</v>
      </c>
      <c r="S19" s="28">
        <f t="shared" si="13"/>
        <v>0</v>
      </c>
      <c r="T19" s="28">
        <f t="shared" si="13"/>
        <v>0</v>
      </c>
      <c r="U19" s="28">
        <f t="shared" si="13"/>
        <v>0</v>
      </c>
      <c r="V19" s="28">
        <f t="shared" si="13"/>
        <v>0</v>
      </c>
      <c r="W19" s="28">
        <f t="shared" si="13"/>
        <v>0</v>
      </c>
      <c r="X19" s="28">
        <f t="shared" si="13"/>
        <v>0</v>
      </c>
      <c r="Y19" s="28">
        <f t="shared" si="13"/>
        <v>0</v>
      </c>
      <c r="Z19" s="28">
        <f t="shared" si="13"/>
        <v>0</v>
      </c>
      <c r="AA19" s="28">
        <f t="shared" si="13"/>
        <v>0</v>
      </c>
      <c r="AB19" s="28">
        <f t="shared" si="13"/>
        <v>0</v>
      </c>
      <c r="AC19" s="28">
        <f t="shared" si="13"/>
        <v>0</v>
      </c>
      <c r="AD19" s="28">
        <f t="shared" si="13"/>
        <v>0</v>
      </c>
      <c r="AE19" s="28">
        <f>AE20+AE23++AE29+AE40</f>
        <v>0</v>
      </c>
      <c r="AF19" s="28">
        <f>AF20+AF23++AF29+AF40</f>
        <v>0</v>
      </c>
      <c r="AG19" s="28">
        <f>AG20+AG23++AG29+AG40</f>
        <v>0</v>
      </c>
      <c r="AH19" s="28">
        <f t="shared" si="13"/>
        <v>0</v>
      </c>
      <c r="AI19" s="28">
        <f t="shared" si="13"/>
        <v>0</v>
      </c>
      <c r="AJ19" s="28">
        <f t="shared" si="13"/>
        <v>0</v>
      </c>
      <c r="AK19" s="28">
        <f t="shared" si="13"/>
        <v>0</v>
      </c>
      <c r="AL19" s="28">
        <f t="shared" si="13"/>
        <v>0</v>
      </c>
      <c r="AM19" s="28">
        <f t="shared" si="13"/>
        <v>0</v>
      </c>
      <c r="AN19" s="28">
        <f t="shared" si="13"/>
        <v>0</v>
      </c>
      <c r="AO19" s="28">
        <f t="shared" si="13"/>
        <v>0</v>
      </c>
      <c r="AP19" s="28">
        <f t="shared" si="13"/>
        <v>0</v>
      </c>
      <c r="AQ19" s="28">
        <f>AQ20+AQ23++AQ29+AQ40</f>
        <v>0</v>
      </c>
      <c r="AR19" s="28">
        <f>AR20+AR23++AR29+AR40</f>
        <v>0</v>
      </c>
      <c r="AS19" s="28"/>
      <c r="AT19" s="28">
        <f>AT20+AT23++AT29+AT40</f>
        <v>0</v>
      </c>
      <c r="AU19" s="28">
        <f>AU20+AU23++AU29+AU40</f>
        <v>0</v>
      </c>
      <c r="AV19" s="28"/>
      <c r="AW19" s="28">
        <f>AW20+AW23++AW29+AW40</f>
        <v>6407693</v>
      </c>
      <c r="AX19" s="28">
        <f>AX20+AX23++AX29+AX40</f>
        <v>0</v>
      </c>
      <c r="AY19" s="28"/>
      <c r="AZ19" s="28">
        <f>AZ20+AZ23++AZ29+AZ40</f>
        <v>0</v>
      </c>
      <c r="BA19" s="28">
        <f>BA20+BA23++BA29+BA40</f>
        <v>0</v>
      </c>
      <c r="BB19" s="28"/>
      <c r="BC19" s="17">
        <f>SUMIF($J$4:$BB$4,"Kötelező feladatok",J19:BB19)</f>
        <v>6407693</v>
      </c>
      <c r="BD19" s="17">
        <f t="shared" si="8"/>
        <v>0</v>
      </c>
      <c r="BE19" s="207">
        <f t="shared" si="9"/>
        <v>0</v>
      </c>
      <c r="BF19" s="85"/>
    </row>
    <row r="20" spans="1:58" ht="15" customHeight="1">
      <c r="A20" s="20"/>
      <c r="B20" s="29"/>
      <c r="D20" s="21">
        <v>1</v>
      </c>
      <c r="E20" s="6" t="s">
        <v>232</v>
      </c>
      <c r="F20" s="21"/>
      <c r="G20" s="21"/>
      <c r="H20" s="21"/>
      <c r="I20" s="13" t="s">
        <v>233</v>
      </c>
      <c r="J20" s="30">
        <f>J21</f>
        <v>0</v>
      </c>
      <c r="K20" s="30">
        <f>K21</f>
        <v>0</v>
      </c>
      <c r="L20" s="30">
        <f t="shared" ref="L20:AA21" si="14">L21</f>
        <v>0</v>
      </c>
      <c r="M20" s="30">
        <f t="shared" si="14"/>
        <v>0</v>
      </c>
      <c r="N20" s="30">
        <f t="shared" si="14"/>
        <v>0</v>
      </c>
      <c r="O20" s="30">
        <f t="shared" si="14"/>
        <v>0</v>
      </c>
      <c r="P20" s="30">
        <f t="shared" si="14"/>
        <v>0</v>
      </c>
      <c r="Q20" s="30">
        <f t="shared" si="14"/>
        <v>0</v>
      </c>
      <c r="R20" s="30">
        <f t="shared" si="14"/>
        <v>0</v>
      </c>
      <c r="S20" s="30">
        <f t="shared" si="14"/>
        <v>0</v>
      </c>
      <c r="T20" s="30">
        <f t="shared" si="14"/>
        <v>0</v>
      </c>
      <c r="U20" s="30">
        <f t="shared" si="14"/>
        <v>0</v>
      </c>
      <c r="V20" s="30">
        <f t="shared" si="14"/>
        <v>0</v>
      </c>
      <c r="W20" s="30">
        <f t="shared" si="14"/>
        <v>0</v>
      </c>
      <c r="X20" s="30">
        <f t="shared" si="14"/>
        <v>0</v>
      </c>
      <c r="Y20" s="30">
        <f t="shared" si="14"/>
        <v>0</v>
      </c>
      <c r="Z20" s="30">
        <f t="shared" si="14"/>
        <v>0</v>
      </c>
      <c r="AA20" s="30">
        <f t="shared" si="14"/>
        <v>0</v>
      </c>
      <c r="AB20" s="30">
        <f t="shared" ref="Z20:AG21" si="15">AB21</f>
        <v>0</v>
      </c>
      <c r="AC20" s="30">
        <f t="shared" si="15"/>
        <v>0</v>
      </c>
      <c r="AD20" s="30">
        <f t="shared" si="15"/>
        <v>0</v>
      </c>
      <c r="AE20" s="30">
        <f t="shared" si="15"/>
        <v>0</v>
      </c>
      <c r="AF20" s="30">
        <f t="shared" si="15"/>
        <v>0</v>
      </c>
      <c r="AG20" s="30">
        <f t="shared" si="15"/>
        <v>0</v>
      </c>
      <c r="AH20" s="30">
        <f>AH21</f>
        <v>0</v>
      </c>
      <c r="AI20" s="30">
        <f>AI21</f>
        <v>0</v>
      </c>
      <c r="AJ20" s="30"/>
      <c r="AK20" s="30">
        <f>AK21</f>
        <v>0</v>
      </c>
      <c r="AL20" s="30">
        <f>AL21</f>
        <v>0</v>
      </c>
      <c r="AM20" s="30"/>
      <c r="AN20" s="30">
        <f>AN21</f>
        <v>0</v>
      </c>
      <c r="AO20" s="30">
        <f>AO21</f>
        <v>0</v>
      </c>
      <c r="AP20" s="30"/>
      <c r="AQ20" s="30">
        <f>AQ21</f>
        <v>0</v>
      </c>
      <c r="AR20" s="30">
        <f>AR21</f>
        <v>0</v>
      </c>
      <c r="AS20" s="30"/>
      <c r="AT20" s="30">
        <f>AT21</f>
        <v>0</v>
      </c>
      <c r="AU20" s="30">
        <f>AU21</f>
        <v>0</v>
      </c>
      <c r="AV20" s="30"/>
      <c r="AW20" s="30">
        <f>AW21</f>
        <v>0</v>
      </c>
      <c r="AX20" s="30">
        <f>AX21</f>
        <v>0</v>
      </c>
      <c r="AY20" s="30"/>
      <c r="AZ20" s="30">
        <f>AZ21</f>
        <v>0</v>
      </c>
      <c r="BA20" s="30">
        <f>BA21</f>
        <v>0</v>
      </c>
      <c r="BB20" s="30"/>
      <c r="BC20" s="22">
        <f t="shared" si="12"/>
        <v>0</v>
      </c>
      <c r="BD20" s="22">
        <f t="shared" si="8"/>
        <v>0</v>
      </c>
      <c r="BE20" s="208">
        <f t="shared" si="9"/>
        <v>0</v>
      </c>
      <c r="BF20" s="85"/>
    </row>
    <row r="21" spans="1:58" ht="15" customHeight="1">
      <c r="A21" s="20"/>
      <c r="B21" s="29"/>
      <c r="C21" s="29"/>
      <c r="E21" s="21">
        <v>1</v>
      </c>
      <c r="F21" s="6" t="s">
        <v>234</v>
      </c>
      <c r="G21" s="21"/>
      <c r="H21" s="21"/>
      <c r="I21" s="13" t="s">
        <v>235</v>
      </c>
      <c r="J21" s="30">
        <f>J22</f>
        <v>0</v>
      </c>
      <c r="K21" s="30">
        <f>K22</f>
        <v>0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0</v>
      </c>
      <c r="R21" s="30">
        <f t="shared" si="14"/>
        <v>0</v>
      </c>
      <c r="S21" s="30">
        <f t="shared" si="14"/>
        <v>0</v>
      </c>
      <c r="T21" s="30">
        <f t="shared" si="14"/>
        <v>0</v>
      </c>
      <c r="U21" s="30">
        <f t="shared" si="14"/>
        <v>0</v>
      </c>
      <c r="V21" s="30">
        <f t="shared" si="14"/>
        <v>0</v>
      </c>
      <c r="W21" s="30">
        <f t="shared" si="14"/>
        <v>0</v>
      </c>
      <c r="X21" s="30">
        <f t="shared" si="14"/>
        <v>0</v>
      </c>
      <c r="Y21" s="30">
        <f t="shared" si="14"/>
        <v>0</v>
      </c>
      <c r="Z21" s="30">
        <f t="shared" si="15"/>
        <v>0</v>
      </c>
      <c r="AA21" s="30">
        <f t="shared" si="15"/>
        <v>0</v>
      </c>
      <c r="AB21" s="30">
        <f t="shared" si="15"/>
        <v>0</v>
      </c>
      <c r="AC21" s="30">
        <f t="shared" si="15"/>
        <v>0</v>
      </c>
      <c r="AD21" s="30">
        <f t="shared" si="15"/>
        <v>0</v>
      </c>
      <c r="AE21" s="30">
        <f t="shared" si="15"/>
        <v>0</v>
      </c>
      <c r="AF21" s="30">
        <f t="shared" si="15"/>
        <v>0</v>
      </c>
      <c r="AG21" s="30">
        <f t="shared" si="15"/>
        <v>0</v>
      </c>
      <c r="AH21" s="30">
        <f>AH22</f>
        <v>0</v>
      </c>
      <c r="AI21" s="30">
        <f>AI22</f>
        <v>0</v>
      </c>
      <c r="AJ21" s="30"/>
      <c r="AK21" s="30">
        <f>AK22</f>
        <v>0</v>
      </c>
      <c r="AL21" s="30">
        <f>AL22</f>
        <v>0</v>
      </c>
      <c r="AM21" s="30"/>
      <c r="AN21" s="30">
        <f>AN22</f>
        <v>0</v>
      </c>
      <c r="AO21" s="30">
        <f>AO22</f>
        <v>0</v>
      </c>
      <c r="AP21" s="30"/>
      <c r="AQ21" s="30">
        <f>AQ22</f>
        <v>0</v>
      </c>
      <c r="AR21" s="30">
        <f>AR22</f>
        <v>0</v>
      </c>
      <c r="AS21" s="30"/>
      <c r="AT21" s="30">
        <f>AT22</f>
        <v>0</v>
      </c>
      <c r="AU21" s="30">
        <f>AU22</f>
        <v>0</v>
      </c>
      <c r="AV21" s="30"/>
      <c r="AW21" s="30">
        <f>AW22</f>
        <v>0</v>
      </c>
      <c r="AX21" s="30">
        <f>AX22</f>
        <v>0</v>
      </c>
      <c r="AY21" s="30"/>
      <c r="AZ21" s="30">
        <f>AZ22</f>
        <v>0</v>
      </c>
      <c r="BA21" s="30">
        <f>BA22</f>
        <v>0</v>
      </c>
      <c r="BB21" s="30"/>
      <c r="BC21" s="22">
        <f t="shared" si="12"/>
        <v>0</v>
      </c>
      <c r="BD21" s="22">
        <f t="shared" si="8"/>
        <v>0</v>
      </c>
      <c r="BE21" s="208">
        <f t="shared" si="9"/>
        <v>0</v>
      </c>
      <c r="BF21" s="85"/>
    </row>
    <row r="22" spans="1:58" ht="15" customHeight="1">
      <c r="A22" s="20"/>
      <c r="B22" s="29"/>
      <c r="C22" s="29"/>
      <c r="E22" s="29"/>
      <c r="F22" s="29" t="s">
        <v>236</v>
      </c>
      <c r="G22" s="611" t="s">
        <v>237</v>
      </c>
      <c r="H22" s="611"/>
      <c r="I22" s="13" t="s">
        <v>235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2">
        <f t="shared" si="12"/>
        <v>0</v>
      </c>
      <c r="BD22" s="22">
        <f t="shared" si="8"/>
        <v>0</v>
      </c>
      <c r="BE22" s="208">
        <f t="shared" si="9"/>
        <v>0</v>
      </c>
      <c r="BF22" s="85"/>
    </row>
    <row r="23" spans="1:58" ht="15" customHeight="1">
      <c r="A23" s="20"/>
      <c r="B23" s="29"/>
      <c r="D23" s="21">
        <v>2</v>
      </c>
      <c r="E23" s="6" t="s">
        <v>238</v>
      </c>
      <c r="F23" s="21"/>
      <c r="G23" s="21"/>
      <c r="H23" s="21"/>
      <c r="I23" s="13" t="s">
        <v>239</v>
      </c>
      <c r="J23" s="30">
        <f>SUM(J24:J28)</f>
        <v>0</v>
      </c>
      <c r="K23" s="30">
        <f>SUM(K24:K28)</f>
        <v>0</v>
      </c>
      <c r="L23" s="30">
        <f t="shared" ref="L23:AI23" si="16">SUM(L24:L28)</f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 t="shared" si="16"/>
        <v>0</v>
      </c>
      <c r="S23" s="30">
        <f t="shared" si="16"/>
        <v>0</v>
      </c>
      <c r="T23" s="30">
        <f t="shared" si="16"/>
        <v>0</v>
      </c>
      <c r="U23" s="30">
        <f t="shared" si="16"/>
        <v>0</v>
      </c>
      <c r="V23" s="30">
        <f t="shared" si="16"/>
        <v>0</v>
      </c>
      <c r="W23" s="30">
        <f t="shared" si="16"/>
        <v>0</v>
      </c>
      <c r="X23" s="30">
        <f t="shared" si="16"/>
        <v>0</v>
      </c>
      <c r="Y23" s="30">
        <f t="shared" si="16"/>
        <v>0</v>
      </c>
      <c r="Z23" s="30">
        <f t="shared" si="16"/>
        <v>0</v>
      </c>
      <c r="AA23" s="30">
        <f t="shared" si="16"/>
        <v>0</v>
      </c>
      <c r="AB23" s="30">
        <f t="shared" si="16"/>
        <v>0</v>
      </c>
      <c r="AC23" s="30">
        <f t="shared" si="16"/>
        <v>0</v>
      </c>
      <c r="AD23" s="30">
        <f t="shared" si="16"/>
        <v>0</v>
      </c>
      <c r="AE23" s="30">
        <f>SUM(AE24:AE28)</f>
        <v>0</v>
      </c>
      <c r="AF23" s="30">
        <f>SUM(AF24:AF28)</f>
        <v>0</v>
      </c>
      <c r="AG23" s="30">
        <f>SUM(AG24:AG28)</f>
        <v>0</v>
      </c>
      <c r="AH23" s="30">
        <f t="shared" si="16"/>
        <v>0</v>
      </c>
      <c r="AI23" s="30">
        <f t="shared" si="16"/>
        <v>0</v>
      </c>
      <c r="AJ23" s="30"/>
      <c r="AK23" s="30">
        <f>SUM(AK24:AK28)</f>
        <v>0</v>
      </c>
      <c r="AL23" s="30">
        <f>SUM(AL24:AL28)</f>
        <v>0</v>
      </c>
      <c r="AM23" s="30"/>
      <c r="AN23" s="30">
        <f>SUM(AN24:AN28)</f>
        <v>0</v>
      </c>
      <c r="AO23" s="30">
        <f>SUM(AO24:AO28)</f>
        <v>0</v>
      </c>
      <c r="AP23" s="30"/>
      <c r="AQ23" s="30">
        <f>SUM(AQ24:AQ28)</f>
        <v>0</v>
      </c>
      <c r="AR23" s="30">
        <f>SUM(AR24:AR28)</f>
        <v>0</v>
      </c>
      <c r="AS23" s="30">
        <f t="shared" ref="AS23:BB23" si="17">SUM(AS24:AS28)</f>
        <v>0</v>
      </c>
      <c r="AT23" s="30">
        <f t="shared" si="17"/>
        <v>0</v>
      </c>
      <c r="AU23" s="30">
        <f t="shared" si="17"/>
        <v>0</v>
      </c>
      <c r="AV23" s="30">
        <f t="shared" si="17"/>
        <v>0</v>
      </c>
      <c r="AW23" s="30">
        <v>431200</v>
      </c>
      <c r="AX23" s="30">
        <f t="shared" si="17"/>
        <v>0</v>
      </c>
      <c r="AY23" s="30">
        <f t="shared" si="17"/>
        <v>0</v>
      </c>
      <c r="AZ23" s="30">
        <f t="shared" si="17"/>
        <v>0</v>
      </c>
      <c r="BA23" s="30">
        <f t="shared" si="17"/>
        <v>0</v>
      </c>
      <c r="BB23" s="30">
        <f t="shared" si="17"/>
        <v>0</v>
      </c>
      <c r="BC23" s="22">
        <f t="shared" si="12"/>
        <v>431200</v>
      </c>
      <c r="BD23" s="30">
        <f>SUM(BD24:BD28)</f>
        <v>0</v>
      </c>
      <c r="BE23" s="208">
        <f t="shared" si="9"/>
        <v>0</v>
      </c>
      <c r="BF23" s="85"/>
    </row>
    <row r="24" spans="1:58" s="29" customFormat="1" ht="15" customHeight="1">
      <c r="A24" s="31"/>
      <c r="D24" s="6"/>
      <c r="F24" s="29" t="s">
        <v>236</v>
      </c>
      <c r="G24" s="32" t="s">
        <v>240</v>
      </c>
      <c r="H24" s="32"/>
      <c r="I24" s="13" t="s">
        <v>239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2">
        <f t="shared" si="12"/>
        <v>0</v>
      </c>
      <c r="BD24" s="22">
        <f t="shared" ref="BD24:BD87" si="18">SUMIF($P$4:$BB$4,"Önként vállalt feladatok",P24:BB24)</f>
        <v>0</v>
      </c>
      <c r="BE24" s="208">
        <f t="shared" si="9"/>
        <v>0</v>
      </c>
      <c r="BF24" s="204"/>
    </row>
    <row r="25" spans="1:58" s="29" customFormat="1" ht="15" customHeight="1">
      <c r="A25" s="31"/>
      <c r="D25" s="6"/>
      <c r="F25" s="29" t="s">
        <v>236</v>
      </c>
      <c r="G25" s="32" t="s">
        <v>241</v>
      </c>
      <c r="H25" s="32"/>
      <c r="I25" s="13" t="s">
        <v>239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2">
        <f t="shared" si="12"/>
        <v>0</v>
      </c>
      <c r="BD25" s="22">
        <f t="shared" si="18"/>
        <v>0</v>
      </c>
      <c r="BE25" s="208">
        <f t="shared" si="9"/>
        <v>0</v>
      </c>
      <c r="BF25" s="204"/>
    </row>
    <row r="26" spans="1:58" s="29" customFormat="1" ht="15" hidden="1" customHeight="1">
      <c r="A26" s="31"/>
      <c r="D26" s="6"/>
      <c r="F26" s="29" t="s">
        <v>236</v>
      </c>
      <c r="G26" s="32" t="s">
        <v>242</v>
      </c>
      <c r="H26" s="32"/>
      <c r="I26" s="13" t="s">
        <v>239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2">
        <f t="shared" si="12"/>
        <v>0</v>
      </c>
      <c r="BD26" s="22">
        <f t="shared" si="18"/>
        <v>0</v>
      </c>
      <c r="BE26" s="208">
        <f t="shared" si="9"/>
        <v>0</v>
      </c>
      <c r="BF26" s="204"/>
    </row>
    <row r="27" spans="1:58" s="29" customFormat="1" ht="15" customHeight="1">
      <c r="A27" s="31"/>
      <c r="D27" s="6"/>
      <c r="F27" s="29" t="s">
        <v>236</v>
      </c>
      <c r="G27" s="32" t="s">
        <v>243</v>
      </c>
      <c r="H27" s="32"/>
      <c r="I27" s="13" t="s">
        <v>239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2">
        <f t="shared" si="12"/>
        <v>0</v>
      </c>
      <c r="BD27" s="22">
        <f t="shared" si="18"/>
        <v>0</v>
      </c>
      <c r="BE27" s="208">
        <f t="shared" si="9"/>
        <v>0</v>
      </c>
      <c r="BF27" s="204"/>
    </row>
    <row r="28" spans="1:58" s="29" customFormat="1" ht="15" customHeight="1">
      <c r="A28" s="31"/>
      <c r="D28" s="6"/>
      <c r="F28" s="29" t="s">
        <v>236</v>
      </c>
      <c r="G28" s="32"/>
      <c r="H28" s="32" t="s">
        <v>383</v>
      </c>
      <c r="I28" s="13" t="s">
        <v>239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>
        <v>431200</v>
      </c>
      <c r="AX28" s="26"/>
      <c r="AY28" s="26"/>
      <c r="AZ28" s="26"/>
      <c r="BA28" s="26"/>
      <c r="BB28" s="26"/>
      <c r="BC28" s="22">
        <f t="shared" si="12"/>
        <v>431200</v>
      </c>
      <c r="BD28" s="22">
        <f t="shared" si="18"/>
        <v>0</v>
      </c>
      <c r="BE28" s="208"/>
      <c r="BF28" s="204"/>
    </row>
    <row r="29" spans="1:58" s="29" customFormat="1" ht="15" customHeight="1">
      <c r="A29" s="31"/>
      <c r="B29" s="6"/>
      <c r="C29" s="6"/>
      <c r="D29" s="21">
        <v>3</v>
      </c>
      <c r="E29" s="6" t="s">
        <v>244</v>
      </c>
      <c r="F29" s="21"/>
      <c r="G29" s="21"/>
      <c r="H29" s="21"/>
      <c r="I29" s="13" t="s">
        <v>245</v>
      </c>
      <c r="J29" s="33">
        <f>J30+J33+J36</f>
        <v>0</v>
      </c>
      <c r="K29" s="33">
        <f>K30+K33+K36</f>
        <v>0</v>
      </c>
      <c r="L29" s="33">
        <f t="shared" ref="L29:AI29" si="19">L30+L33+L36</f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0</v>
      </c>
      <c r="S29" s="33">
        <f t="shared" si="19"/>
        <v>0</v>
      </c>
      <c r="T29" s="33">
        <f t="shared" si="19"/>
        <v>0</v>
      </c>
      <c r="U29" s="33">
        <f t="shared" si="19"/>
        <v>0</v>
      </c>
      <c r="V29" s="33">
        <f t="shared" si="19"/>
        <v>0</v>
      </c>
      <c r="W29" s="33">
        <f t="shared" si="19"/>
        <v>0</v>
      </c>
      <c r="X29" s="33">
        <f t="shared" si="19"/>
        <v>0</v>
      </c>
      <c r="Y29" s="33">
        <f t="shared" si="19"/>
        <v>0</v>
      </c>
      <c r="Z29" s="33">
        <f t="shared" si="19"/>
        <v>0</v>
      </c>
      <c r="AA29" s="33">
        <f t="shared" si="19"/>
        <v>0</v>
      </c>
      <c r="AB29" s="33">
        <f t="shared" si="19"/>
        <v>0</v>
      </c>
      <c r="AC29" s="33">
        <f t="shared" si="19"/>
        <v>0</v>
      </c>
      <c r="AD29" s="33">
        <f t="shared" si="19"/>
        <v>0</v>
      </c>
      <c r="AE29" s="33">
        <f>AE30+AE33+AE36</f>
        <v>0</v>
      </c>
      <c r="AF29" s="33">
        <f>AF30+AF33+AF36</f>
        <v>0</v>
      </c>
      <c r="AG29" s="33">
        <f>AG30+AG33+AG36</f>
        <v>0</v>
      </c>
      <c r="AH29" s="33">
        <f t="shared" si="19"/>
        <v>0</v>
      </c>
      <c r="AI29" s="33">
        <f t="shared" si="19"/>
        <v>0</v>
      </c>
      <c r="AJ29" s="33"/>
      <c r="AK29" s="33">
        <f>AK30+AK33+AK36</f>
        <v>0</v>
      </c>
      <c r="AL29" s="33">
        <f>AL30+AL33+AL36</f>
        <v>0</v>
      </c>
      <c r="AM29" s="33"/>
      <c r="AN29" s="33">
        <f>AN30+AN33+AN36</f>
        <v>0</v>
      </c>
      <c r="AO29" s="33">
        <f>AO30+AO33+AO36</f>
        <v>0</v>
      </c>
      <c r="AP29" s="33"/>
      <c r="AQ29" s="33">
        <f>AQ30+AQ33+AQ36</f>
        <v>0</v>
      </c>
      <c r="AR29" s="33">
        <f>AR30+AR33+AR36</f>
        <v>0</v>
      </c>
      <c r="AS29" s="33"/>
      <c r="AT29" s="33">
        <f>AT30+AT33+AT36</f>
        <v>0</v>
      </c>
      <c r="AU29" s="33">
        <f>AU30+AU33+AU36</f>
        <v>0</v>
      </c>
      <c r="AV29" s="33"/>
      <c r="AW29" s="33">
        <f>AW30+AW33+AW36</f>
        <v>5898016</v>
      </c>
      <c r="AX29" s="33">
        <f>AX30+AX33+AX36</f>
        <v>0</v>
      </c>
      <c r="AY29" s="33"/>
      <c r="AZ29" s="33">
        <f>AZ30+AZ33+AZ36</f>
        <v>0</v>
      </c>
      <c r="BA29" s="33">
        <f>BA30+BA33+BA36</f>
        <v>0</v>
      </c>
      <c r="BB29" s="33"/>
      <c r="BC29" s="22">
        <f t="shared" si="12"/>
        <v>5898016</v>
      </c>
      <c r="BD29" s="22">
        <f t="shared" si="18"/>
        <v>0</v>
      </c>
      <c r="BE29" s="208">
        <f t="shared" ref="BE29:BE90" si="20">SUMIF($P$4:$BB$4,"Államigazgatási feladatok",P29:BB29)</f>
        <v>0</v>
      </c>
      <c r="BF29" s="204"/>
    </row>
    <row r="30" spans="1:58" s="29" customFormat="1">
      <c r="A30" s="31"/>
      <c r="D30" s="6"/>
      <c r="E30" s="21">
        <v>1</v>
      </c>
      <c r="F30" s="6" t="s">
        <v>246</v>
      </c>
      <c r="G30" s="21"/>
      <c r="H30" s="21"/>
      <c r="I30" s="13" t="s">
        <v>247</v>
      </c>
      <c r="J30" s="30">
        <f>SUM(J31:J32)</f>
        <v>0</v>
      </c>
      <c r="K30" s="30">
        <f>SUM(K31:K32)</f>
        <v>0</v>
      </c>
      <c r="L30" s="30">
        <f t="shared" ref="L30:AI30" si="21">SUM(L31:L32)</f>
        <v>0</v>
      </c>
      <c r="M30" s="30">
        <f t="shared" si="21"/>
        <v>0</v>
      </c>
      <c r="N30" s="30">
        <f t="shared" si="21"/>
        <v>0</v>
      </c>
      <c r="O30" s="30">
        <f t="shared" si="21"/>
        <v>0</v>
      </c>
      <c r="P30" s="30">
        <f t="shared" si="21"/>
        <v>0</v>
      </c>
      <c r="Q30" s="30">
        <f t="shared" si="21"/>
        <v>0</v>
      </c>
      <c r="R30" s="30">
        <f t="shared" si="21"/>
        <v>0</v>
      </c>
      <c r="S30" s="30">
        <f t="shared" si="21"/>
        <v>0</v>
      </c>
      <c r="T30" s="30">
        <f t="shared" si="21"/>
        <v>0</v>
      </c>
      <c r="U30" s="30">
        <f t="shared" si="21"/>
        <v>0</v>
      </c>
      <c r="V30" s="30">
        <f t="shared" si="21"/>
        <v>0</v>
      </c>
      <c r="W30" s="30">
        <f t="shared" si="21"/>
        <v>0</v>
      </c>
      <c r="X30" s="30">
        <f t="shared" si="21"/>
        <v>0</v>
      </c>
      <c r="Y30" s="30">
        <f t="shared" si="21"/>
        <v>0</v>
      </c>
      <c r="Z30" s="30">
        <f t="shared" si="21"/>
        <v>0</v>
      </c>
      <c r="AA30" s="30">
        <f t="shared" si="21"/>
        <v>0</v>
      </c>
      <c r="AB30" s="30">
        <f t="shared" si="21"/>
        <v>0</v>
      </c>
      <c r="AC30" s="30">
        <f t="shared" si="21"/>
        <v>0</v>
      </c>
      <c r="AD30" s="30">
        <f t="shared" si="21"/>
        <v>0</v>
      </c>
      <c r="AE30" s="30">
        <f>SUM(AE31:AE32)</f>
        <v>0</v>
      </c>
      <c r="AF30" s="30">
        <f>SUM(AF31:AF32)</f>
        <v>0</v>
      </c>
      <c r="AG30" s="30">
        <f>SUM(AG31:AG32)</f>
        <v>0</v>
      </c>
      <c r="AH30" s="30">
        <f t="shared" si="21"/>
        <v>0</v>
      </c>
      <c r="AI30" s="30">
        <f t="shared" si="21"/>
        <v>0</v>
      </c>
      <c r="AJ30" s="30"/>
      <c r="AK30" s="30">
        <f>SUM(AK31:AK32)</f>
        <v>0</v>
      </c>
      <c r="AL30" s="30">
        <f>SUM(AL31:AL32)</f>
        <v>0</v>
      </c>
      <c r="AM30" s="30"/>
      <c r="AN30" s="30">
        <f>SUM(AN31:AN32)</f>
        <v>0</v>
      </c>
      <c r="AO30" s="30">
        <f>SUM(AO31:AO32)</f>
        <v>0</v>
      </c>
      <c r="AP30" s="30"/>
      <c r="AQ30" s="30">
        <f>SUM(AQ31:AQ32)</f>
        <v>0</v>
      </c>
      <c r="AR30" s="30">
        <f>SUM(AR31:AR32)</f>
        <v>0</v>
      </c>
      <c r="AS30" s="30"/>
      <c r="AT30" s="30">
        <f>SUM(AT31:AT32)</f>
        <v>0</v>
      </c>
      <c r="AU30" s="30">
        <f>SUM(AU31:AU32)</f>
        <v>0</v>
      </c>
      <c r="AV30" s="30">
        <f>SUM(AV31:AV32)</f>
        <v>0</v>
      </c>
      <c r="AW30" s="30">
        <f>SUM(AW31:AW32)</f>
        <v>5290527</v>
      </c>
      <c r="AX30" s="30">
        <f>SUM(AX31:AX32)</f>
        <v>0</v>
      </c>
      <c r="AY30" s="30"/>
      <c r="AZ30" s="30">
        <f>SUM(AZ31:AZ32)</f>
        <v>0</v>
      </c>
      <c r="BA30" s="30">
        <f>SUM(BA31:BA32)</f>
        <v>0</v>
      </c>
      <c r="BB30" s="30"/>
      <c r="BC30" s="22">
        <f t="shared" si="12"/>
        <v>5290527</v>
      </c>
      <c r="BD30" s="22">
        <f t="shared" si="18"/>
        <v>0</v>
      </c>
      <c r="BE30" s="208">
        <f t="shared" si="20"/>
        <v>0</v>
      </c>
      <c r="BF30" s="204"/>
    </row>
    <row r="31" spans="1:58" s="29" customFormat="1">
      <c r="A31" s="31"/>
      <c r="D31" s="6"/>
      <c r="F31" s="29" t="s">
        <v>236</v>
      </c>
      <c r="G31" s="32" t="s">
        <v>248</v>
      </c>
      <c r="H31" s="32"/>
      <c r="I31" s="13" t="s">
        <v>247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>
        <v>5290527</v>
      </c>
      <c r="AX31" s="26"/>
      <c r="AY31" s="26"/>
      <c r="AZ31" s="26"/>
      <c r="BA31" s="26"/>
      <c r="BB31" s="26"/>
      <c r="BC31" s="22">
        <f t="shared" si="12"/>
        <v>5290527</v>
      </c>
      <c r="BD31" s="22">
        <f t="shared" si="18"/>
        <v>0</v>
      </c>
      <c r="BE31" s="208">
        <f t="shared" si="20"/>
        <v>0</v>
      </c>
      <c r="BF31" s="204"/>
    </row>
    <row r="32" spans="1:58" s="29" customFormat="1">
      <c r="A32" s="31"/>
      <c r="D32" s="6"/>
      <c r="F32" s="29" t="s">
        <v>236</v>
      </c>
      <c r="G32" s="32" t="s">
        <v>249</v>
      </c>
      <c r="H32" s="32"/>
      <c r="I32" s="13" t="s">
        <v>247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2">
        <f t="shared" si="12"/>
        <v>0</v>
      </c>
      <c r="BD32" s="22">
        <f t="shared" si="18"/>
        <v>0</v>
      </c>
      <c r="BE32" s="208">
        <f t="shared" si="20"/>
        <v>0</v>
      </c>
      <c r="BF32" s="204"/>
    </row>
    <row r="33" spans="1:58" s="29" customFormat="1">
      <c r="A33" s="31"/>
      <c r="D33" s="6"/>
      <c r="E33" s="21">
        <v>2</v>
      </c>
      <c r="F33" s="6" t="s">
        <v>250</v>
      </c>
      <c r="G33" s="21"/>
      <c r="H33" s="21"/>
      <c r="I33" s="13" t="s">
        <v>251</v>
      </c>
      <c r="J33" s="30">
        <f>SUM(J34:J35)</f>
        <v>0</v>
      </c>
      <c r="K33" s="30">
        <f>SUM(K34:K35)</f>
        <v>0</v>
      </c>
      <c r="L33" s="30">
        <f t="shared" ref="L33:AI33" si="22">SUM(L34:L35)</f>
        <v>0</v>
      </c>
      <c r="M33" s="30">
        <f t="shared" si="22"/>
        <v>0</v>
      </c>
      <c r="N33" s="30">
        <f t="shared" si="22"/>
        <v>0</v>
      </c>
      <c r="O33" s="30">
        <f t="shared" si="22"/>
        <v>0</v>
      </c>
      <c r="P33" s="30">
        <f t="shared" si="22"/>
        <v>0</v>
      </c>
      <c r="Q33" s="30">
        <f t="shared" si="22"/>
        <v>0</v>
      </c>
      <c r="R33" s="30">
        <f t="shared" si="22"/>
        <v>0</v>
      </c>
      <c r="S33" s="30">
        <f t="shared" si="22"/>
        <v>0</v>
      </c>
      <c r="T33" s="30">
        <f t="shared" si="22"/>
        <v>0</v>
      </c>
      <c r="U33" s="30">
        <f t="shared" si="22"/>
        <v>0</v>
      </c>
      <c r="V33" s="30">
        <f t="shared" si="22"/>
        <v>0</v>
      </c>
      <c r="W33" s="30">
        <f t="shared" si="22"/>
        <v>0</v>
      </c>
      <c r="X33" s="30">
        <f t="shared" si="22"/>
        <v>0</v>
      </c>
      <c r="Y33" s="30">
        <f t="shared" si="22"/>
        <v>0</v>
      </c>
      <c r="Z33" s="30">
        <f t="shared" si="22"/>
        <v>0</v>
      </c>
      <c r="AA33" s="30">
        <f t="shared" si="22"/>
        <v>0</v>
      </c>
      <c r="AB33" s="30">
        <f t="shared" si="22"/>
        <v>0</v>
      </c>
      <c r="AC33" s="30">
        <f t="shared" si="22"/>
        <v>0</v>
      </c>
      <c r="AD33" s="30">
        <f t="shared" si="22"/>
        <v>0</v>
      </c>
      <c r="AE33" s="30">
        <f>SUM(AE34:AE35)</f>
        <v>0</v>
      </c>
      <c r="AF33" s="30">
        <f>SUM(AF34:AF35)</f>
        <v>0</v>
      </c>
      <c r="AG33" s="30">
        <f>SUM(AG34:AG35)</f>
        <v>0</v>
      </c>
      <c r="AH33" s="30">
        <f t="shared" si="22"/>
        <v>0</v>
      </c>
      <c r="AI33" s="30">
        <f t="shared" si="22"/>
        <v>0</v>
      </c>
      <c r="AJ33" s="30"/>
      <c r="AK33" s="30">
        <f>SUM(AK34:AK35)</f>
        <v>0</v>
      </c>
      <c r="AL33" s="30">
        <f>SUM(AL34:AL35)</f>
        <v>0</v>
      </c>
      <c r="AM33" s="30"/>
      <c r="AN33" s="30">
        <f>SUM(AN34:AN35)</f>
        <v>0</v>
      </c>
      <c r="AO33" s="30">
        <f>SUM(AO34:AO35)</f>
        <v>0</v>
      </c>
      <c r="AP33" s="30"/>
      <c r="AQ33" s="30">
        <f>SUM(AQ34:AQ35)</f>
        <v>0</v>
      </c>
      <c r="AR33" s="30">
        <f>SUM(AR34:AR35)</f>
        <v>0</v>
      </c>
      <c r="AS33" s="30"/>
      <c r="AT33" s="30">
        <f t="shared" ref="AT33:BA33" si="23">SUM(AT34:AT35)</f>
        <v>0</v>
      </c>
      <c r="AU33" s="30">
        <f t="shared" si="23"/>
        <v>0</v>
      </c>
      <c r="AV33" s="30">
        <f t="shared" si="23"/>
        <v>0</v>
      </c>
      <c r="AW33" s="30">
        <f t="shared" si="23"/>
        <v>607489</v>
      </c>
      <c r="AX33" s="30">
        <f t="shared" si="23"/>
        <v>0</v>
      </c>
      <c r="AY33" s="30">
        <f t="shared" si="23"/>
        <v>0</v>
      </c>
      <c r="AZ33" s="30">
        <f t="shared" si="23"/>
        <v>0</v>
      </c>
      <c r="BA33" s="30">
        <f t="shared" si="23"/>
        <v>0</v>
      </c>
      <c r="BB33" s="30"/>
      <c r="BC33" s="22">
        <f t="shared" si="12"/>
        <v>607489</v>
      </c>
      <c r="BD33" s="22">
        <f t="shared" si="18"/>
        <v>0</v>
      </c>
      <c r="BE33" s="208">
        <f t="shared" si="20"/>
        <v>0</v>
      </c>
      <c r="BF33" s="204"/>
    </row>
    <row r="34" spans="1:58">
      <c r="A34" s="20"/>
      <c r="B34" s="29"/>
      <c r="C34" s="29"/>
      <c r="F34" s="29" t="s">
        <v>236</v>
      </c>
      <c r="G34" s="32" t="s">
        <v>252</v>
      </c>
      <c r="H34" s="32"/>
      <c r="I34" s="13" t="s">
        <v>251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2">
        <f t="shared" si="12"/>
        <v>0</v>
      </c>
      <c r="BD34" s="22">
        <f t="shared" si="18"/>
        <v>0</v>
      </c>
      <c r="BE34" s="208">
        <f t="shared" si="20"/>
        <v>0</v>
      </c>
      <c r="BF34" s="85"/>
    </row>
    <row r="35" spans="1:58" s="29" customFormat="1">
      <c r="A35" s="31"/>
      <c r="B35" s="6"/>
      <c r="C35" s="6"/>
      <c r="D35" s="6"/>
      <c r="F35" s="29" t="s">
        <v>236</v>
      </c>
      <c r="G35" s="32" t="s">
        <v>253</v>
      </c>
      <c r="H35" s="32"/>
      <c r="I35" s="13" t="s">
        <v>251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>
        <v>607489</v>
      </c>
      <c r="AX35" s="26"/>
      <c r="AY35" s="26"/>
      <c r="AZ35" s="26"/>
      <c r="BA35" s="26"/>
      <c r="BB35" s="26"/>
      <c r="BC35" s="22">
        <f t="shared" si="12"/>
        <v>607489</v>
      </c>
      <c r="BD35" s="22">
        <f t="shared" si="18"/>
        <v>0</v>
      </c>
      <c r="BE35" s="208">
        <f t="shared" si="20"/>
        <v>0</v>
      </c>
      <c r="BF35" s="204"/>
    </row>
    <row r="36" spans="1:58" s="29" customFormat="1">
      <c r="A36" s="31"/>
      <c r="D36" s="6"/>
      <c r="E36" s="21">
        <v>3</v>
      </c>
      <c r="F36" s="6" t="s">
        <v>254</v>
      </c>
      <c r="G36" s="21"/>
      <c r="H36" s="21"/>
      <c r="I36" s="13" t="s">
        <v>255</v>
      </c>
      <c r="J36" s="30">
        <f>SUM(J37:J39)</f>
        <v>0</v>
      </c>
      <c r="K36" s="30">
        <f>SUM(K37:K39)</f>
        <v>0</v>
      </c>
      <c r="L36" s="30">
        <f t="shared" ref="L36:AI36" si="24">SUM(L37:L39)</f>
        <v>0</v>
      </c>
      <c r="M36" s="30">
        <f t="shared" si="24"/>
        <v>0</v>
      </c>
      <c r="N36" s="30">
        <f t="shared" si="24"/>
        <v>0</v>
      </c>
      <c r="O36" s="30">
        <f t="shared" si="24"/>
        <v>0</v>
      </c>
      <c r="P36" s="30">
        <f t="shared" si="24"/>
        <v>0</v>
      </c>
      <c r="Q36" s="30">
        <f t="shared" si="24"/>
        <v>0</v>
      </c>
      <c r="R36" s="30">
        <f t="shared" si="24"/>
        <v>0</v>
      </c>
      <c r="S36" s="30">
        <f t="shared" si="24"/>
        <v>0</v>
      </c>
      <c r="T36" s="30">
        <f t="shared" si="24"/>
        <v>0</v>
      </c>
      <c r="U36" s="30">
        <f t="shared" si="24"/>
        <v>0</v>
      </c>
      <c r="V36" s="30">
        <f t="shared" si="24"/>
        <v>0</v>
      </c>
      <c r="W36" s="30">
        <f t="shared" si="24"/>
        <v>0</v>
      </c>
      <c r="X36" s="30">
        <f t="shared" si="24"/>
        <v>0</v>
      </c>
      <c r="Y36" s="30">
        <f t="shared" si="24"/>
        <v>0</v>
      </c>
      <c r="Z36" s="30">
        <f t="shared" si="24"/>
        <v>0</v>
      </c>
      <c r="AA36" s="30">
        <f t="shared" si="24"/>
        <v>0</v>
      </c>
      <c r="AB36" s="30">
        <f t="shared" si="24"/>
        <v>0</v>
      </c>
      <c r="AC36" s="30">
        <f t="shared" si="24"/>
        <v>0</v>
      </c>
      <c r="AD36" s="30">
        <f t="shared" si="24"/>
        <v>0</v>
      </c>
      <c r="AE36" s="30">
        <f>SUM(AE37:AE39)</f>
        <v>0</v>
      </c>
      <c r="AF36" s="30">
        <f>SUM(AF37:AF39)</f>
        <v>0</v>
      </c>
      <c r="AG36" s="30">
        <f>SUM(AG37:AG39)</f>
        <v>0</v>
      </c>
      <c r="AH36" s="30">
        <f t="shared" si="24"/>
        <v>0</v>
      </c>
      <c r="AI36" s="30">
        <f t="shared" si="24"/>
        <v>0</v>
      </c>
      <c r="AJ36" s="30"/>
      <c r="AK36" s="30">
        <f>SUM(AK37:AK39)</f>
        <v>0</v>
      </c>
      <c r="AL36" s="30">
        <f>SUM(AL37:AL39)</f>
        <v>0</v>
      </c>
      <c r="AM36" s="30"/>
      <c r="AN36" s="30">
        <f>SUM(AN37:AN39)</f>
        <v>0</v>
      </c>
      <c r="AO36" s="30">
        <f>SUM(AO37:AO39)</f>
        <v>0</v>
      </c>
      <c r="AP36" s="30"/>
      <c r="AQ36" s="30"/>
      <c r="AR36" s="30">
        <f>SUM(AR37:AR39)</f>
        <v>0</v>
      </c>
      <c r="AS36" s="30"/>
      <c r="AT36" s="30">
        <f>SUM(AT37:AT39)</f>
        <v>0</v>
      </c>
      <c r="AU36" s="30">
        <f>SUM(AU37:AU39)</f>
        <v>0</v>
      </c>
      <c r="AV36" s="30"/>
      <c r="AW36" s="30">
        <f>SUM(AW37:AW39)</f>
        <v>0</v>
      </c>
      <c r="AX36" s="30">
        <f>SUM(AX37:AX39)</f>
        <v>0</v>
      </c>
      <c r="AY36" s="30"/>
      <c r="AZ36" s="30">
        <f>SUM(AZ37:AZ39)</f>
        <v>0</v>
      </c>
      <c r="BA36" s="30">
        <f>SUM(BA37:BA39)</f>
        <v>0</v>
      </c>
      <c r="BB36" s="30"/>
      <c r="BC36" s="22">
        <f t="shared" si="12"/>
        <v>0</v>
      </c>
      <c r="BD36" s="22">
        <f t="shared" si="18"/>
        <v>0</v>
      </c>
      <c r="BE36" s="208">
        <f t="shared" si="20"/>
        <v>0</v>
      </c>
      <c r="BF36" s="204"/>
    </row>
    <row r="37" spans="1:58" s="29" customFormat="1">
      <c r="A37" s="31"/>
      <c r="D37" s="6"/>
      <c r="F37" s="29" t="s">
        <v>236</v>
      </c>
      <c r="G37" s="32" t="s">
        <v>256</v>
      </c>
      <c r="H37" s="32"/>
      <c r="I37" s="13" t="s">
        <v>255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2">
        <f t="shared" si="12"/>
        <v>0</v>
      </c>
      <c r="BD37" s="22">
        <f t="shared" si="18"/>
        <v>0</v>
      </c>
      <c r="BE37" s="208">
        <f t="shared" si="20"/>
        <v>0</v>
      </c>
      <c r="BF37" s="204"/>
    </row>
    <row r="38" spans="1:58" s="29" customFormat="1">
      <c r="A38" s="31"/>
      <c r="D38" s="6"/>
      <c r="F38" s="29" t="s">
        <v>236</v>
      </c>
      <c r="G38" s="32" t="s">
        <v>192</v>
      </c>
      <c r="H38" s="32"/>
      <c r="I38" s="13" t="s">
        <v>255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2">
        <f t="shared" si="12"/>
        <v>0</v>
      </c>
      <c r="BD38" s="22">
        <f t="shared" si="18"/>
        <v>0</v>
      </c>
      <c r="BE38" s="208">
        <f t="shared" si="20"/>
        <v>0</v>
      </c>
      <c r="BF38" s="204"/>
    </row>
    <row r="39" spans="1:58" s="29" customFormat="1">
      <c r="A39" s="31"/>
      <c r="D39" s="6"/>
      <c r="F39" s="29" t="s">
        <v>236</v>
      </c>
      <c r="G39" s="32" t="s">
        <v>257</v>
      </c>
      <c r="H39" s="32"/>
      <c r="I39" s="13" t="s">
        <v>255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2">
        <f t="shared" si="12"/>
        <v>0</v>
      </c>
      <c r="BD39" s="22">
        <f t="shared" si="18"/>
        <v>0</v>
      </c>
      <c r="BE39" s="208">
        <f t="shared" si="20"/>
        <v>0</v>
      </c>
      <c r="BF39" s="204"/>
    </row>
    <row r="40" spans="1:58" s="29" customFormat="1">
      <c r="A40" s="31"/>
      <c r="C40" s="6"/>
      <c r="D40" s="21">
        <v>4</v>
      </c>
      <c r="E40" s="6" t="s">
        <v>258</v>
      </c>
      <c r="F40" s="21"/>
      <c r="G40" s="21"/>
      <c r="H40" s="21"/>
      <c r="I40" s="13" t="s">
        <v>259</v>
      </c>
      <c r="J40" s="30">
        <f>SUM(J41:J45)</f>
        <v>0</v>
      </c>
      <c r="K40" s="30">
        <f>SUM(K41:K45)</f>
        <v>0</v>
      </c>
      <c r="L40" s="30">
        <f t="shared" ref="L40:AI40" si="25">SUM(L41:L45)</f>
        <v>0</v>
      </c>
      <c r="M40" s="30">
        <f t="shared" si="25"/>
        <v>0</v>
      </c>
      <c r="N40" s="30">
        <f t="shared" si="25"/>
        <v>0</v>
      </c>
      <c r="O40" s="30">
        <f t="shared" si="25"/>
        <v>0</v>
      </c>
      <c r="P40" s="30">
        <f t="shared" si="25"/>
        <v>0</v>
      </c>
      <c r="Q40" s="30">
        <f t="shared" si="25"/>
        <v>0</v>
      </c>
      <c r="R40" s="30">
        <f t="shared" si="25"/>
        <v>0</v>
      </c>
      <c r="S40" s="30">
        <f t="shared" si="25"/>
        <v>0</v>
      </c>
      <c r="T40" s="30">
        <f t="shared" si="25"/>
        <v>0</v>
      </c>
      <c r="U40" s="30">
        <f t="shared" si="25"/>
        <v>0</v>
      </c>
      <c r="V40" s="30">
        <f t="shared" si="25"/>
        <v>0</v>
      </c>
      <c r="W40" s="30">
        <f t="shared" si="25"/>
        <v>0</v>
      </c>
      <c r="X40" s="30">
        <f t="shared" si="25"/>
        <v>0</v>
      </c>
      <c r="Y40" s="30">
        <f t="shared" si="25"/>
        <v>0</v>
      </c>
      <c r="Z40" s="30">
        <f t="shared" si="25"/>
        <v>0</v>
      </c>
      <c r="AA40" s="30">
        <f t="shared" si="25"/>
        <v>0</v>
      </c>
      <c r="AB40" s="30">
        <f t="shared" si="25"/>
        <v>0</v>
      </c>
      <c r="AC40" s="30">
        <f t="shared" si="25"/>
        <v>0</v>
      </c>
      <c r="AD40" s="30">
        <f t="shared" si="25"/>
        <v>0</v>
      </c>
      <c r="AE40" s="30">
        <f>SUM(AE41:AE45)</f>
        <v>0</v>
      </c>
      <c r="AF40" s="30">
        <f>SUM(AF41:AF45)</f>
        <v>0</v>
      </c>
      <c r="AG40" s="30">
        <f>SUM(AG41:AG45)</f>
        <v>0</v>
      </c>
      <c r="AH40" s="30">
        <f t="shared" si="25"/>
        <v>0</v>
      </c>
      <c r="AI40" s="30">
        <f t="shared" si="25"/>
        <v>0</v>
      </c>
      <c r="AJ40" s="30"/>
      <c r="AK40" s="30">
        <f>SUM(AK41:AK45)</f>
        <v>0</v>
      </c>
      <c r="AL40" s="30">
        <f>SUM(AL41:AL45)</f>
        <v>0</v>
      </c>
      <c r="AM40" s="30"/>
      <c r="AN40" s="30">
        <f>SUM(AN41:AN45)</f>
        <v>0</v>
      </c>
      <c r="AO40" s="30">
        <f>SUM(AO41:AO45)</f>
        <v>0</v>
      </c>
      <c r="AP40" s="30"/>
      <c r="AQ40" s="30"/>
      <c r="AR40" s="30">
        <f>SUM(AR41:AR45)</f>
        <v>0</v>
      </c>
      <c r="AS40" s="30"/>
      <c r="AT40" s="30">
        <f>SUM(AT41:AT45)</f>
        <v>0</v>
      </c>
      <c r="AU40" s="30">
        <f>SUM(AU41:AU45)</f>
        <v>0</v>
      </c>
      <c r="AV40" s="30"/>
      <c r="AW40" s="30">
        <f>SUM(AW41:AW45)</f>
        <v>78477</v>
      </c>
      <c r="AX40" s="30">
        <f>SUM(AX41:AX45)</f>
        <v>0</v>
      </c>
      <c r="AY40" s="30"/>
      <c r="AZ40" s="30">
        <f>SUM(AZ41:AZ45)</f>
        <v>0</v>
      </c>
      <c r="BA40" s="30">
        <f>SUM(BA41:BA45)</f>
        <v>0</v>
      </c>
      <c r="BB40" s="30"/>
      <c r="BC40" s="22">
        <f t="shared" si="12"/>
        <v>78477</v>
      </c>
      <c r="BD40" s="22">
        <f t="shared" si="18"/>
        <v>0</v>
      </c>
      <c r="BE40" s="208">
        <f t="shared" si="20"/>
        <v>0</v>
      </c>
      <c r="BF40" s="204"/>
    </row>
    <row r="41" spans="1:58">
      <c r="A41" s="20"/>
      <c r="B41" s="29"/>
      <c r="C41" s="29"/>
      <c r="F41" s="29" t="s">
        <v>236</v>
      </c>
      <c r="G41" s="611" t="s">
        <v>260</v>
      </c>
      <c r="H41" s="611"/>
      <c r="I41" s="13" t="s">
        <v>259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>
        <v>78477</v>
      </c>
      <c r="AX41" s="26"/>
      <c r="AY41" s="26"/>
      <c r="AZ41" s="26"/>
      <c r="BA41" s="26"/>
      <c r="BB41" s="26"/>
      <c r="BC41" s="22">
        <f t="shared" si="12"/>
        <v>78477</v>
      </c>
      <c r="BD41" s="22">
        <f t="shared" si="18"/>
        <v>0</v>
      </c>
      <c r="BE41" s="208">
        <f t="shared" si="20"/>
        <v>0</v>
      </c>
      <c r="BF41" s="85"/>
    </row>
    <row r="42" spans="1:58" s="29" customFormat="1">
      <c r="A42" s="31"/>
      <c r="D42" s="6"/>
      <c r="F42" s="29" t="s">
        <v>236</v>
      </c>
      <c r="G42" s="611" t="s">
        <v>179</v>
      </c>
      <c r="H42" s="611"/>
      <c r="I42" s="13" t="s">
        <v>259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2">
        <f t="shared" si="12"/>
        <v>0</v>
      </c>
      <c r="BD42" s="22">
        <f t="shared" si="18"/>
        <v>0</v>
      </c>
      <c r="BE42" s="208">
        <f t="shared" si="20"/>
        <v>0</v>
      </c>
      <c r="BF42" s="204"/>
    </row>
    <row r="43" spans="1:58" s="29" customFormat="1">
      <c r="A43" s="31"/>
      <c r="F43" s="29" t="s">
        <v>236</v>
      </c>
      <c r="G43" s="611" t="s">
        <v>261</v>
      </c>
      <c r="H43" s="611"/>
      <c r="I43" s="13" t="s">
        <v>259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2">
        <f t="shared" si="12"/>
        <v>0</v>
      </c>
      <c r="BD43" s="22">
        <f t="shared" si="18"/>
        <v>0</v>
      </c>
      <c r="BE43" s="208">
        <f t="shared" si="20"/>
        <v>0</v>
      </c>
      <c r="BF43" s="204"/>
    </row>
    <row r="44" spans="1:58" s="29" customFormat="1">
      <c r="A44" s="31"/>
      <c r="F44" s="29" t="s">
        <v>236</v>
      </c>
      <c r="G44" s="32" t="s">
        <v>262</v>
      </c>
      <c r="H44" s="32"/>
      <c r="I44" s="13" t="s">
        <v>259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2">
        <f t="shared" si="12"/>
        <v>0</v>
      </c>
      <c r="BD44" s="22">
        <f t="shared" si="18"/>
        <v>0</v>
      </c>
      <c r="BE44" s="208">
        <f t="shared" si="20"/>
        <v>0</v>
      </c>
      <c r="BF44" s="204"/>
    </row>
    <row r="45" spans="1:58" s="29" customFormat="1">
      <c r="A45" s="31"/>
      <c r="F45" s="29" t="s">
        <v>236</v>
      </c>
      <c r="G45" s="32" t="s">
        <v>263</v>
      </c>
      <c r="H45" s="32"/>
      <c r="I45" s="13" t="s">
        <v>259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2">
        <f t="shared" si="12"/>
        <v>0</v>
      </c>
      <c r="BD45" s="22">
        <f t="shared" si="18"/>
        <v>0</v>
      </c>
      <c r="BE45" s="208">
        <f t="shared" si="20"/>
        <v>0</v>
      </c>
      <c r="BF45" s="204"/>
    </row>
    <row r="46" spans="1:58" s="29" customFormat="1" ht="17.25" customHeight="1">
      <c r="A46" s="31"/>
      <c r="B46" s="13"/>
      <c r="C46" s="14">
        <v>3</v>
      </c>
      <c r="D46" s="15" t="s">
        <v>264</v>
      </c>
      <c r="E46" s="14"/>
      <c r="F46" s="14"/>
      <c r="G46" s="14"/>
      <c r="H46" s="14"/>
      <c r="I46" s="199" t="s">
        <v>265</v>
      </c>
      <c r="J46" s="18">
        <f t="shared" ref="J46:AP46" si="26">J47+J48+J49+J50+J54+J55+J56+J57+J59+J61</f>
        <v>0</v>
      </c>
      <c r="K46" s="18">
        <f t="shared" si="26"/>
        <v>0</v>
      </c>
      <c r="L46" s="18">
        <f t="shared" si="26"/>
        <v>0</v>
      </c>
      <c r="M46" s="18">
        <f t="shared" si="26"/>
        <v>2849726</v>
      </c>
      <c r="N46" s="18">
        <f t="shared" si="26"/>
        <v>0</v>
      </c>
      <c r="O46" s="18">
        <f t="shared" si="26"/>
        <v>0</v>
      </c>
      <c r="P46" s="18">
        <f t="shared" si="26"/>
        <v>0</v>
      </c>
      <c r="Q46" s="18">
        <f t="shared" si="26"/>
        <v>0</v>
      </c>
      <c r="R46" s="18">
        <f t="shared" si="26"/>
        <v>0</v>
      </c>
      <c r="S46" s="18">
        <f t="shared" si="26"/>
        <v>0</v>
      </c>
      <c r="T46" s="18">
        <f t="shared" si="26"/>
        <v>0</v>
      </c>
      <c r="U46" s="18">
        <f t="shared" si="26"/>
        <v>0</v>
      </c>
      <c r="V46" s="18">
        <f t="shared" si="26"/>
        <v>0</v>
      </c>
      <c r="W46" s="18">
        <f t="shared" si="26"/>
        <v>0</v>
      </c>
      <c r="X46" s="18">
        <f t="shared" si="26"/>
        <v>0</v>
      </c>
      <c r="Y46" s="18">
        <f t="shared" si="26"/>
        <v>0</v>
      </c>
      <c r="Z46" s="18">
        <f t="shared" si="26"/>
        <v>0</v>
      </c>
      <c r="AA46" s="18">
        <f t="shared" si="26"/>
        <v>0</v>
      </c>
      <c r="AB46" s="18">
        <f t="shared" si="26"/>
        <v>0</v>
      </c>
      <c r="AC46" s="18">
        <f t="shared" si="26"/>
        <v>0</v>
      </c>
      <c r="AD46" s="18">
        <f t="shared" si="26"/>
        <v>0</v>
      </c>
      <c r="AE46" s="18">
        <f>AE47+AE48+AE49+AE50+AE54+AE55+AE56+AE57+AE59+AE61</f>
        <v>741486</v>
      </c>
      <c r="AF46" s="18">
        <f>AF47+AF48+AF49+AF50+AF54+AF55+AF56+AF57+AF59+AF61</f>
        <v>0</v>
      </c>
      <c r="AG46" s="18">
        <f>AG47+AG48+AG49+AG50+AG54+AG55+AG56+AG57+AG59+AG61</f>
        <v>0</v>
      </c>
      <c r="AH46" s="18">
        <f t="shared" si="26"/>
        <v>0</v>
      </c>
      <c r="AI46" s="18">
        <f t="shared" si="26"/>
        <v>0</v>
      </c>
      <c r="AJ46" s="18">
        <f t="shared" si="26"/>
        <v>0</v>
      </c>
      <c r="AK46" s="18">
        <f t="shared" si="26"/>
        <v>0</v>
      </c>
      <c r="AL46" s="18">
        <f t="shared" si="26"/>
        <v>0</v>
      </c>
      <c r="AM46" s="18">
        <f t="shared" si="26"/>
        <v>0</v>
      </c>
      <c r="AN46" s="18">
        <f t="shared" si="26"/>
        <v>0</v>
      </c>
      <c r="AO46" s="18">
        <f t="shared" si="26"/>
        <v>0</v>
      </c>
      <c r="AP46" s="18">
        <f t="shared" si="26"/>
        <v>0</v>
      </c>
      <c r="AQ46" s="18">
        <f>AQ47+AQ48+AQ49+AQ50+AQ54+AQ55+AQ56+AQ57+AQ59+AQ61</f>
        <v>0</v>
      </c>
      <c r="AR46" s="18">
        <f>AR47+AR48+AR49+AR50+AR54+AR55+AR56+AR57+AR59+AR61</f>
        <v>0</v>
      </c>
      <c r="AS46" s="18"/>
      <c r="AT46" s="18">
        <f>AT47+AT48+AT49+AT50+AT54+AT55+AT56+AT57+AT59+AT61</f>
        <v>0</v>
      </c>
      <c r="AU46" s="18">
        <f>AU47+AU48+AU49+AU50+AU54+AU55+AU56+AU57+AU59+AU61</f>
        <v>0</v>
      </c>
      <c r="AV46" s="18"/>
      <c r="AW46" s="18">
        <f>AW47+AW48+AW49+AW50+AW54+AW55+AW56+AW57+AW59+AW61</f>
        <v>0</v>
      </c>
      <c r="AX46" s="18">
        <f>AX47+AX48+AX49+AX50+AX54+AX55+AX56+AX57+AX59+AX61</f>
        <v>0</v>
      </c>
      <c r="AY46" s="18"/>
      <c r="AZ46" s="18">
        <f>AZ47+AZ48+AZ49+AZ50+AZ54+AZ55+AZ56+AZ57+AZ59+AZ61</f>
        <v>0</v>
      </c>
      <c r="BA46" s="18">
        <f>BA47+BA48+BA49+BA50+BA54+BA55+BA56+BA57+BA59+BA61</f>
        <v>0</v>
      </c>
      <c r="BB46" s="18"/>
      <c r="BC46" s="17">
        <f>SUMIF($J$4:$BB$4,"Kötelező feladatok",J46:BB46)</f>
        <v>3591212</v>
      </c>
      <c r="BD46" s="17">
        <f t="shared" si="18"/>
        <v>0</v>
      </c>
      <c r="BE46" s="207">
        <f t="shared" si="20"/>
        <v>0</v>
      </c>
      <c r="BF46" s="204"/>
    </row>
    <row r="47" spans="1:58" s="29" customFormat="1">
      <c r="A47" s="31"/>
      <c r="B47" s="6"/>
      <c r="C47" s="6"/>
      <c r="D47" s="21">
        <v>1</v>
      </c>
      <c r="E47" s="6" t="s">
        <v>266</v>
      </c>
      <c r="F47" s="21"/>
      <c r="G47" s="21"/>
      <c r="H47" s="21"/>
      <c r="I47" s="6" t="s">
        <v>267</v>
      </c>
      <c r="J47" s="26"/>
      <c r="K47" s="26"/>
      <c r="L47" s="26"/>
      <c r="M47" s="26">
        <v>165000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2">
        <f t="shared" si="12"/>
        <v>165000</v>
      </c>
      <c r="BD47" s="22">
        <f t="shared" si="18"/>
        <v>0</v>
      </c>
      <c r="BE47" s="208">
        <f t="shared" si="20"/>
        <v>0</v>
      </c>
      <c r="BF47" s="204"/>
    </row>
    <row r="48" spans="1:58" s="29" customFormat="1">
      <c r="A48" s="31"/>
      <c r="B48" s="6"/>
      <c r="C48" s="6"/>
      <c r="D48" s="21">
        <v>2</v>
      </c>
      <c r="E48" s="6" t="s">
        <v>268</v>
      </c>
      <c r="F48" s="21"/>
      <c r="G48" s="21"/>
      <c r="H48" s="21"/>
      <c r="I48" s="24" t="s">
        <v>269</v>
      </c>
      <c r="J48" s="25"/>
      <c r="K48" s="25"/>
      <c r="L48" s="25"/>
      <c r="M48" s="25">
        <v>739447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2">
        <f t="shared" si="12"/>
        <v>739447</v>
      </c>
      <c r="BD48" s="22">
        <f t="shared" si="18"/>
        <v>0</v>
      </c>
      <c r="BE48" s="208">
        <f t="shared" si="20"/>
        <v>0</v>
      </c>
      <c r="BF48" s="204"/>
    </row>
    <row r="49" spans="1:58" s="29" customFormat="1">
      <c r="A49" s="31"/>
      <c r="C49" s="6"/>
      <c r="D49" s="21">
        <v>3</v>
      </c>
      <c r="E49" s="6" t="s">
        <v>270</v>
      </c>
      <c r="F49" s="21"/>
      <c r="G49" s="21"/>
      <c r="H49" s="21"/>
      <c r="I49" s="24" t="s">
        <v>271</v>
      </c>
      <c r="J49" s="25"/>
      <c r="K49" s="25"/>
      <c r="L49" s="25"/>
      <c r="M49" s="25">
        <v>1486280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2">
        <f t="shared" si="12"/>
        <v>1486280</v>
      </c>
      <c r="BD49" s="22">
        <f t="shared" si="18"/>
        <v>0</v>
      </c>
      <c r="BE49" s="208">
        <f t="shared" si="20"/>
        <v>0</v>
      </c>
      <c r="BF49" s="204"/>
    </row>
    <row r="50" spans="1:58" s="29" customFormat="1">
      <c r="A50" s="31"/>
      <c r="C50" s="6"/>
      <c r="D50" s="21">
        <v>4</v>
      </c>
      <c r="E50" s="13" t="s">
        <v>272</v>
      </c>
      <c r="F50" s="13"/>
      <c r="G50" s="13"/>
      <c r="H50" s="13"/>
      <c r="I50" s="13" t="s">
        <v>273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f>SUM(V51:V53)</f>
        <v>0</v>
      </c>
      <c r="W50" s="26">
        <f t="shared" ref="W50:BD50" si="27">SUM(W51:W53)</f>
        <v>0</v>
      </c>
      <c r="X50" s="26">
        <f t="shared" si="27"/>
        <v>0</v>
      </c>
      <c r="Y50" s="26">
        <f t="shared" si="27"/>
        <v>0</v>
      </c>
      <c r="Z50" s="26">
        <f t="shared" si="27"/>
        <v>0</v>
      </c>
      <c r="AA50" s="26">
        <f t="shared" si="27"/>
        <v>0</v>
      </c>
      <c r="AB50" s="26"/>
      <c r="AC50" s="26">
        <f t="shared" si="27"/>
        <v>0</v>
      </c>
      <c r="AD50" s="26">
        <f t="shared" si="27"/>
        <v>0</v>
      </c>
      <c r="AE50" s="26">
        <f>SUM(AE51:AE53)</f>
        <v>0</v>
      </c>
      <c r="AF50" s="26">
        <f>SUM(AF51:AF53)</f>
        <v>0</v>
      </c>
      <c r="AG50" s="26">
        <f>SUM(AG51:AG53)</f>
        <v>0</v>
      </c>
      <c r="AH50" s="26">
        <f t="shared" si="27"/>
        <v>0</v>
      </c>
      <c r="AI50" s="26">
        <f t="shared" si="27"/>
        <v>0</v>
      </c>
      <c r="AJ50" s="26">
        <f t="shared" si="27"/>
        <v>0</v>
      </c>
      <c r="AK50" s="26">
        <f t="shared" si="27"/>
        <v>0</v>
      </c>
      <c r="AL50" s="26">
        <f t="shared" si="27"/>
        <v>0</v>
      </c>
      <c r="AM50" s="26">
        <f t="shared" si="27"/>
        <v>0</v>
      </c>
      <c r="AN50" s="26">
        <f t="shared" si="27"/>
        <v>0</v>
      </c>
      <c r="AO50" s="26">
        <f t="shared" si="27"/>
        <v>0</v>
      </c>
      <c r="AP50" s="26">
        <f t="shared" si="27"/>
        <v>0</v>
      </c>
      <c r="AQ50" s="26">
        <f t="shared" si="27"/>
        <v>0</v>
      </c>
      <c r="AR50" s="26">
        <f t="shared" si="27"/>
        <v>0</v>
      </c>
      <c r="AS50" s="26">
        <f t="shared" si="27"/>
        <v>0</v>
      </c>
      <c r="AT50" s="26">
        <f t="shared" si="27"/>
        <v>0</v>
      </c>
      <c r="AU50" s="26">
        <f t="shared" si="27"/>
        <v>0</v>
      </c>
      <c r="AV50" s="26">
        <f t="shared" si="27"/>
        <v>0</v>
      </c>
      <c r="AW50" s="26">
        <f t="shared" si="27"/>
        <v>0</v>
      </c>
      <c r="AX50" s="26">
        <f t="shared" si="27"/>
        <v>0</v>
      </c>
      <c r="AY50" s="26">
        <f t="shared" si="27"/>
        <v>0</v>
      </c>
      <c r="AZ50" s="26">
        <f t="shared" si="27"/>
        <v>0</v>
      </c>
      <c r="BA50" s="26">
        <f t="shared" si="27"/>
        <v>0</v>
      </c>
      <c r="BB50" s="26">
        <f t="shared" si="27"/>
        <v>0</v>
      </c>
      <c r="BC50" s="26">
        <f t="shared" si="27"/>
        <v>0</v>
      </c>
      <c r="BD50" s="26">
        <f t="shared" si="27"/>
        <v>0</v>
      </c>
      <c r="BE50" s="208">
        <f t="shared" si="20"/>
        <v>0</v>
      </c>
      <c r="BF50" s="204"/>
    </row>
    <row r="51" spans="1:58" s="29" customFormat="1">
      <c r="A51" s="31"/>
      <c r="C51" s="6"/>
      <c r="F51" s="29" t="s">
        <v>236</v>
      </c>
      <c r="G51" s="32" t="s">
        <v>274</v>
      </c>
      <c r="H51" s="32"/>
      <c r="I51" s="13" t="s">
        <v>273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2">
        <f t="shared" si="12"/>
        <v>0</v>
      </c>
      <c r="BD51" s="22">
        <f t="shared" si="18"/>
        <v>0</v>
      </c>
      <c r="BE51" s="208">
        <f t="shared" si="20"/>
        <v>0</v>
      </c>
      <c r="BF51" s="204"/>
    </row>
    <row r="52" spans="1:58" s="19" customFormat="1" ht="17.25" customHeight="1">
      <c r="A52" s="12"/>
      <c r="B52" s="29"/>
      <c r="C52" s="6"/>
      <c r="F52" s="29" t="s">
        <v>236</v>
      </c>
      <c r="G52" s="32" t="s">
        <v>275</v>
      </c>
      <c r="H52" s="32"/>
      <c r="I52" s="13" t="s">
        <v>273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2">
        <f t="shared" si="12"/>
        <v>0</v>
      </c>
      <c r="BD52" s="22">
        <f t="shared" si="18"/>
        <v>0</v>
      </c>
      <c r="BE52" s="208">
        <f t="shared" si="20"/>
        <v>0</v>
      </c>
      <c r="BF52" s="203"/>
    </row>
    <row r="53" spans="1:58">
      <c r="A53" s="20"/>
      <c r="B53" s="29"/>
      <c r="F53" s="29" t="s">
        <v>236</v>
      </c>
      <c r="G53" s="32" t="s">
        <v>276</v>
      </c>
      <c r="H53" s="32"/>
      <c r="I53" s="13" t="s">
        <v>273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2">
        <f t="shared" si="12"/>
        <v>0</v>
      </c>
      <c r="BD53" s="22">
        <f t="shared" si="18"/>
        <v>0</v>
      </c>
      <c r="BE53" s="208">
        <f t="shared" si="20"/>
        <v>0</v>
      </c>
      <c r="BF53" s="85"/>
    </row>
    <row r="54" spans="1:58">
      <c r="A54" s="20"/>
      <c r="B54" s="29"/>
      <c r="D54" s="21">
        <v>5</v>
      </c>
      <c r="E54" s="13" t="s">
        <v>277</v>
      </c>
      <c r="F54" s="13"/>
      <c r="G54" s="13"/>
      <c r="H54" s="13"/>
      <c r="I54" s="13" t="s">
        <v>278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2">
        <f t="shared" si="12"/>
        <v>0</v>
      </c>
      <c r="BD54" s="22">
        <f t="shared" si="18"/>
        <v>0</v>
      </c>
      <c r="BE54" s="208">
        <f t="shared" si="20"/>
        <v>0</v>
      </c>
      <c r="BF54" s="85"/>
    </row>
    <row r="55" spans="1:58" s="29" customFormat="1">
      <c r="A55" s="31"/>
      <c r="C55" s="6"/>
      <c r="D55" s="21">
        <v>6</v>
      </c>
      <c r="E55" s="6" t="s">
        <v>279</v>
      </c>
      <c r="F55" s="6"/>
      <c r="G55" s="24"/>
      <c r="H55" s="24"/>
      <c r="I55" s="24" t="s">
        <v>280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2">
        <f t="shared" si="12"/>
        <v>0</v>
      </c>
      <c r="BD55" s="22">
        <f t="shared" si="18"/>
        <v>0</v>
      </c>
      <c r="BE55" s="208">
        <f t="shared" si="20"/>
        <v>0</v>
      </c>
      <c r="BF55" s="204"/>
    </row>
    <row r="56" spans="1:58" s="29" customFormat="1">
      <c r="A56" s="31"/>
      <c r="C56" s="6"/>
      <c r="D56" s="21">
        <v>7</v>
      </c>
      <c r="E56" s="6" t="s">
        <v>281</v>
      </c>
      <c r="F56" s="6"/>
      <c r="G56" s="6"/>
      <c r="H56" s="13"/>
      <c r="I56" s="13" t="s">
        <v>282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2">
        <f t="shared" si="12"/>
        <v>0</v>
      </c>
      <c r="BD56" s="22">
        <f t="shared" si="18"/>
        <v>0</v>
      </c>
      <c r="BE56" s="208">
        <f t="shared" si="20"/>
        <v>0</v>
      </c>
      <c r="BF56" s="204"/>
    </row>
    <row r="57" spans="1:58" s="29" customFormat="1">
      <c r="A57" s="31"/>
      <c r="B57" s="6"/>
      <c r="C57" s="6"/>
      <c r="D57" s="21">
        <v>8</v>
      </c>
      <c r="E57" s="13" t="s">
        <v>109</v>
      </c>
      <c r="F57" s="13"/>
      <c r="G57" s="13"/>
      <c r="H57" s="13"/>
      <c r="I57" s="13" t="s">
        <v>283</v>
      </c>
      <c r="J57" s="26"/>
      <c r="K57" s="26"/>
      <c r="L57" s="26"/>
      <c r="M57" s="26">
        <v>27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2">
        <f t="shared" si="12"/>
        <v>27</v>
      </c>
      <c r="BD57" s="22">
        <f t="shared" si="18"/>
        <v>0</v>
      </c>
      <c r="BE57" s="208">
        <f t="shared" si="20"/>
        <v>0</v>
      </c>
      <c r="BF57" s="204"/>
    </row>
    <row r="58" spans="1:58" s="29" customFormat="1" ht="15" hidden="1" customHeight="1">
      <c r="A58" s="31"/>
      <c r="B58" s="6"/>
      <c r="F58" s="29" t="s">
        <v>236</v>
      </c>
      <c r="G58" s="32" t="s">
        <v>284</v>
      </c>
      <c r="I58" s="13" t="s">
        <v>283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2">
        <f t="shared" si="12"/>
        <v>0</v>
      </c>
      <c r="BD58" s="22">
        <f t="shared" si="18"/>
        <v>0</v>
      </c>
      <c r="BE58" s="208">
        <f t="shared" si="20"/>
        <v>0</v>
      </c>
      <c r="BF58" s="204"/>
    </row>
    <row r="59" spans="1:58" s="29" customFormat="1">
      <c r="A59" s="31"/>
      <c r="B59" s="6"/>
      <c r="C59" s="6"/>
      <c r="D59" s="21">
        <v>9</v>
      </c>
      <c r="E59" s="6" t="s">
        <v>285</v>
      </c>
      <c r="F59" s="6"/>
      <c r="G59" s="24"/>
      <c r="H59" s="24"/>
      <c r="I59" s="24" t="s">
        <v>286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2">
        <f t="shared" si="12"/>
        <v>0</v>
      </c>
      <c r="BD59" s="22">
        <f t="shared" si="18"/>
        <v>0</v>
      </c>
      <c r="BE59" s="208">
        <f t="shared" si="20"/>
        <v>0</v>
      </c>
      <c r="BF59" s="204"/>
    </row>
    <row r="60" spans="1:58" s="29" customFormat="1" ht="15" hidden="1" customHeight="1">
      <c r="A60" s="31"/>
      <c r="D60" s="21"/>
      <c r="F60" s="29" t="s">
        <v>236</v>
      </c>
      <c r="G60" s="32" t="s">
        <v>287</v>
      </c>
      <c r="I60" s="24" t="s">
        <v>286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2">
        <f t="shared" si="12"/>
        <v>0</v>
      </c>
      <c r="BD60" s="22">
        <f t="shared" si="18"/>
        <v>0</v>
      </c>
      <c r="BE60" s="208">
        <f t="shared" si="20"/>
        <v>0</v>
      </c>
      <c r="BF60" s="204"/>
    </row>
    <row r="61" spans="1:58" s="29" customFormat="1">
      <c r="A61" s="31"/>
      <c r="C61" s="6"/>
      <c r="D61" s="21">
        <v>10</v>
      </c>
      <c r="E61" s="6" t="s">
        <v>288</v>
      </c>
      <c r="F61" s="6"/>
      <c r="G61" s="24"/>
      <c r="H61" s="24"/>
      <c r="I61" s="24" t="s">
        <v>289</v>
      </c>
      <c r="J61" s="25"/>
      <c r="K61" s="25"/>
      <c r="L61" s="25"/>
      <c r="M61" s="25">
        <v>458972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>
        <v>741486</v>
      </c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2">
        <f t="shared" si="12"/>
        <v>1200458</v>
      </c>
      <c r="BD61" s="22">
        <f t="shared" si="18"/>
        <v>0</v>
      </c>
      <c r="BE61" s="208">
        <f t="shared" si="20"/>
        <v>0</v>
      </c>
      <c r="BF61" s="204"/>
    </row>
    <row r="62" spans="1:58" s="29" customFormat="1" ht="15" hidden="1" customHeight="1">
      <c r="A62" s="31"/>
      <c r="C62" s="6"/>
      <c r="D62" s="21"/>
      <c r="E62" s="32"/>
      <c r="F62" s="6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2">
        <f t="shared" si="12"/>
        <v>0</v>
      </c>
      <c r="BD62" s="22">
        <f t="shared" si="18"/>
        <v>0</v>
      </c>
      <c r="BE62" s="208">
        <f t="shared" si="20"/>
        <v>0</v>
      </c>
      <c r="BF62" s="204"/>
    </row>
    <row r="63" spans="1:58" ht="17.25" customHeight="1">
      <c r="A63" s="31"/>
      <c r="B63" s="13"/>
      <c r="C63" s="14">
        <v>4</v>
      </c>
      <c r="D63" s="15" t="s">
        <v>183</v>
      </c>
      <c r="E63" s="15"/>
      <c r="F63" s="15"/>
      <c r="G63" s="15"/>
      <c r="H63" s="15"/>
      <c r="I63" s="16" t="s">
        <v>290</v>
      </c>
      <c r="J63" s="18">
        <f t="shared" ref="J63:AP63" si="28">SUM(J64:J66)</f>
        <v>0</v>
      </c>
      <c r="K63" s="18">
        <f t="shared" si="28"/>
        <v>0</v>
      </c>
      <c r="L63" s="18">
        <f t="shared" si="28"/>
        <v>0</v>
      </c>
      <c r="M63" s="18">
        <f t="shared" si="28"/>
        <v>0</v>
      </c>
      <c r="N63" s="18">
        <f t="shared" si="28"/>
        <v>0</v>
      </c>
      <c r="O63" s="18">
        <f t="shared" si="28"/>
        <v>0</v>
      </c>
      <c r="P63" s="18">
        <f t="shared" si="28"/>
        <v>0</v>
      </c>
      <c r="Q63" s="18">
        <f t="shared" si="28"/>
        <v>0</v>
      </c>
      <c r="R63" s="18">
        <f t="shared" si="28"/>
        <v>0</v>
      </c>
      <c r="S63" s="18">
        <f t="shared" si="28"/>
        <v>0</v>
      </c>
      <c r="T63" s="18">
        <f t="shared" si="28"/>
        <v>0</v>
      </c>
      <c r="U63" s="18">
        <f t="shared" si="28"/>
        <v>0</v>
      </c>
      <c r="V63" s="18">
        <f t="shared" si="28"/>
        <v>0</v>
      </c>
      <c r="W63" s="18">
        <f t="shared" si="28"/>
        <v>0</v>
      </c>
      <c r="X63" s="18">
        <f t="shared" si="28"/>
        <v>0</v>
      </c>
      <c r="Y63" s="18">
        <f t="shared" si="28"/>
        <v>678350</v>
      </c>
      <c r="Z63" s="18">
        <f t="shared" si="28"/>
        <v>0</v>
      </c>
      <c r="AA63" s="18">
        <f t="shared" si="28"/>
        <v>0</v>
      </c>
      <c r="AB63" s="18">
        <f t="shared" si="28"/>
        <v>0</v>
      </c>
      <c r="AC63" s="18">
        <f t="shared" si="28"/>
        <v>0</v>
      </c>
      <c r="AD63" s="18">
        <f t="shared" si="28"/>
        <v>0</v>
      </c>
      <c r="AE63" s="18">
        <f>SUM(AE64:AE66)</f>
        <v>0</v>
      </c>
      <c r="AF63" s="18">
        <f>SUM(AF64:AF66)</f>
        <v>0</v>
      </c>
      <c r="AG63" s="18">
        <f>SUM(AG64:AG66)</f>
        <v>0</v>
      </c>
      <c r="AH63" s="18">
        <f t="shared" si="28"/>
        <v>0</v>
      </c>
      <c r="AI63" s="18">
        <f t="shared" si="28"/>
        <v>0</v>
      </c>
      <c r="AJ63" s="18">
        <f t="shared" si="28"/>
        <v>0</v>
      </c>
      <c r="AK63" s="18">
        <f t="shared" si="28"/>
        <v>0</v>
      </c>
      <c r="AL63" s="18">
        <f t="shared" si="28"/>
        <v>0</v>
      </c>
      <c r="AM63" s="18">
        <f t="shared" si="28"/>
        <v>0</v>
      </c>
      <c r="AN63" s="18">
        <f t="shared" si="28"/>
        <v>0</v>
      </c>
      <c r="AO63" s="18">
        <f t="shared" si="28"/>
        <v>0</v>
      </c>
      <c r="AP63" s="18">
        <f t="shared" si="28"/>
        <v>0</v>
      </c>
      <c r="AQ63" s="18">
        <f>SUM(AQ64:AQ66)</f>
        <v>0</v>
      </c>
      <c r="AR63" s="18">
        <f>SUM(AR64:AR66)</f>
        <v>0</v>
      </c>
      <c r="AS63" s="18"/>
      <c r="AT63" s="18">
        <f>SUM(AT64:AT66)</f>
        <v>0</v>
      </c>
      <c r="AU63" s="18">
        <f>SUM(AU64:AU66)</f>
        <v>0</v>
      </c>
      <c r="AV63" s="18"/>
      <c r="AW63" s="18">
        <f>SUM(AW64:AW66)</f>
        <v>0</v>
      </c>
      <c r="AX63" s="18">
        <f>SUM(AX64:AX66)</f>
        <v>0</v>
      </c>
      <c r="AY63" s="18"/>
      <c r="AZ63" s="18">
        <f>SUM(AZ64:AZ66)</f>
        <v>0</v>
      </c>
      <c r="BA63" s="18">
        <f>SUM(BA64:BA66)</f>
        <v>0</v>
      </c>
      <c r="BB63" s="18"/>
      <c r="BC63" s="17">
        <f>SUMIF($J$4:$BB$4,"Kötelező feladatok",J63:BB63)</f>
        <v>678350</v>
      </c>
      <c r="BD63" s="17">
        <f t="shared" si="18"/>
        <v>0</v>
      </c>
      <c r="BE63" s="207">
        <f t="shared" si="20"/>
        <v>0</v>
      </c>
      <c r="BF63" s="85"/>
    </row>
    <row r="64" spans="1:58">
      <c r="A64" s="31"/>
      <c r="B64" s="29"/>
      <c r="D64" s="21">
        <v>1</v>
      </c>
      <c r="E64" s="13" t="s">
        <v>291</v>
      </c>
      <c r="F64" s="24"/>
      <c r="G64" s="24"/>
      <c r="H64" s="24"/>
      <c r="I64" s="24" t="s">
        <v>292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2">
        <f t="shared" si="12"/>
        <v>0</v>
      </c>
      <c r="BD64" s="22">
        <f t="shared" si="18"/>
        <v>0</v>
      </c>
      <c r="BE64" s="208">
        <f t="shared" si="20"/>
        <v>0</v>
      </c>
      <c r="BF64" s="85"/>
    </row>
    <row r="65" spans="1:58">
      <c r="A65" s="31"/>
      <c r="B65" s="29"/>
      <c r="D65" s="21">
        <v>2</v>
      </c>
      <c r="E65" s="13" t="s">
        <v>293</v>
      </c>
      <c r="F65" s="24"/>
      <c r="G65" s="24"/>
      <c r="H65" s="24"/>
      <c r="I65" s="24" t="s">
        <v>294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2">
        <f t="shared" si="12"/>
        <v>0</v>
      </c>
      <c r="BD65" s="22">
        <f t="shared" si="18"/>
        <v>0</v>
      </c>
      <c r="BE65" s="208">
        <f t="shared" si="20"/>
        <v>0</v>
      </c>
      <c r="BF65" s="85"/>
    </row>
    <row r="66" spans="1:58" s="29" customFormat="1">
      <c r="A66" s="31"/>
      <c r="C66" s="6"/>
      <c r="D66" s="21">
        <v>3</v>
      </c>
      <c r="E66" s="13" t="s">
        <v>293</v>
      </c>
      <c r="F66" s="24"/>
      <c r="G66" s="24"/>
      <c r="H66" s="24"/>
      <c r="I66" s="24" t="s">
        <v>588</v>
      </c>
      <c r="J66" s="25"/>
      <c r="K66" s="25"/>
      <c r="L66" s="25"/>
      <c r="M66" s="25">
        <v>0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>
        <v>678350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2">
        <f t="shared" si="12"/>
        <v>678350</v>
      </c>
      <c r="BD66" s="22">
        <f t="shared" si="18"/>
        <v>0</v>
      </c>
      <c r="BE66" s="208">
        <f t="shared" si="20"/>
        <v>0</v>
      </c>
      <c r="BF66" s="204"/>
    </row>
    <row r="67" spans="1:58" s="29" customFormat="1" ht="24.75" customHeight="1">
      <c r="A67" s="31"/>
      <c r="B67" s="9">
        <v>2</v>
      </c>
      <c r="C67" s="10" t="s">
        <v>297</v>
      </c>
      <c r="D67" s="10"/>
      <c r="E67" s="10"/>
      <c r="F67" s="10"/>
      <c r="G67" s="10"/>
      <c r="H67" s="10"/>
      <c r="I67" s="10"/>
      <c r="J67" s="34">
        <f t="shared" ref="J67:AP67" si="29">J68+J74+J84</f>
        <v>0</v>
      </c>
      <c r="K67" s="34">
        <f t="shared" si="29"/>
        <v>0</v>
      </c>
      <c r="L67" s="34">
        <f t="shared" si="29"/>
        <v>0</v>
      </c>
      <c r="M67" s="34">
        <f t="shared" si="29"/>
        <v>726450</v>
      </c>
      <c r="N67" s="34">
        <f t="shared" si="29"/>
        <v>0</v>
      </c>
      <c r="O67" s="34">
        <f t="shared" si="29"/>
        <v>0</v>
      </c>
      <c r="P67" s="34">
        <f t="shared" si="29"/>
        <v>268000</v>
      </c>
      <c r="Q67" s="34">
        <f t="shared" si="29"/>
        <v>0</v>
      </c>
      <c r="R67" s="34">
        <f t="shared" si="29"/>
        <v>0</v>
      </c>
      <c r="S67" s="34">
        <f t="shared" si="29"/>
        <v>0</v>
      </c>
      <c r="T67" s="34">
        <f t="shared" si="29"/>
        <v>0</v>
      </c>
      <c r="U67" s="34">
        <f t="shared" si="29"/>
        <v>0</v>
      </c>
      <c r="V67" s="34">
        <f t="shared" si="29"/>
        <v>0</v>
      </c>
      <c r="W67" s="34">
        <f t="shared" si="29"/>
        <v>0</v>
      </c>
      <c r="X67" s="34">
        <f t="shared" si="29"/>
        <v>0</v>
      </c>
      <c r="Y67" s="34">
        <f t="shared" si="29"/>
        <v>0</v>
      </c>
      <c r="Z67" s="34">
        <f t="shared" si="29"/>
        <v>0</v>
      </c>
      <c r="AA67" s="34">
        <f t="shared" si="29"/>
        <v>0</v>
      </c>
      <c r="AB67" s="34">
        <f t="shared" si="29"/>
        <v>0</v>
      </c>
      <c r="AC67" s="34">
        <f t="shared" si="29"/>
        <v>0</v>
      </c>
      <c r="AD67" s="34">
        <f t="shared" si="29"/>
        <v>0</v>
      </c>
      <c r="AE67" s="34">
        <f>AE68+AE74+AE84</f>
        <v>10089358</v>
      </c>
      <c r="AF67" s="34">
        <f>AF68+AF74+AF84</f>
        <v>0</v>
      </c>
      <c r="AG67" s="34">
        <f>AG68+AG74+AG84</f>
        <v>0</v>
      </c>
      <c r="AH67" s="34">
        <f t="shared" si="29"/>
        <v>0</v>
      </c>
      <c r="AI67" s="34">
        <f t="shared" si="29"/>
        <v>0</v>
      </c>
      <c r="AJ67" s="34">
        <f t="shared" si="29"/>
        <v>0</v>
      </c>
      <c r="AK67" s="34">
        <f t="shared" si="29"/>
        <v>0</v>
      </c>
      <c r="AL67" s="34">
        <f t="shared" si="29"/>
        <v>0</v>
      </c>
      <c r="AM67" s="34">
        <f t="shared" si="29"/>
        <v>0</v>
      </c>
      <c r="AN67" s="34">
        <f t="shared" si="29"/>
        <v>0</v>
      </c>
      <c r="AO67" s="34">
        <f t="shared" si="29"/>
        <v>0</v>
      </c>
      <c r="AP67" s="34">
        <f t="shared" si="29"/>
        <v>0</v>
      </c>
      <c r="AQ67" s="34">
        <f>AQ68+AQ74+AQ84</f>
        <v>0</v>
      </c>
      <c r="AR67" s="34">
        <f>AR68+AR74+AR84</f>
        <v>0</v>
      </c>
      <c r="AS67" s="34"/>
      <c r="AT67" s="34">
        <f>AT68+AT74+AT84</f>
        <v>0</v>
      </c>
      <c r="AU67" s="34">
        <f>AU68+AU74+AU84</f>
        <v>0</v>
      </c>
      <c r="AV67" s="34"/>
      <c r="AW67" s="34">
        <f>AW68+AW74+AW84</f>
        <v>0</v>
      </c>
      <c r="AX67" s="34">
        <f>AX68+AX74+AX84</f>
        <v>0</v>
      </c>
      <c r="AY67" s="34"/>
      <c r="AZ67" s="34">
        <f>AZ68+AZ74+AZ84</f>
        <v>0</v>
      </c>
      <c r="BA67" s="34">
        <f>BA68+BA74+BA84</f>
        <v>0</v>
      </c>
      <c r="BB67" s="34"/>
      <c r="BC67" s="11">
        <f>SUMIF($J$4:$BB$4,"Kötelező feladatok",J67:BB67)</f>
        <v>11083808</v>
      </c>
      <c r="BD67" s="11">
        <f t="shared" si="18"/>
        <v>0</v>
      </c>
      <c r="BE67" s="130">
        <f t="shared" si="20"/>
        <v>0</v>
      </c>
      <c r="BF67" s="204"/>
    </row>
    <row r="68" spans="1:58" s="29" customFormat="1" ht="17.25" customHeight="1">
      <c r="A68" s="31"/>
      <c r="B68" s="13"/>
      <c r="C68" s="14">
        <v>1</v>
      </c>
      <c r="D68" s="15" t="s">
        <v>298</v>
      </c>
      <c r="E68" s="15"/>
      <c r="F68" s="15"/>
      <c r="G68" s="15"/>
      <c r="H68" s="15"/>
      <c r="I68" s="16" t="s">
        <v>299</v>
      </c>
      <c r="J68" s="18">
        <f t="shared" ref="J68:AP68" si="30">SUM(J69:J73)</f>
        <v>0</v>
      </c>
      <c r="K68" s="18">
        <f t="shared" si="30"/>
        <v>0</v>
      </c>
      <c r="L68" s="18">
        <f t="shared" si="30"/>
        <v>0</v>
      </c>
      <c r="M68" s="18">
        <f t="shared" si="30"/>
        <v>0</v>
      </c>
      <c r="N68" s="18">
        <f t="shared" si="30"/>
        <v>0</v>
      </c>
      <c r="O68" s="18">
        <f t="shared" si="30"/>
        <v>0</v>
      </c>
      <c r="P68" s="18">
        <f t="shared" si="30"/>
        <v>268000</v>
      </c>
      <c r="Q68" s="18">
        <f t="shared" si="30"/>
        <v>0</v>
      </c>
      <c r="R68" s="18">
        <f t="shared" si="30"/>
        <v>0</v>
      </c>
      <c r="S68" s="18">
        <f t="shared" si="30"/>
        <v>0</v>
      </c>
      <c r="T68" s="18">
        <f t="shared" si="30"/>
        <v>0</v>
      </c>
      <c r="U68" s="18">
        <f t="shared" si="30"/>
        <v>0</v>
      </c>
      <c r="V68" s="18">
        <f t="shared" si="30"/>
        <v>0</v>
      </c>
      <c r="W68" s="18">
        <f t="shared" si="30"/>
        <v>0</v>
      </c>
      <c r="X68" s="18">
        <f t="shared" si="30"/>
        <v>0</v>
      </c>
      <c r="Y68" s="18">
        <f t="shared" si="30"/>
        <v>0</v>
      </c>
      <c r="Z68" s="18">
        <f t="shared" si="30"/>
        <v>0</v>
      </c>
      <c r="AA68" s="18">
        <f t="shared" si="30"/>
        <v>0</v>
      </c>
      <c r="AB68" s="18">
        <f t="shared" si="30"/>
        <v>0</v>
      </c>
      <c r="AC68" s="18">
        <f t="shared" si="30"/>
        <v>0</v>
      </c>
      <c r="AD68" s="18">
        <f t="shared" si="30"/>
        <v>0</v>
      </c>
      <c r="AE68" s="18">
        <f>SUM(AE69:AE73)</f>
        <v>8206358</v>
      </c>
      <c r="AF68" s="18">
        <f>SUM(AF69:AF73)</f>
        <v>0</v>
      </c>
      <c r="AG68" s="18">
        <f>SUM(AG69:AG73)</f>
        <v>0</v>
      </c>
      <c r="AH68" s="18">
        <f t="shared" si="30"/>
        <v>0</v>
      </c>
      <c r="AI68" s="18">
        <f t="shared" si="30"/>
        <v>0</v>
      </c>
      <c r="AJ68" s="18">
        <f t="shared" si="30"/>
        <v>0</v>
      </c>
      <c r="AK68" s="18">
        <f t="shared" si="30"/>
        <v>0</v>
      </c>
      <c r="AL68" s="18">
        <f t="shared" si="30"/>
        <v>0</v>
      </c>
      <c r="AM68" s="18">
        <f t="shared" si="30"/>
        <v>0</v>
      </c>
      <c r="AN68" s="18">
        <f t="shared" si="30"/>
        <v>0</v>
      </c>
      <c r="AO68" s="18">
        <f t="shared" si="30"/>
        <v>0</v>
      </c>
      <c r="AP68" s="18">
        <f t="shared" si="30"/>
        <v>0</v>
      </c>
      <c r="AQ68" s="18">
        <f>SUM(AQ69:AQ73)</f>
        <v>0</v>
      </c>
      <c r="AR68" s="18">
        <f>SUM(AR69:AR73)</f>
        <v>0</v>
      </c>
      <c r="AS68" s="18"/>
      <c r="AT68" s="18">
        <f>SUM(AT69:AT73)</f>
        <v>0</v>
      </c>
      <c r="AU68" s="18">
        <f>SUM(AU69:AU73)</f>
        <v>0</v>
      </c>
      <c r="AV68" s="18"/>
      <c r="AW68" s="18">
        <f>SUM(AW69:AW73)</f>
        <v>0</v>
      </c>
      <c r="AX68" s="18">
        <f>SUM(AX69:AX73)</f>
        <v>0</v>
      </c>
      <c r="AY68" s="18"/>
      <c r="AZ68" s="18">
        <f>SUM(AZ69:AZ73)</f>
        <v>0</v>
      </c>
      <c r="BA68" s="18">
        <f>SUM(BA69:BA73)</f>
        <v>0</v>
      </c>
      <c r="BB68" s="18"/>
      <c r="BC68" s="17">
        <f>SUMIF($J$4:$BB$4,"Kötelező feladatok",J68:BB68)</f>
        <v>8474358</v>
      </c>
      <c r="BD68" s="17">
        <f t="shared" si="18"/>
        <v>0</v>
      </c>
      <c r="BE68" s="207">
        <f t="shared" si="20"/>
        <v>0</v>
      </c>
      <c r="BF68" s="204"/>
    </row>
    <row r="69" spans="1:58" s="29" customFormat="1">
      <c r="A69" s="31"/>
      <c r="B69" s="6"/>
      <c r="C69" s="6"/>
      <c r="D69" s="21">
        <v>1</v>
      </c>
      <c r="E69" s="6" t="s">
        <v>300</v>
      </c>
      <c r="F69" s="6"/>
      <c r="G69" s="6"/>
      <c r="H69" s="6"/>
      <c r="I69" s="13" t="s">
        <v>301</v>
      </c>
      <c r="J69" s="26"/>
      <c r="K69" s="26"/>
      <c r="L69" s="26"/>
      <c r="M69" s="26">
        <v>0</v>
      </c>
      <c r="N69" s="26"/>
      <c r="O69" s="26"/>
      <c r="P69" s="26">
        <v>268000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2">
        <f t="shared" si="12"/>
        <v>268000</v>
      </c>
      <c r="BD69" s="22">
        <f t="shared" si="18"/>
        <v>0</v>
      </c>
      <c r="BE69" s="208">
        <f t="shared" si="20"/>
        <v>0</v>
      </c>
      <c r="BF69" s="204"/>
    </row>
    <row r="70" spans="1:58" ht="17.25" customHeight="1">
      <c r="A70" s="20"/>
      <c r="D70" s="21">
        <v>2</v>
      </c>
      <c r="E70" s="6" t="s">
        <v>302</v>
      </c>
      <c r="F70" s="24"/>
      <c r="G70" s="24"/>
      <c r="H70" s="24"/>
      <c r="I70" s="24" t="s">
        <v>303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2">
        <f t="shared" si="12"/>
        <v>0</v>
      </c>
      <c r="BD70" s="22">
        <f t="shared" si="18"/>
        <v>0</v>
      </c>
      <c r="BE70" s="208">
        <f t="shared" si="20"/>
        <v>0</v>
      </c>
      <c r="BF70" s="85"/>
    </row>
    <row r="71" spans="1:58" s="29" customFormat="1">
      <c r="A71" s="31"/>
      <c r="B71" s="6"/>
      <c r="C71" s="6"/>
      <c r="D71" s="21">
        <v>3</v>
      </c>
      <c r="E71" s="6" t="s">
        <v>304</v>
      </c>
      <c r="F71" s="24"/>
      <c r="G71" s="24"/>
      <c r="H71" s="24"/>
      <c r="I71" s="24" t="s">
        <v>305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2">
        <f t="shared" si="12"/>
        <v>0</v>
      </c>
      <c r="BD71" s="22">
        <f t="shared" si="18"/>
        <v>0</v>
      </c>
      <c r="BE71" s="208">
        <f t="shared" si="20"/>
        <v>0</v>
      </c>
      <c r="BF71" s="204"/>
    </row>
    <row r="72" spans="1:58" s="29" customFormat="1">
      <c r="A72" s="31"/>
      <c r="C72" s="6"/>
      <c r="D72" s="21">
        <v>4</v>
      </c>
      <c r="E72" s="6" t="s">
        <v>306</v>
      </c>
      <c r="F72" s="24"/>
      <c r="G72" s="24"/>
      <c r="H72" s="24"/>
      <c r="I72" s="24" t="s">
        <v>307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2">
        <f t="shared" ref="BC72:BC90" si="31">SUMIF($J$4:$BB$4,"Kötelező feladatok",J72:BB72)</f>
        <v>0</v>
      </c>
      <c r="BD72" s="22">
        <f t="shared" si="18"/>
        <v>0</v>
      </c>
      <c r="BE72" s="208">
        <f t="shared" si="20"/>
        <v>0</v>
      </c>
      <c r="BF72" s="204"/>
    </row>
    <row r="73" spans="1:58" s="29" customFormat="1">
      <c r="A73" s="31"/>
      <c r="C73" s="6"/>
      <c r="D73" s="21">
        <v>5</v>
      </c>
      <c r="E73" s="6" t="s">
        <v>308</v>
      </c>
      <c r="F73" s="24"/>
      <c r="G73" s="24"/>
      <c r="H73" s="24"/>
      <c r="I73" s="24" t="s">
        <v>309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>
        <v>8206358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2">
        <f t="shared" si="31"/>
        <v>8206358</v>
      </c>
      <c r="BD73" s="22">
        <f t="shared" si="18"/>
        <v>0</v>
      </c>
      <c r="BE73" s="208">
        <f t="shared" si="20"/>
        <v>0</v>
      </c>
      <c r="BF73" s="204"/>
    </row>
    <row r="74" spans="1:58" s="29" customFormat="1" ht="17.25" customHeight="1">
      <c r="A74" s="31"/>
      <c r="B74" s="13"/>
      <c r="C74" s="14">
        <v>2</v>
      </c>
      <c r="D74" s="15" t="s">
        <v>310</v>
      </c>
      <c r="E74" s="15"/>
      <c r="F74" s="15"/>
      <c r="G74" s="15"/>
      <c r="H74" s="15"/>
      <c r="I74" s="16" t="s">
        <v>311</v>
      </c>
      <c r="J74" s="18">
        <f t="shared" ref="J74:AD74" si="32">SUM(J75:J78)</f>
        <v>0</v>
      </c>
      <c r="K74" s="18">
        <f t="shared" si="32"/>
        <v>0</v>
      </c>
      <c r="L74" s="18">
        <f t="shared" si="32"/>
        <v>0</v>
      </c>
      <c r="M74" s="18">
        <f t="shared" si="32"/>
        <v>726450</v>
      </c>
      <c r="N74" s="18">
        <f t="shared" si="32"/>
        <v>0</v>
      </c>
      <c r="O74" s="18">
        <f t="shared" si="32"/>
        <v>0</v>
      </c>
      <c r="P74" s="18">
        <f t="shared" si="32"/>
        <v>0</v>
      </c>
      <c r="Q74" s="18">
        <f t="shared" si="32"/>
        <v>0</v>
      </c>
      <c r="R74" s="18">
        <f t="shared" si="32"/>
        <v>0</v>
      </c>
      <c r="S74" s="18">
        <f t="shared" si="32"/>
        <v>0</v>
      </c>
      <c r="T74" s="18">
        <f t="shared" si="32"/>
        <v>0</v>
      </c>
      <c r="U74" s="18">
        <f t="shared" si="32"/>
        <v>0</v>
      </c>
      <c r="V74" s="18">
        <f t="shared" si="32"/>
        <v>0</v>
      </c>
      <c r="W74" s="18">
        <f t="shared" si="32"/>
        <v>0</v>
      </c>
      <c r="X74" s="18">
        <f t="shared" si="32"/>
        <v>0</v>
      </c>
      <c r="Y74" s="18">
        <f t="shared" si="32"/>
        <v>0</v>
      </c>
      <c r="Z74" s="18">
        <f t="shared" si="32"/>
        <v>0</v>
      </c>
      <c r="AA74" s="18">
        <f t="shared" si="32"/>
        <v>0</v>
      </c>
      <c r="AB74" s="18">
        <f t="shared" si="32"/>
        <v>0</v>
      </c>
      <c r="AC74" s="18">
        <f t="shared" si="32"/>
        <v>0</v>
      </c>
      <c r="AD74" s="18">
        <f t="shared" si="32"/>
        <v>0</v>
      </c>
      <c r="AE74" s="18">
        <f>SUM(AE75:AE78)</f>
        <v>0</v>
      </c>
      <c r="AF74" s="18">
        <f>SUM(AF75:AF78)</f>
        <v>0</v>
      </c>
      <c r="AG74" s="18">
        <f>SUM(AG75:AG78)</f>
        <v>0</v>
      </c>
      <c r="AH74" s="18">
        <f>SUM(AH75:AH78)</f>
        <v>0</v>
      </c>
      <c r="AI74" s="18">
        <f>SUM(AI75:AI78)</f>
        <v>0</v>
      </c>
      <c r="AJ74" s="18">
        <f t="shared" ref="AJ74:AP74" si="33">SUM(AJ75:AJ78)</f>
        <v>0</v>
      </c>
      <c r="AK74" s="18">
        <f t="shared" si="33"/>
        <v>0</v>
      </c>
      <c r="AL74" s="18">
        <f t="shared" si="33"/>
        <v>0</v>
      </c>
      <c r="AM74" s="18">
        <f t="shared" si="33"/>
        <v>0</v>
      </c>
      <c r="AN74" s="18">
        <f t="shared" si="33"/>
        <v>0</v>
      </c>
      <c r="AO74" s="18">
        <f t="shared" si="33"/>
        <v>0</v>
      </c>
      <c r="AP74" s="18">
        <f t="shared" si="33"/>
        <v>0</v>
      </c>
      <c r="AQ74" s="18">
        <f>SUM(AQ75:AQ78)</f>
        <v>0</v>
      </c>
      <c r="AR74" s="18">
        <f>SUM(AR75:AR78)</f>
        <v>0</v>
      </c>
      <c r="AS74" s="18"/>
      <c r="AT74" s="18">
        <f>SUM(AT75:AT78)</f>
        <v>0</v>
      </c>
      <c r="AU74" s="18">
        <f>SUM(AU75:AU78)</f>
        <v>0</v>
      </c>
      <c r="AV74" s="18"/>
      <c r="AW74" s="18">
        <f>SUM(AW75:AW78)</f>
        <v>0</v>
      </c>
      <c r="AX74" s="18">
        <f>SUM(AX75:AX78)</f>
        <v>0</v>
      </c>
      <c r="AY74" s="18"/>
      <c r="AZ74" s="18">
        <f>SUM(AZ75:AZ78)</f>
        <v>0</v>
      </c>
      <c r="BA74" s="18">
        <f>SUM(BA75:BA78)</f>
        <v>0</v>
      </c>
      <c r="BB74" s="18"/>
      <c r="BC74" s="17">
        <f t="shared" si="31"/>
        <v>726450</v>
      </c>
      <c r="BD74" s="17">
        <f t="shared" si="18"/>
        <v>0</v>
      </c>
      <c r="BE74" s="207">
        <f t="shared" si="20"/>
        <v>0</v>
      </c>
      <c r="BF74" s="204"/>
    </row>
    <row r="75" spans="1:58" s="29" customFormat="1">
      <c r="A75" s="31"/>
      <c r="C75" s="6"/>
      <c r="D75" s="21">
        <v>1</v>
      </c>
      <c r="E75" s="6" t="s">
        <v>312</v>
      </c>
      <c r="F75" s="6"/>
      <c r="G75" s="6"/>
      <c r="H75" s="6"/>
      <c r="I75" s="13" t="s">
        <v>313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2">
        <f t="shared" si="31"/>
        <v>0</v>
      </c>
      <c r="BD75" s="22">
        <f t="shared" si="18"/>
        <v>0</v>
      </c>
      <c r="BE75" s="208">
        <f t="shared" si="20"/>
        <v>0</v>
      </c>
      <c r="BF75" s="204"/>
    </row>
    <row r="76" spans="1:58" s="29" customFormat="1">
      <c r="A76" s="31"/>
      <c r="C76" s="6"/>
      <c r="D76" s="21">
        <v>2</v>
      </c>
      <c r="E76" s="6" t="s">
        <v>314</v>
      </c>
      <c r="F76" s="6"/>
      <c r="G76" s="6"/>
      <c r="H76" s="6"/>
      <c r="I76" s="13" t="s">
        <v>315</v>
      </c>
      <c r="J76" s="26"/>
      <c r="K76" s="26"/>
      <c r="L76" s="26"/>
      <c r="M76" s="26">
        <v>726450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35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2">
        <f t="shared" si="31"/>
        <v>726450</v>
      </c>
      <c r="BD76" s="22">
        <f t="shared" si="18"/>
        <v>0</v>
      </c>
      <c r="BE76" s="208">
        <f t="shared" si="20"/>
        <v>0</v>
      </c>
      <c r="BF76" s="204"/>
    </row>
    <row r="77" spans="1:58" s="29" customFormat="1">
      <c r="A77" s="31"/>
      <c r="C77" s="6"/>
      <c r="D77" s="21">
        <v>3</v>
      </c>
      <c r="E77" s="6" t="s">
        <v>316</v>
      </c>
      <c r="F77" s="6"/>
      <c r="G77" s="6"/>
      <c r="H77" s="6"/>
      <c r="I77" s="13" t="s">
        <v>317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2">
        <f t="shared" si="31"/>
        <v>0</v>
      </c>
      <c r="BD77" s="22">
        <f t="shared" si="18"/>
        <v>0</v>
      </c>
      <c r="BE77" s="208">
        <f t="shared" si="20"/>
        <v>0</v>
      </c>
      <c r="BF77" s="204"/>
    </row>
    <row r="78" spans="1:58" s="29" customFormat="1">
      <c r="A78" s="31"/>
      <c r="C78" s="6"/>
      <c r="D78" s="21">
        <v>4</v>
      </c>
      <c r="E78" s="6" t="s">
        <v>318</v>
      </c>
      <c r="F78" s="6"/>
      <c r="G78" s="6"/>
      <c r="H78" s="6"/>
      <c r="I78" s="13" t="s">
        <v>319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2">
        <f t="shared" si="31"/>
        <v>0</v>
      </c>
      <c r="BD78" s="22">
        <f t="shared" si="18"/>
        <v>0</v>
      </c>
      <c r="BE78" s="208">
        <f t="shared" si="20"/>
        <v>0</v>
      </c>
      <c r="BF78" s="204"/>
    </row>
    <row r="79" spans="1:58" s="29" customFormat="1" ht="13.5" hidden="1" customHeight="1">
      <c r="A79" s="31"/>
      <c r="D79" s="21" t="s">
        <v>236</v>
      </c>
      <c r="E79" s="611" t="s">
        <v>320</v>
      </c>
      <c r="F79" s="611"/>
      <c r="G79" s="611"/>
      <c r="H79" s="611"/>
      <c r="I79" s="32" t="s">
        <v>319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22">
        <f t="shared" si="31"/>
        <v>0</v>
      </c>
      <c r="BD79" s="22">
        <f t="shared" si="18"/>
        <v>0</v>
      </c>
      <c r="BE79" s="208">
        <f t="shared" si="20"/>
        <v>0</v>
      </c>
      <c r="BF79" s="204"/>
    </row>
    <row r="80" spans="1:58" s="29" customFormat="1" ht="15" hidden="1" customHeight="1">
      <c r="A80" s="31"/>
      <c r="C80" s="6"/>
      <c r="D80" s="21">
        <v>5</v>
      </c>
      <c r="E80" s="6" t="s">
        <v>321</v>
      </c>
      <c r="F80" s="6"/>
      <c r="G80" s="6"/>
      <c r="H80" s="6"/>
      <c r="I80" s="13" t="s">
        <v>322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2">
        <f t="shared" si="31"/>
        <v>0</v>
      </c>
      <c r="BD80" s="22">
        <f t="shared" si="18"/>
        <v>0</v>
      </c>
      <c r="BE80" s="208">
        <f t="shared" si="20"/>
        <v>0</v>
      </c>
      <c r="BF80" s="204"/>
    </row>
    <row r="81" spans="1:58" s="29" customFormat="1" ht="15" hidden="1" customHeight="1">
      <c r="A81" s="31"/>
      <c r="C81" s="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22">
        <f t="shared" si="31"/>
        <v>0</v>
      </c>
      <c r="BD81" s="22">
        <f t="shared" si="18"/>
        <v>0</v>
      </c>
      <c r="BE81" s="208">
        <f t="shared" si="20"/>
        <v>0</v>
      </c>
      <c r="BF81" s="204"/>
    </row>
    <row r="82" spans="1:58" s="29" customFormat="1" ht="15" hidden="1" customHeight="1">
      <c r="A82" s="31"/>
      <c r="C82" s="6"/>
      <c r="E82" s="611"/>
      <c r="F82" s="611"/>
      <c r="G82" s="611"/>
      <c r="H82" s="611"/>
      <c r="I82" s="32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22">
        <f t="shared" si="31"/>
        <v>0</v>
      </c>
      <c r="BD82" s="22">
        <f t="shared" si="18"/>
        <v>0</v>
      </c>
      <c r="BE82" s="208">
        <f t="shared" si="20"/>
        <v>0</v>
      </c>
      <c r="BF82" s="204"/>
    </row>
    <row r="83" spans="1:58" s="29" customFormat="1" ht="15" hidden="1" customHeight="1">
      <c r="A83" s="31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22">
        <f t="shared" si="31"/>
        <v>0</v>
      </c>
      <c r="BD83" s="22">
        <f t="shared" si="18"/>
        <v>0</v>
      </c>
      <c r="BE83" s="208">
        <f t="shared" si="20"/>
        <v>0</v>
      </c>
      <c r="BF83" s="204"/>
    </row>
    <row r="84" spans="1:58" s="29" customFormat="1" ht="17.25" customHeight="1">
      <c r="A84" s="31"/>
      <c r="B84" s="13"/>
      <c r="C84" s="14">
        <v>3</v>
      </c>
      <c r="D84" s="15" t="s">
        <v>323</v>
      </c>
      <c r="E84" s="15"/>
      <c r="F84" s="15"/>
      <c r="G84" s="15"/>
      <c r="H84" s="15"/>
      <c r="I84" s="16" t="s">
        <v>324</v>
      </c>
      <c r="J84" s="28">
        <f t="shared" ref="J84:AD84" si="34">SUM(J85:J87)</f>
        <v>0</v>
      </c>
      <c r="K84" s="28">
        <f t="shared" si="34"/>
        <v>0</v>
      </c>
      <c r="L84" s="28">
        <f t="shared" si="34"/>
        <v>0</v>
      </c>
      <c r="M84" s="28">
        <f t="shared" si="34"/>
        <v>0</v>
      </c>
      <c r="N84" s="28">
        <f t="shared" si="34"/>
        <v>0</v>
      </c>
      <c r="O84" s="28">
        <f t="shared" si="34"/>
        <v>0</v>
      </c>
      <c r="P84" s="28">
        <f t="shared" si="34"/>
        <v>0</v>
      </c>
      <c r="Q84" s="28">
        <f t="shared" si="34"/>
        <v>0</v>
      </c>
      <c r="R84" s="28">
        <f t="shared" si="34"/>
        <v>0</v>
      </c>
      <c r="S84" s="28">
        <f t="shared" si="34"/>
        <v>0</v>
      </c>
      <c r="T84" s="28">
        <f t="shared" si="34"/>
        <v>0</v>
      </c>
      <c r="U84" s="28">
        <f t="shared" si="34"/>
        <v>0</v>
      </c>
      <c r="V84" s="28">
        <f t="shared" si="34"/>
        <v>0</v>
      </c>
      <c r="W84" s="28">
        <f t="shared" si="34"/>
        <v>0</v>
      </c>
      <c r="X84" s="28">
        <f t="shared" si="34"/>
        <v>0</v>
      </c>
      <c r="Y84" s="28">
        <f t="shared" si="34"/>
        <v>0</v>
      </c>
      <c r="Z84" s="28">
        <f t="shared" si="34"/>
        <v>0</v>
      </c>
      <c r="AA84" s="28">
        <f t="shared" si="34"/>
        <v>0</v>
      </c>
      <c r="AB84" s="28">
        <f t="shared" si="34"/>
        <v>0</v>
      </c>
      <c r="AC84" s="28">
        <f t="shared" si="34"/>
        <v>0</v>
      </c>
      <c r="AD84" s="28">
        <f t="shared" si="34"/>
        <v>0</v>
      </c>
      <c r="AE84" s="28">
        <f>SUM(AE85:AE87)</f>
        <v>1883000</v>
      </c>
      <c r="AF84" s="28">
        <f>SUM(AF85:AF87)</f>
        <v>0</v>
      </c>
      <c r="AG84" s="28">
        <f>SUM(AG85:AG87)</f>
        <v>0</v>
      </c>
      <c r="AH84" s="28">
        <f>SUM(AH85:AH87)</f>
        <v>0</v>
      </c>
      <c r="AI84" s="28">
        <f>SUM(AI85:AI87)</f>
        <v>0</v>
      </c>
      <c r="AJ84" s="28">
        <f t="shared" ref="AJ84:AP84" si="35">SUM(AJ85:AJ87)</f>
        <v>0</v>
      </c>
      <c r="AK84" s="28">
        <f t="shared" si="35"/>
        <v>0</v>
      </c>
      <c r="AL84" s="28">
        <f t="shared" si="35"/>
        <v>0</v>
      </c>
      <c r="AM84" s="28">
        <f t="shared" si="35"/>
        <v>0</v>
      </c>
      <c r="AN84" s="28">
        <f t="shared" si="35"/>
        <v>0</v>
      </c>
      <c r="AO84" s="28">
        <f t="shared" si="35"/>
        <v>0</v>
      </c>
      <c r="AP84" s="28">
        <f t="shared" si="35"/>
        <v>0</v>
      </c>
      <c r="AQ84" s="28">
        <f>SUM(AQ85:AQ87)</f>
        <v>0</v>
      </c>
      <c r="AR84" s="28">
        <f>SUM(AR85:AR87)</f>
        <v>0</v>
      </c>
      <c r="AS84" s="28"/>
      <c r="AT84" s="28">
        <f>SUM(AT85:AT87)</f>
        <v>0</v>
      </c>
      <c r="AU84" s="28">
        <f>SUM(AU85:AU87)</f>
        <v>0</v>
      </c>
      <c r="AV84" s="28"/>
      <c r="AW84" s="28">
        <f>SUM(AW85:AW87)</f>
        <v>0</v>
      </c>
      <c r="AX84" s="28">
        <f>SUM(AX85:AX87)</f>
        <v>0</v>
      </c>
      <c r="AY84" s="28"/>
      <c r="AZ84" s="28">
        <f>SUM(AZ85:AZ87)</f>
        <v>0</v>
      </c>
      <c r="BA84" s="28">
        <f>SUM(BA85:BA87)</f>
        <v>0</v>
      </c>
      <c r="BB84" s="28"/>
      <c r="BC84" s="17">
        <f t="shared" si="31"/>
        <v>1883000</v>
      </c>
      <c r="BD84" s="17">
        <f t="shared" si="18"/>
        <v>0</v>
      </c>
      <c r="BE84" s="207">
        <f t="shared" si="20"/>
        <v>0</v>
      </c>
      <c r="BF84" s="204"/>
    </row>
    <row r="85" spans="1:58" s="29" customFormat="1" ht="15" customHeight="1">
      <c r="A85" s="31"/>
      <c r="C85" s="6"/>
      <c r="D85" s="21">
        <v>1</v>
      </c>
      <c r="E85" s="13" t="s">
        <v>325</v>
      </c>
      <c r="F85" s="24"/>
      <c r="G85" s="24"/>
      <c r="H85" s="24"/>
      <c r="I85" s="24" t="s">
        <v>326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2">
        <f t="shared" si="31"/>
        <v>0</v>
      </c>
      <c r="BD85" s="22">
        <f t="shared" si="18"/>
        <v>0</v>
      </c>
      <c r="BE85" s="208">
        <f t="shared" si="20"/>
        <v>0</v>
      </c>
      <c r="BF85" s="204"/>
    </row>
    <row r="86" spans="1:58" s="29" customFormat="1" ht="14.25" customHeight="1">
      <c r="A86" s="31"/>
      <c r="C86" s="6"/>
      <c r="D86" s="21">
        <v>2</v>
      </c>
      <c r="E86" s="13" t="s">
        <v>327</v>
      </c>
      <c r="F86" s="24"/>
      <c r="G86" s="24"/>
      <c r="H86" s="24"/>
      <c r="I86" s="24" t="s">
        <v>328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2">
        <f t="shared" si="31"/>
        <v>0</v>
      </c>
      <c r="BD86" s="22">
        <f t="shared" si="18"/>
        <v>0</v>
      </c>
      <c r="BE86" s="208">
        <f t="shared" si="20"/>
        <v>0</v>
      </c>
      <c r="BF86" s="204"/>
    </row>
    <row r="87" spans="1:58" s="29" customFormat="1" ht="15" customHeight="1">
      <c r="A87" s="31"/>
      <c r="C87" s="6"/>
      <c r="D87" s="21">
        <v>3</v>
      </c>
      <c r="E87" s="13" t="s">
        <v>329</v>
      </c>
      <c r="F87" s="24"/>
      <c r="G87" s="24"/>
      <c r="H87" s="24"/>
      <c r="I87" s="24" t="s">
        <v>330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>
        <v>1883000</v>
      </c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2">
        <f t="shared" si="31"/>
        <v>1883000</v>
      </c>
      <c r="BD87" s="22">
        <f t="shared" si="18"/>
        <v>0</v>
      </c>
      <c r="BE87" s="208">
        <f t="shared" si="20"/>
        <v>0</v>
      </c>
      <c r="BF87" s="204"/>
    </row>
    <row r="88" spans="1:58" s="29" customFormat="1" ht="27" customHeight="1">
      <c r="A88" s="604" t="s">
        <v>331</v>
      </c>
      <c r="B88" s="605"/>
      <c r="C88" s="605"/>
      <c r="D88" s="605"/>
      <c r="E88" s="605"/>
      <c r="F88" s="605"/>
      <c r="G88" s="605"/>
      <c r="H88" s="605"/>
      <c r="I88" s="200"/>
      <c r="J88" s="38">
        <f t="shared" ref="J88:AL88" si="36">J5+J67</f>
        <v>300000</v>
      </c>
      <c r="K88" s="38">
        <f t="shared" si="36"/>
        <v>0</v>
      </c>
      <c r="L88" s="38">
        <f t="shared" si="36"/>
        <v>0</v>
      </c>
      <c r="M88" s="38">
        <f t="shared" si="36"/>
        <v>3585614</v>
      </c>
      <c r="N88" s="38">
        <f t="shared" si="36"/>
        <v>0</v>
      </c>
      <c r="O88" s="38">
        <f t="shared" si="36"/>
        <v>0</v>
      </c>
      <c r="P88" s="38">
        <f t="shared" si="36"/>
        <v>39556887</v>
      </c>
      <c r="Q88" s="38">
        <f t="shared" si="36"/>
        <v>0</v>
      </c>
      <c r="R88" s="38">
        <f t="shared" si="36"/>
        <v>0</v>
      </c>
      <c r="S88" s="38">
        <f t="shared" si="36"/>
        <v>3424728</v>
      </c>
      <c r="T88" s="38">
        <f t="shared" si="36"/>
        <v>0</v>
      </c>
      <c r="U88" s="38">
        <f t="shared" si="36"/>
        <v>0</v>
      </c>
      <c r="V88" s="38">
        <f t="shared" si="36"/>
        <v>3218932</v>
      </c>
      <c r="W88" s="38">
        <f t="shared" si="36"/>
        <v>0</v>
      </c>
      <c r="X88" s="38">
        <f t="shared" si="36"/>
        <v>0</v>
      </c>
      <c r="Y88" s="38">
        <f t="shared" si="36"/>
        <v>678350</v>
      </c>
      <c r="Z88" s="38">
        <f t="shared" si="36"/>
        <v>0</v>
      </c>
      <c r="AA88" s="38">
        <f t="shared" si="36"/>
        <v>0</v>
      </c>
      <c r="AB88" s="38">
        <f t="shared" si="36"/>
        <v>0</v>
      </c>
      <c r="AC88" s="38">
        <f t="shared" si="36"/>
        <v>0</v>
      </c>
      <c r="AD88" s="38">
        <f t="shared" si="36"/>
        <v>0</v>
      </c>
      <c r="AE88" s="38">
        <f t="shared" si="36"/>
        <v>10830844</v>
      </c>
      <c r="AF88" s="38">
        <f t="shared" si="36"/>
        <v>0</v>
      </c>
      <c r="AG88" s="38">
        <f t="shared" si="36"/>
        <v>0</v>
      </c>
      <c r="AH88" s="38">
        <f t="shared" si="36"/>
        <v>0</v>
      </c>
      <c r="AI88" s="38">
        <f t="shared" si="36"/>
        <v>0</v>
      </c>
      <c r="AJ88" s="38">
        <f t="shared" si="36"/>
        <v>0</v>
      </c>
      <c r="AK88" s="38">
        <f t="shared" si="36"/>
        <v>25000</v>
      </c>
      <c r="AL88" s="38">
        <f t="shared" si="36"/>
        <v>0</v>
      </c>
      <c r="AM88" s="38"/>
      <c r="AN88" s="38">
        <f>AN5+AN67</f>
        <v>0</v>
      </c>
      <c r="AO88" s="38">
        <f>AO5+AO67</f>
        <v>0</v>
      </c>
      <c r="AP88" s="38">
        <f>AP5+AP67</f>
        <v>0</v>
      </c>
      <c r="AQ88" s="38">
        <f>AQ5+AQ67</f>
        <v>0</v>
      </c>
      <c r="AR88" s="38">
        <f>AR5+AR67</f>
        <v>0</v>
      </c>
      <c r="AS88" s="38"/>
      <c r="AT88" s="38">
        <f>AT5+AT67</f>
        <v>0</v>
      </c>
      <c r="AU88" s="38">
        <f>AU5+AU67</f>
        <v>0</v>
      </c>
      <c r="AV88" s="38"/>
      <c r="AW88" s="38">
        <f>AW5+AW67</f>
        <v>6407693</v>
      </c>
      <c r="AX88" s="38">
        <f>AX5+AX67</f>
        <v>0</v>
      </c>
      <c r="AY88" s="38"/>
      <c r="AZ88" s="38">
        <f>AZ5+AZ67</f>
        <v>11624422</v>
      </c>
      <c r="BA88" s="38">
        <f>BA5+BA67</f>
        <v>0</v>
      </c>
      <c r="BB88" s="38"/>
      <c r="BC88" s="206">
        <f t="shared" si="31"/>
        <v>79652470</v>
      </c>
      <c r="BD88" s="37">
        <f>SUMIF($P$4:$BB$4,"Önként vállalt feladatok",P88:BB88)</f>
        <v>0</v>
      </c>
      <c r="BE88" s="209">
        <f t="shared" si="20"/>
        <v>0</v>
      </c>
      <c r="BF88" s="204"/>
    </row>
    <row r="89" spans="1:58" s="29" customFormat="1" ht="24" customHeight="1">
      <c r="A89" s="621" t="s">
        <v>332</v>
      </c>
      <c r="B89" s="622"/>
      <c r="C89" s="622"/>
      <c r="D89" s="622"/>
      <c r="E89" s="622"/>
      <c r="F89" s="622"/>
      <c r="G89" s="622"/>
      <c r="H89" s="622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22">
        <f t="shared" si="31"/>
        <v>0</v>
      </c>
      <c r="BD89" s="22">
        <f>SUMIF($P$4:$BB$4,"Önként vállalt feladatok",P89:BB89)</f>
        <v>0</v>
      </c>
      <c r="BE89" s="208">
        <f t="shared" si="20"/>
        <v>0</v>
      </c>
      <c r="BF89" s="204"/>
    </row>
    <row r="90" spans="1:58" s="29" customFormat="1" ht="24.75" customHeight="1">
      <c r="A90" s="31"/>
      <c r="B90" s="9">
        <v>3</v>
      </c>
      <c r="C90" s="42" t="s">
        <v>333</v>
      </c>
      <c r="D90" s="42"/>
      <c r="E90" s="42"/>
      <c r="F90" s="42"/>
      <c r="G90" s="42"/>
      <c r="H90" s="42"/>
      <c r="I90" s="201" t="s">
        <v>334</v>
      </c>
      <c r="J90" s="43">
        <f t="shared" ref="J90:AJ90" si="37">J91</f>
        <v>0</v>
      </c>
      <c r="K90" s="43">
        <f t="shared" si="37"/>
        <v>0</v>
      </c>
      <c r="L90" s="43">
        <f t="shared" si="37"/>
        <v>0</v>
      </c>
      <c r="M90" s="43">
        <f t="shared" si="37"/>
        <v>0</v>
      </c>
      <c r="N90" s="43">
        <f t="shared" si="37"/>
        <v>0</v>
      </c>
      <c r="O90" s="43">
        <f t="shared" si="37"/>
        <v>0</v>
      </c>
      <c r="P90" s="43">
        <f t="shared" si="37"/>
        <v>1260261</v>
      </c>
      <c r="Q90" s="43">
        <f t="shared" si="37"/>
        <v>0</v>
      </c>
      <c r="R90" s="43">
        <f t="shared" si="37"/>
        <v>0</v>
      </c>
      <c r="S90" s="43">
        <f t="shared" si="37"/>
        <v>40817675</v>
      </c>
      <c r="T90" s="43">
        <f t="shared" si="37"/>
        <v>0</v>
      </c>
      <c r="U90" s="43">
        <f t="shared" si="37"/>
        <v>0</v>
      </c>
      <c r="V90" s="43">
        <f t="shared" si="37"/>
        <v>0</v>
      </c>
      <c r="W90" s="43">
        <f t="shared" si="37"/>
        <v>0</v>
      </c>
      <c r="X90" s="43">
        <f t="shared" si="37"/>
        <v>0</v>
      </c>
      <c r="Y90" s="43">
        <f t="shared" si="37"/>
        <v>2820396</v>
      </c>
      <c r="Z90" s="43">
        <f t="shared" si="37"/>
        <v>0</v>
      </c>
      <c r="AA90" s="43">
        <f t="shared" si="37"/>
        <v>0</v>
      </c>
      <c r="AB90" s="43">
        <f t="shared" si="37"/>
        <v>0</v>
      </c>
      <c r="AC90" s="43">
        <f t="shared" si="37"/>
        <v>0</v>
      </c>
      <c r="AD90" s="43">
        <f t="shared" si="37"/>
        <v>0</v>
      </c>
      <c r="AE90" s="43">
        <f t="shared" si="37"/>
        <v>0</v>
      </c>
      <c r="AF90" s="43">
        <f t="shared" si="37"/>
        <v>0</v>
      </c>
      <c r="AG90" s="43">
        <f t="shared" si="37"/>
        <v>0</v>
      </c>
      <c r="AH90" s="43">
        <f t="shared" si="37"/>
        <v>0</v>
      </c>
      <c r="AI90" s="43">
        <f t="shared" si="37"/>
        <v>0</v>
      </c>
      <c r="AJ90" s="43">
        <f t="shared" si="37"/>
        <v>0</v>
      </c>
      <c r="AK90" s="43">
        <f>AK91</f>
        <v>0</v>
      </c>
      <c r="AL90" s="43">
        <f>AL91</f>
        <v>0</v>
      </c>
      <c r="AM90" s="43"/>
      <c r="AN90" s="43">
        <f>AN91</f>
        <v>0</v>
      </c>
      <c r="AO90" s="43">
        <f>AO91</f>
        <v>0</v>
      </c>
      <c r="AP90" s="43">
        <f>AP91</f>
        <v>0</v>
      </c>
      <c r="AQ90" s="43">
        <f>AQ91</f>
        <v>0</v>
      </c>
      <c r="AR90" s="43">
        <f>AR91</f>
        <v>0</v>
      </c>
      <c r="AS90" s="43"/>
      <c r="AT90" s="43">
        <f>AT91</f>
        <v>0</v>
      </c>
      <c r="AU90" s="43">
        <f>AU91</f>
        <v>0</v>
      </c>
      <c r="AV90" s="43"/>
      <c r="AW90" s="43">
        <f>AW91</f>
        <v>0</v>
      </c>
      <c r="AX90" s="43">
        <f>AX91</f>
        <v>0</v>
      </c>
      <c r="AY90" s="43"/>
      <c r="AZ90" s="43">
        <f>AZ91</f>
        <v>0</v>
      </c>
      <c r="BA90" s="43">
        <f>BA91</f>
        <v>0</v>
      </c>
      <c r="BB90" s="43"/>
      <c r="BC90" s="11">
        <f t="shared" si="31"/>
        <v>44898332</v>
      </c>
      <c r="BD90" s="11">
        <f>SUMIF($P$4:$BB$4,"Önként vállalt feladatok",P90:BB90)</f>
        <v>0</v>
      </c>
      <c r="BE90" s="130">
        <f t="shared" si="20"/>
        <v>0</v>
      </c>
      <c r="BF90" s="204"/>
    </row>
    <row r="91" spans="1:58" s="29" customFormat="1">
      <c r="A91" s="31"/>
      <c r="C91" s="14">
        <v>1</v>
      </c>
      <c r="D91" s="606" t="s">
        <v>335</v>
      </c>
      <c r="E91" s="606"/>
      <c r="F91" s="606"/>
      <c r="G91" s="606"/>
      <c r="H91" s="606"/>
      <c r="I91" s="16" t="s">
        <v>336</v>
      </c>
      <c r="J91" s="18">
        <f>J92+J96+J97+J100+J101</f>
        <v>0</v>
      </c>
      <c r="K91" s="18">
        <f t="shared" ref="K91:BE91" si="38">K92+K96+K97+K100+K101</f>
        <v>0</v>
      </c>
      <c r="L91" s="18">
        <f>L92+L96+L97+L100+L101</f>
        <v>0</v>
      </c>
      <c r="M91" s="18">
        <f t="shared" si="38"/>
        <v>0</v>
      </c>
      <c r="N91" s="18">
        <f t="shared" si="38"/>
        <v>0</v>
      </c>
      <c r="O91" s="18">
        <f>O92+O96+O97+O100+O101</f>
        <v>0</v>
      </c>
      <c r="P91" s="18">
        <f t="shared" si="38"/>
        <v>1260261</v>
      </c>
      <c r="Q91" s="18">
        <f t="shared" si="38"/>
        <v>0</v>
      </c>
      <c r="R91" s="18">
        <f t="shared" si="38"/>
        <v>0</v>
      </c>
      <c r="S91" s="18">
        <f t="shared" si="38"/>
        <v>40817675</v>
      </c>
      <c r="T91" s="18">
        <f t="shared" si="38"/>
        <v>0</v>
      </c>
      <c r="U91" s="18">
        <f t="shared" si="38"/>
        <v>0</v>
      </c>
      <c r="V91" s="18">
        <f t="shared" si="38"/>
        <v>0</v>
      </c>
      <c r="W91" s="18">
        <f t="shared" si="38"/>
        <v>0</v>
      </c>
      <c r="X91" s="18">
        <f t="shared" si="38"/>
        <v>0</v>
      </c>
      <c r="Y91" s="18">
        <f t="shared" si="38"/>
        <v>2820396</v>
      </c>
      <c r="Z91" s="18">
        <f t="shared" si="38"/>
        <v>0</v>
      </c>
      <c r="AA91" s="18">
        <f t="shared" si="38"/>
        <v>0</v>
      </c>
      <c r="AB91" s="18">
        <f t="shared" si="38"/>
        <v>0</v>
      </c>
      <c r="AC91" s="18">
        <f t="shared" si="38"/>
        <v>0</v>
      </c>
      <c r="AD91" s="18">
        <f t="shared" si="38"/>
        <v>0</v>
      </c>
      <c r="AE91" s="18">
        <f>AE92+AE96+AE97+AE100+AE101</f>
        <v>0</v>
      </c>
      <c r="AF91" s="18">
        <f>AF92+AF96+AF97+AF100+AF101</f>
        <v>0</v>
      </c>
      <c r="AG91" s="18">
        <f>AG92+AG96+AG97+AG100+AG101</f>
        <v>0</v>
      </c>
      <c r="AH91" s="18">
        <f t="shared" si="38"/>
        <v>0</v>
      </c>
      <c r="AI91" s="18">
        <f t="shared" si="38"/>
        <v>0</v>
      </c>
      <c r="AJ91" s="18">
        <f t="shared" si="38"/>
        <v>0</v>
      </c>
      <c r="AK91" s="18">
        <f t="shared" si="38"/>
        <v>0</v>
      </c>
      <c r="AL91" s="18">
        <f t="shared" si="38"/>
        <v>0</v>
      </c>
      <c r="AM91" s="18">
        <f t="shared" si="38"/>
        <v>0</v>
      </c>
      <c r="AN91" s="18">
        <f t="shared" si="38"/>
        <v>0</v>
      </c>
      <c r="AO91" s="18">
        <f t="shared" si="38"/>
        <v>0</v>
      </c>
      <c r="AP91" s="18">
        <f>AP92+AP96+AP97+AP100+AP101</f>
        <v>0</v>
      </c>
      <c r="AQ91" s="18">
        <f t="shared" si="38"/>
        <v>0</v>
      </c>
      <c r="AR91" s="18">
        <f t="shared" si="38"/>
        <v>0</v>
      </c>
      <c r="AS91" s="18">
        <f t="shared" si="38"/>
        <v>0</v>
      </c>
      <c r="AT91" s="18">
        <f t="shared" si="38"/>
        <v>0</v>
      </c>
      <c r="AU91" s="18">
        <f t="shared" si="38"/>
        <v>0</v>
      </c>
      <c r="AV91" s="18">
        <f t="shared" si="38"/>
        <v>0</v>
      </c>
      <c r="AW91" s="18">
        <f t="shared" si="38"/>
        <v>0</v>
      </c>
      <c r="AX91" s="18">
        <f t="shared" si="38"/>
        <v>0</v>
      </c>
      <c r="AY91" s="18">
        <f t="shared" si="38"/>
        <v>0</v>
      </c>
      <c r="AZ91" s="18">
        <f t="shared" si="38"/>
        <v>0</v>
      </c>
      <c r="BA91" s="18">
        <f t="shared" si="38"/>
        <v>0</v>
      </c>
      <c r="BB91" s="18">
        <f t="shared" si="38"/>
        <v>0</v>
      </c>
      <c r="BC91" s="18">
        <f>BC92+BC96+BC97+BC100+BC101</f>
        <v>44898332</v>
      </c>
      <c r="BD91" s="18">
        <f t="shared" si="38"/>
        <v>0</v>
      </c>
      <c r="BE91" s="131">
        <f t="shared" si="38"/>
        <v>0</v>
      </c>
      <c r="BF91" s="204"/>
    </row>
    <row r="92" spans="1:58" s="29" customFormat="1">
      <c r="A92" s="31"/>
      <c r="C92" s="44"/>
      <c r="D92" s="21">
        <v>1</v>
      </c>
      <c r="E92" s="6" t="s">
        <v>337</v>
      </c>
      <c r="F92" s="6"/>
      <c r="G92" s="6"/>
      <c r="H92" s="6"/>
      <c r="I92" s="6" t="s">
        <v>338</v>
      </c>
      <c r="J92" s="45">
        <f>SUM(J93:J95)</f>
        <v>0</v>
      </c>
      <c r="K92" s="45">
        <f t="shared" ref="K92:BB92" si="39">SUM(K93:K95)</f>
        <v>0</v>
      </c>
      <c r="L92" s="45">
        <f>SUM(L93:L95)</f>
        <v>0</v>
      </c>
      <c r="M92" s="45">
        <f t="shared" si="39"/>
        <v>0</v>
      </c>
      <c r="N92" s="45">
        <f t="shared" si="39"/>
        <v>0</v>
      </c>
      <c r="O92" s="45">
        <f>SUM(O93:O95)</f>
        <v>0</v>
      </c>
      <c r="P92" s="45">
        <f t="shared" si="39"/>
        <v>0</v>
      </c>
      <c r="Q92" s="45">
        <f t="shared" si="39"/>
        <v>0</v>
      </c>
      <c r="R92" s="45">
        <f t="shared" si="39"/>
        <v>0</v>
      </c>
      <c r="S92" s="45">
        <f t="shared" si="39"/>
        <v>0</v>
      </c>
      <c r="T92" s="45">
        <f t="shared" si="39"/>
        <v>0</v>
      </c>
      <c r="U92" s="45">
        <f t="shared" si="39"/>
        <v>0</v>
      </c>
      <c r="V92" s="45">
        <f t="shared" si="39"/>
        <v>0</v>
      </c>
      <c r="W92" s="45">
        <f t="shared" si="39"/>
        <v>0</v>
      </c>
      <c r="X92" s="45">
        <f t="shared" si="39"/>
        <v>0</v>
      </c>
      <c r="Y92" s="45">
        <f t="shared" si="39"/>
        <v>2820396</v>
      </c>
      <c r="Z92" s="45">
        <f t="shared" si="39"/>
        <v>0</v>
      </c>
      <c r="AA92" s="45">
        <f t="shared" si="39"/>
        <v>0</v>
      </c>
      <c r="AB92" s="45">
        <f t="shared" si="39"/>
        <v>0</v>
      </c>
      <c r="AC92" s="45">
        <f t="shared" si="39"/>
        <v>0</v>
      </c>
      <c r="AD92" s="45">
        <f t="shared" si="39"/>
        <v>0</v>
      </c>
      <c r="AE92" s="45">
        <f t="shared" si="39"/>
        <v>0</v>
      </c>
      <c r="AF92" s="45">
        <f t="shared" si="39"/>
        <v>0</v>
      </c>
      <c r="AG92" s="45">
        <f t="shared" si="39"/>
        <v>0</v>
      </c>
      <c r="AH92" s="45">
        <f t="shared" si="39"/>
        <v>0</v>
      </c>
      <c r="AI92" s="45">
        <f t="shared" si="39"/>
        <v>0</v>
      </c>
      <c r="AJ92" s="45">
        <f t="shared" si="39"/>
        <v>0</v>
      </c>
      <c r="AK92" s="45">
        <f t="shared" si="39"/>
        <v>0</v>
      </c>
      <c r="AL92" s="45">
        <f t="shared" si="39"/>
        <v>0</v>
      </c>
      <c r="AM92" s="45">
        <f t="shared" si="39"/>
        <v>0</v>
      </c>
      <c r="AN92" s="45">
        <f t="shared" si="39"/>
        <v>0</v>
      </c>
      <c r="AO92" s="45">
        <f t="shared" si="39"/>
        <v>0</v>
      </c>
      <c r="AP92" s="45">
        <f t="shared" si="39"/>
        <v>0</v>
      </c>
      <c r="AQ92" s="45">
        <f t="shared" si="39"/>
        <v>0</v>
      </c>
      <c r="AR92" s="45">
        <f t="shared" si="39"/>
        <v>0</v>
      </c>
      <c r="AS92" s="45">
        <f t="shared" si="39"/>
        <v>0</v>
      </c>
      <c r="AT92" s="45">
        <f t="shared" si="39"/>
        <v>0</v>
      </c>
      <c r="AU92" s="45">
        <f t="shared" si="39"/>
        <v>0</v>
      </c>
      <c r="AV92" s="45">
        <f t="shared" si="39"/>
        <v>0</v>
      </c>
      <c r="AW92" s="45">
        <f t="shared" si="39"/>
        <v>0</v>
      </c>
      <c r="AX92" s="45">
        <f t="shared" si="39"/>
        <v>0</v>
      </c>
      <c r="AY92" s="45">
        <f t="shared" si="39"/>
        <v>0</v>
      </c>
      <c r="AZ92" s="45">
        <f t="shared" si="39"/>
        <v>0</v>
      </c>
      <c r="BA92" s="45">
        <f t="shared" si="39"/>
        <v>0</v>
      </c>
      <c r="BB92" s="45">
        <f t="shared" si="39"/>
        <v>0</v>
      </c>
      <c r="BC92" s="22">
        <f>SUMIF($J$4:$BB$4,"Kötelező feladatok",J92:BB92)</f>
        <v>2820396</v>
      </c>
      <c r="BD92" s="22">
        <f>SUMIF($J$4:$BB$4,"Kötelező feladatok",K92:BC92)</f>
        <v>0</v>
      </c>
      <c r="BE92" s="208">
        <f>SUMIF($J$4:$BB$4,"Kötelező feladatok",L92:BD92)</f>
        <v>0</v>
      </c>
      <c r="BF92" s="204"/>
    </row>
    <row r="93" spans="1:58" s="29" customFormat="1">
      <c r="A93" s="31"/>
      <c r="C93" s="44"/>
      <c r="D93" s="19"/>
      <c r="E93" s="21">
        <v>1</v>
      </c>
      <c r="F93" s="603" t="s">
        <v>339</v>
      </c>
      <c r="G93" s="603"/>
      <c r="H93" s="603"/>
      <c r="I93" s="13" t="s">
        <v>340</v>
      </c>
      <c r="J93" s="26"/>
      <c r="K93" s="26"/>
      <c r="L93" s="26"/>
      <c r="M93" s="26">
        <v>0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2">
        <f t="shared" ref="BC93:BE102" si="40">SUMIF($J$4:$BB$4,"Kötelező feladatok",J93:BB93)</f>
        <v>0</v>
      </c>
      <c r="BD93" s="22">
        <f t="shared" si="40"/>
        <v>0</v>
      </c>
      <c r="BE93" s="208">
        <f t="shared" si="40"/>
        <v>0</v>
      </c>
      <c r="BF93" s="204"/>
    </row>
    <row r="94" spans="1:58" s="19" customFormat="1" ht="15" customHeight="1">
      <c r="A94" s="12"/>
      <c r="E94" s="21">
        <v>2</v>
      </c>
      <c r="F94" s="603" t="s">
        <v>341</v>
      </c>
      <c r="G94" s="603"/>
      <c r="H94" s="603"/>
      <c r="I94" s="13" t="s">
        <v>342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>
        <v>2820396</v>
      </c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2">
        <f t="shared" si="40"/>
        <v>2820396</v>
      </c>
      <c r="BD94" s="22">
        <f t="shared" si="40"/>
        <v>0</v>
      </c>
      <c r="BE94" s="208">
        <f t="shared" si="40"/>
        <v>0</v>
      </c>
      <c r="BF94" s="203"/>
    </row>
    <row r="95" spans="1:58" ht="15" customHeight="1">
      <c r="A95" s="20"/>
      <c r="D95" s="19"/>
      <c r="E95" s="21">
        <v>3</v>
      </c>
      <c r="F95" s="603" t="s">
        <v>343</v>
      </c>
      <c r="G95" s="603"/>
      <c r="H95" s="603"/>
      <c r="I95" s="13" t="s">
        <v>344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2">
        <f t="shared" si="40"/>
        <v>0</v>
      </c>
      <c r="BD95" s="22">
        <f t="shared" si="40"/>
        <v>0</v>
      </c>
      <c r="BE95" s="208">
        <f t="shared" si="40"/>
        <v>0</v>
      </c>
      <c r="BF95" s="85"/>
    </row>
    <row r="96" spans="1:58">
      <c r="A96" s="20"/>
      <c r="D96" s="21">
        <v>2</v>
      </c>
      <c r="E96" s="13" t="s">
        <v>345</v>
      </c>
      <c r="F96" s="24"/>
      <c r="G96" s="24"/>
      <c r="H96" s="24"/>
      <c r="I96" s="24" t="s">
        <v>346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2">
        <f t="shared" si="40"/>
        <v>0</v>
      </c>
      <c r="BD96" s="22">
        <f t="shared" si="40"/>
        <v>0</v>
      </c>
      <c r="BE96" s="208">
        <f t="shared" si="40"/>
        <v>0</v>
      </c>
      <c r="BF96" s="85"/>
    </row>
    <row r="97" spans="1:58">
      <c r="A97" s="20"/>
      <c r="D97" s="21">
        <v>3</v>
      </c>
      <c r="E97" s="13" t="s">
        <v>347</v>
      </c>
      <c r="F97" s="24"/>
      <c r="G97" s="24"/>
      <c r="H97" s="24"/>
      <c r="I97" s="24" t="s">
        <v>348</v>
      </c>
      <c r="J97" s="45">
        <f>SUM(J98:J99)</f>
        <v>0</v>
      </c>
      <c r="K97" s="45">
        <f t="shared" ref="K97:BB97" si="41">SUM(K98:K99)</f>
        <v>0</v>
      </c>
      <c r="L97" s="45">
        <f>SUM(L98:L99)</f>
        <v>0</v>
      </c>
      <c r="M97" s="45">
        <f t="shared" si="41"/>
        <v>0</v>
      </c>
      <c r="N97" s="45">
        <f t="shared" si="41"/>
        <v>0</v>
      </c>
      <c r="O97" s="45">
        <f t="shared" si="41"/>
        <v>0</v>
      </c>
      <c r="P97" s="45">
        <f t="shared" si="41"/>
        <v>0</v>
      </c>
      <c r="Q97" s="45">
        <f t="shared" si="41"/>
        <v>0</v>
      </c>
      <c r="R97" s="45">
        <f t="shared" si="41"/>
        <v>0</v>
      </c>
      <c r="S97" s="45">
        <f t="shared" si="41"/>
        <v>40817675</v>
      </c>
      <c r="T97" s="45">
        <f t="shared" si="41"/>
        <v>0</v>
      </c>
      <c r="U97" s="45">
        <f t="shared" si="41"/>
        <v>0</v>
      </c>
      <c r="V97" s="45">
        <f t="shared" si="41"/>
        <v>0</v>
      </c>
      <c r="W97" s="45">
        <f t="shared" si="41"/>
        <v>0</v>
      </c>
      <c r="X97" s="45">
        <f t="shared" si="41"/>
        <v>0</v>
      </c>
      <c r="Y97" s="45">
        <f t="shared" si="41"/>
        <v>0</v>
      </c>
      <c r="Z97" s="45">
        <f t="shared" si="41"/>
        <v>0</v>
      </c>
      <c r="AA97" s="45">
        <f t="shared" si="41"/>
        <v>0</v>
      </c>
      <c r="AB97" s="45">
        <f t="shared" si="41"/>
        <v>0</v>
      </c>
      <c r="AC97" s="45">
        <f t="shared" si="41"/>
        <v>0</v>
      </c>
      <c r="AD97" s="45">
        <f t="shared" si="41"/>
        <v>0</v>
      </c>
      <c r="AE97" s="45">
        <f t="shared" si="41"/>
        <v>0</v>
      </c>
      <c r="AF97" s="45">
        <f t="shared" si="41"/>
        <v>0</v>
      </c>
      <c r="AG97" s="45">
        <f t="shared" si="41"/>
        <v>0</v>
      </c>
      <c r="AH97" s="45">
        <f t="shared" si="41"/>
        <v>0</v>
      </c>
      <c r="AI97" s="45">
        <f t="shared" si="41"/>
        <v>0</v>
      </c>
      <c r="AJ97" s="45">
        <f t="shared" si="41"/>
        <v>0</v>
      </c>
      <c r="AK97" s="45">
        <f t="shared" si="41"/>
        <v>0</v>
      </c>
      <c r="AL97" s="45">
        <f t="shared" si="41"/>
        <v>0</v>
      </c>
      <c r="AM97" s="45">
        <f t="shared" si="41"/>
        <v>0</v>
      </c>
      <c r="AN97" s="45">
        <f t="shared" si="41"/>
        <v>0</v>
      </c>
      <c r="AO97" s="45">
        <f t="shared" si="41"/>
        <v>0</v>
      </c>
      <c r="AP97" s="45">
        <f t="shared" si="41"/>
        <v>0</v>
      </c>
      <c r="AQ97" s="45">
        <f t="shared" si="41"/>
        <v>0</v>
      </c>
      <c r="AR97" s="45">
        <f t="shared" si="41"/>
        <v>0</v>
      </c>
      <c r="AS97" s="45">
        <f t="shared" si="41"/>
        <v>0</v>
      </c>
      <c r="AT97" s="45">
        <f t="shared" si="41"/>
        <v>0</v>
      </c>
      <c r="AU97" s="45">
        <f t="shared" si="41"/>
        <v>0</v>
      </c>
      <c r="AV97" s="45">
        <f t="shared" si="41"/>
        <v>0</v>
      </c>
      <c r="AW97" s="45">
        <f t="shared" si="41"/>
        <v>0</v>
      </c>
      <c r="AX97" s="45">
        <f t="shared" si="41"/>
        <v>0</v>
      </c>
      <c r="AY97" s="45">
        <f t="shared" si="41"/>
        <v>0</v>
      </c>
      <c r="AZ97" s="45">
        <f t="shared" si="41"/>
        <v>0</v>
      </c>
      <c r="BA97" s="45">
        <f t="shared" si="41"/>
        <v>0</v>
      </c>
      <c r="BB97" s="45">
        <f t="shared" si="41"/>
        <v>0</v>
      </c>
      <c r="BC97" s="22">
        <f>SUMIF($J$4:$BB$4,"Kötelező feladatok",J97:BB97)</f>
        <v>40817675</v>
      </c>
      <c r="BD97" s="22">
        <f t="shared" si="40"/>
        <v>0</v>
      </c>
      <c r="BE97" s="208">
        <f t="shared" si="40"/>
        <v>0</v>
      </c>
      <c r="BF97" s="85"/>
    </row>
    <row r="98" spans="1:58">
      <c r="A98" s="20"/>
      <c r="E98" s="21">
        <v>1</v>
      </c>
      <c r="F98" s="603" t="s">
        <v>349</v>
      </c>
      <c r="G98" s="603"/>
      <c r="H98" s="603"/>
      <c r="I98" s="13" t="s">
        <v>350</v>
      </c>
      <c r="J98" s="26"/>
      <c r="K98" s="26"/>
      <c r="L98" s="26"/>
      <c r="M98" s="26">
        <v>0</v>
      </c>
      <c r="N98" s="26"/>
      <c r="O98" s="26"/>
      <c r="P98" s="26"/>
      <c r="Q98" s="26"/>
      <c r="R98" s="26"/>
      <c r="S98" s="26">
        <v>40817675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2">
        <f t="shared" si="40"/>
        <v>40817675</v>
      </c>
      <c r="BD98" s="22">
        <f t="shared" si="40"/>
        <v>0</v>
      </c>
      <c r="BE98" s="208">
        <f t="shared" si="40"/>
        <v>0</v>
      </c>
      <c r="BF98" s="85"/>
    </row>
    <row r="99" spans="1:58">
      <c r="A99" s="20"/>
      <c r="E99" s="21">
        <v>2</v>
      </c>
      <c r="F99" s="603" t="s">
        <v>351</v>
      </c>
      <c r="G99" s="603"/>
      <c r="H99" s="603"/>
      <c r="I99" s="13" t="s">
        <v>352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2">
        <f t="shared" si="40"/>
        <v>0</v>
      </c>
      <c r="BD99" s="22">
        <f t="shared" si="40"/>
        <v>0</v>
      </c>
      <c r="BE99" s="208">
        <f t="shared" si="40"/>
        <v>0</v>
      </c>
      <c r="BF99" s="85"/>
    </row>
    <row r="100" spans="1:58">
      <c r="A100" s="20"/>
      <c r="D100" s="21">
        <v>4</v>
      </c>
      <c r="E100" s="13" t="s">
        <v>353</v>
      </c>
      <c r="F100" s="24"/>
      <c r="G100" s="24"/>
      <c r="H100" s="24"/>
      <c r="I100" s="24" t="s">
        <v>354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2">
        <f t="shared" si="40"/>
        <v>0</v>
      </c>
      <c r="BD100" s="22">
        <f>SUMIF($P$4:$BB$4,"Önként vállalt feladatok",P100:BB100)</f>
        <v>0</v>
      </c>
      <c r="BE100" s="208">
        <f>SUMIF($P$4:$BB$4,"Államigazgatási feladatok",P100:BB100)</f>
        <v>0</v>
      </c>
      <c r="BF100" s="85"/>
    </row>
    <row r="101" spans="1:58" ht="14.25" customHeight="1">
      <c r="A101" s="20"/>
      <c r="D101" s="21">
        <v>5</v>
      </c>
      <c r="E101" s="13" t="s">
        <v>458</v>
      </c>
      <c r="F101" s="24"/>
      <c r="G101" s="24"/>
      <c r="H101" s="24"/>
      <c r="I101" s="24" t="s">
        <v>762</v>
      </c>
      <c r="J101" s="25"/>
      <c r="K101" s="25"/>
      <c r="L101" s="25"/>
      <c r="M101" s="25"/>
      <c r="N101" s="25"/>
      <c r="O101" s="25"/>
      <c r="P101" s="25">
        <v>1260261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2">
        <f t="shared" si="40"/>
        <v>1260261</v>
      </c>
      <c r="BD101" s="22">
        <f>SUMIF($P$4:$BB$4,"Önként vállalt feladatok",P101:BB101)</f>
        <v>0</v>
      </c>
      <c r="BE101" s="208">
        <f>SUMIF($P$4:$BB$4,"Államigazgatási feladatok",P101:BB101)</f>
        <v>0</v>
      </c>
      <c r="BF101" s="85"/>
    </row>
    <row r="102" spans="1:58" ht="15" hidden="1" customHeight="1" thickBot="1">
      <c r="A102" s="20"/>
      <c r="B102" s="40"/>
      <c r="C102" s="21">
        <v>2</v>
      </c>
      <c r="D102" s="13"/>
      <c r="E102" s="24"/>
      <c r="F102" s="24"/>
      <c r="G102" s="24"/>
      <c r="H102" s="24"/>
      <c r="I102" s="24" t="s">
        <v>357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2">
        <f t="shared" si="40"/>
        <v>0</v>
      </c>
      <c r="BD102" s="22">
        <f>SUMIF($P$4:$BB$4,"Önként vállalt feladatok",P102:BB102)</f>
        <v>0</v>
      </c>
      <c r="BE102" s="208">
        <f>SUMIF($P$4:$BB$4,"Államigazgatási feladatok",P102:BB102)</f>
        <v>0</v>
      </c>
      <c r="BF102" s="85"/>
    </row>
    <row r="103" spans="1:58" ht="27" customHeight="1">
      <c r="A103" s="604" t="s">
        <v>358</v>
      </c>
      <c r="B103" s="605"/>
      <c r="C103" s="605"/>
      <c r="D103" s="605"/>
      <c r="E103" s="605"/>
      <c r="F103" s="605"/>
      <c r="G103" s="605"/>
      <c r="H103" s="605"/>
      <c r="I103" s="200"/>
      <c r="J103" s="38">
        <f>J88+J90</f>
        <v>300000</v>
      </c>
      <c r="K103" s="38">
        <f t="shared" ref="K103:BE103" si="42">K88+K90</f>
        <v>0</v>
      </c>
      <c r="L103" s="38">
        <f t="shared" si="42"/>
        <v>0</v>
      </c>
      <c r="M103" s="38">
        <f t="shared" si="42"/>
        <v>3585614</v>
      </c>
      <c r="N103" s="38">
        <f t="shared" si="42"/>
        <v>0</v>
      </c>
      <c r="O103" s="38">
        <f t="shared" si="42"/>
        <v>0</v>
      </c>
      <c r="P103" s="38">
        <f t="shared" si="42"/>
        <v>40817148</v>
      </c>
      <c r="Q103" s="38">
        <f t="shared" si="42"/>
        <v>0</v>
      </c>
      <c r="R103" s="38">
        <f t="shared" si="42"/>
        <v>0</v>
      </c>
      <c r="S103" s="38">
        <f t="shared" si="42"/>
        <v>44242403</v>
      </c>
      <c r="T103" s="38">
        <f t="shared" si="42"/>
        <v>0</v>
      </c>
      <c r="U103" s="38">
        <f t="shared" si="42"/>
        <v>0</v>
      </c>
      <c r="V103" s="38">
        <f t="shared" si="42"/>
        <v>3218932</v>
      </c>
      <c r="W103" s="38">
        <f t="shared" si="42"/>
        <v>0</v>
      </c>
      <c r="X103" s="38">
        <f t="shared" si="42"/>
        <v>0</v>
      </c>
      <c r="Y103" s="38">
        <f t="shared" si="42"/>
        <v>3498746</v>
      </c>
      <c r="Z103" s="38">
        <f t="shared" si="42"/>
        <v>0</v>
      </c>
      <c r="AA103" s="38">
        <f t="shared" si="42"/>
        <v>0</v>
      </c>
      <c r="AB103" s="38">
        <f t="shared" si="42"/>
        <v>0</v>
      </c>
      <c r="AC103" s="38">
        <f t="shared" si="42"/>
        <v>0</v>
      </c>
      <c r="AD103" s="38">
        <f t="shared" si="42"/>
        <v>0</v>
      </c>
      <c r="AE103" s="38">
        <f t="shared" si="42"/>
        <v>10830844</v>
      </c>
      <c r="AF103" s="38">
        <f t="shared" si="42"/>
        <v>0</v>
      </c>
      <c r="AG103" s="38">
        <f t="shared" si="42"/>
        <v>0</v>
      </c>
      <c r="AH103" s="38">
        <f t="shared" si="42"/>
        <v>0</v>
      </c>
      <c r="AI103" s="38">
        <f t="shared" si="42"/>
        <v>0</v>
      </c>
      <c r="AJ103" s="38">
        <f t="shared" si="42"/>
        <v>0</v>
      </c>
      <c r="AK103" s="38">
        <f t="shared" si="42"/>
        <v>25000</v>
      </c>
      <c r="AL103" s="38">
        <f t="shared" si="42"/>
        <v>0</v>
      </c>
      <c r="AM103" s="38">
        <f t="shared" si="42"/>
        <v>0</v>
      </c>
      <c r="AN103" s="38">
        <f t="shared" si="42"/>
        <v>0</v>
      </c>
      <c r="AO103" s="38">
        <f t="shared" si="42"/>
        <v>0</v>
      </c>
      <c r="AP103" s="38">
        <f t="shared" si="42"/>
        <v>0</v>
      </c>
      <c r="AQ103" s="38">
        <f t="shared" si="42"/>
        <v>0</v>
      </c>
      <c r="AR103" s="38">
        <f t="shared" si="42"/>
        <v>0</v>
      </c>
      <c r="AS103" s="38">
        <f t="shared" si="42"/>
        <v>0</v>
      </c>
      <c r="AT103" s="38">
        <f t="shared" si="42"/>
        <v>0</v>
      </c>
      <c r="AU103" s="38">
        <f t="shared" si="42"/>
        <v>0</v>
      </c>
      <c r="AV103" s="38">
        <f t="shared" si="42"/>
        <v>0</v>
      </c>
      <c r="AW103" s="38">
        <f t="shared" si="42"/>
        <v>6407693</v>
      </c>
      <c r="AX103" s="38">
        <f t="shared" si="42"/>
        <v>0</v>
      </c>
      <c r="AY103" s="38">
        <f t="shared" si="42"/>
        <v>0</v>
      </c>
      <c r="AZ103" s="38">
        <f t="shared" si="42"/>
        <v>11624422</v>
      </c>
      <c r="BA103" s="38">
        <f t="shared" si="42"/>
        <v>0</v>
      </c>
      <c r="BB103" s="38">
        <f t="shared" si="42"/>
        <v>0</v>
      </c>
      <c r="BC103" s="38">
        <f t="shared" si="42"/>
        <v>124550802</v>
      </c>
      <c r="BD103" s="38">
        <f t="shared" si="42"/>
        <v>0</v>
      </c>
      <c r="BE103" s="138">
        <f t="shared" si="42"/>
        <v>0</v>
      </c>
      <c r="BF103" s="85"/>
    </row>
    <row r="104" spans="1:58" ht="23.25" customHeight="1" thickBot="1">
      <c r="A104" s="601" t="s">
        <v>359</v>
      </c>
      <c r="B104" s="602"/>
      <c r="C104" s="602"/>
      <c r="D104" s="602"/>
      <c r="E104" s="602"/>
      <c r="F104" s="602"/>
      <c r="G104" s="602"/>
      <c r="H104" s="602"/>
      <c r="I104" s="202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210">
        <f>SUMIF($J$4:$BB$4,"Kötelező feladatok",J104:BB104)</f>
        <v>0</v>
      </c>
      <c r="BD104" s="210">
        <f>SUMIF($P$4:$BB$4,"Önként vállalt feladatok",P104:BB104)</f>
        <v>0</v>
      </c>
      <c r="BE104" s="211">
        <f>SUMIF($P$4:$BB$4,"Államigazgatási feladatok",P104:BB104)</f>
        <v>0</v>
      </c>
      <c r="BF104" s="85"/>
    </row>
    <row r="105" spans="1:58">
      <c r="A105" s="205"/>
      <c r="B105" s="50"/>
      <c r="C105" s="50"/>
      <c r="D105" s="50"/>
      <c r="E105" s="50"/>
      <c r="F105" s="50"/>
      <c r="G105" s="50"/>
      <c r="H105" s="50"/>
      <c r="I105" s="50"/>
      <c r="J105" s="51"/>
      <c r="K105" s="51"/>
      <c r="L105" s="129"/>
      <c r="M105" s="51"/>
      <c r="N105" s="51"/>
      <c r="O105" s="129"/>
      <c r="P105" s="51"/>
      <c r="Q105" s="51"/>
      <c r="R105" s="129"/>
      <c r="S105" s="51"/>
      <c r="T105" s="51"/>
      <c r="U105" s="129"/>
      <c r="V105" s="51"/>
      <c r="W105" s="51"/>
      <c r="X105" s="129"/>
      <c r="Y105" s="51"/>
      <c r="Z105" s="51"/>
      <c r="AA105" s="129"/>
      <c r="AB105" s="129"/>
      <c r="AC105" s="129"/>
      <c r="AD105" s="129"/>
      <c r="AE105" s="129"/>
      <c r="AF105" s="129"/>
      <c r="AG105" s="129"/>
      <c r="AH105" s="51"/>
      <c r="AI105" s="51"/>
      <c r="AJ105" s="129"/>
      <c r="AK105" s="51"/>
      <c r="AL105" s="51"/>
      <c r="AM105" s="129"/>
      <c r="AN105" s="51"/>
      <c r="AO105" s="51"/>
      <c r="AP105" s="129"/>
      <c r="AQ105" s="51"/>
      <c r="AR105" s="51"/>
      <c r="AS105" s="129"/>
      <c r="AT105" s="51"/>
      <c r="AU105" s="51"/>
      <c r="AV105" s="129"/>
      <c r="AW105" s="51"/>
      <c r="AX105" s="51"/>
      <c r="AY105" s="129"/>
      <c r="AZ105" s="153"/>
      <c r="BA105" s="51"/>
      <c r="BB105" s="129"/>
      <c r="BC105" s="51"/>
      <c r="BD105" s="51"/>
      <c r="BE105" s="129"/>
    </row>
    <row r="106" spans="1:58" ht="15.75" thickBot="1">
      <c r="A106" s="46"/>
      <c r="B106" s="47"/>
      <c r="C106" s="47"/>
      <c r="D106" s="47"/>
      <c r="E106" s="47"/>
      <c r="F106" s="47"/>
      <c r="G106" s="47"/>
      <c r="H106" s="47"/>
      <c r="I106" s="47"/>
      <c r="J106" s="48"/>
      <c r="K106" s="48"/>
      <c r="L106" s="49"/>
      <c r="M106" s="48"/>
      <c r="N106" s="48"/>
      <c r="O106" s="49"/>
      <c r="P106" s="48"/>
      <c r="Q106" s="48"/>
      <c r="R106" s="49"/>
      <c r="S106" s="48"/>
      <c r="T106" s="48"/>
      <c r="U106" s="49"/>
      <c r="V106" s="48"/>
      <c r="W106" s="48"/>
      <c r="X106" s="49"/>
      <c r="Y106" s="48"/>
      <c r="Z106" s="48"/>
      <c r="AA106" s="49"/>
      <c r="AB106" s="49"/>
      <c r="AC106" s="49"/>
      <c r="AD106" s="49"/>
      <c r="AE106" s="49"/>
      <c r="AF106" s="49"/>
      <c r="AG106" s="49"/>
      <c r="AH106" s="48"/>
      <c r="AI106" s="48"/>
      <c r="AJ106" s="49"/>
      <c r="AK106" s="48"/>
      <c r="AL106" s="48"/>
      <c r="AM106" s="49"/>
      <c r="AN106" s="48"/>
      <c r="AO106" s="48"/>
      <c r="AP106" s="49"/>
      <c r="AQ106" s="48"/>
      <c r="AR106" s="48"/>
      <c r="AS106" s="49"/>
      <c r="AT106" s="48"/>
      <c r="AU106" s="48"/>
      <c r="AV106" s="49"/>
      <c r="AW106" s="48"/>
      <c r="AX106" s="48"/>
      <c r="AY106" s="49"/>
      <c r="AZ106" s="26"/>
      <c r="BA106" s="48"/>
      <c r="BB106" s="49"/>
      <c r="BC106" s="48"/>
      <c r="BD106" s="48"/>
      <c r="BE106" s="49"/>
    </row>
    <row r="107" spans="1:58" ht="15.75" thickBot="1">
      <c r="A107" s="50"/>
      <c r="B107" s="50"/>
      <c r="C107" s="50"/>
      <c r="D107" s="50"/>
      <c r="E107" s="50"/>
      <c r="F107" s="50"/>
      <c r="G107" s="50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48"/>
      <c r="BA107" s="51"/>
      <c r="BB107" s="51"/>
      <c r="BC107" s="51"/>
      <c r="BD107" s="51"/>
      <c r="BE107" s="51"/>
    </row>
    <row r="108" spans="1:58"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51"/>
      <c r="BA108" s="26"/>
      <c r="BB108" s="26"/>
      <c r="BC108" s="26"/>
      <c r="BD108" s="26"/>
      <c r="BE108" s="26"/>
    </row>
    <row r="109" spans="1:58" s="29" customFormat="1">
      <c r="B109" s="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26"/>
      <c r="BA109" s="36"/>
      <c r="BB109" s="36"/>
      <c r="BC109" s="36"/>
      <c r="BD109" s="36"/>
      <c r="BE109" s="36"/>
    </row>
    <row r="110" spans="1:58" ht="15" customHeight="1">
      <c r="B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36"/>
      <c r="BA110" s="26"/>
      <c r="BB110" s="26"/>
      <c r="BC110" s="26"/>
      <c r="BD110" s="26"/>
      <c r="BE110" s="26"/>
    </row>
    <row r="111" spans="1:58">
      <c r="B111" s="29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8">
      <c r="AZ112" s="26"/>
      <c r="BC112" s="145"/>
    </row>
    <row r="113" spans="1:57">
      <c r="B113" s="29"/>
    </row>
    <row r="114" spans="1:57" ht="27" customHeight="1">
      <c r="B114" s="29"/>
    </row>
    <row r="115" spans="1:57" ht="23.25" customHeight="1">
      <c r="B115" s="29"/>
    </row>
    <row r="116" spans="1:57" ht="24" customHeight="1">
      <c r="A116" s="40"/>
      <c r="B116" s="29"/>
    </row>
    <row r="117" spans="1:57" s="19" customFormat="1" ht="17.25" customHeight="1">
      <c r="B117" s="29"/>
      <c r="AZ117" s="6"/>
    </row>
    <row r="118" spans="1:57">
      <c r="B118" s="29"/>
      <c r="AZ118" s="19"/>
    </row>
    <row r="119" spans="1:57">
      <c r="B119" s="29"/>
    </row>
    <row r="120" spans="1:57" s="29" customFormat="1">
      <c r="AZ120" s="6"/>
    </row>
    <row r="121" spans="1:57" s="29" customFormat="1"/>
    <row r="122" spans="1:57" s="29" customFormat="1">
      <c r="C122" s="6"/>
      <c r="D122" s="622"/>
      <c r="E122" s="622"/>
      <c r="F122" s="622"/>
      <c r="G122" s="622"/>
      <c r="H122" s="622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BA122" s="39"/>
      <c r="BB122" s="39"/>
      <c r="BC122" s="39"/>
      <c r="BD122" s="39"/>
      <c r="BE122" s="39"/>
    </row>
    <row r="123" spans="1:57">
      <c r="D123" s="622"/>
      <c r="E123" s="622"/>
      <c r="F123" s="622"/>
      <c r="G123" s="622"/>
      <c r="H123" s="622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s="29" customFormat="1" ht="27" customHeight="1">
      <c r="A124" s="691"/>
      <c r="B124" s="691"/>
      <c r="C124" s="691"/>
      <c r="D124" s="691"/>
      <c r="E124" s="691"/>
      <c r="F124" s="691"/>
      <c r="G124" s="691"/>
      <c r="H124" s="691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39"/>
      <c r="BA124" s="40"/>
      <c r="BB124" s="40"/>
      <c r="BC124" s="40"/>
      <c r="BD124" s="40"/>
      <c r="BE124" s="40"/>
    </row>
    <row r="125" spans="1:57" s="19" customFormat="1" ht="23.25" customHeight="1">
      <c r="A125" s="692"/>
      <c r="B125" s="692"/>
      <c r="C125" s="692"/>
      <c r="D125" s="692"/>
      <c r="E125" s="692"/>
      <c r="F125" s="692"/>
      <c r="G125" s="692"/>
      <c r="H125" s="69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40"/>
      <c r="BA125" s="52"/>
      <c r="BB125" s="52"/>
      <c r="BC125" s="52"/>
      <c r="BD125" s="52"/>
      <c r="BE125" s="52"/>
    </row>
    <row r="126" spans="1:57">
      <c r="AZ126" s="52"/>
    </row>
    <row r="127" spans="1:57"/>
    <row r="128" spans="1:57"/>
    <row r="129" spans="1:57" ht="12.75" hidden="1" customHeight="1"/>
    <row r="130" spans="1:57" s="53" customFormat="1" ht="15" hidden="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</row>
    <row r="131" spans="1:57" s="53" customFormat="1" ht="15" hidden="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</row>
    <row r="132" spans="1:57" s="53" customFormat="1" ht="15" hidden="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s="53" customFormat="1" ht="15" hidden="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s="53" customFormat="1" ht="15" hidden="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s="53" customFormat="1" ht="15" hidden="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s="53" customFormat="1" ht="15" hidden="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s="53" customFormat="1" ht="15" hidden="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s="53" customFormat="1" ht="15" hidden="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s="53" customFormat="1" ht="15" hidden="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</row>
    <row r="140" spans="1:57" s="53" customFormat="1" ht="15" hidden="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s="53" customFormat="1" ht="15" hidden="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/>
    <row r="143" spans="1:57"/>
    <row r="144" spans="1:57"/>
    <row r="145"/>
    <row r="146"/>
    <row r="147" hidden="1"/>
  </sheetData>
  <mergeCells count="121">
    <mergeCell ref="A124:H124"/>
    <mergeCell ref="A125:H125"/>
    <mergeCell ref="P1:R2"/>
    <mergeCell ref="S1:U2"/>
    <mergeCell ref="V1:X2"/>
    <mergeCell ref="Y1:AA2"/>
    <mergeCell ref="A104:H104"/>
    <mergeCell ref="D122:H122"/>
    <mergeCell ref="D123:H123"/>
    <mergeCell ref="F94:H94"/>
    <mergeCell ref="F98:H98"/>
    <mergeCell ref="F99:H99"/>
    <mergeCell ref="A103:H103"/>
    <mergeCell ref="A88:H88"/>
    <mergeCell ref="A89:H89"/>
    <mergeCell ref="D91:H91"/>
    <mergeCell ref="F93:H93"/>
    <mergeCell ref="F95:H95"/>
    <mergeCell ref="G22:H22"/>
    <mergeCell ref="G41:H41"/>
    <mergeCell ref="G42:H42"/>
    <mergeCell ref="G43:H43"/>
    <mergeCell ref="E79:H79"/>
    <mergeCell ref="E82:H82"/>
    <mergeCell ref="FG4:FI4"/>
    <mergeCell ref="FJ4:FL4"/>
    <mergeCell ref="FM4:FO4"/>
    <mergeCell ref="FP4:FR4"/>
    <mergeCell ref="FS4:FU4"/>
    <mergeCell ref="FV4:FX4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BU4:BW4"/>
    <mergeCell ref="BX4:BZ4"/>
    <mergeCell ref="CA4:CC4"/>
    <mergeCell ref="CD4:CF4"/>
    <mergeCell ref="CG4:CI4"/>
    <mergeCell ref="CJ4:CL4"/>
    <mergeCell ref="BF4:BH4"/>
    <mergeCell ref="BI4:BK4"/>
    <mergeCell ref="BL4:BN4"/>
    <mergeCell ref="BO4:BQ4"/>
    <mergeCell ref="BR4:BT4"/>
    <mergeCell ref="BC2:BE3"/>
    <mergeCell ref="AH3:AJ3"/>
    <mergeCell ref="AK3:AM3"/>
    <mergeCell ref="AN3:AP3"/>
    <mergeCell ref="AQ3:AS3"/>
    <mergeCell ref="AT3:AV3"/>
    <mergeCell ref="AZ3:BB3"/>
    <mergeCell ref="AW3:AY3"/>
    <mergeCell ref="AH1:AJ2"/>
    <mergeCell ref="AK1:AM2"/>
    <mergeCell ref="AN1:AP2"/>
    <mergeCell ref="AQ1:AS2"/>
    <mergeCell ref="AE1:AG2"/>
    <mergeCell ref="J3:L3"/>
    <mergeCell ref="M3:O3"/>
    <mergeCell ref="P3:R3"/>
    <mergeCell ref="S3:U3"/>
    <mergeCell ref="V3:X3"/>
    <mergeCell ref="C2:C4"/>
    <mergeCell ref="D2:D4"/>
    <mergeCell ref="E2:H4"/>
    <mergeCell ref="I2:I4"/>
    <mergeCell ref="AB3:AD3"/>
    <mergeCell ref="AE3:AG3"/>
    <mergeCell ref="Y3:AA3"/>
    <mergeCell ref="AB1:AD2"/>
    <mergeCell ref="M1:O2"/>
    <mergeCell ref="J1:L2"/>
    <mergeCell ref="CY1:DA1"/>
    <mergeCell ref="DB1:DD1"/>
    <mergeCell ref="DE1:DG1"/>
    <mergeCell ref="DH1:DJ1"/>
    <mergeCell ref="DK1:DM1"/>
    <mergeCell ref="DN1:DP1"/>
    <mergeCell ref="CG1:CI1"/>
    <mergeCell ref="CJ1:CL1"/>
    <mergeCell ref="CM1:CO1"/>
    <mergeCell ref="CP1:CR1"/>
    <mergeCell ref="CS1:CU1"/>
    <mergeCell ref="CV1:CX1"/>
    <mergeCell ref="BO1:BQ1"/>
    <mergeCell ref="BR1:BT1"/>
    <mergeCell ref="BU1:BW1"/>
    <mergeCell ref="BX1:BZ1"/>
    <mergeCell ref="CA1:CC1"/>
    <mergeCell ref="CD1:CF1"/>
    <mergeCell ref="AT1:AV2"/>
    <mergeCell ref="A1:I1"/>
    <mergeCell ref="BC1:BE1"/>
    <mergeCell ref="BF1:BH1"/>
    <mergeCell ref="BI1:BK1"/>
    <mergeCell ref="BL1:BN1"/>
    <mergeCell ref="AW1:AY2"/>
    <mergeCell ref="AZ1:BB2"/>
    <mergeCell ref="A2:A4"/>
    <mergeCell ref="B2:B4"/>
  </mergeCells>
  <printOptions horizontalCentered="1" verticalCentered="1"/>
  <pageMargins left="0" right="0" top="0.51181102362204722" bottom="0.23622047244094491" header="0.15748031496062992" footer="0.19685039370078741"/>
  <pageSetup paperSize="8" scale="50" fitToWidth="0" orientation="landscape" r:id="rId1"/>
  <headerFooter alignWithMargins="0">
    <oddHeader>&amp;L5/2019. (V.30.) sz. rendelet&amp;CSzava Községi Önkormányzat 2018. évi költségvetésének teljesített bevételei kormányzati funkciónkénti részletezettségben&amp;R4.sz. melléklet</oddHeader>
  </headerFooter>
  <rowBreaks count="2" manualBreakCount="2">
    <brk id="104" max="191" man="1"/>
    <brk id="111" max="104" man="1"/>
  </rowBreaks>
  <colBreaks count="1" manualBreakCount="1">
    <brk id="33" min="8" max="1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W112"/>
  <sheetViews>
    <sheetView view="pageBreakPreview" zoomScale="80" zoomScaleNormal="80" zoomScaleSheetLayoutView="80" workbookViewId="0">
      <pane xSplit="7" ySplit="6" topLeftCell="AQ64" activePane="bottomRight" state="frozen"/>
      <selection pane="topRight" activeCell="H1" sqref="H1"/>
      <selection pane="bottomLeft" activeCell="A6" sqref="A6"/>
      <selection pane="bottomRight" activeCell="AX68" sqref="AX68:AZ109"/>
    </sheetView>
  </sheetViews>
  <sheetFormatPr defaultRowHeight="15" zeroHeight="1"/>
  <cols>
    <col min="1" max="1" width="3" style="54" customWidth="1"/>
    <col min="2" max="2" width="3.42578125" style="54" customWidth="1"/>
    <col min="3" max="3" width="4.42578125" style="54" customWidth="1"/>
    <col min="4" max="4" width="4.7109375" style="54" customWidth="1"/>
    <col min="5" max="5" width="5.140625" style="54" customWidth="1"/>
    <col min="6" max="6" width="54.42578125" style="54" customWidth="1"/>
    <col min="7" max="7" width="6.85546875" style="54" customWidth="1"/>
    <col min="8" max="8" width="14.7109375" style="54" customWidth="1"/>
    <col min="9" max="9" width="10.7109375" style="54" customWidth="1"/>
    <col min="10" max="10" width="9" style="54" customWidth="1"/>
    <col min="11" max="11" width="11.5703125" style="54" bestFit="1" customWidth="1"/>
    <col min="12" max="15" width="10.7109375" style="54" customWidth="1"/>
    <col min="16" max="16" width="9.42578125" style="54" customWidth="1"/>
    <col min="17" max="19" width="10.7109375" style="54" customWidth="1"/>
    <col min="20" max="20" width="12.7109375" style="54" customWidth="1"/>
    <col min="21" max="21" width="11.42578125" style="54" customWidth="1"/>
    <col min="22" max="22" width="10.42578125" style="54" customWidth="1"/>
    <col min="23" max="23" width="11.28515625" style="54" customWidth="1"/>
    <col min="24" max="31" width="10.7109375" style="54" customWidth="1"/>
    <col min="32" max="32" width="11.5703125" style="54" bestFit="1" customWidth="1"/>
    <col min="33" max="40" width="10.7109375" style="54" customWidth="1"/>
    <col min="41" max="41" width="12.42578125" style="54" customWidth="1"/>
    <col min="42" max="42" width="7.7109375" style="54" customWidth="1"/>
    <col min="43" max="46" width="10.7109375" style="54" customWidth="1"/>
    <col min="47" max="47" width="11.7109375" style="54" customWidth="1"/>
    <col min="48" max="49" width="10.7109375" style="54" customWidth="1"/>
    <col min="50" max="50" width="11.5703125" style="54" bestFit="1" customWidth="1"/>
    <col min="51" max="52" width="10.7109375" style="54" customWidth="1"/>
    <col min="53" max="53" width="14" style="54" customWidth="1"/>
    <col min="54" max="54" width="9.7109375" style="54" customWidth="1"/>
    <col min="55" max="55" width="10.7109375" style="54" customWidth="1"/>
    <col min="56" max="56" width="9.140625" style="54"/>
    <col min="57" max="57" width="9.7109375" style="54" bestFit="1" customWidth="1"/>
    <col min="58" max="16384" width="9.140625" style="54"/>
  </cols>
  <sheetData>
    <row r="1" spans="1:101">
      <c r="A1" s="717" t="s">
        <v>450</v>
      </c>
      <c r="B1" s="718"/>
      <c r="C1" s="718"/>
      <c r="D1" s="718"/>
      <c r="E1" s="718"/>
      <c r="F1" s="718"/>
      <c r="G1" s="718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8"/>
      <c r="BD1" s="173"/>
    </row>
    <row r="2" spans="1:101" s="409" customFormat="1" ht="15" customHeight="1">
      <c r="A2" s="407"/>
      <c r="B2" s="408"/>
      <c r="C2" s="408"/>
      <c r="D2" s="408"/>
      <c r="E2" s="408"/>
      <c r="F2" s="408"/>
      <c r="G2" s="408"/>
      <c r="H2" s="687" t="s">
        <v>1311</v>
      </c>
      <c r="I2" s="688"/>
      <c r="J2" s="722"/>
      <c r="K2" s="714" t="s">
        <v>190</v>
      </c>
      <c r="L2" s="715"/>
      <c r="M2" s="716"/>
      <c r="N2" s="714" t="s">
        <v>191</v>
      </c>
      <c r="O2" s="715"/>
      <c r="P2" s="716"/>
      <c r="Q2" s="714" t="s">
        <v>471</v>
      </c>
      <c r="R2" s="715"/>
      <c r="S2" s="716"/>
      <c r="T2" s="721" t="s">
        <v>472</v>
      </c>
      <c r="U2" s="721"/>
      <c r="V2" s="721"/>
      <c r="W2" s="721" t="s">
        <v>473</v>
      </c>
      <c r="X2" s="721"/>
      <c r="Y2" s="721"/>
      <c r="Z2" s="721" t="s">
        <v>1308</v>
      </c>
      <c r="AA2" s="721"/>
      <c r="AB2" s="721"/>
      <c r="AC2" s="721" t="s">
        <v>474</v>
      </c>
      <c r="AD2" s="721"/>
      <c r="AE2" s="721"/>
      <c r="AF2" s="721" t="s">
        <v>476</v>
      </c>
      <c r="AG2" s="721"/>
      <c r="AH2" s="721"/>
      <c r="AI2" s="721" t="s">
        <v>478</v>
      </c>
      <c r="AJ2" s="721"/>
      <c r="AK2" s="721"/>
      <c r="AL2" s="714" t="s">
        <v>481</v>
      </c>
      <c r="AM2" s="715"/>
      <c r="AN2" s="716"/>
      <c r="AO2" s="721" t="s">
        <v>855</v>
      </c>
      <c r="AP2" s="721"/>
      <c r="AQ2" s="721"/>
      <c r="AR2" s="714" t="s">
        <v>480</v>
      </c>
      <c r="AS2" s="715"/>
      <c r="AT2" s="716"/>
      <c r="AU2" s="714" t="s">
        <v>479</v>
      </c>
      <c r="AV2" s="715"/>
      <c r="AW2" s="716"/>
      <c r="AX2" s="714" t="s">
        <v>1312</v>
      </c>
      <c r="AY2" s="715"/>
      <c r="AZ2" s="716"/>
      <c r="BA2" s="705" t="s">
        <v>469</v>
      </c>
      <c r="BB2" s="706"/>
      <c r="BC2" s="707"/>
      <c r="BD2" s="666"/>
      <c r="BE2" s="666"/>
      <c r="BF2" s="667"/>
    </row>
    <row r="3" spans="1:101" s="396" customFormat="1" ht="15" customHeight="1">
      <c r="A3" s="719" t="s">
        <v>193</v>
      </c>
      <c r="B3" s="720" t="s">
        <v>194</v>
      </c>
      <c r="C3" s="720" t="s">
        <v>195</v>
      </c>
      <c r="D3" s="720" t="s">
        <v>196</v>
      </c>
      <c r="E3" s="698" t="s">
        <v>197</v>
      </c>
      <c r="F3" s="698"/>
      <c r="G3" s="698" t="s">
        <v>198</v>
      </c>
      <c r="H3" s="683"/>
      <c r="I3" s="684"/>
      <c r="J3" s="685"/>
      <c r="K3" s="676"/>
      <c r="L3" s="677"/>
      <c r="M3" s="678"/>
      <c r="N3" s="676"/>
      <c r="O3" s="677"/>
      <c r="P3" s="678"/>
      <c r="Q3" s="676"/>
      <c r="R3" s="677"/>
      <c r="S3" s="678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676"/>
      <c r="AM3" s="677"/>
      <c r="AN3" s="678"/>
      <c r="AO3" s="721"/>
      <c r="AP3" s="721"/>
      <c r="AQ3" s="721"/>
      <c r="AR3" s="676"/>
      <c r="AS3" s="677"/>
      <c r="AT3" s="678"/>
      <c r="AU3" s="676"/>
      <c r="AV3" s="677"/>
      <c r="AW3" s="678"/>
      <c r="AX3" s="676"/>
      <c r="AY3" s="677"/>
      <c r="AZ3" s="678"/>
      <c r="BA3" s="708"/>
      <c r="BB3" s="709"/>
      <c r="BC3" s="710"/>
      <c r="BD3" s="702"/>
      <c r="BE3" s="702"/>
      <c r="BF3" s="703"/>
    </row>
    <row r="4" spans="1:101" s="396" customFormat="1" ht="30.75" customHeight="1">
      <c r="A4" s="719"/>
      <c r="B4" s="720"/>
      <c r="C4" s="720"/>
      <c r="D4" s="720"/>
      <c r="E4" s="698"/>
      <c r="F4" s="698"/>
      <c r="G4" s="698"/>
      <c r="H4" s="679" t="s">
        <v>468</v>
      </c>
      <c r="I4" s="679"/>
      <c r="J4" s="679"/>
      <c r="K4" s="679" t="s">
        <v>459</v>
      </c>
      <c r="L4" s="679"/>
      <c r="M4" s="679"/>
      <c r="N4" s="679" t="s">
        <v>144</v>
      </c>
      <c r="O4" s="679"/>
      <c r="P4" s="679"/>
      <c r="Q4" s="679" t="s">
        <v>145</v>
      </c>
      <c r="R4" s="679"/>
      <c r="S4" s="679"/>
      <c r="T4" s="679" t="s">
        <v>460</v>
      </c>
      <c r="U4" s="679"/>
      <c r="V4" s="679"/>
      <c r="W4" s="679" t="s">
        <v>461</v>
      </c>
      <c r="X4" s="679"/>
      <c r="Y4" s="679"/>
      <c r="Z4" s="679" t="s">
        <v>500</v>
      </c>
      <c r="AA4" s="679"/>
      <c r="AB4" s="679"/>
      <c r="AC4" s="679" t="s">
        <v>475</v>
      </c>
      <c r="AD4" s="679"/>
      <c r="AE4" s="679"/>
      <c r="AF4" s="679" t="s">
        <v>477</v>
      </c>
      <c r="AG4" s="679"/>
      <c r="AH4" s="679"/>
      <c r="AI4" s="679" t="s">
        <v>470</v>
      </c>
      <c r="AJ4" s="679"/>
      <c r="AK4" s="679"/>
      <c r="AL4" s="679" t="s">
        <v>465</v>
      </c>
      <c r="AM4" s="679"/>
      <c r="AN4" s="679"/>
      <c r="AO4" s="679" t="s">
        <v>464</v>
      </c>
      <c r="AP4" s="679"/>
      <c r="AQ4" s="679"/>
      <c r="AR4" s="679" t="s">
        <v>466</v>
      </c>
      <c r="AS4" s="679"/>
      <c r="AT4" s="679"/>
      <c r="AU4" s="679" t="s">
        <v>497</v>
      </c>
      <c r="AV4" s="679"/>
      <c r="AW4" s="679"/>
      <c r="AX4" s="679" t="s">
        <v>180</v>
      </c>
      <c r="AY4" s="679"/>
      <c r="AZ4" s="679"/>
      <c r="BA4" s="711"/>
      <c r="BB4" s="712"/>
      <c r="BC4" s="713"/>
      <c r="BD4" s="702"/>
      <c r="BE4" s="702"/>
      <c r="BF4" s="703"/>
    </row>
    <row r="5" spans="1:101" s="396" customFormat="1" ht="71.25">
      <c r="A5" s="719"/>
      <c r="B5" s="720"/>
      <c r="C5" s="720"/>
      <c r="D5" s="720"/>
      <c r="E5" s="698"/>
      <c r="F5" s="698"/>
      <c r="G5" s="698"/>
      <c r="H5" s="410" t="s">
        <v>203</v>
      </c>
      <c r="I5" s="410" t="s">
        <v>204</v>
      </c>
      <c r="J5" s="410" t="s">
        <v>205</v>
      </c>
      <c r="K5" s="410" t="s">
        <v>203</v>
      </c>
      <c r="L5" s="410" t="s">
        <v>204</v>
      </c>
      <c r="M5" s="410" t="s">
        <v>205</v>
      </c>
      <c r="N5" s="410" t="s">
        <v>203</v>
      </c>
      <c r="O5" s="410" t="s">
        <v>204</v>
      </c>
      <c r="P5" s="410" t="s">
        <v>205</v>
      </c>
      <c r="Q5" s="410" t="s">
        <v>203</v>
      </c>
      <c r="R5" s="410" t="s">
        <v>204</v>
      </c>
      <c r="S5" s="410" t="s">
        <v>205</v>
      </c>
      <c r="T5" s="410" t="s">
        <v>203</v>
      </c>
      <c r="U5" s="410" t="s">
        <v>204</v>
      </c>
      <c r="V5" s="410" t="s">
        <v>205</v>
      </c>
      <c r="W5" s="410" t="s">
        <v>203</v>
      </c>
      <c r="X5" s="410" t="s">
        <v>204</v>
      </c>
      <c r="Y5" s="410" t="s">
        <v>205</v>
      </c>
      <c r="Z5" s="410" t="s">
        <v>203</v>
      </c>
      <c r="AA5" s="410" t="s">
        <v>204</v>
      </c>
      <c r="AB5" s="410" t="s">
        <v>205</v>
      </c>
      <c r="AC5" s="410" t="s">
        <v>203</v>
      </c>
      <c r="AD5" s="410" t="s">
        <v>204</v>
      </c>
      <c r="AE5" s="410" t="s">
        <v>205</v>
      </c>
      <c r="AF5" s="410" t="s">
        <v>203</v>
      </c>
      <c r="AG5" s="410" t="s">
        <v>204</v>
      </c>
      <c r="AH5" s="410" t="s">
        <v>205</v>
      </c>
      <c r="AI5" s="410" t="s">
        <v>203</v>
      </c>
      <c r="AJ5" s="410" t="s">
        <v>204</v>
      </c>
      <c r="AK5" s="410" t="s">
        <v>205</v>
      </c>
      <c r="AL5" s="410" t="s">
        <v>203</v>
      </c>
      <c r="AM5" s="410" t="s">
        <v>204</v>
      </c>
      <c r="AN5" s="410" t="s">
        <v>205</v>
      </c>
      <c r="AO5" s="410" t="s">
        <v>203</v>
      </c>
      <c r="AP5" s="410" t="s">
        <v>204</v>
      </c>
      <c r="AQ5" s="410" t="s">
        <v>205</v>
      </c>
      <c r="AR5" s="410" t="s">
        <v>203</v>
      </c>
      <c r="AS5" s="410" t="s">
        <v>204</v>
      </c>
      <c r="AT5" s="410" t="s">
        <v>205</v>
      </c>
      <c r="AU5" s="410" t="s">
        <v>203</v>
      </c>
      <c r="AV5" s="410" t="s">
        <v>204</v>
      </c>
      <c r="AW5" s="410" t="s">
        <v>205</v>
      </c>
      <c r="AX5" s="410" t="s">
        <v>203</v>
      </c>
      <c r="AY5" s="410" t="s">
        <v>204</v>
      </c>
      <c r="AZ5" s="410" t="s">
        <v>205</v>
      </c>
      <c r="BA5" s="410" t="s">
        <v>203</v>
      </c>
      <c r="BB5" s="410" t="s">
        <v>204</v>
      </c>
      <c r="BC5" s="411" t="s">
        <v>205</v>
      </c>
      <c r="BD5" s="412"/>
    </row>
    <row r="6" spans="1:101" s="56" customFormat="1" ht="24.75" customHeight="1">
      <c r="A6" s="57">
        <v>101</v>
      </c>
      <c r="B6" s="58">
        <v>1</v>
      </c>
      <c r="C6" s="627" t="s">
        <v>360</v>
      </c>
      <c r="D6" s="627"/>
      <c r="E6" s="627"/>
      <c r="F6" s="627"/>
      <c r="G6" s="627"/>
      <c r="H6" s="59">
        <f t="shared" ref="H6:BC6" si="0">H7+H8+H9+H11+H12</f>
        <v>1530000</v>
      </c>
      <c r="I6" s="59">
        <f t="shared" si="0"/>
        <v>0</v>
      </c>
      <c r="J6" s="59">
        <f t="shared" si="0"/>
        <v>0</v>
      </c>
      <c r="K6" s="59">
        <f t="shared" si="0"/>
        <v>12525299</v>
      </c>
      <c r="L6" s="59">
        <f t="shared" si="0"/>
        <v>0</v>
      </c>
      <c r="M6" s="59">
        <f t="shared" si="0"/>
        <v>0</v>
      </c>
      <c r="N6" s="59">
        <f t="shared" si="0"/>
        <v>700000</v>
      </c>
      <c r="O6" s="59">
        <f t="shared" si="0"/>
        <v>0</v>
      </c>
      <c r="P6" s="59">
        <f t="shared" si="0"/>
        <v>0</v>
      </c>
      <c r="Q6" s="59">
        <f t="shared" si="0"/>
        <v>800000</v>
      </c>
      <c r="R6" s="59">
        <f t="shared" si="0"/>
        <v>0</v>
      </c>
      <c r="S6" s="59">
        <f t="shared" si="0"/>
        <v>0</v>
      </c>
      <c r="T6" s="59">
        <f t="shared" si="0"/>
        <v>0</v>
      </c>
      <c r="U6" s="59">
        <f t="shared" si="0"/>
        <v>0</v>
      </c>
      <c r="V6" s="59">
        <f t="shared" si="0"/>
        <v>0</v>
      </c>
      <c r="W6" s="59">
        <f t="shared" si="0"/>
        <v>10000</v>
      </c>
      <c r="X6" s="59">
        <f t="shared" si="0"/>
        <v>0</v>
      </c>
      <c r="Y6" s="59">
        <f t="shared" si="0"/>
        <v>0</v>
      </c>
      <c r="Z6" s="59">
        <f t="shared" si="0"/>
        <v>515713</v>
      </c>
      <c r="AA6" s="59">
        <f t="shared" si="0"/>
        <v>0</v>
      </c>
      <c r="AB6" s="59">
        <f t="shared" si="0"/>
        <v>0</v>
      </c>
      <c r="AC6" s="59">
        <f t="shared" si="0"/>
        <v>0</v>
      </c>
      <c r="AD6" s="59">
        <f t="shared" si="0"/>
        <v>0</v>
      </c>
      <c r="AE6" s="59">
        <f t="shared" si="0"/>
        <v>0</v>
      </c>
      <c r="AF6" s="59">
        <f t="shared" si="0"/>
        <v>0</v>
      </c>
      <c r="AG6" s="59">
        <f t="shared" si="0"/>
        <v>0</v>
      </c>
      <c r="AH6" s="59">
        <f t="shared" si="0"/>
        <v>0</v>
      </c>
      <c r="AI6" s="59">
        <f t="shared" si="0"/>
        <v>0</v>
      </c>
      <c r="AJ6" s="59">
        <f t="shared" si="0"/>
        <v>0</v>
      </c>
      <c r="AK6" s="59">
        <f t="shared" si="0"/>
        <v>0</v>
      </c>
      <c r="AL6" s="59">
        <f t="shared" si="0"/>
        <v>1050000</v>
      </c>
      <c r="AM6" s="59">
        <f t="shared" si="0"/>
        <v>0</v>
      </c>
      <c r="AN6" s="59">
        <f t="shared" si="0"/>
        <v>0</v>
      </c>
      <c r="AO6" s="59">
        <f t="shared" si="0"/>
        <v>414088</v>
      </c>
      <c r="AP6" s="59">
        <f t="shared" si="0"/>
        <v>0</v>
      </c>
      <c r="AQ6" s="59">
        <f t="shared" si="0"/>
        <v>0</v>
      </c>
      <c r="AR6" s="59">
        <f t="shared" si="0"/>
        <v>1038409</v>
      </c>
      <c r="AS6" s="59">
        <f t="shared" si="0"/>
        <v>0</v>
      </c>
      <c r="AT6" s="59">
        <f t="shared" si="0"/>
        <v>0</v>
      </c>
      <c r="AU6" s="59">
        <f>AU7+AU8+AU9+AU11+AU12</f>
        <v>30270229</v>
      </c>
      <c r="AV6" s="59">
        <f>AV7+AV8+AV9+AV11+AV12</f>
        <v>0</v>
      </c>
      <c r="AW6" s="59">
        <f>AW7+AW8+AW9+AW11+AW12</f>
        <v>0</v>
      </c>
      <c r="AX6" s="59">
        <f t="shared" si="0"/>
        <v>12550387</v>
      </c>
      <c r="AY6" s="59">
        <f t="shared" si="0"/>
        <v>0</v>
      </c>
      <c r="AZ6" s="59">
        <f t="shared" si="0"/>
        <v>0</v>
      </c>
      <c r="BA6" s="59">
        <f t="shared" si="0"/>
        <v>61404125</v>
      </c>
      <c r="BB6" s="59">
        <f t="shared" si="0"/>
        <v>0</v>
      </c>
      <c r="BC6" s="155">
        <f t="shared" si="0"/>
        <v>0</v>
      </c>
      <c r="BD6" s="170"/>
    </row>
    <row r="7" spans="1:101" s="64" customFormat="1" ht="17.25" customHeight="1">
      <c r="A7" s="60"/>
      <c r="B7" s="13"/>
      <c r="C7" s="61">
        <v>1</v>
      </c>
      <c r="D7" s="15" t="s">
        <v>125</v>
      </c>
      <c r="E7" s="14"/>
      <c r="F7" s="14"/>
      <c r="G7" s="16" t="s">
        <v>361</v>
      </c>
      <c r="H7" s="62">
        <f>40000*12</f>
        <v>480000</v>
      </c>
      <c r="I7" s="62"/>
      <c r="J7" s="62"/>
      <c r="K7" s="62">
        <v>3590400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>
        <f>1634275+4476195+277202+2038250</f>
        <v>8425922</v>
      </c>
      <c r="AY7" s="62"/>
      <c r="AZ7" s="62"/>
      <c r="BA7" s="62">
        <f>AX7+AU7+AR7+AO7+AL7+AI7+AF7+AC7+Z7+W7+T7+Q7+N7+K7+H7</f>
        <v>12496322</v>
      </c>
      <c r="BB7" s="62">
        <f t="shared" ref="BB7:BB27" si="1">SUMIF($H$5:$AW$5,"Kötelező feladatok",I7:BA7)</f>
        <v>0</v>
      </c>
      <c r="BC7" s="156">
        <f t="shared" ref="BC7:BC27" si="2">SUMIF($H$5:$AW$5,"Kötelező feladatok",J7:BB7)</f>
        <v>0</v>
      </c>
      <c r="BD7" s="171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01" s="56" customFormat="1" ht="17.25" customHeight="1">
      <c r="A8" s="65"/>
      <c r="B8" s="13"/>
      <c r="C8" s="14">
        <v>2</v>
      </c>
      <c r="D8" s="606" t="s">
        <v>362</v>
      </c>
      <c r="E8" s="606"/>
      <c r="F8" s="606"/>
      <c r="G8" s="16" t="s">
        <v>363</v>
      </c>
      <c r="H8" s="62">
        <v>95040</v>
      </c>
      <c r="I8" s="62"/>
      <c r="J8" s="62"/>
      <c r="K8" s="62">
        <v>700128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>
        <f>874034+436419+27027+198725</f>
        <v>1536205</v>
      </c>
      <c r="AY8" s="62"/>
      <c r="AZ8" s="62"/>
      <c r="BA8" s="62">
        <f>AX8+AU8+AR8+AO8+AL8+AI8+AF8+AC8+Z8+W8+T8+Q8+N8+K8+H8</f>
        <v>2331373</v>
      </c>
      <c r="BB8" s="62">
        <f t="shared" si="1"/>
        <v>0</v>
      </c>
      <c r="BC8" s="156">
        <f t="shared" si="2"/>
        <v>0</v>
      </c>
      <c r="BD8" s="170"/>
    </row>
    <row r="9" spans="1:101" s="56" customFormat="1" ht="17.25" customHeight="1">
      <c r="A9" s="65"/>
      <c r="B9" s="13"/>
      <c r="C9" s="61">
        <v>3</v>
      </c>
      <c r="D9" s="15" t="s">
        <v>187</v>
      </c>
      <c r="E9" s="14"/>
      <c r="F9" s="14"/>
      <c r="G9" s="16" t="s">
        <v>364</v>
      </c>
      <c r="H9" s="62">
        <f>1800000-270000-480000-95040</f>
        <v>954960</v>
      </c>
      <c r="I9" s="62"/>
      <c r="J9" s="62"/>
      <c r="K9" s="62">
        <f>5934771-200000+300000</f>
        <v>6034771</v>
      </c>
      <c r="L9" s="62"/>
      <c r="M9" s="62"/>
      <c r="N9" s="62">
        <v>700000</v>
      </c>
      <c r="O9" s="62"/>
      <c r="P9" s="62"/>
      <c r="Q9" s="62">
        <v>800000</v>
      </c>
      <c r="R9" s="62"/>
      <c r="S9" s="62"/>
      <c r="T9" s="62">
        <v>0</v>
      </c>
      <c r="U9" s="62">
        <v>0</v>
      </c>
      <c r="V9" s="62">
        <v>0</v>
      </c>
      <c r="W9" s="143">
        <v>10000</v>
      </c>
      <c r="X9" s="143"/>
      <c r="Y9" s="143"/>
      <c r="Z9" s="143">
        <v>515713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>
        <v>414088</v>
      </c>
      <c r="AP9" s="143"/>
      <c r="AQ9" s="143"/>
      <c r="AR9" s="143"/>
      <c r="AS9" s="143"/>
      <c r="AT9" s="143"/>
      <c r="AU9" s="143">
        <f>450000+2809550</f>
        <v>3259550</v>
      </c>
      <c r="AV9" s="143"/>
      <c r="AW9" s="143"/>
      <c r="AX9" s="143">
        <f>263652+2092858+31750+200000</f>
        <v>2588260</v>
      </c>
      <c r="AY9" s="62"/>
      <c r="AZ9" s="62"/>
      <c r="BA9" s="62">
        <f>AX9+AU9+AR9+AO9+AL9+AI9+AF9+AC9+Z9+W9+T9+Q9+N9+K9+H9</f>
        <v>15277342</v>
      </c>
      <c r="BB9" s="62">
        <f t="shared" si="1"/>
        <v>0</v>
      </c>
      <c r="BC9" s="156">
        <f t="shared" si="2"/>
        <v>0</v>
      </c>
      <c r="BD9" s="170"/>
      <c r="BE9" s="144"/>
    </row>
    <row r="10" spans="1:101" s="56" customFormat="1">
      <c r="A10" s="65"/>
      <c r="B10" s="6"/>
      <c r="C10" s="21"/>
      <c r="E10" s="625" t="s">
        <v>365</v>
      </c>
      <c r="F10" s="625"/>
      <c r="G10" s="13" t="s">
        <v>366</v>
      </c>
      <c r="H10" s="26"/>
      <c r="I10" s="26"/>
      <c r="J10" s="26"/>
      <c r="K10" s="26">
        <v>102928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5">
        <f>SUMIF($H$5:$AZ$5,"Kötelező feladatok",H10:AZ10)</f>
        <v>102928</v>
      </c>
      <c r="BB10" s="35">
        <f t="shared" si="1"/>
        <v>0</v>
      </c>
      <c r="BC10" s="158">
        <f t="shared" si="2"/>
        <v>0</v>
      </c>
      <c r="BD10" s="170"/>
    </row>
    <row r="11" spans="1:101" s="56" customFormat="1" ht="17.25" customHeight="1">
      <c r="A11" s="65"/>
      <c r="B11" s="13"/>
      <c r="C11" s="61">
        <v>4</v>
      </c>
      <c r="D11" s="15" t="s">
        <v>181</v>
      </c>
      <c r="E11" s="14"/>
      <c r="F11" s="14"/>
      <c r="G11" s="16" t="s">
        <v>367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>
        <v>1050000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>
        <f>SUMIF($H$5:$AZ$5,"Kötelező feladatok",H11:AZ11)</f>
        <v>1050000</v>
      </c>
      <c r="BB11" s="62">
        <f t="shared" si="1"/>
        <v>0</v>
      </c>
      <c r="BC11" s="156">
        <f t="shared" si="2"/>
        <v>0</v>
      </c>
      <c r="BD11" s="170"/>
    </row>
    <row r="12" spans="1:101" s="56" customFormat="1" ht="17.25" customHeight="1">
      <c r="A12" s="65"/>
      <c r="B12" s="13"/>
      <c r="C12" s="61">
        <v>5</v>
      </c>
      <c r="D12" s="15" t="s">
        <v>368</v>
      </c>
      <c r="E12" s="14"/>
      <c r="F12" s="14"/>
      <c r="G12" s="16" t="s">
        <v>369</v>
      </c>
      <c r="H12" s="66">
        <f>SUM(H13:H22)</f>
        <v>0</v>
      </c>
      <c r="I12" s="66">
        <f t="shared" ref="I12:BC12" si="3">SUM(I13:I22)</f>
        <v>0</v>
      </c>
      <c r="J12" s="66">
        <f t="shared" si="3"/>
        <v>0</v>
      </c>
      <c r="K12" s="66">
        <f t="shared" si="3"/>
        <v>2200000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6">
        <f t="shared" si="3"/>
        <v>0</v>
      </c>
      <c r="Q12" s="66">
        <f t="shared" si="3"/>
        <v>0</v>
      </c>
      <c r="R12" s="66">
        <f t="shared" si="3"/>
        <v>0</v>
      </c>
      <c r="S12" s="66">
        <f t="shared" si="3"/>
        <v>0</v>
      </c>
      <c r="T12" s="66">
        <f t="shared" si="3"/>
        <v>0</v>
      </c>
      <c r="U12" s="66">
        <f t="shared" si="3"/>
        <v>0</v>
      </c>
      <c r="V12" s="66">
        <f t="shared" si="3"/>
        <v>0</v>
      </c>
      <c r="W12" s="66">
        <f t="shared" si="3"/>
        <v>0</v>
      </c>
      <c r="X12" s="66">
        <f t="shared" si="3"/>
        <v>0</v>
      </c>
      <c r="Y12" s="66">
        <f t="shared" si="3"/>
        <v>0</v>
      </c>
      <c r="Z12" s="66">
        <f t="shared" si="3"/>
        <v>0</v>
      </c>
      <c r="AA12" s="66">
        <f t="shared" si="3"/>
        <v>0</v>
      </c>
      <c r="AB12" s="66">
        <f t="shared" si="3"/>
        <v>0</v>
      </c>
      <c r="AC12" s="66">
        <f t="shared" si="3"/>
        <v>0</v>
      </c>
      <c r="AD12" s="66">
        <f t="shared" si="3"/>
        <v>0</v>
      </c>
      <c r="AE12" s="66">
        <f t="shared" si="3"/>
        <v>0</v>
      </c>
      <c r="AF12" s="66">
        <f t="shared" si="3"/>
        <v>0</v>
      </c>
      <c r="AG12" s="66">
        <f t="shared" si="3"/>
        <v>0</v>
      </c>
      <c r="AH12" s="66">
        <f t="shared" si="3"/>
        <v>0</v>
      </c>
      <c r="AI12" s="66">
        <f t="shared" si="3"/>
        <v>0</v>
      </c>
      <c r="AJ12" s="66">
        <f t="shared" si="3"/>
        <v>0</v>
      </c>
      <c r="AK12" s="66">
        <f t="shared" si="3"/>
        <v>0</v>
      </c>
      <c r="AL12" s="66">
        <f t="shared" si="3"/>
        <v>0</v>
      </c>
      <c r="AM12" s="66">
        <f t="shared" si="3"/>
        <v>0</v>
      </c>
      <c r="AN12" s="66">
        <f t="shared" si="3"/>
        <v>0</v>
      </c>
      <c r="AO12" s="66">
        <f t="shared" si="3"/>
        <v>0</v>
      </c>
      <c r="AP12" s="66">
        <f t="shared" si="3"/>
        <v>0</v>
      </c>
      <c r="AQ12" s="66">
        <f t="shared" si="3"/>
        <v>0</v>
      </c>
      <c r="AR12" s="66">
        <f t="shared" si="3"/>
        <v>1038409</v>
      </c>
      <c r="AS12" s="66">
        <f t="shared" si="3"/>
        <v>0</v>
      </c>
      <c r="AT12" s="66">
        <f t="shared" si="3"/>
        <v>0</v>
      </c>
      <c r="AU12" s="66">
        <f>SUM(AU13:AU22)</f>
        <v>27010679</v>
      </c>
      <c r="AV12" s="66">
        <f>SUM(AV13:AV22)</f>
        <v>0</v>
      </c>
      <c r="AW12" s="66">
        <f>SUM(AW13:AW22)</f>
        <v>0</v>
      </c>
      <c r="AX12" s="66">
        <f t="shared" si="3"/>
        <v>0</v>
      </c>
      <c r="AY12" s="66">
        <f t="shared" si="3"/>
        <v>0</v>
      </c>
      <c r="AZ12" s="66">
        <f t="shared" si="3"/>
        <v>0</v>
      </c>
      <c r="BA12" s="66">
        <f t="shared" si="3"/>
        <v>30249088</v>
      </c>
      <c r="BB12" s="66">
        <f t="shared" si="3"/>
        <v>0</v>
      </c>
      <c r="BC12" s="157">
        <f t="shared" si="3"/>
        <v>0</v>
      </c>
      <c r="BD12" s="170"/>
    </row>
    <row r="13" spans="1:101" s="56" customFormat="1" ht="17.25" customHeight="1">
      <c r="A13" s="65"/>
      <c r="B13" s="13"/>
      <c r="C13" s="67"/>
      <c r="D13" s="21">
        <v>1</v>
      </c>
      <c r="E13" s="13" t="s">
        <v>370</v>
      </c>
      <c r="F13" s="13"/>
      <c r="G13" s="13" t="s">
        <v>371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35">
        <f t="shared" ref="BA13:BA64" si="4">SUMIF($H$5:$AW$5,"Kötelező feladatok",H13:AW13)</f>
        <v>0</v>
      </c>
      <c r="BB13" s="35">
        <f t="shared" si="1"/>
        <v>0</v>
      </c>
      <c r="BC13" s="158">
        <f t="shared" si="2"/>
        <v>0</v>
      </c>
      <c r="BD13" s="170"/>
    </row>
    <row r="14" spans="1:101" s="56" customFormat="1" ht="17.25" customHeight="1">
      <c r="A14" s="65"/>
      <c r="B14" s="13"/>
      <c r="C14" s="67"/>
      <c r="D14" s="21">
        <v>2</v>
      </c>
      <c r="E14" s="13" t="s">
        <v>372</v>
      </c>
      <c r="F14" s="13"/>
      <c r="G14" s="13" t="s">
        <v>373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177"/>
      <c r="BA14" s="35">
        <f t="shared" si="4"/>
        <v>0</v>
      </c>
      <c r="BB14" s="35">
        <f t="shared" si="1"/>
        <v>0</v>
      </c>
      <c r="BC14" s="158">
        <f t="shared" si="2"/>
        <v>0</v>
      </c>
      <c r="BD14" s="170"/>
    </row>
    <row r="15" spans="1:101" s="56" customFormat="1" ht="15" customHeight="1">
      <c r="A15" s="65"/>
      <c r="B15" s="68"/>
      <c r="C15" s="69"/>
      <c r="D15" s="21">
        <v>3</v>
      </c>
      <c r="E15" s="6" t="s">
        <v>374</v>
      </c>
      <c r="F15" s="27"/>
      <c r="G15" s="70" t="s">
        <v>375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>
        <f t="shared" si="4"/>
        <v>0</v>
      </c>
      <c r="BB15" s="35">
        <f t="shared" si="1"/>
        <v>0</v>
      </c>
      <c r="BC15" s="158">
        <f t="shared" si="2"/>
        <v>0</v>
      </c>
      <c r="BD15" s="170"/>
    </row>
    <row r="16" spans="1:101" s="56" customFormat="1" ht="15" customHeight="1">
      <c r="A16" s="65"/>
      <c r="B16" s="68"/>
      <c r="C16" s="69"/>
      <c r="D16" s="21">
        <v>4</v>
      </c>
      <c r="E16" s="6" t="s">
        <v>376</v>
      </c>
      <c r="F16" s="27"/>
      <c r="G16" s="70" t="s">
        <v>377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f t="shared" si="4"/>
        <v>0</v>
      </c>
      <c r="BB16" s="35">
        <f t="shared" si="1"/>
        <v>0</v>
      </c>
      <c r="BC16" s="158">
        <f t="shared" si="2"/>
        <v>0</v>
      </c>
      <c r="BD16" s="170"/>
    </row>
    <row r="17" spans="1:56" s="56" customFormat="1" ht="15" customHeight="1">
      <c r="A17" s="65"/>
      <c r="B17" s="68"/>
      <c r="C17" s="69"/>
      <c r="D17" s="21">
        <v>5</v>
      </c>
      <c r="E17" s="6" t="s">
        <v>378</v>
      </c>
      <c r="F17" s="27"/>
      <c r="G17" s="70" t="s"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>
        <f t="shared" si="4"/>
        <v>0</v>
      </c>
      <c r="BB17" s="35">
        <f t="shared" si="1"/>
        <v>0</v>
      </c>
      <c r="BC17" s="158">
        <f t="shared" si="2"/>
        <v>0</v>
      </c>
      <c r="BD17" s="170"/>
    </row>
    <row r="18" spans="1:56" s="56" customFormat="1" ht="15" customHeight="1">
      <c r="A18" s="65"/>
      <c r="B18" s="68"/>
      <c r="C18" s="69"/>
      <c r="D18" s="21">
        <v>6</v>
      </c>
      <c r="E18" s="6" t="s">
        <v>1</v>
      </c>
      <c r="F18" s="27"/>
      <c r="G18" s="70" t="s">
        <v>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>
        <v>0</v>
      </c>
      <c r="AP18" s="35"/>
      <c r="AQ18" s="35"/>
      <c r="AR18" s="35">
        <f>504000+534409</f>
        <v>1038409</v>
      </c>
      <c r="AS18" s="35"/>
      <c r="AT18" s="35"/>
      <c r="AU18" s="35">
        <v>27010679</v>
      </c>
      <c r="AV18" s="35">
        <f>'bevételi tábla 4.sz. ered.ei.'!AU9</f>
        <v>0</v>
      </c>
      <c r="AW18" s="35">
        <f>'bevételi tábla 4.sz. ered.ei.'!AV9</f>
        <v>0</v>
      </c>
      <c r="AX18" s="35">
        <f>'bevételi tábla 4.sz. ered.ei.'!AW9</f>
        <v>0</v>
      </c>
      <c r="AY18" s="35">
        <f>'bevételi tábla 4.sz. ered.ei.'!AX9</f>
        <v>0</v>
      </c>
      <c r="AZ18" s="35">
        <f>'bevételi tábla 4.sz. ered.ei.'!AY9</f>
        <v>0</v>
      </c>
      <c r="BA18" s="35">
        <f t="shared" si="4"/>
        <v>28049088</v>
      </c>
      <c r="BB18" s="35">
        <f t="shared" si="1"/>
        <v>0</v>
      </c>
      <c r="BC18" s="158">
        <f t="shared" si="2"/>
        <v>0</v>
      </c>
      <c r="BD18" s="170"/>
    </row>
    <row r="19" spans="1:56" s="56" customFormat="1" ht="15.75" customHeight="1">
      <c r="A19" s="65"/>
      <c r="B19" s="68"/>
      <c r="C19" s="69"/>
      <c r="D19" s="21">
        <v>7</v>
      </c>
      <c r="E19" s="6" t="s">
        <v>3</v>
      </c>
      <c r="F19" s="27"/>
      <c r="G19" s="70" t="s">
        <v>4</v>
      </c>
      <c r="H19" s="35"/>
      <c r="I19" s="35"/>
      <c r="J19" s="35"/>
      <c r="K19" s="35">
        <v>2000000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 t="shared" si="4"/>
        <v>2000000</v>
      </c>
      <c r="BB19" s="35">
        <f t="shared" si="1"/>
        <v>0</v>
      </c>
      <c r="BC19" s="158">
        <f t="shared" si="2"/>
        <v>0</v>
      </c>
      <c r="BD19" s="170"/>
    </row>
    <row r="20" spans="1:56" s="56" customFormat="1" ht="15" customHeight="1">
      <c r="A20" s="65"/>
      <c r="B20" s="68"/>
      <c r="C20" s="69"/>
      <c r="D20" s="21">
        <v>8</v>
      </c>
      <c r="E20" s="6" t="s">
        <v>5</v>
      </c>
      <c r="F20" s="27"/>
      <c r="G20" s="70" t="s">
        <v>6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 t="shared" si="4"/>
        <v>0</v>
      </c>
      <c r="BB20" s="35">
        <f t="shared" si="1"/>
        <v>0</v>
      </c>
      <c r="BC20" s="158">
        <f t="shared" si="2"/>
        <v>0</v>
      </c>
      <c r="BD20" s="170"/>
    </row>
    <row r="21" spans="1:56" s="56" customFormat="1" ht="15" customHeight="1">
      <c r="A21" s="65">
        <v>15</v>
      </c>
      <c r="B21" s="68"/>
      <c r="C21" s="69"/>
      <c r="D21" s="21">
        <v>9</v>
      </c>
      <c r="E21" s="6" t="s">
        <v>7</v>
      </c>
      <c r="F21" s="27"/>
      <c r="G21" s="70" t="s">
        <v>8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>
        <f t="shared" si="4"/>
        <v>0</v>
      </c>
      <c r="BB21" s="35">
        <f t="shared" si="1"/>
        <v>0</v>
      </c>
      <c r="BC21" s="158">
        <f t="shared" si="2"/>
        <v>0</v>
      </c>
      <c r="BD21" s="170"/>
    </row>
    <row r="22" spans="1:56" s="56" customFormat="1">
      <c r="A22" s="65"/>
      <c r="B22" s="68"/>
      <c r="C22" s="69"/>
      <c r="D22" s="21">
        <v>10</v>
      </c>
      <c r="E22" s="6" t="s">
        <v>133</v>
      </c>
      <c r="F22" s="21"/>
      <c r="G22" s="13" t="s">
        <v>9</v>
      </c>
      <c r="H22" s="71">
        <f>SUM(H23:H26)</f>
        <v>0</v>
      </c>
      <c r="I22" s="71">
        <f>SUM(I23:I26)</f>
        <v>0</v>
      </c>
      <c r="J22" s="71"/>
      <c r="K22" s="71">
        <v>200000</v>
      </c>
      <c r="L22" s="71">
        <f>SUM(L23:L26)</f>
        <v>0</v>
      </c>
      <c r="M22" s="71"/>
      <c r="N22" s="71">
        <f>SUM(N23:N26)</f>
        <v>0</v>
      </c>
      <c r="O22" s="71">
        <f>SUM(O23:O26)</f>
        <v>0</v>
      </c>
      <c r="P22" s="71"/>
      <c r="Q22" s="71">
        <f>SUM(Q23:Q26)</f>
        <v>0</v>
      </c>
      <c r="R22" s="71">
        <f>SUM(R23:R26)</f>
        <v>0</v>
      </c>
      <c r="S22" s="71"/>
      <c r="T22" s="71">
        <f>SUM(T23:T26)</f>
        <v>0</v>
      </c>
      <c r="U22" s="71">
        <f>SUM(U23:U26)</f>
        <v>0</v>
      </c>
      <c r="V22" s="71"/>
      <c r="W22" s="71"/>
      <c r="X22" s="71">
        <f>SUM(X23:X26)</f>
        <v>0</v>
      </c>
      <c r="Y22" s="71"/>
      <c r="Z22" s="71">
        <f>SUM(Z23:Z26)</f>
        <v>0</v>
      </c>
      <c r="AA22" s="71">
        <f>SUM(AA23:AA26)</f>
        <v>0</v>
      </c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>
        <f>SUM(AL23:AL26)</f>
        <v>0</v>
      </c>
      <c r="AM22" s="71">
        <f>SUM(AM23:AM26)</f>
        <v>0</v>
      </c>
      <c r="AN22" s="71"/>
      <c r="AO22" s="71">
        <f>SUM(AO23:AO26)</f>
        <v>0</v>
      </c>
      <c r="AP22" s="71">
        <f>SUM(AP23:AP26)</f>
        <v>0</v>
      </c>
      <c r="AQ22" s="71"/>
      <c r="AR22" s="71">
        <f>SUM(AR23:AR26)</f>
        <v>0</v>
      </c>
      <c r="AS22" s="71">
        <f>SUM(AS23:AS26)</f>
        <v>0</v>
      </c>
      <c r="AT22" s="71"/>
      <c r="AU22" s="71">
        <f t="shared" ref="AU22:AZ22" si="5">SUM(AU23:AU26)</f>
        <v>0</v>
      </c>
      <c r="AV22" s="71">
        <f t="shared" si="5"/>
        <v>0</v>
      </c>
      <c r="AW22" s="71">
        <f t="shared" si="5"/>
        <v>0</v>
      </c>
      <c r="AX22" s="71">
        <f t="shared" si="5"/>
        <v>0</v>
      </c>
      <c r="AY22" s="71">
        <f t="shared" si="5"/>
        <v>0</v>
      </c>
      <c r="AZ22" s="71">
        <f t="shared" si="5"/>
        <v>0</v>
      </c>
      <c r="BA22" s="35">
        <f t="shared" si="4"/>
        <v>200000</v>
      </c>
      <c r="BB22" s="35">
        <f t="shared" si="1"/>
        <v>0</v>
      </c>
      <c r="BC22" s="158">
        <f t="shared" si="2"/>
        <v>0</v>
      </c>
      <c r="BD22" s="170"/>
    </row>
    <row r="23" spans="1:56" s="56" customFormat="1">
      <c r="A23" s="65"/>
      <c r="B23" s="68"/>
      <c r="C23" s="69"/>
      <c r="D23" s="72"/>
      <c r="E23" s="29" t="s">
        <v>236</v>
      </c>
      <c r="F23" s="13" t="s">
        <v>10</v>
      </c>
      <c r="G23" s="13" t="s">
        <v>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5">
        <f t="shared" si="4"/>
        <v>0</v>
      </c>
      <c r="BB23" s="35">
        <f t="shared" si="1"/>
        <v>0</v>
      </c>
      <c r="BC23" s="158">
        <f t="shared" si="2"/>
        <v>0</v>
      </c>
      <c r="BD23" s="170"/>
    </row>
    <row r="24" spans="1:56" s="56" customFormat="1">
      <c r="A24" s="65"/>
      <c r="B24" s="68"/>
      <c r="C24" s="69"/>
      <c r="D24" s="72"/>
      <c r="E24" s="29" t="s">
        <v>236</v>
      </c>
      <c r="F24" s="6" t="s">
        <v>11</v>
      </c>
      <c r="G24" s="13" t="s">
        <v>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5">
        <f t="shared" si="4"/>
        <v>0</v>
      </c>
      <c r="BB24" s="35">
        <f t="shared" si="1"/>
        <v>0</v>
      </c>
      <c r="BC24" s="158">
        <f t="shared" si="2"/>
        <v>0</v>
      </c>
      <c r="BD24" s="170"/>
    </row>
    <row r="25" spans="1:56" s="56" customFormat="1">
      <c r="A25" s="65"/>
      <c r="B25" s="68"/>
      <c r="C25" s="69"/>
      <c r="D25" s="72"/>
      <c r="E25" s="29" t="s">
        <v>236</v>
      </c>
      <c r="F25" s="6" t="s">
        <v>12</v>
      </c>
      <c r="G25" s="13" t="s">
        <v>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35">
        <f t="shared" si="4"/>
        <v>0</v>
      </c>
      <c r="BB25" s="35">
        <f t="shared" si="1"/>
        <v>0</v>
      </c>
      <c r="BC25" s="158">
        <f t="shared" si="2"/>
        <v>0</v>
      </c>
      <c r="BD25" s="170"/>
    </row>
    <row r="26" spans="1:56" s="56" customFormat="1">
      <c r="A26" s="65"/>
      <c r="B26" s="68"/>
      <c r="C26" s="69"/>
      <c r="D26" s="72"/>
      <c r="E26" s="29" t="s">
        <v>236</v>
      </c>
      <c r="F26" s="6" t="s">
        <v>13</v>
      </c>
      <c r="G26" s="13" t="s">
        <v>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5">
        <f t="shared" si="4"/>
        <v>0</v>
      </c>
      <c r="BB26" s="35">
        <f t="shared" si="1"/>
        <v>0</v>
      </c>
      <c r="BC26" s="158">
        <f t="shared" si="2"/>
        <v>0</v>
      </c>
      <c r="BD26" s="170"/>
    </row>
    <row r="27" spans="1:56" s="56" customFormat="1" ht="15" hidden="1" customHeight="1">
      <c r="A27" s="65"/>
      <c r="B27" s="68"/>
      <c r="C27" s="69"/>
      <c r="D27" s="72"/>
      <c r="E27" s="6"/>
      <c r="F27" s="6"/>
      <c r="G27" s="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62">
        <f t="shared" si="4"/>
        <v>0</v>
      </c>
      <c r="BB27" s="62">
        <f t="shared" si="1"/>
        <v>0</v>
      </c>
      <c r="BC27" s="156">
        <f t="shared" si="2"/>
        <v>0</v>
      </c>
      <c r="BD27" s="170"/>
    </row>
    <row r="28" spans="1:56" s="56" customFormat="1" ht="24.75" customHeight="1">
      <c r="A28" s="65"/>
      <c r="B28" s="58">
        <v>2</v>
      </c>
      <c r="C28" s="626" t="s">
        <v>14</v>
      </c>
      <c r="D28" s="626"/>
      <c r="E28" s="626"/>
      <c r="F28" s="626"/>
      <c r="G28" s="626"/>
      <c r="H28" s="73">
        <f>H29+H30+H31</f>
        <v>919000</v>
      </c>
      <c r="I28" s="73">
        <f t="shared" ref="I28:R28" si="6">I29+I30+I31</f>
        <v>0</v>
      </c>
      <c r="J28" s="73">
        <f t="shared" si="6"/>
        <v>0</v>
      </c>
      <c r="K28" s="73">
        <f t="shared" si="6"/>
        <v>352000</v>
      </c>
      <c r="L28" s="73">
        <f t="shared" si="6"/>
        <v>0</v>
      </c>
      <c r="M28" s="73">
        <f t="shared" si="6"/>
        <v>0</v>
      </c>
      <c r="N28" s="73">
        <f t="shared" si="6"/>
        <v>0</v>
      </c>
      <c r="O28" s="73">
        <f t="shared" si="6"/>
        <v>0</v>
      </c>
      <c r="P28" s="73">
        <f t="shared" si="6"/>
        <v>0</v>
      </c>
      <c r="Q28" s="73">
        <f t="shared" si="6"/>
        <v>0</v>
      </c>
      <c r="R28" s="73">
        <f t="shared" si="6"/>
        <v>0</v>
      </c>
      <c r="S28" s="73">
        <f t="shared" ref="S28:BC28" si="7">S29+S30+S31</f>
        <v>0</v>
      </c>
      <c r="T28" s="73">
        <f t="shared" si="7"/>
        <v>0</v>
      </c>
      <c r="U28" s="73">
        <f t="shared" si="7"/>
        <v>0</v>
      </c>
      <c r="V28" s="73">
        <f t="shared" si="7"/>
        <v>0</v>
      </c>
      <c r="W28" s="73">
        <f t="shared" si="7"/>
        <v>0</v>
      </c>
      <c r="X28" s="73">
        <f t="shared" si="7"/>
        <v>0</v>
      </c>
      <c r="Y28" s="73">
        <f t="shared" si="7"/>
        <v>0</v>
      </c>
      <c r="Z28" s="73">
        <f t="shared" si="7"/>
        <v>0</v>
      </c>
      <c r="AA28" s="73">
        <f t="shared" si="7"/>
        <v>0</v>
      </c>
      <c r="AB28" s="73">
        <f t="shared" si="7"/>
        <v>0</v>
      </c>
      <c r="AC28" s="73">
        <f t="shared" si="7"/>
        <v>0</v>
      </c>
      <c r="AD28" s="73">
        <f t="shared" si="7"/>
        <v>0</v>
      </c>
      <c r="AE28" s="73">
        <f t="shared" si="7"/>
        <v>0</v>
      </c>
      <c r="AF28" s="73">
        <f t="shared" si="7"/>
        <v>72393425</v>
      </c>
      <c r="AG28" s="73">
        <f t="shared" si="7"/>
        <v>0</v>
      </c>
      <c r="AH28" s="73">
        <f t="shared" si="7"/>
        <v>0</v>
      </c>
      <c r="AI28" s="73">
        <f t="shared" si="7"/>
        <v>251000</v>
      </c>
      <c r="AJ28" s="73">
        <f t="shared" si="7"/>
        <v>0</v>
      </c>
      <c r="AK28" s="73">
        <f t="shared" si="7"/>
        <v>0</v>
      </c>
      <c r="AL28" s="73">
        <f t="shared" si="7"/>
        <v>0</v>
      </c>
      <c r="AM28" s="73">
        <f t="shared" si="7"/>
        <v>0</v>
      </c>
      <c r="AN28" s="73">
        <f t="shared" si="7"/>
        <v>0</v>
      </c>
      <c r="AO28" s="73">
        <f t="shared" si="7"/>
        <v>0</v>
      </c>
      <c r="AP28" s="73">
        <f t="shared" si="7"/>
        <v>0</v>
      </c>
      <c r="AQ28" s="73">
        <f t="shared" si="7"/>
        <v>0</v>
      </c>
      <c r="AR28" s="73">
        <f t="shared" si="7"/>
        <v>0</v>
      </c>
      <c r="AS28" s="73">
        <f t="shared" si="7"/>
        <v>0</v>
      </c>
      <c r="AT28" s="73">
        <f t="shared" si="7"/>
        <v>0</v>
      </c>
      <c r="AU28" s="73">
        <f>AU29+AU30+AU31</f>
        <v>12492000</v>
      </c>
      <c r="AV28" s="73">
        <f>AV29+AV30+AV31</f>
        <v>0</v>
      </c>
      <c r="AW28" s="73">
        <f>AW29+AW30+AW31</f>
        <v>0</v>
      </c>
      <c r="AX28" s="73">
        <f t="shared" si="7"/>
        <v>0</v>
      </c>
      <c r="AY28" s="73">
        <f t="shared" si="7"/>
        <v>0</v>
      </c>
      <c r="AZ28" s="73">
        <f t="shared" si="7"/>
        <v>0</v>
      </c>
      <c r="BA28" s="73">
        <f t="shared" si="7"/>
        <v>86407425</v>
      </c>
      <c r="BB28" s="73">
        <f t="shared" si="7"/>
        <v>0</v>
      </c>
      <c r="BC28" s="159">
        <f t="shared" si="7"/>
        <v>0</v>
      </c>
      <c r="BD28" s="170"/>
    </row>
    <row r="29" spans="1:56" s="64" customFormat="1" ht="17.25" customHeight="1">
      <c r="A29" s="65"/>
      <c r="B29" s="13"/>
      <c r="C29" s="61">
        <v>1</v>
      </c>
      <c r="D29" s="15" t="s">
        <v>185</v>
      </c>
      <c r="E29" s="14"/>
      <c r="F29" s="14"/>
      <c r="G29" s="16" t="s">
        <v>15</v>
      </c>
      <c r="H29" s="62">
        <f>270000+649000</f>
        <v>919000</v>
      </c>
      <c r="I29" s="62"/>
      <c r="J29" s="62"/>
      <c r="K29" s="62">
        <v>352000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>
        <v>72393425</v>
      </c>
      <c r="AG29" s="62"/>
      <c r="AH29" s="62"/>
      <c r="AI29" s="62">
        <v>251000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12492000</v>
      </c>
      <c r="AV29" s="62"/>
      <c r="AW29" s="62"/>
      <c r="AX29" s="62"/>
      <c r="AY29" s="62"/>
      <c r="AZ29" s="62"/>
      <c r="BA29" s="62">
        <f t="shared" si="4"/>
        <v>86407425</v>
      </c>
      <c r="BB29" s="62">
        <f t="shared" ref="BB29:BB38" si="8">SUMIF($N$5:$AW$5,"Önként vállalt feladatok",N29:AW29)</f>
        <v>0</v>
      </c>
      <c r="BC29" s="156"/>
      <c r="BD29" s="172"/>
    </row>
    <row r="30" spans="1:56" s="56" customFormat="1" ht="17.25" customHeight="1">
      <c r="A30" s="65"/>
      <c r="B30" s="13"/>
      <c r="C30" s="61">
        <v>2</v>
      </c>
      <c r="D30" s="15" t="s">
        <v>184</v>
      </c>
      <c r="E30" s="14"/>
      <c r="F30" s="14"/>
      <c r="G30" s="16" t="s">
        <v>16</v>
      </c>
      <c r="H30" s="62"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v>0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>
        <f t="shared" si="4"/>
        <v>0</v>
      </c>
      <c r="BB30" s="62">
        <f t="shared" si="8"/>
        <v>0</v>
      </c>
      <c r="BC30" s="156"/>
      <c r="BD30" s="170"/>
    </row>
    <row r="31" spans="1:56" s="56" customFormat="1" ht="17.25" customHeight="1">
      <c r="A31" s="65"/>
      <c r="B31" s="13"/>
      <c r="C31" s="61">
        <v>3</v>
      </c>
      <c r="D31" s="15" t="s">
        <v>17</v>
      </c>
      <c r="E31" s="14"/>
      <c r="F31" s="14"/>
      <c r="G31" s="16" t="s">
        <v>18</v>
      </c>
      <c r="H31" s="74">
        <f>SUM(H32:H39)</f>
        <v>0</v>
      </c>
      <c r="I31" s="74">
        <f>SUM(I32:I39)</f>
        <v>0</v>
      </c>
      <c r="J31" s="74"/>
      <c r="K31" s="74">
        <f>SUM(K32:K39)</f>
        <v>0</v>
      </c>
      <c r="L31" s="74">
        <f>SUM(L32:L39)</f>
        <v>0</v>
      </c>
      <c r="M31" s="74"/>
      <c r="N31" s="74">
        <f>SUM(N32:N39)</f>
        <v>0</v>
      </c>
      <c r="O31" s="74">
        <f>SUM(O32:O39)</f>
        <v>0</v>
      </c>
      <c r="P31" s="74"/>
      <c r="Q31" s="74">
        <f>SUM(Q32:Q39)</f>
        <v>0</v>
      </c>
      <c r="R31" s="74">
        <f>SUM(R32:R39)</f>
        <v>0</v>
      </c>
      <c r="S31" s="74"/>
      <c r="T31" s="74">
        <f>SUM(T32:T39)</f>
        <v>0</v>
      </c>
      <c r="U31" s="74">
        <f>SUM(U32:U39)</f>
        <v>0</v>
      </c>
      <c r="V31" s="74"/>
      <c r="W31" s="74"/>
      <c r="X31" s="74">
        <f>SUM(X32:X39)</f>
        <v>0</v>
      </c>
      <c r="Y31" s="74"/>
      <c r="Z31" s="74">
        <f>SUM(Z32:Z39)</f>
        <v>0</v>
      </c>
      <c r="AA31" s="74">
        <f>SUM(AA32:AA39)</f>
        <v>0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>
        <f>SUM(AL32:AL39)</f>
        <v>0</v>
      </c>
      <c r="AM31" s="74">
        <f>SUM(AM32:AM39)</f>
        <v>0</v>
      </c>
      <c r="AN31" s="74"/>
      <c r="AO31" s="74">
        <f>SUM(AO32:AO39)</f>
        <v>0</v>
      </c>
      <c r="AP31" s="74">
        <f>SUM(AP32:AP39)</f>
        <v>0</v>
      </c>
      <c r="AQ31" s="74"/>
      <c r="AR31" s="74">
        <f>SUM(AR32:AR39)</f>
        <v>0</v>
      </c>
      <c r="AS31" s="74">
        <f>SUM(AS32:AS39)</f>
        <v>0</v>
      </c>
      <c r="AT31" s="74"/>
      <c r="AU31" s="74">
        <f t="shared" ref="AU31:AZ31" si="9">SUM(AU32:AU39)</f>
        <v>0</v>
      </c>
      <c r="AV31" s="74">
        <f t="shared" si="9"/>
        <v>0</v>
      </c>
      <c r="AW31" s="74">
        <f t="shared" si="9"/>
        <v>0</v>
      </c>
      <c r="AX31" s="74">
        <f t="shared" si="9"/>
        <v>0</v>
      </c>
      <c r="AY31" s="74">
        <f t="shared" si="9"/>
        <v>0</v>
      </c>
      <c r="AZ31" s="74">
        <f t="shared" si="9"/>
        <v>0</v>
      </c>
      <c r="BA31" s="62">
        <f t="shared" si="4"/>
        <v>0</v>
      </c>
      <c r="BB31" s="62">
        <f t="shared" si="8"/>
        <v>0</v>
      </c>
      <c r="BC31" s="160"/>
      <c r="BD31" s="170"/>
    </row>
    <row r="32" spans="1:56" s="56" customFormat="1" ht="15" customHeight="1">
      <c r="A32" s="65"/>
      <c r="B32" s="68"/>
      <c r="C32" s="69"/>
      <c r="D32" s="67">
        <v>1</v>
      </c>
      <c r="E32" s="6" t="s">
        <v>19</v>
      </c>
      <c r="F32" s="21"/>
      <c r="G32" s="70" t="s">
        <v>20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>
        <f t="shared" si="4"/>
        <v>0</v>
      </c>
      <c r="BB32" s="35">
        <f t="shared" si="8"/>
        <v>0</v>
      </c>
      <c r="BC32" s="158"/>
      <c r="BD32" s="170"/>
    </row>
    <row r="33" spans="1:56" s="56" customFormat="1" ht="15" customHeight="1">
      <c r="A33" s="65"/>
      <c r="B33" s="68"/>
      <c r="C33" s="69"/>
      <c r="D33" s="67">
        <v>2</v>
      </c>
      <c r="E33" s="6" t="s">
        <v>21</v>
      </c>
      <c r="F33" s="21"/>
      <c r="G33" s="70" t="s">
        <v>22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>
        <f t="shared" si="4"/>
        <v>0</v>
      </c>
      <c r="BB33" s="35">
        <f t="shared" si="8"/>
        <v>0</v>
      </c>
      <c r="BC33" s="158"/>
      <c r="BD33" s="170"/>
    </row>
    <row r="34" spans="1:56" s="56" customFormat="1" ht="15" customHeight="1">
      <c r="A34" s="65"/>
      <c r="B34" s="68"/>
      <c r="C34" s="69"/>
      <c r="D34" s="67">
        <v>3</v>
      </c>
      <c r="E34" s="6" t="s">
        <v>23</v>
      </c>
      <c r="F34" s="21"/>
      <c r="G34" s="70" t="s">
        <v>24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>
        <f t="shared" si="4"/>
        <v>0</v>
      </c>
      <c r="BB34" s="35">
        <f t="shared" si="8"/>
        <v>0</v>
      </c>
      <c r="BC34" s="158"/>
      <c r="BD34" s="170"/>
    </row>
    <row r="35" spans="1:56" s="56" customFormat="1" ht="15" customHeight="1">
      <c r="A35" s="65"/>
      <c r="B35" s="68"/>
      <c r="C35" s="69"/>
      <c r="D35" s="67">
        <v>4</v>
      </c>
      <c r="E35" s="6" t="s">
        <v>25</v>
      </c>
      <c r="F35" s="21"/>
      <c r="G35" s="70" t="s">
        <v>26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>
        <f t="shared" si="4"/>
        <v>0</v>
      </c>
      <c r="BB35" s="35">
        <f t="shared" si="8"/>
        <v>0</v>
      </c>
      <c r="BC35" s="158"/>
      <c r="BD35" s="170"/>
    </row>
    <row r="36" spans="1:56" s="56" customFormat="1" ht="15" customHeight="1">
      <c r="A36" s="65"/>
      <c r="B36" s="68"/>
      <c r="C36" s="69"/>
      <c r="D36" s="67">
        <v>5</v>
      </c>
      <c r="E36" s="6" t="s">
        <v>27</v>
      </c>
      <c r="F36" s="21"/>
      <c r="G36" s="70" t="s">
        <v>28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>
        <f t="shared" si="4"/>
        <v>0</v>
      </c>
      <c r="BB36" s="35">
        <f t="shared" si="8"/>
        <v>0</v>
      </c>
      <c r="BC36" s="158"/>
      <c r="BD36" s="170"/>
    </row>
    <row r="37" spans="1:56" s="56" customFormat="1" ht="15" customHeight="1">
      <c r="A37" s="65"/>
      <c r="B37" s="68"/>
      <c r="C37" s="69"/>
      <c r="D37" s="67">
        <v>6</v>
      </c>
      <c r="E37" s="6" t="s">
        <v>29</v>
      </c>
      <c r="F37" s="21"/>
      <c r="G37" s="70" t="s">
        <v>30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>
        <f t="shared" si="4"/>
        <v>0</v>
      </c>
      <c r="BB37" s="35">
        <f t="shared" si="8"/>
        <v>0</v>
      </c>
      <c r="BC37" s="158"/>
      <c r="BD37" s="170"/>
    </row>
    <row r="38" spans="1:56" s="56" customFormat="1">
      <c r="A38" s="65"/>
      <c r="B38" s="68"/>
      <c r="C38" s="69"/>
      <c r="D38" s="67">
        <v>7</v>
      </c>
      <c r="E38" s="6" t="s">
        <v>31</v>
      </c>
      <c r="F38" s="21"/>
      <c r="G38" s="70" t="s">
        <v>32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>
        <f t="shared" si="4"/>
        <v>0</v>
      </c>
      <c r="BB38" s="35">
        <f t="shared" si="8"/>
        <v>0</v>
      </c>
      <c r="BC38" s="158"/>
      <c r="BD38" s="170"/>
    </row>
    <row r="39" spans="1:56" ht="15" customHeight="1">
      <c r="A39" s="65"/>
      <c r="B39" s="68"/>
      <c r="C39" s="69"/>
      <c r="D39" s="67">
        <v>8</v>
      </c>
      <c r="E39" s="6" t="s">
        <v>33</v>
      </c>
      <c r="F39" s="21"/>
      <c r="G39" s="70" t="s">
        <v>34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>
        <f t="shared" si="4"/>
        <v>0</v>
      </c>
      <c r="BB39" s="35">
        <f t="shared" ref="BB39:BB65" si="10">SUMIF($N$5:$AW$5,"Önként vállalt feladatok",N39:AW39)</f>
        <v>0</v>
      </c>
      <c r="BC39" s="158"/>
      <c r="BD39" s="173"/>
    </row>
    <row r="40" spans="1:56" ht="27" customHeight="1">
      <c r="A40" s="604" t="s">
        <v>35</v>
      </c>
      <c r="B40" s="605"/>
      <c r="C40" s="605"/>
      <c r="D40" s="605"/>
      <c r="E40" s="605"/>
      <c r="F40" s="605"/>
      <c r="G40" s="605"/>
      <c r="H40" s="75">
        <f>H6+H28</f>
        <v>2449000</v>
      </c>
      <c r="I40" s="75">
        <f t="shared" ref="I40:BC40" si="11">I6+I28</f>
        <v>0</v>
      </c>
      <c r="J40" s="75">
        <f t="shared" si="11"/>
        <v>0</v>
      </c>
      <c r="K40" s="75">
        <f t="shared" si="11"/>
        <v>12877299</v>
      </c>
      <c r="L40" s="75">
        <f t="shared" si="11"/>
        <v>0</v>
      </c>
      <c r="M40" s="75">
        <f t="shared" si="11"/>
        <v>0</v>
      </c>
      <c r="N40" s="75">
        <f t="shared" si="11"/>
        <v>700000</v>
      </c>
      <c r="O40" s="75">
        <f t="shared" si="11"/>
        <v>0</v>
      </c>
      <c r="P40" s="75">
        <f t="shared" si="11"/>
        <v>0</v>
      </c>
      <c r="Q40" s="75">
        <f t="shared" si="11"/>
        <v>800000</v>
      </c>
      <c r="R40" s="75">
        <f t="shared" si="11"/>
        <v>0</v>
      </c>
      <c r="S40" s="75">
        <f t="shared" si="11"/>
        <v>0</v>
      </c>
      <c r="T40" s="75">
        <f t="shared" si="11"/>
        <v>0</v>
      </c>
      <c r="U40" s="75">
        <f t="shared" si="11"/>
        <v>0</v>
      </c>
      <c r="V40" s="75">
        <f t="shared" si="11"/>
        <v>0</v>
      </c>
      <c r="W40" s="75">
        <f t="shared" si="11"/>
        <v>10000</v>
      </c>
      <c r="X40" s="75">
        <f t="shared" si="11"/>
        <v>0</v>
      </c>
      <c r="Y40" s="75">
        <f t="shared" si="11"/>
        <v>0</v>
      </c>
      <c r="Z40" s="75">
        <f t="shared" si="11"/>
        <v>515713</v>
      </c>
      <c r="AA40" s="75">
        <f t="shared" si="11"/>
        <v>0</v>
      </c>
      <c r="AB40" s="75">
        <f t="shared" si="11"/>
        <v>0</v>
      </c>
      <c r="AC40" s="75">
        <f t="shared" si="11"/>
        <v>0</v>
      </c>
      <c r="AD40" s="75">
        <f t="shared" si="11"/>
        <v>0</v>
      </c>
      <c r="AE40" s="75">
        <f t="shared" si="11"/>
        <v>0</v>
      </c>
      <c r="AF40" s="75">
        <f t="shared" si="11"/>
        <v>72393425</v>
      </c>
      <c r="AG40" s="75">
        <f t="shared" si="11"/>
        <v>0</v>
      </c>
      <c r="AH40" s="75">
        <f t="shared" si="11"/>
        <v>0</v>
      </c>
      <c r="AI40" s="75">
        <f t="shared" si="11"/>
        <v>251000</v>
      </c>
      <c r="AJ40" s="75">
        <f t="shared" si="11"/>
        <v>0</v>
      </c>
      <c r="AK40" s="75">
        <f t="shared" si="11"/>
        <v>0</v>
      </c>
      <c r="AL40" s="75">
        <f t="shared" si="11"/>
        <v>1050000</v>
      </c>
      <c r="AM40" s="75">
        <f t="shared" si="11"/>
        <v>0</v>
      </c>
      <c r="AN40" s="75">
        <f t="shared" si="11"/>
        <v>0</v>
      </c>
      <c r="AO40" s="75">
        <f t="shared" si="11"/>
        <v>414088</v>
      </c>
      <c r="AP40" s="75">
        <f t="shared" si="11"/>
        <v>0</v>
      </c>
      <c r="AQ40" s="75">
        <f t="shared" si="11"/>
        <v>0</v>
      </c>
      <c r="AR40" s="75">
        <f t="shared" si="11"/>
        <v>1038409</v>
      </c>
      <c r="AS40" s="75">
        <f t="shared" si="11"/>
        <v>0</v>
      </c>
      <c r="AT40" s="75">
        <f t="shared" si="11"/>
        <v>0</v>
      </c>
      <c r="AU40" s="75">
        <f>AU6+AU28</f>
        <v>42762229</v>
      </c>
      <c r="AV40" s="75">
        <f>AV6+AV28</f>
        <v>0</v>
      </c>
      <c r="AW40" s="75">
        <f>AW6+AW28</f>
        <v>0</v>
      </c>
      <c r="AX40" s="75">
        <f t="shared" si="11"/>
        <v>12550387</v>
      </c>
      <c r="AY40" s="75">
        <f t="shared" si="11"/>
        <v>0</v>
      </c>
      <c r="AZ40" s="75">
        <f t="shared" si="11"/>
        <v>0</v>
      </c>
      <c r="BA40" s="75">
        <f t="shared" si="11"/>
        <v>147811550</v>
      </c>
      <c r="BB40" s="75">
        <f t="shared" si="11"/>
        <v>0</v>
      </c>
      <c r="BC40" s="161">
        <f t="shared" si="11"/>
        <v>0</v>
      </c>
      <c r="BD40" s="173"/>
    </row>
    <row r="41" spans="1:56" s="64" customFormat="1" ht="24.75" customHeight="1">
      <c r="A41" s="65"/>
      <c r="B41" s="9">
        <v>3</v>
      </c>
      <c r="C41" s="626" t="s">
        <v>36</v>
      </c>
      <c r="D41" s="626"/>
      <c r="E41" s="626"/>
      <c r="F41" s="626"/>
      <c r="G41" s="626"/>
      <c r="H41" s="43">
        <f>H42+H59+H60</f>
        <v>0</v>
      </c>
      <c r="I41" s="43">
        <f t="shared" ref="I41:BC41" si="12">I42+I59+I60</f>
        <v>0</v>
      </c>
      <c r="J41" s="43">
        <f t="shared" si="12"/>
        <v>0</v>
      </c>
      <c r="K41" s="43">
        <f t="shared" si="12"/>
        <v>1169377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  <c r="Q41" s="43">
        <f t="shared" si="12"/>
        <v>0</v>
      </c>
      <c r="R41" s="43">
        <f t="shared" si="12"/>
        <v>0</v>
      </c>
      <c r="S41" s="43">
        <f t="shared" si="12"/>
        <v>0</v>
      </c>
      <c r="T41" s="43">
        <f t="shared" si="12"/>
        <v>0</v>
      </c>
      <c r="U41" s="43">
        <f t="shared" si="12"/>
        <v>0</v>
      </c>
      <c r="V41" s="43">
        <f t="shared" si="12"/>
        <v>0</v>
      </c>
      <c r="W41" s="43">
        <f t="shared" si="12"/>
        <v>0</v>
      </c>
      <c r="X41" s="43">
        <f t="shared" si="12"/>
        <v>0</v>
      </c>
      <c r="Y41" s="43">
        <f t="shared" si="12"/>
        <v>0</v>
      </c>
      <c r="Z41" s="43">
        <f t="shared" si="12"/>
        <v>0</v>
      </c>
      <c r="AA41" s="43">
        <f t="shared" si="12"/>
        <v>0</v>
      </c>
      <c r="AB41" s="43">
        <f t="shared" si="12"/>
        <v>0</v>
      </c>
      <c r="AC41" s="43">
        <f t="shared" si="12"/>
        <v>0</v>
      </c>
      <c r="AD41" s="43">
        <f t="shared" si="12"/>
        <v>0</v>
      </c>
      <c r="AE41" s="43">
        <f t="shared" si="12"/>
        <v>0</v>
      </c>
      <c r="AF41" s="43">
        <f t="shared" si="12"/>
        <v>0</v>
      </c>
      <c r="AG41" s="43">
        <f t="shared" si="12"/>
        <v>0</v>
      </c>
      <c r="AH41" s="43">
        <f t="shared" si="12"/>
        <v>0</v>
      </c>
      <c r="AI41" s="43">
        <f t="shared" si="12"/>
        <v>0</v>
      </c>
      <c r="AJ41" s="43">
        <f t="shared" si="12"/>
        <v>0</v>
      </c>
      <c r="AK41" s="43">
        <f t="shared" si="12"/>
        <v>0</v>
      </c>
      <c r="AL41" s="43">
        <f t="shared" si="12"/>
        <v>0</v>
      </c>
      <c r="AM41" s="43">
        <f t="shared" si="12"/>
        <v>0</v>
      </c>
      <c r="AN41" s="43">
        <f t="shared" si="12"/>
        <v>0</v>
      </c>
      <c r="AO41" s="43">
        <f t="shared" si="12"/>
        <v>0</v>
      </c>
      <c r="AP41" s="43">
        <f t="shared" si="12"/>
        <v>0</v>
      </c>
      <c r="AQ41" s="43">
        <f t="shared" si="12"/>
        <v>0</v>
      </c>
      <c r="AR41" s="43">
        <f t="shared" si="12"/>
        <v>0</v>
      </c>
      <c r="AS41" s="43">
        <f t="shared" si="12"/>
        <v>0</v>
      </c>
      <c r="AT41" s="43">
        <f t="shared" si="12"/>
        <v>0</v>
      </c>
      <c r="AU41" s="43">
        <f>AU42+AU59+AU60</f>
        <v>0</v>
      </c>
      <c r="AV41" s="43">
        <f>AV42+AV59+AV60</f>
        <v>0</v>
      </c>
      <c r="AW41" s="43">
        <f>AW42+AW59+AW60</f>
        <v>0</v>
      </c>
      <c r="AX41" s="43">
        <f t="shared" si="12"/>
        <v>0</v>
      </c>
      <c r="AY41" s="43">
        <f t="shared" si="12"/>
        <v>0</v>
      </c>
      <c r="AZ41" s="43">
        <f t="shared" si="12"/>
        <v>0</v>
      </c>
      <c r="BA41" s="43">
        <f t="shared" si="12"/>
        <v>1169377</v>
      </c>
      <c r="BB41" s="43">
        <f t="shared" si="12"/>
        <v>0</v>
      </c>
      <c r="BC41" s="140">
        <f t="shared" si="12"/>
        <v>0</v>
      </c>
      <c r="BD41" s="172"/>
    </row>
    <row r="42" spans="1:56" s="64" customFormat="1" ht="15" customHeight="1">
      <c r="A42" s="65"/>
      <c r="B42" s="68"/>
      <c r="C42" s="14">
        <v>1</v>
      </c>
      <c r="D42" s="15" t="s">
        <v>37</v>
      </c>
      <c r="E42" s="76"/>
      <c r="F42" s="76"/>
      <c r="G42" s="16" t="s">
        <v>38</v>
      </c>
      <c r="H42" s="77">
        <f>H43+H56+H57+H58</f>
        <v>0</v>
      </c>
      <c r="I42" s="77">
        <f t="shared" ref="I42:BC42" si="13">I43+I56+I57+I58</f>
        <v>0</v>
      </c>
      <c r="J42" s="77">
        <f t="shared" si="13"/>
        <v>0</v>
      </c>
      <c r="K42" s="77">
        <f t="shared" si="13"/>
        <v>1169377</v>
      </c>
      <c r="L42" s="77">
        <f t="shared" si="13"/>
        <v>0</v>
      </c>
      <c r="M42" s="77">
        <f t="shared" si="13"/>
        <v>0</v>
      </c>
      <c r="N42" s="77">
        <f t="shared" si="13"/>
        <v>0</v>
      </c>
      <c r="O42" s="77">
        <f t="shared" si="13"/>
        <v>0</v>
      </c>
      <c r="P42" s="77">
        <f t="shared" si="13"/>
        <v>0</v>
      </c>
      <c r="Q42" s="77">
        <f t="shared" si="13"/>
        <v>0</v>
      </c>
      <c r="R42" s="77">
        <f t="shared" si="13"/>
        <v>0</v>
      </c>
      <c r="S42" s="77">
        <f t="shared" si="13"/>
        <v>0</v>
      </c>
      <c r="T42" s="77">
        <f t="shared" si="13"/>
        <v>0</v>
      </c>
      <c r="U42" s="77">
        <f t="shared" si="13"/>
        <v>0</v>
      </c>
      <c r="V42" s="77">
        <f t="shared" si="13"/>
        <v>0</v>
      </c>
      <c r="W42" s="77">
        <f t="shared" si="13"/>
        <v>0</v>
      </c>
      <c r="X42" s="77">
        <f t="shared" si="13"/>
        <v>0</v>
      </c>
      <c r="Y42" s="77">
        <f t="shared" si="13"/>
        <v>0</v>
      </c>
      <c r="Z42" s="77">
        <f t="shared" si="13"/>
        <v>0</v>
      </c>
      <c r="AA42" s="77">
        <f t="shared" si="13"/>
        <v>0</v>
      </c>
      <c r="AB42" s="77">
        <f t="shared" si="13"/>
        <v>0</v>
      </c>
      <c r="AC42" s="77">
        <f t="shared" si="13"/>
        <v>0</v>
      </c>
      <c r="AD42" s="77">
        <f t="shared" si="13"/>
        <v>0</v>
      </c>
      <c r="AE42" s="77">
        <f t="shared" si="13"/>
        <v>0</v>
      </c>
      <c r="AF42" s="77">
        <f t="shared" si="13"/>
        <v>0</v>
      </c>
      <c r="AG42" s="77">
        <f t="shared" si="13"/>
        <v>0</v>
      </c>
      <c r="AH42" s="77">
        <f t="shared" si="13"/>
        <v>0</v>
      </c>
      <c r="AI42" s="77">
        <f t="shared" si="13"/>
        <v>0</v>
      </c>
      <c r="AJ42" s="77">
        <f t="shared" si="13"/>
        <v>0</v>
      </c>
      <c r="AK42" s="77">
        <f t="shared" si="13"/>
        <v>0</v>
      </c>
      <c r="AL42" s="77">
        <f t="shared" si="13"/>
        <v>0</v>
      </c>
      <c r="AM42" s="77">
        <f t="shared" si="13"/>
        <v>0</v>
      </c>
      <c r="AN42" s="77">
        <f t="shared" si="13"/>
        <v>0</v>
      </c>
      <c r="AO42" s="77">
        <f t="shared" si="13"/>
        <v>0</v>
      </c>
      <c r="AP42" s="77">
        <f t="shared" si="13"/>
        <v>0</v>
      </c>
      <c r="AQ42" s="77">
        <f t="shared" si="13"/>
        <v>0</v>
      </c>
      <c r="AR42" s="77">
        <f t="shared" si="13"/>
        <v>0</v>
      </c>
      <c r="AS42" s="77">
        <f t="shared" si="13"/>
        <v>0</v>
      </c>
      <c r="AT42" s="77">
        <f t="shared" si="13"/>
        <v>0</v>
      </c>
      <c r="AU42" s="77">
        <f>AU43+AU56+AU57+AU58</f>
        <v>0</v>
      </c>
      <c r="AV42" s="77">
        <f>AV43+AV56+AV57+AV58</f>
        <v>0</v>
      </c>
      <c r="AW42" s="77">
        <f>AW43+AW56+AW57+AW58</f>
        <v>0</v>
      </c>
      <c r="AX42" s="77">
        <f t="shared" si="13"/>
        <v>0</v>
      </c>
      <c r="AY42" s="77">
        <f t="shared" si="13"/>
        <v>0</v>
      </c>
      <c r="AZ42" s="77">
        <f t="shared" si="13"/>
        <v>0</v>
      </c>
      <c r="BA42" s="77">
        <f t="shared" si="13"/>
        <v>1169377</v>
      </c>
      <c r="BB42" s="77">
        <f t="shared" si="13"/>
        <v>0</v>
      </c>
      <c r="BC42" s="162">
        <f t="shared" si="13"/>
        <v>0</v>
      </c>
      <c r="BD42" s="172"/>
    </row>
    <row r="43" spans="1:56" s="78" customFormat="1" ht="15" customHeight="1">
      <c r="A43" s="65"/>
      <c r="B43" s="68"/>
      <c r="C43" s="69"/>
      <c r="D43" s="21">
        <v>1</v>
      </c>
      <c r="E43" s="6" t="s">
        <v>39</v>
      </c>
      <c r="F43" s="6"/>
      <c r="G43" s="6" t="s">
        <v>40</v>
      </c>
      <c r="H43" s="25">
        <f>SUM(H44:H55)</f>
        <v>0</v>
      </c>
      <c r="I43" s="25">
        <f>SUM(I44:I55)</f>
        <v>0</v>
      </c>
      <c r="J43" s="25"/>
      <c r="K43" s="25">
        <f>SUM(K44:K55)</f>
        <v>0</v>
      </c>
      <c r="L43" s="25">
        <f>SUM(L44:L55)</f>
        <v>0</v>
      </c>
      <c r="M43" s="25"/>
      <c r="N43" s="25">
        <f>SUM(N44:N55)</f>
        <v>0</v>
      </c>
      <c r="O43" s="25">
        <f>SUM(O44:O55)</f>
        <v>0</v>
      </c>
      <c r="P43" s="25"/>
      <c r="Q43" s="25">
        <f>SUM(Q44:Q55)</f>
        <v>0</v>
      </c>
      <c r="R43" s="25">
        <f>SUM(R44:R55)</f>
        <v>0</v>
      </c>
      <c r="S43" s="25"/>
      <c r="T43" s="25">
        <f>SUM(T44:T55)</f>
        <v>0</v>
      </c>
      <c r="U43" s="25">
        <f>SUM(U44:U55)</f>
        <v>0</v>
      </c>
      <c r="V43" s="25"/>
      <c r="W43" s="25">
        <f>SUM(W44:W55)</f>
        <v>0</v>
      </c>
      <c r="X43" s="25">
        <f>SUM(X44:X55)</f>
        <v>0</v>
      </c>
      <c r="Y43" s="25"/>
      <c r="Z43" s="25">
        <f>SUM(Z44:Z55)</f>
        <v>0</v>
      </c>
      <c r="AA43" s="25">
        <f>SUM(AA44:AA55)</f>
        <v>0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>
        <f>SUM(AL44:AL55)</f>
        <v>0</v>
      </c>
      <c r="AM43" s="25">
        <f>SUM(AM44:AM55)</f>
        <v>0</v>
      </c>
      <c r="AN43" s="25"/>
      <c r="AO43" s="25">
        <f>SUM(AO44:AO55)</f>
        <v>0</v>
      </c>
      <c r="AP43" s="25">
        <f>SUM(AP44:AP55)</f>
        <v>0</v>
      </c>
      <c r="AQ43" s="25"/>
      <c r="AR43" s="25">
        <f>SUM(AR44:AR55)</f>
        <v>0</v>
      </c>
      <c r="AS43" s="25">
        <f>SUM(AS44:AS55)</f>
        <v>0</v>
      </c>
      <c r="AT43" s="25"/>
      <c r="AU43" s="25">
        <f t="shared" ref="AU43:AZ43" si="14">SUM(AU44:AU55)</f>
        <v>0</v>
      </c>
      <c r="AV43" s="25">
        <f t="shared" si="14"/>
        <v>0</v>
      </c>
      <c r="AW43" s="25">
        <f t="shared" si="14"/>
        <v>0</v>
      </c>
      <c r="AX43" s="25">
        <f t="shared" si="14"/>
        <v>0</v>
      </c>
      <c r="AY43" s="25">
        <f t="shared" si="14"/>
        <v>0</v>
      </c>
      <c r="AZ43" s="25">
        <f t="shared" si="14"/>
        <v>0</v>
      </c>
      <c r="BA43" s="35">
        <f t="shared" si="4"/>
        <v>0</v>
      </c>
      <c r="BB43" s="35">
        <f t="shared" si="10"/>
        <v>0</v>
      </c>
      <c r="BC43" s="132"/>
      <c r="BD43" s="174"/>
    </row>
    <row r="44" spans="1:56" ht="15" customHeight="1">
      <c r="A44" s="65"/>
      <c r="B44" s="68"/>
      <c r="C44" s="69"/>
      <c r="D44" s="72"/>
      <c r="E44" s="21">
        <v>1</v>
      </c>
      <c r="F44" s="6" t="s">
        <v>41</v>
      </c>
      <c r="G44" s="6" t="s">
        <v>42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35">
        <f t="shared" si="4"/>
        <v>0</v>
      </c>
      <c r="BB44" s="35">
        <f t="shared" si="10"/>
        <v>0</v>
      </c>
      <c r="BC44" s="133"/>
      <c r="BD44" s="173"/>
    </row>
    <row r="45" spans="1:56" s="64" customFormat="1" ht="15" customHeight="1">
      <c r="A45" s="65"/>
      <c r="B45" s="68"/>
      <c r="C45" s="69"/>
      <c r="D45" s="72"/>
      <c r="E45" s="21">
        <v>2</v>
      </c>
      <c r="F45" s="6" t="s">
        <v>43</v>
      </c>
      <c r="G45" s="6" t="s">
        <v>44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35">
        <f t="shared" si="4"/>
        <v>0</v>
      </c>
      <c r="BB45" s="35">
        <f t="shared" si="10"/>
        <v>0</v>
      </c>
      <c r="BC45" s="133"/>
      <c r="BD45" s="172"/>
    </row>
    <row r="46" spans="1:56" s="64" customFormat="1" ht="15.75" hidden="1" customHeight="1">
      <c r="A46" s="65"/>
      <c r="B46" s="68"/>
      <c r="C46" s="69"/>
      <c r="D46" s="72"/>
      <c r="E46" s="79"/>
      <c r="F46" s="24" t="s">
        <v>45</v>
      </c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35">
        <f t="shared" si="4"/>
        <v>0</v>
      </c>
      <c r="BB46" s="35">
        <f t="shared" si="10"/>
        <v>0</v>
      </c>
      <c r="BC46" s="132"/>
      <c r="BD46" s="172"/>
    </row>
    <row r="47" spans="1:56" s="64" customFormat="1" ht="15.75" hidden="1" customHeight="1">
      <c r="A47" s="65"/>
      <c r="B47" s="68"/>
      <c r="C47" s="69"/>
      <c r="D47" s="72"/>
      <c r="E47" s="79"/>
      <c r="F47" s="68"/>
      <c r="G47" s="68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35">
        <f t="shared" si="4"/>
        <v>0</v>
      </c>
      <c r="BB47" s="35">
        <f t="shared" si="10"/>
        <v>0</v>
      </c>
      <c r="BC47" s="163"/>
      <c r="BD47" s="172"/>
    </row>
    <row r="48" spans="1:56" s="64" customFormat="1" ht="15.75" hidden="1" customHeight="1">
      <c r="A48" s="65"/>
      <c r="B48" s="68"/>
      <c r="C48" s="69"/>
      <c r="D48" s="72"/>
      <c r="E48" s="79"/>
      <c r="F48" s="68"/>
      <c r="G48" s="68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35">
        <f t="shared" si="4"/>
        <v>0</v>
      </c>
      <c r="BB48" s="35">
        <f t="shared" si="10"/>
        <v>0</v>
      </c>
      <c r="BC48" s="163"/>
      <c r="BD48" s="172"/>
    </row>
    <row r="49" spans="1:56" s="64" customFormat="1" ht="15.75" hidden="1" customHeight="1">
      <c r="A49" s="65"/>
      <c r="B49" s="68"/>
      <c r="C49" s="69"/>
      <c r="D49" s="72"/>
      <c r="E49" s="79"/>
      <c r="F49" s="68"/>
      <c r="G49" s="68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35">
        <f t="shared" si="4"/>
        <v>0</v>
      </c>
      <c r="BB49" s="35">
        <f t="shared" si="10"/>
        <v>0</v>
      </c>
      <c r="BC49" s="163"/>
      <c r="BD49" s="172"/>
    </row>
    <row r="50" spans="1:56" s="64" customFormat="1" ht="15.75" hidden="1" customHeight="1">
      <c r="A50" s="65"/>
      <c r="B50" s="68"/>
      <c r="C50" s="69"/>
      <c r="D50" s="72"/>
      <c r="E50" s="79"/>
      <c r="F50" s="68"/>
      <c r="G50" s="68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35">
        <f t="shared" si="4"/>
        <v>0</v>
      </c>
      <c r="BB50" s="35">
        <f t="shared" si="10"/>
        <v>0</v>
      </c>
      <c r="BC50" s="163"/>
      <c r="BD50" s="172"/>
    </row>
    <row r="51" spans="1:56" s="64" customFormat="1" ht="15.75" hidden="1" customHeight="1">
      <c r="A51" s="65"/>
      <c r="B51" s="68"/>
      <c r="C51" s="69"/>
      <c r="D51" s="72"/>
      <c r="E51" s="79"/>
      <c r="F51" s="68"/>
      <c r="G51" s="68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35">
        <f t="shared" si="4"/>
        <v>0</v>
      </c>
      <c r="BB51" s="35">
        <f t="shared" si="10"/>
        <v>0</v>
      </c>
      <c r="BC51" s="163"/>
      <c r="BD51" s="172"/>
    </row>
    <row r="52" spans="1:56" s="64" customFormat="1" ht="15.75" hidden="1" customHeight="1">
      <c r="A52" s="65"/>
      <c r="B52" s="68"/>
      <c r="C52" s="69"/>
      <c r="D52" s="72"/>
      <c r="E52" s="79"/>
      <c r="F52" s="68"/>
      <c r="G52" s="68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35">
        <f t="shared" si="4"/>
        <v>0</v>
      </c>
      <c r="BB52" s="35">
        <f t="shared" si="10"/>
        <v>0</v>
      </c>
      <c r="BC52" s="163"/>
      <c r="BD52" s="172"/>
    </row>
    <row r="53" spans="1:56" s="64" customFormat="1" ht="15.75" hidden="1" customHeight="1">
      <c r="A53" s="65"/>
      <c r="B53" s="68"/>
      <c r="C53" s="69"/>
      <c r="D53" s="72"/>
      <c r="E53" s="79"/>
      <c r="F53" s="68"/>
      <c r="G53" s="68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35">
        <f t="shared" si="4"/>
        <v>0</v>
      </c>
      <c r="BB53" s="35">
        <f t="shared" si="10"/>
        <v>0</v>
      </c>
      <c r="BC53" s="163"/>
      <c r="BD53" s="172"/>
    </row>
    <row r="54" spans="1:56" s="64" customFormat="1" ht="15.75" hidden="1" customHeight="1">
      <c r="A54" s="65"/>
      <c r="B54" s="68"/>
      <c r="C54" s="69"/>
      <c r="D54" s="72"/>
      <c r="E54" s="79"/>
      <c r="F54" s="68"/>
      <c r="G54" s="68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35">
        <f t="shared" si="4"/>
        <v>0</v>
      </c>
      <c r="BB54" s="35">
        <f t="shared" si="10"/>
        <v>0</v>
      </c>
      <c r="BC54" s="163"/>
      <c r="BD54" s="172"/>
    </row>
    <row r="55" spans="1:56" s="64" customFormat="1" ht="15" customHeight="1">
      <c r="A55" s="65"/>
      <c r="B55" s="68"/>
      <c r="C55" s="69"/>
      <c r="D55" s="72"/>
      <c r="E55" s="21">
        <v>3</v>
      </c>
      <c r="F55" s="13" t="s">
        <v>46</v>
      </c>
      <c r="G55" s="6" t="s">
        <v>47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35">
        <f t="shared" si="4"/>
        <v>0</v>
      </c>
      <c r="BB55" s="35">
        <f t="shared" si="10"/>
        <v>0</v>
      </c>
      <c r="BC55" s="133"/>
      <c r="BD55" s="172"/>
    </row>
    <row r="56" spans="1:56" s="64" customFormat="1" ht="15" customHeight="1">
      <c r="A56" s="65"/>
      <c r="B56" s="68"/>
      <c r="C56" s="69"/>
      <c r="D56" s="72">
        <v>2</v>
      </c>
      <c r="E56" s="6" t="s">
        <v>454</v>
      </c>
      <c r="F56" s="24"/>
      <c r="G56" s="24" t="s">
        <v>455</v>
      </c>
      <c r="H56" s="25"/>
      <c r="I56" s="25"/>
      <c r="J56" s="25"/>
      <c r="K56" s="25">
        <v>1169377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35">
        <f t="shared" si="4"/>
        <v>1169377</v>
      </c>
      <c r="BB56" s="35">
        <f t="shared" si="10"/>
        <v>0</v>
      </c>
      <c r="BC56" s="132"/>
      <c r="BD56" s="172"/>
    </row>
    <row r="57" spans="1:56" s="64" customFormat="1" ht="15" customHeight="1">
      <c r="A57" s="65"/>
      <c r="B57" s="68"/>
      <c r="C57" s="69"/>
      <c r="D57" s="72">
        <v>3</v>
      </c>
      <c r="E57" s="6" t="s">
        <v>49</v>
      </c>
      <c r="F57" s="24"/>
      <c r="G57" s="24" t="s">
        <v>50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35">
        <f t="shared" si="4"/>
        <v>0</v>
      </c>
      <c r="BB57" s="35">
        <f t="shared" si="10"/>
        <v>0</v>
      </c>
      <c r="BC57" s="132"/>
      <c r="BD57" s="172"/>
    </row>
    <row r="58" spans="1:56" s="64" customFormat="1" ht="15" customHeight="1">
      <c r="A58" s="65"/>
      <c r="B58" s="68"/>
      <c r="C58" s="69"/>
      <c r="D58" s="72">
        <v>4</v>
      </c>
      <c r="E58" s="6" t="s">
        <v>51</v>
      </c>
      <c r="F58" s="24"/>
      <c r="G58" s="24" t="s">
        <v>52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35">
        <f t="shared" si="4"/>
        <v>0</v>
      </c>
      <c r="BB58" s="35">
        <f t="shared" si="10"/>
        <v>0</v>
      </c>
      <c r="BC58" s="132"/>
      <c r="BD58" s="172"/>
    </row>
    <row r="59" spans="1:56" s="64" customFormat="1" ht="15" customHeight="1">
      <c r="A59" s="65"/>
      <c r="B59" s="68"/>
      <c r="C59" s="81">
        <v>2</v>
      </c>
      <c r="D59" s="15" t="s">
        <v>53</v>
      </c>
      <c r="E59" s="76"/>
      <c r="F59" s="76"/>
      <c r="G59" s="76" t="s">
        <v>54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62">
        <f t="shared" si="4"/>
        <v>0</v>
      </c>
      <c r="BB59" s="62">
        <f t="shared" si="10"/>
        <v>0</v>
      </c>
      <c r="BC59" s="162"/>
      <c r="BD59" s="172"/>
    </row>
    <row r="60" spans="1:56" s="64" customFormat="1" ht="15" customHeight="1">
      <c r="A60" s="65"/>
      <c r="B60" s="68"/>
      <c r="C60" s="81">
        <v>3</v>
      </c>
      <c r="D60" s="606" t="s">
        <v>55</v>
      </c>
      <c r="E60" s="606"/>
      <c r="F60" s="606"/>
      <c r="G60" s="76" t="s">
        <v>56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62">
        <f t="shared" si="4"/>
        <v>0</v>
      </c>
      <c r="BB60" s="62">
        <f t="shared" si="10"/>
        <v>0</v>
      </c>
      <c r="BC60" s="162"/>
      <c r="BD60" s="172"/>
    </row>
    <row r="61" spans="1:56" s="56" customFormat="1" ht="27" customHeight="1">
      <c r="A61" s="632" t="s">
        <v>57</v>
      </c>
      <c r="B61" s="633"/>
      <c r="C61" s="633"/>
      <c r="D61" s="633"/>
      <c r="E61" s="633"/>
      <c r="F61" s="633"/>
      <c r="G61" s="633"/>
      <c r="H61" s="82">
        <f>H40+H41</f>
        <v>2449000</v>
      </c>
      <c r="I61" s="82">
        <f t="shared" ref="I61:BC61" si="15">I40+I41</f>
        <v>0</v>
      </c>
      <c r="J61" s="82">
        <f t="shared" si="15"/>
        <v>0</v>
      </c>
      <c r="K61" s="82">
        <f t="shared" si="15"/>
        <v>14046676</v>
      </c>
      <c r="L61" s="82">
        <f t="shared" si="15"/>
        <v>0</v>
      </c>
      <c r="M61" s="82">
        <f t="shared" si="15"/>
        <v>0</v>
      </c>
      <c r="N61" s="82">
        <f t="shared" si="15"/>
        <v>700000</v>
      </c>
      <c r="O61" s="82">
        <f t="shared" si="15"/>
        <v>0</v>
      </c>
      <c r="P61" s="82">
        <f t="shared" si="15"/>
        <v>0</v>
      </c>
      <c r="Q61" s="82">
        <f t="shared" si="15"/>
        <v>800000</v>
      </c>
      <c r="R61" s="82">
        <f t="shared" si="15"/>
        <v>0</v>
      </c>
      <c r="S61" s="82">
        <f t="shared" si="15"/>
        <v>0</v>
      </c>
      <c r="T61" s="82">
        <f t="shared" si="15"/>
        <v>0</v>
      </c>
      <c r="U61" s="82">
        <f t="shared" si="15"/>
        <v>0</v>
      </c>
      <c r="V61" s="82">
        <f t="shared" si="15"/>
        <v>0</v>
      </c>
      <c r="W61" s="82">
        <f t="shared" si="15"/>
        <v>10000</v>
      </c>
      <c r="X61" s="82">
        <f t="shared" si="15"/>
        <v>0</v>
      </c>
      <c r="Y61" s="82">
        <f t="shared" si="15"/>
        <v>0</v>
      </c>
      <c r="Z61" s="82">
        <f t="shared" si="15"/>
        <v>515713</v>
      </c>
      <c r="AA61" s="82">
        <f t="shared" si="15"/>
        <v>0</v>
      </c>
      <c r="AB61" s="82">
        <f t="shared" si="15"/>
        <v>0</v>
      </c>
      <c r="AC61" s="82">
        <f t="shared" si="15"/>
        <v>0</v>
      </c>
      <c r="AD61" s="82">
        <f t="shared" si="15"/>
        <v>0</v>
      </c>
      <c r="AE61" s="82">
        <f t="shared" si="15"/>
        <v>0</v>
      </c>
      <c r="AF61" s="82">
        <f t="shared" si="15"/>
        <v>72393425</v>
      </c>
      <c r="AG61" s="82">
        <f t="shared" si="15"/>
        <v>0</v>
      </c>
      <c r="AH61" s="82">
        <f t="shared" si="15"/>
        <v>0</v>
      </c>
      <c r="AI61" s="82">
        <f t="shared" si="15"/>
        <v>251000</v>
      </c>
      <c r="AJ61" s="82">
        <f t="shared" si="15"/>
        <v>0</v>
      </c>
      <c r="AK61" s="82">
        <f t="shared" si="15"/>
        <v>0</v>
      </c>
      <c r="AL61" s="82">
        <f t="shared" si="15"/>
        <v>1050000</v>
      </c>
      <c r="AM61" s="82">
        <f t="shared" si="15"/>
        <v>0</v>
      </c>
      <c r="AN61" s="82">
        <f t="shared" si="15"/>
        <v>0</v>
      </c>
      <c r="AO61" s="82">
        <f t="shared" si="15"/>
        <v>414088</v>
      </c>
      <c r="AP61" s="82">
        <f t="shared" si="15"/>
        <v>0</v>
      </c>
      <c r="AQ61" s="82">
        <f t="shared" si="15"/>
        <v>0</v>
      </c>
      <c r="AR61" s="82">
        <f t="shared" si="15"/>
        <v>1038409</v>
      </c>
      <c r="AS61" s="82">
        <f t="shared" si="15"/>
        <v>0</v>
      </c>
      <c r="AT61" s="82">
        <f t="shared" si="15"/>
        <v>0</v>
      </c>
      <c r="AU61" s="82">
        <f>AU40+AU41</f>
        <v>42762229</v>
      </c>
      <c r="AV61" s="82">
        <f>AV40+AV41</f>
        <v>0</v>
      </c>
      <c r="AW61" s="82">
        <f>AW40+AW41</f>
        <v>0</v>
      </c>
      <c r="AX61" s="82">
        <f t="shared" si="15"/>
        <v>12550387</v>
      </c>
      <c r="AY61" s="82">
        <f t="shared" si="15"/>
        <v>0</v>
      </c>
      <c r="AZ61" s="82">
        <f t="shared" si="15"/>
        <v>0</v>
      </c>
      <c r="BA61" s="82">
        <f t="shared" si="15"/>
        <v>148980927</v>
      </c>
      <c r="BB61" s="82">
        <f t="shared" si="15"/>
        <v>0</v>
      </c>
      <c r="BC61" s="164">
        <f t="shared" si="15"/>
        <v>0</v>
      </c>
      <c r="BD61" s="170"/>
    </row>
    <row r="62" spans="1:56" s="56" customFormat="1" ht="27" customHeight="1">
      <c r="A62" s="632" t="s">
        <v>58</v>
      </c>
      <c r="B62" s="633"/>
      <c r="C62" s="633"/>
      <c r="D62" s="633"/>
      <c r="E62" s="633"/>
      <c r="F62" s="633"/>
      <c r="G62" s="633"/>
      <c r="H62" s="82">
        <f>H57</f>
        <v>0</v>
      </c>
      <c r="I62" s="82">
        <f t="shared" ref="I62:BC62" si="16">I57</f>
        <v>0</v>
      </c>
      <c r="J62" s="82">
        <f t="shared" si="16"/>
        <v>0</v>
      </c>
      <c r="K62" s="82">
        <f t="shared" si="16"/>
        <v>0</v>
      </c>
      <c r="L62" s="82">
        <f t="shared" si="16"/>
        <v>0</v>
      </c>
      <c r="M62" s="82">
        <f t="shared" si="16"/>
        <v>0</v>
      </c>
      <c r="N62" s="82">
        <f t="shared" si="16"/>
        <v>0</v>
      </c>
      <c r="O62" s="82">
        <f t="shared" si="16"/>
        <v>0</v>
      </c>
      <c r="P62" s="82">
        <f t="shared" si="16"/>
        <v>0</v>
      </c>
      <c r="Q62" s="82">
        <f t="shared" si="16"/>
        <v>0</v>
      </c>
      <c r="R62" s="82">
        <f t="shared" si="16"/>
        <v>0</v>
      </c>
      <c r="S62" s="82">
        <f t="shared" si="16"/>
        <v>0</v>
      </c>
      <c r="T62" s="82">
        <f t="shared" si="16"/>
        <v>0</v>
      </c>
      <c r="U62" s="82">
        <f t="shared" si="16"/>
        <v>0</v>
      </c>
      <c r="V62" s="82">
        <f t="shared" si="16"/>
        <v>0</v>
      </c>
      <c r="W62" s="82">
        <f t="shared" si="16"/>
        <v>0</v>
      </c>
      <c r="X62" s="82">
        <f t="shared" si="16"/>
        <v>0</v>
      </c>
      <c r="Y62" s="82">
        <f t="shared" si="16"/>
        <v>0</v>
      </c>
      <c r="Z62" s="82">
        <f t="shared" si="16"/>
        <v>0</v>
      </c>
      <c r="AA62" s="82">
        <f t="shared" si="16"/>
        <v>0</v>
      </c>
      <c r="AB62" s="82">
        <f t="shared" si="16"/>
        <v>0</v>
      </c>
      <c r="AC62" s="82">
        <f t="shared" si="16"/>
        <v>0</v>
      </c>
      <c r="AD62" s="82">
        <f t="shared" si="16"/>
        <v>0</v>
      </c>
      <c r="AE62" s="82">
        <f t="shared" si="16"/>
        <v>0</v>
      </c>
      <c r="AF62" s="82">
        <f t="shared" si="16"/>
        <v>0</v>
      </c>
      <c r="AG62" s="82">
        <f t="shared" si="16"/>
        <v>0</v>
      </c>
      <c r="AH62" s="82">
        <f t="shared" si="16"/>
        <v>0</v>
      </c>
      <c r="AI62" s="82">
        <f t="shared" si="16"/>
        <v>0</v>
      </c>
      <c r="AJ62" s="82">
        <f t="shared" si="16"/>
        <v>0</v>
      </c>
      <c r="AK62" s="82">
        <f t="shared" si="16"/>
        <v>0</v>
      </c>
      <c r="AL62" s="82">
        <f t="shared" si="16"/>
        <v>0</v>
      </c>
      <c r="AM62" s="82">
        <f t="shared" si="16"/>
        <v>0</v>
      </c>
      <c r="AN62" s="82">
        <f t="shared" si="16"/>
        <v>0</v>
      </c>
      <c r="AO62" s="82">
        <f t="shared" si="16"/>
        <v>0</v>
      </c>
      <c r="AP62" s="82">
        <f t="shared" si="16"/>
        <v>0</v>
      </c>
      <c r="AQ62" s="82">
        <f t="shared" si="16"/>
        <v>0</v>
      </c>
      <c r="AR62" s="82">
        <f t="shared" si="16"/>
        <v>0</v>
      </c>
      <c r="AS62" s="82">
        <f t="shared" si="16"/>
        <v>0</v>
      </c>
      <c r="AT62" s="82">
        <f t="shared" si="16"/>
        <v>0</v>
      </c>
      <c r="AU62" s="82">
        <f>AU57</f>
        <v>0</v>
      </c>
      <c r="AV62" s="82">
        <f>AV57</f>
        <v>0</v>
      </c>
      <c r="AW62" s="82">
        <f>AW57</f>
        <v>0</v>
      </c>
      <c r="AX62" s="82">
        <f t="shared" si="16"/>
        <v>0</v>
      </c>
      <c r="AY62" s="82">
        <f t="shared" si="16"/>
        <v>0</v>
      </c>
      <c r="AZ62" s="82">
        <f t="shared" si="16"/>
        <v>0</v>
      </c>
      <c r="BA62" s="82">
        <f t="shared" si="16"/>
        <v>0</v>
      </c>
      <c r="BB62" s="82">
        <f t="shared" si="16"/>
        <v>0</v>
      </c>
      <c r="BC62" s="164">
        <f t="shared" si="16"/>
        <v>0</v>
      </c>
      <c r="BD62" s="170"/>
    </row>
    <row r="63" spans="1:56" s="56" customFormat="1" ht="27" customHeight="1">
      <c r="A63" s="632" t="s">
        <v>59</v>
      </c>
      <c r="B63" s="633"/>
      <c r="C63" s="633"/>
      <c r="D63" s="633"/>
      <c r="E63" s="633"/>
      <c r="F63" s="633"/>
      <c r="G63" s="633"/>
      <c r="H63" s="82">
        <f>H61-H62</f>
        <v>2449000</v>
      </c>
      <c r="I63" s="82">
        <f t="shared" ref="I63:BC63" si="17">I61-I62</f>
        <v>0</v>
      </c>
      <c r="J63" s="82">
        <f t="shared" si="17"/>
        <v>0</v>
      </c>
      <c r="K63" s="82">
        <f t="shared" si="17"/>
        <v>14046676</v>
      </c>
      <c r="L63" s="82">
        <f t="shared" si="17"/>
        <v>0</v>
      </c>
      <c r="M63" s="82">
        <f t="shared" si="17"/>
        <v>0</v>
      </c>
      <c r="N63" s="82">
        <f t="shared" si="17"/>
        <v>700000</v>
      </c>
      <c r="O63" s="82">
        <f t="shared" si="17"/>
        <v>0</v>
      </c>
      <c r="P63" s="82">
        <f t="shared" si="17"/>
        <v>0</v>
      </c>
      <c r="Q63" s="82">
        <f t="shared" si="17"/>
        <v>800000</v>
      </c>
      <c r="R63" s="82">
        <f t="shared" si="17"/>
        <v>0</v>
      </c>
      <c r="S63" s="82">
        <f t="shared" si="17"/>
        <v>0</v>
      </c>
      <c r="T63" s="82">
        <f t="shared" si="17"/>
        <v>0</v>
      </c>
      <c r="U63" s="82">
        <f t="shared" si="17"/>
        <v>0</v>
      </c>
      <c r="V63" s="82">
        <f t="shared" si="17"/>
        <v>0</v>
      </c>
      <c r="W63" s="82">
        <f t="shared" si="17"/>
        <v>10000</v>
      </c>
      <c r="X63" s="82">
        <f t="shared" si="17"/>
        <v>0</v>
      </c>
      <c r="Y63" s="82">
        <f t="shared" si="17"/>
        <v>0</v>
      </c>
      <c r="Z63" s="82">
        <f t="shared" si="17"/>
        <v>515713</v>
      </c>
      <c r="AA63" s="82">
        <f t="shared" si="17"/>
        <v>0</v>
      </c>
      <c r="AB63" s="82">
        <f t="shared" si="17"/>
        <v>0</v>
      </c>
      <c r="AC63" s="82">
        <f t="shared" si="17"/>
        <v>0</v>
      </c>
      <c r="AD63" s="82">
        <f t="shared" si="17"/>
        <v>0</v>
      </c>
      <c r="AE63" s="82">
        <f t="shared" si="17"/>
        <v>0</v>
      </c>
      <c r="AF63" s="82">
        <f t="shared" si="17"/>
        <v>72393425</v>
      </c>
      <c r="AG63" s="82">
        <f t="shared" si="17"/>
        <v>0</v>
      </c>
      <c r="AH63" s="82">
        <f t="shared" si="17"/>
        <v>0</v>
      </c>
      <c r="AI63" s="82">
        <f t="shared" si="17"/>
        <v>251000</v>
      </c>
      <c r="AJ63" s="82">
        <f t="shared" si="17"/>
        <v>0</v>
      </c>
      <c r="AK63" s="82">
        <f t="shared" si="17"/>
        <v>0</v>
      </c>
      <c r="AL63" s="82">
        <f t="shared" si="17"/>
        <v>1050000</v>
      </c>
      <c r="AM63" s="82">
        <f t="shared" si="17"/>
        <v>0</v>
      </c>
      <c r="AN63" s="82">
        <f t="shared" si="17"/>
        <v>0</v>
      </c>
      <c r="AO63" s="82">
        <f t="shared" si="17"/>
        <v>414088</v>
      </c>
      <c r="AP63" s="82">
        <f t="shared" si="17"/>
        <v>0</v>
      </c>
      <c r="AQ63" s="82">
        <f t="shared" si="17"/>
        <v>0</v>
      </c>
      <c r="AR63" s="82">
        <f t="shared" si="17"/>
        <v>1038409</v>
      </c>
      <c r="AS63" s="82">
        <f t="shared" si="17"/>
        <v>0</v>
      </c>
      <c r="AT63" s="82">
        <f t="shared" si="17"/>
        <v>0</v>
      </c>
      <c r="AU63" s="82">
        <f>AU61-AU62</f>
        <v>42762229</v>
      </c>
      <c r="AV63" s="82">
        <f>AV61-AV62</f>
        <v>0</v>
      </c>
      <c r="AW63" s="82">
        <f>AW61-AW62</f>
        <v>0</v>
      </c>
      <c r="AX63" s="82">
        <f t="shared" si="17"/>
        <v>12550387</v>
      </c>
      <c r="AY63" s="82">
        <f t="shared" si="17"/>
        <v>0</v>
      </c>
      <c r="AZ63" s="82">
        <f t="shared" si="17"/>
        <v>0</v>
      </c>
      <c r="BA63" s="82">
        <f t="shared" si="17"/>
        <v>148980927</v>
      </c>
      <c r="BB63" s="82">
        <f t="shared" si="17"/>
        <v>0</v>
      </c>
      <c r="BC63" s="164">
        <f t="shared" si="17"/>
        <v>0</v>
      </c>
      <c r="BD63" s="170"/>
    </row>
    <row r="64" spans="1:56" s="56" customFormat="1">
      <c r="A64" s="628" t="s">
        <v>60</v>
      </c>
      <c r="B64" s="629"/>
      <c r="C64" s="629"/>
      <c r="D64" s="629"/>
      <c r="E64" s="629"/>
      <c r="F64" s="629"/>
      <c r="G64" s="629"/>
      <c r="H64" s="178">
        <v>1</v>
      </c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>
        <v>1</v>
      </c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22">
        <f t="shared" si="4"/>
        <v>2</v>
      </c>
      <c r="BB64" s="35">
        <f t="shared" si="10"/>
        <v>0</v>
      </c>
      <c r="BC64" s="179"/>
      <c r="BD64" s="170"/>
    </row>
    <row r="65" spans="1:56" s="78" customFormat="1" ht="15.75" thickBot="1">
      <c r="A65" s="630" t="s">
        <v>61</v>
      </c>
      <c r="B65" s="631"/>
      <c r="C65" s="631"/>
      <c r="D65" s="631"/>
      <c r="E65" s="631"/>
      <c r="F65" s="631"/>
      <c r="G65" s="631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>
        <v>8</v>
      </c>
      <c r="AY65" s="165"/>
      <c r="AZ65" s="165"/>
      <c r="BA65" s="180">
        <f>SUMIF($H$5:$AZ$5,"Kötelező feladatok",H65:AZ65)</f>
        <v>8</v>
      </c>
      <c r="BB65" s="181">
        <f t="shared" si="10"/>
        <v>0</v>
      </c>
      <c r="BC65" s="166"/>
      <c r="BD65" s="174"/>
    </row>
    <row r="66" spans="1:56" s="78" customForma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75">
        <f>SUMIF($H$5:$AW$5,"Kötelező feladatok",H66:AW66)</f>
        <v>0</v>
      </c>
      <c r="BB66" s="154"/>
      <c r="BC66" s="154"/>
    </row>
    <row r="67" spans="1:56" s="78" customFormat="1">
      <c r="A67" s="68"/>
      <c r="B67" s="68"/>
      <c r="C67" s="68"/>
      <c r="D67" s="68"/>
      <c r="E67" s="6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6" s="78" customForma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</row>
    <row r="69" spans="1:56" s="78" customForma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6" s="78" customForma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</row>
    <row r="71" spans="1:56" s="78" customForma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6" s="64" customFormat="1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</row>
    <row r="73" spans="1:56" s="83" customFormat="1" ht="14.25"/>
    <row r="74" spans="1:56">
      <c r="AX74" s="152"/>
    </row>
    <row r="75" spans="1:56"/>
    <row r="76" spans="1:56" ht="15" hidden="1" customHeight="1"/>
    <row r="77" spans="1:56" ht="15" hidden="1" customHeight="1"/>
    <row r="78" spans="1:56" ht="15" hidden="1" customHeight="1"/>
    <row r="79" spans="1:56" ht="15" hidden="1" customHeight="1"/>
    <row r="80" spans="1:5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/>
    <row r="109"/>
    <row r="110"/>
    <row r="111"/>
    <row r="112"/>
  </sheetData>
  <mergeCells count="53">
    <mergeCell ref="Q2:S3"/>
    <mergeCell ref="H2:J3"/>
    <mergeCell ref="AL2:AN3"/>
    <mergeCell ref="AR2:AT3"/>
    <mergeCell ref="AU2:AW3"/>
    <mergeCell ref="AC2:AE3"/>
    <mergeCell ref="AF2:AH3"/>
    <mergeCell ref="AI2:AK3"/>
    <mergeCell ref="AO2:AQ3"/>
    <mergeCell ref="A64:G64"/>
    <mergeCell ref="E10:F10"/>
    <mergeCell ref="C28:G28"/>
    <mergeCell ref="H4:J4"/>
    <mergeCell ref="AF4:AH4"/>
    <mergeCell ref="AI4:AK4"/>
    <mergeCell ref="T4:V4"/>
    <mergeCell ref="W4:Y4"/>
    <mergeCell ref="Z4:AB4"/>
    <mergeCell ref="K4:M4"/>
    <mergeCell ref="K2:M3"/>
    <mergeCell ref="Q4:S4"/>
    <mergeCell ref="AO4:AQ4"/>
    <mergeCell ref="AL4:AN4"/>
    <mergeCell ref="AC4:AE4"/>
    <mergeCell ref="Z2:AB3"/>
    <mergeCell ref="W2:Y3"/>
    <mergeCell ref="T2:V3"/>
    <mergeCell ref="N2:P3"/>
    <mergeCell ref="A65:G65"/>
    <mergeCell ref="D8:F8"/>
    <mergeCell ref="N4:P4"/>
    <mergeCell ref="A63:G63"/>
    <mergeCell ref="A62:G62"/>
    <mergeCell ref="A40:G40"/>
    <mergeCell ref="E3:F5"/>
    <mergeCell ref="C41:G41"/>
    <mergeCell ref="D60:F60"/>
    <mergeCell ref="A61:G61"/>
    <mergeCell ref="A1:G1"/>
    <mergeCell ref="C6:G6"/>
    <mergeCell ref="G3:G5"/>
    <mergeCell ref="A3:A5"/>
    <mergeCell ref="B3:B5"/>
    <mergeCell ref="C3:C5"/>
    <mergeCell ref="D3:D5"/>
    <mergeCell ref="BD2:BF2"/>
    <mergeCell ref="BD3:BF3"/>
    <mergeCell ref="AR4:AT4"/>
    <mergeCell ref="BD4:BF4"/>
    <mergeCell ref="AX4:AZ4"/>
    <mergeCell ref="AU4:AW4"/>
    <mergeCell ref="BA2:BC4"/>
    <mergeCell ref="AX2:AZ3"/>
  </mergeCells>
  <phoneticPr fontId="24" type="noConversion"/>
  <printOptions horizontalCentered="1" verticalCentered="1"/>
  <pageMargins left="0.15748031496062992" right="0.15748031496062992" top="0.31496062992125984" bottom="0.19685039370078741" header="0.15748031496062992" footer="0.19685039370078741"/>
  <pageSetup paperSize="8" scale="55" fitToWidth="0" orientation="landscape" r:id="rId1"/>
  <headerFooter alignWithMargins="0">
    <oddHeader>&amp;L5/2019. (V.30.) sz. rendelet&amp;CSzava Községi Önkormányzat 2018. költségvetésének kiadásai kormányzati funkciónkénti részletezettségben&amp;R5.sz. melléklet</oddHeader>
  </headerFooter>
  <colBreaks count="1" manualBreakCount="1">
    <brk id="31" min="1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W112"/>
  <sheetViews>
    <sheetView view="pageBreakPreview" zoomScale="80" zoomScaleNormal="90" zoomScaleSheetLayoutView="80" workbookViewId="0">
      <pane xSplit="7" ySplit="6" topLeftCell="AP7" activePane="bottomRight" state="frozen"/>
      <selection pane="topRight" activeCell="H1" sqref="H1"/>
      <selection pane="bottomLeft" activeCell="A6" sqref="A6"/>
      <selection pane="bottomRight" activeCell="BE9" sqref="BE9"/>
    </sheetView>
  </sheetViews>
  <sheetFormatPr defaultRowHeight="15" zeroHeight="1"/>
  <cols>
    <col min="1" max="1" width="3" style="54" customWidth="1"/>
    <col min="2" max="2" width="3.42578125" style="54" customWidth="1"/>
    <col min="3" max="3" width="4.42578125" style="54" customWidth="1"/>
    <col min="4" max="4" width="4.7109375" style="54" customWidth="1"/>
    <col min="5" max="5" width="5.140625" style="54" customWidth="1"/>
    <col min="6" max="6" width="54.42578125" style="54" customWidth="1"/>
    <col min="7" max="7" width="6.85546875" style="54" customWidth="1"/>
    <col min="8" max="8" width="14.7109375" style="54" customWidth="1"/>
    <col min="9" max="9" width="10.7109375" style="54" customWidth="1"/>
    <col min="10" max="10" width="9" style="54" customWidth="1"/>
    <col min="11" max="11" width="11.5703125" style="54" bestFit="1" customWidth="1"/>
    <col min="12" max="15" width="10.7109375" style="54" customWidth="1"/>
    <col min="16" max="16" width="9.42578125" style="54" customWidth="1"/>
    <col min="17" max="19" width="10.7109375" style="54" customWidth="1"/>
    <col min="20" max="20" width="12.7109375" style="54" customWidth="1"/>
    <col min="21" max="21" width="11.42578125" style="54" customWidth="1"/>
    <col min="22" max="22" width="10.42578125" style="54" customWidth="1"/>
    <col min="23" max="23" width="11.28515625" style="54" customWidth="1"/>
    <col min="24" max="31" width="10.7109375" style="54" customWidth="1"/>
    <col min="32" max="32" width="11.5703125" style="54" bestFit="1" customWidth="1"/>
    <col min="33" max="40" width="10.7109375" style="54" customWidth="1"/>
    <col min="41" max="41" width="12.42578125" style="54" customWidth="1"/>
    <col min="42" max="42" width="7.7109375" style="54" customWidth="1"/>
    <col min="43" max="46" width="10.7109375" style="54" customWidth="1"/>
    <col min="47" max="47" width="11.7109375" style="54" customWidth="1"/>
    <col min="48" max="49" width="10.7109375" style="54" customWidth="1"/>
    <col min="50" max="50" width="11.5703125" style="54" bestFit="1" customWidth="1"/>
    <col min="51" max="52" width="10.7109375" style="54" customWidth="1"/>
    <col min="53" max="53" width="14" style="54" customWidth="1"/>
    <col min="54" max="54" width="9.7109375" style="54" customWidth="1"/>
    <col min="55" max="55" width="10.7109375" style="54" customWidth="1"/>
    <col min="56" max="56" width="9.140625" style="54"/>
    <col min="57" max="57" width="9.7109375" style="54" bestFit="1" customWidth="1"/>
    <col min="58" max="16384" width="9.140625" style="54"/>
  </cols>
  <sheetData>
    <row r="1" spans="1:101">
      <c r="A1" s="717" t="s">
        <v>450</v>
      </c>
      <c r="B1" s="718"/>
      <c r="C1" s="718"/>
      <c r="D1" s="718"/>
      <c r="E1" s="718"/>
      <c r="F1" s="718"/>
      <c r="G1" s="718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8"/>
      <c r="BD1" s="173"/>
    </row>
    <row r="2" spans="1:101" s="397" customFormat="1" ht="15" customHeight="1">
      <c r="A2" s="403"/>
      <c r="B2" s="176"/>
      <c r="C2" s="176"/>
      <c r="D2" s="176"/>
      <c r="E2" s="176"/>
      <c r="F2" s="176"/>
      <c r="G2" s="176"/>
      <c r="H2" s="687" t="s">
        <v>1313</v>
      </c>
      <c r="I2" s="688"/>
      <c r="J2" s="722"/>
      <c r="K2" s="735" t="s">
        <v>190</v>
      </c>
      <c r="L2" s="736"/>
      <c r="M2" s="737"/>
      <c r="N2" s="735" t="s">
        <v>191</v>
      </c>
      <c r="O2" s="736"/>
      <c r="P2" s="737"/>
      <c r="Q2" s="735" t="s">
        <v>471</v>
      </c>
      <c r="R2" s="736"/>
      <c r="S2" s="737"/>
      <c r="T2" s="723" t="s">
        <v>472</v>
      </c>
      <c r="U2" s="723"/>
      <c r="V2" s="723"/>
      <c r="W2" s="723" t="s">
        <v>473</v>
      </c>
      <c r="X2" s="723"/>
      <c r="Y2" s="723"/>
      <c r="Z2" s="723" t="s">
        <v>1308</v>
      </c>
      <c r="AA2" s="723"/>
      <c r="AB2" s="723"/>
      <c r="AC2" s="723" t="s">
        <v>474</v>
      </c>
      <c r="AD2" s="723"/>
      <c r="AE2" s="723"/>
      <c r="AF2" s="723" t="s">
        <v>476</v>
      </c>
      <c r="AG2" s="723"/>
      <c r="AH2" s="723"/>
      <c r="AI2" s="723" t="s">
        <v>478</v>
      </c>
      <c r="AJ2" s="723"/>
      <c r="AK2" s="723"/>
      <c r="AL2" s="735" t="s">
        <v>481</v>
      </c>
      <c r="AM2" s="736"/>
      <c r="AN2" s="737"/>
      <c r="AO2" s="723" t="s">
        <v>1314</v>
      </c>
      <c r="AP2" s="723"/>
      <c r="AQ2" s="723"/>
      <c r="AR2" s="735" t="s">
        <v>480</v>
      </c>
      <c r="AS2" s="736"/>
      <c r="AT2" s="737"/>
      <c r="AU2" s="735" t="s">
        <v>479</v>
      </c>
      <c r="AV2" s="736"/>
      <c r="AW2" s="737"/>
      <c r="AX2" s="735" t="s">
        <v>1315</v>
      </c>
      <c r="AY2" s="736"/>
      <c r="AZ2" s="737"/>
      <c r="BA2" s="724" t="s">
        <v>469</v>
      </c>
      <c r="BB2" s="725"/>
      <c r="BC2" s="726"/>
      <c r="BD2" s="733"/>
      <c r="BE2" s="733"/>
      <c r="BF2" s="734"/>
    </row>
    <row r="3" spans="1:101" s="402" customFormat="1" ht="15" customHeight="1">
      <c r="A3" s="623" t="s">
        <v>193</v>
      </c>
      <c r="B3" s="624" t="s">
        <v>194</v>
      </c>
      <c r="C3" s="624" t="s">
        <v>195</v>
      </c>
      <c r="D3" s="624" t="s">
        <v>196</v>
      </c>
      <c r="E3" s="635" t="s">
        <v>197</v>
      </c>
      <c r="F3" s="635"/>
      <c r="G3" s="635" t="s">
        <v>198</v>
      </c>
      <c r="H3" s="683"/>
      <c r="I3" s="684"/>
      <c r="J3" s="685"/>
      <c r="K3" s="738"/>
      <c r="L3" s="739"/>
      <c r="M3" s="740"/>
      <c r="N3" s="738"/>
      <c r="O3" s="739"/>
      <c r="P3" s="740"/>
      <c r="Q3" s="738"/>
      <c r="R3" s="739"/>
      <c r="S3" s="740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38"/>
      <c r="AM3" s="739"/>
      <c r="AN3" s="740"/>
      <c r="AO3" s="723"/>
      <c r="AP3" s="723"/>
      <c r="AQ3" s="723"/>
      <c r="AR3" s="738"/>
      <c r="AS3" s="739"/>
      <c r="AT3" s="740"/>
      <c r="AU3" s="738"/>
      <c r="AV3" s="739"/>
      <c r="AW3" s="740"/>
      <c r="AX3" s="738"/>
      <c r="AY3" s="739"/>
      <c r="AZ3" s="740"/>
      <c r="BA3" s="727"/>
      <c r="BB3" s="728"/>
      <c r="BC3" s="729"/>
      <c r="BD3" s="669"/>
      <c r="BE3" s="669"/>
      <c r="BF3" s="670"/>
    </row>
    <row r="4" spans="1:101" s="402" customFormat="1" ht="30.75" customHeight="1">
      <c r="A4" s="623"/>
      <c r="B4" s="624"/>
      <c r="C4" s="624"/>
      <c r="D4" s="624"/>
      <c r="E4" s="635"/>
      <c r="F4" s="635"/>
      <c r="G4" s="635"/>
      <c r="H4" s="679" t="s">
        <v>468</v>
      </c>
      <c r="I4" s="679"/>
      <c r="J4" s="679"/>
      <c r="K4" s="619" t="s">
        <v>459</v>
      </c>
      <c r="L4" s="619"/>
      <c r="M4" s="619"/>
      <c r="N4" s="619" t="s">
        <v>144</v>
      </c>
      <c r="O4" s="619"/>
      <c r="P4" s="619"/>
      <c r="Q4" s="619" t="s">
        <v>145</v>
      </c>
      <c r="R4" s="619"/>
      <c r="S4" s="619"/>
      <c r="T4" s="619" t="s">
        <v>460</v>
      </c>
      <c r="U4" s="619"/>
      <c r="V4" s="619"/>
      <c r="W4" s="619" t="s">
        <v>461</v>
      </c>
      <c r="X4" s="619"/>
      <c r="Y4" s="619"/>
      <c r="Z4" s="619" t="s">
        <v>500</v>
      </c>
      <c r="AA4" s="619"/>
      <c r="AB4" s="619"/>
      <c r="AC4" s="619" t="s">
        <v>475</v>
      </c>
      <c r="AD4" s="619"/>
      <c r="AE4" s="619"/>
      <c r="AF4" s="619" t="s">
        <v>477</v>
      </c>
      <c r="AG4" s="619"/>
      <c r="AH4" s="619"/>
      <c r="AI4" s="619" t="s">
        <v>470</v>
      </c>
      <c r="AJ4" s="619"/>
      <c r="AK4" s="619"/>
      <c r="AL4" s="619" t="s">
        <v>1310</v>
      </c>
      <c r="AM4" s="619"/>
      <c r="AN4" s="619"/>
      <c r="AO4" s="619" t="s">
        <v>464</v>
      </c>
      <c r="AP4" s="619"/>
      <c r="AQ4" s="619"/>
      <c r="AR4" s="619" t="s">
        <v>466</v>
      </c>
      <c r="AS4" s="619"/>
      <c r="AT4" s="619"/>
      <c r="AU4" s="619" t="s">
        <v>497</v>
      </c>
      <c r="AV4" s="619"/>
      <c r="AW4" s="619"/>
      <c r="AX4" s="619" t="s">
        <v>180</v>
      </c>
      <c r="AY4" s="619"/>
      <c r="AZ4" s="619"/>
      <c r="BA4" s="730"/>
      <c r="BB4" s="731"/>
      <c r="BC4" s="732"/>
      <c r="BD4" s="669"/>
      <c r="BE4" s="669"/>
      <c r="BF4" s="670"/>
    </row>
    <row r="5" spans="1:101" s="396" customFormat="1" ht="71.25">
      <c r="A5" s="623"/>
      <c r="B5" s="624"/>
      <c r="C5" s="624"/>
      <c r="D5" s="624"/>
      <c r="E5" s="635"/>
      <c r="F5" s="635"/>
      <c r="G5" s="635"/>
      <c r="H5" s="404" t="s">
        <v>203</v>
      </c>
      <c r="I5" s="404" t="s">
        <v>204</v>
      </c>
      <c r="J5" s="404" t="s">
        <v>205</v>
      </c>
      <c r="K5" s="404" t="s">
        <v>203</v>
      </c>
      <c r="L5" s="404" t="s">
        <v>204</v>
      </c>
      <c r="M5" s="404" t="s">
        <v>205</v>
      </c>
      <c r="N5" s="404" t="s">
        <v>203</v>
      </c>
      <c r="O5" s="404" t="s">
        <v>204</v>
      </c>
      <c r="P5" s="404" t="s">
        <v>205</v>
      </c>
      <c r="Q5" s="404" t="s">
        <v>203</v>
      </c>
      <c r="R5" s="404" t="s">
        <v>204</v>
      </c>
      <c r="S5" s="404" t="s">
        <v>205</v>
      </c>
      <c r="T5" s="404" t="s">
        <v>203</v>
      </c>
      <c r="U5" s="404" t="s">
        <v>204</v>
      </c>
      <c r="V5" s="404" t="s">
        <v>205</v>
      </c>
      <c r="W5" s="404" t="s">
        <v>203</v>
      </c>
      <c r="X5" s="404" t="s">
        <v>204</v>
      </c>
      <c r="Y5" s="404" t="s">
        <v>205</v>
      </c>
      <c r="Z5" s="404" t="s">
        <v>203</v>
      </c>
      <c r="AA5" s="404" t="s">
        <v>204</v>
      </c>
      <c r="AB5" s="404" t="s">
        <v>205</v>
      </c>
      <c r="AC5" s="404" t="s">
        <v>203</v>
      </c>
      <c r="AD5" s="404" t="s">
        <v>204</v>
      </c>
      <c r="AE5" s="404" t="s">
        <v>205</v>
      </c>
      <c r="AF5" s="404" t="s">
        <v>203</v>
      </c>
      <c r="AG5" s="404" t="s">
        <v>204</v>
      </c>
      <c r="AH5" s="404" t="s">
        <v>205</v>
      </c>
      <c r="AI5" s="404" t="s">
        <v>203</v>
      </c>
      <c r="AJ5" s="404" t="s">
        <v>204</v>
      </c>
      <c r="AK5" s="404" t="s">
        <v>205</v>
      </c>
      <c r="AL5" s="404" t="s">
        <v>203</v>
      </c>
      <c r="AM5" s="404" t="s">
        <v>204</v>
      </c>
      <c r="AN5" s="404" t="s">
        <v>205</v>
      </c>
      <c r="AO5" s="404" t="s">
        <v>203</v>
      </c>
      <c r="AP5" s="404" t="s">
        <v>204</v>
      </c>
      <c r="AQ5" s="404" t="s">
        <v>205</v>
      </c>
      <c r="AR5" s="404" t="s">
        <v>203</v>
      </c>
      <c r="AS5" s="404" t="s">
        <v>204</v>
      </c>
      <c r="AT5" s="404" t="s">
        <v>205</v>
      </c>
      <c r="AU5" s="404" t="s">
        <v>203</v>
      </c>
      <c r="AV5" s="404" t="s">
        <v>204</v>
      </c>
      <c r="AW5" s="404" t="s">
        <v>205</v>
      </c>
      <c r="AX5" s="404" t="s">
        <v>203</v>
      </c>
      <c r="AY5" s="404" t="s">
        <v>204</v>
      </c>
      <c r="AZ5" s="404" t="s">
        <v>205</v>
      </c>
      <c r="BA5" s="404" t="s">
        <v>203</v>
      </c>
      <c r="BB5" s="404" t="s">
        <v>204</v>
      </c>
      <c r="BC5" s="405" t="s">
        <v>205</v>
      </c>
      <c r="BD5" s="406"/>
    </row>
    <row r="6" spans="1:101" s="56" customFormat="1" ht="24.75" customHeight="1">
      <c r="A6" s="57">
        <v>101</v>
      </c>
      <c r="B6" s="58">
        <v>1</v>
      </c>
      <c r="C6" s="627" t="s">
        <v>360</v>
      </c>
      <c r="D6" s="627"/>
      <c r="E6" s="627"/>
      <c r="F6" s="627"/>
      <c r="G6" s="627"/>
      <c r="H6" s="59">
        <f t="shared" ref="H6:BC6" si="0">H7+H8+H9+H11+H12</f>
        <v>1530000</v>
      </c>
      <c r="I6" s="59">
        <f t="shared" si="0"/>
        <v>0</v>
      </c>
      <c r="J6" s="59">
        <f t="shared" si="0"/>
        <v>0</v>
      </c>
      <c r="K6" s="59">
        <f t="shared" si="0"/>
        <v>24728916</v>
      </c>
      <c r="L6" s="59">
        <f t="shared" si="0"/>
        <v>0</v>
      </c>
      <c r="M6" s="59">
        <f t="shared" si="0"/>
        <v>0</v>
      </c>
      <c r="N6" s="59">
        <f t="shared" si="0"/>
        <v>700000</v>
      </c>
      <c r="O6" s="59">
        <f t="shared" si="0"/>
        <v>0</v>
      </c>
      <c r="P6" s="59">
        <f t="shared" si="0"/>
        <v>0</v>
      </c>
      <c r="Q6" s="59">
        <f t="shared" si="0"/>
        <v>800000</v>
      </c>
      <c r="R6" s="59">
        <f t="shared" si="0"/>
        <v>0</v>
      </c>
      <c r="S6" s="59">
        <f t="shared" si="0"/>
        <v>0</v>
      </c>
      <c r="T6" s="59">
        <f t="shared" si="0"/>
        <v>0</v>
      </c>
      <c r="U6" s="59">
        <f t="shared" si="0"/>
        <v>0</v>
      </c>
      <c r="V6" s="59">
        <f t="shared" si="0"/>
        <v>0</v>
      </c>
      <c r="W6" s="59">
        <f t="shared" si="0"/>
        <v>10000</v>
      </c>
      <c r="X6" s="59">
        <f t="shared" si="0"/>
        <v>0</v>
      </c>
      <c r="Y6" s="59">
        <f t="shared" si="0"/>
        <v>0</v>
      </c>
      <c r="Z6" s="59">
        <f t="shared" si="0"/>
        <v>515713</v>
      </c>
      <c r="AA6" s="59">
        <f t="shared" si="0"/>
        <v>0</v>
      </c>
      <c r="AB6" s="59">
        <f t="shared" si="0"/>
        <v>0</v>
      </c>
      <c r="AC6" s="59">
        <f t="shared" si="0"/>
        <v>0</v>
      </c>
      <c r="AD6" s="59">
        <f t="shared" si="0"/>
        <v>0</v>
      </c>
      <c r="AE6" s="59">
        <f t="shared" si="0"/>
        <v>0</v>
      </c>
      <c r="AF6" s="59">
        <f t="shared" si="0"/>
        <v>0</v>
      </c>
      <c r="AG6" s="59">
        <f t="shared" si="0"/>
        <v>0</v>
      </c>
      <c r="AH6" s="59">
        <f t="shared" si="0"/>
        <v>0</v>
      </c>
      <c r="AI6" s="59">
        <f t="shared" si="0"/>
        <v>0</v>
      </c>
      <c r="AJ6" s="59">
        <f t="shared" si="0"/>
        <v>0</v>
      </c>
      <c r="AK6" s="59">
        <f t="shared" si="0"/>
        <v>0</v>
      </c>
      <c r="AL6" s="59">
        <f t="shared" si="0"/>
        <v>2385860</v>
      </c>
      <c r="AM6" s="59">
        <f t="shared" si="0"/>
        <v>0</v>
      </c>
      <c r="AN6" s="59">
        <f t="shared" si="0"/>
        <v>0</v>
      </c>
      <c r="AO6" s="59">
        <f t="shared" si="0"/>
        <v>414088</v>
      </c>
      <c r="AP6" s="59">
        <f t="shared" si="0"/>
        <v>0</v>
      </c>
      <c r="AQ6" s="59">
        <f t="shared" si="0"/>
        <v>0</v>
      </c>
      <c r="AR6" s="59">
        <f t="shared" si="0"/>
        <v>593788</v>
      </c>
      <c r="AS6" s="59">
        <f t="shared" si="0"/>
        <v>0</v>
      </c>
      <c r="AT6" s="59">
        <f t="shared" si="0"/>
        <v>0</v>
      </c>
      <c r="AU6" s="59">
        <f>AU7+AU8+AU9+AU11+AU12</f>
        <v>30114920</v>
      </c>
      <c r="AV6" s="59">
        <f>AV7+AV8+AV9+AV11+AV12</f>
        <v>0</v>
      </c>
      <c r="AW6" s="59">
        <f>AW7+AW8+AW9+AW11+AW12</f>
        <v>0</v>
      </c>
      <c r="AX6" s="59">
        <f t="shared" si="0"/>
        <v>15248408</v>
      </c>
      <c r="AY6" s="59">
        <f t="shared" si="0"/>
        <v>0</v>
      </c>
      <c r="AZ6" s="59">
        <f t="shared" si="0"/>
        <v>0</v>
      </c>
      <c r="BA6" s="59">
        <f t="shared" si="0"/>
        <v>77041693</v>
      </c>
      <c r="BB6" s="59">
        <f t="shared" si="0"/>
        <v>0</v>
      </c>
      <c r="BC6" s="155">
        <f t="shared" si="0"/>
        <v>0</v>
      </c>
      <c r="BD6" s="170"/>
    </row>
    <row r="7" spans="1:101" s="64" customFormat="1" ht="17.25" customHeight="1">
      <c r="A7" s="60"/>
      <c r="B7" s="13"/>
      <c r="C7" s="61">
        <v>1</v>
      </c>
      <c r="D7" s="15" t="s">
        <v>125</v>
      </c>
      <c r="E7" s="14"/>
      <c r="F7" s="14"/>
      <c r="G7" s="16" t="s">
        <v>361</v>
      </c>
      <c r="H7" s="62">
        <f>40000*12</f>
        <v>480000</v>
      </c>
      <c r="I7" s="62"/>
      <c r="J7" s="62"/>
      <c r="K7" s="62">
        <v>4509705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>
        <v>10576009</v>
      </c>
      <c r="AY7" s="62"/>
      <c r="AZ7" s="62"/>
      <c r="BA7" s="62">
        <f>AX7+AU7+AR7+AO7+AL7+AI7+AF7+AC7+Z7+W7+T7+Q7+N7+K7+H7</f>
        <v>15565714</v>
      </c>
      <c r="BB7" s="62">
        <f t="shared" ref="BB7:BC27" si="1">SUMIF($H$5:$AW$5,"Kötelező feladatok",I7:BA7)</f>
        <v>0</v>
      </c>
      <c r="BC7" s="156">
        <f t="shared" si="1"/>
        <v>0</v>
      </c>
      <c r="BD7" s="171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01" s="56" customFormat="1" ht="17.25" customHeight="1">
      <c r="A8" s="65"/>
      <c r="B8" s="13"/>
      <c r="C8" s="14">
        <v>2</v>
      </c>
      <c r="D8" s="606" t="s">
        <v>362</v>
      </c>
      <c r="E8" s="606"/>
      <c r="F8" s="606"/>
      <c r="G8" s="16" t="s">
        <v>363</v>
      </c>
      <c r="H8" s="62">
        <v>95040</v>
      </c>
      <c r="I8" s="62"/>
      <c r="J8" s="62"/>
      <c r="K8" s="62">
        <v>820208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>
        <v>2084139</v>
      </c>
      <c r="AY8" s="62"/>
      <c r="AZ8" s="62"/>
      <c r="BA8" s="62">
        <f>AX8+AU8+AR8+AO8+AL8+AI8+AF8+AC8+Z8+W8+T8+Q8+N8+K8+H8</f>
        <v>2999387</v>
      </c>
      <c r="BB8" s="62">
        <f t="shared" si="1"/>
        <v>0</v>
      </c>
      <c r="BC8" s="156">
        <f t="shared" si="1"/>
        <v>0</v>
      </c>
      <c r="BD8" s="170"/>
    </row>
    <row r="9" spans="1:101" s="56" customFormat="1" ht="17.25" customHeight="1">
      <c r="A9" s="65"/>
      <c r="B9" s="13"/>
      <c r="C9" s="61">
        <v>3</v>
      </c>
      <c r="D9" s="15" t="s">
        <v>187</v>
      </c>
      <c r="E9" s="14"/>
      <c r="F9" s="14"/>
      <c r="G9" s="16" t="s">
        <v>364</v>
      </c>
      <c r="H9" s="62">
        <f>1800000-270000-480000-95040</f>
        <v>954960</v>
      </c>
      <c r="I9" s="62"/>
      <c r="J9" s="62"/>
      <c r="K9" s="62">
        <v>5290446</v>
      </c>
      <c r="L9" s="62"/>
      <c r="M9" s="62"/>
      <c r="N9" s="62">
        <v>700000</v>
      </c>
      <c r="O9" s="62"/>
      <c r="P9" s="62"/>
      <c r="Q9" s="62">
        <v>800000</v>
      </c>
      <c r="R9" s="62"/>
      <c r="S9" s="62"/>
      <c r="T9" s="62">
        <v>0</v>
      </c>
      <c r="U9" s="62">
        <v>0</v>
      </c>
      <c r="V9" s="62">
        <v>0</v>
      </c>
      <c r="W9" s="143">
        <v>10000</v>
      </c>
      <c r="X9" s="143"/>
      <c r="Y9" s="143"/>
      <c r="Z9" s="143">
        <v>515713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>
        <v>414088</v>
      </c>
      <c r="AP9" s="143"/>
      <c r="AQ9" s="143"/>
      <c r="AR9" s="143"/>
      <c r="AS9" s="143"/>
      <c r="AT9" s="143"/>
      <c r="AU9" s="143">
        <f>450000+2809550</f>
        <v>3259550</v>
      </c>
      <c r="AV9" s="143"/>
      <c r="AW9" s="143"/>
      <c r="AX9" s="143">
        <f>263652+2092858+31750+200000</f>
        <v>2588260</v>
      </c>
      <c r="AY9" s="62"/>
      <c r="AZ9" s="62"/>
      <c r="BA9" s="62">
        <f>AX9+AU9+AR9+AO9+AL9+AI9+AF9+AC9+Z9+W9+T9+Q9+N9+K9+H9</f>
        <v>14533017</v>
      </c>
      <c r="BB9" s="62">
        <f t="shared" si="1"/>
        <v>0</v>
      </c>
      <c r="BC9" s="156">
        <f t="shared" si="1"/>
        <v>0</v>
      </c>
      <c r="BD9" s="170"/>
      <c r="BE9" s="144"/>
    </row>
    <row r="10" spans="1:101" s="56" customFormat="1">
      <c r="A10" s="65"/>
      <c r="B10" s="6"/>
      <c r="C10" s="21"/>
      <c r="E10" s="625" t="s">
        <v>365</v>
      </c>
      <c r="F10" s="625"/>
      <c r="G10" s="13" t="s">
        <v>366</v>
      </c>
      <c r="H10" s="26"/>
      <c r="I10" s="26"/>
      <c r="J10" s="26"/>
      <c r="K10" s="26">
        <v>61864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5">
        <f>SUMIF($H$5:$AZ$5,"Kötelező feladatok",H10:AZ10)</f>
        <v>61864</v>
      </c>
      <c r="BB10" s="35">
        <f t="shared" si="1"/>
        <v>0</v>
      </c>
      <c r="BC10" s="158">
        <f t="shared" si="1"/>
        <v>0</v>
      </c>
      <c r="BD10" s="170"/>
    </row>
    <row r="11" spans="1:101" s="56" customFormat="1" ht="17.25" customHeight="1">
      <c r="A11" s="65"/>
      <c r="B11" s="13"/>
      <c r="C11" s="61">
        <v>4</v>
      </c>
      <c r="D11" s="15" t="s">
        <v>181</v>
      </c>
      <c r="E11" s="14"/>
      <c r="F11" s="14"/>
      <c r="G11" s="16" t="s">
        <v>367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>
        <v>2160860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>
        <f>SUMIF($H$5:$AZ$5,"Kötelező feladatok",H11:AZ11)</f>
        <v>2160860</v>
      </c>
      <c r="BB11" s="62">
        <f t="shared" si="1"/>
        <v>0</v>
      </c>
      <c r="BC11" s="156">
        <f t="shared" si="1"/>
        <v>0</v>
      </c>
      <c r="BD11" s="170"/>
    </row>
    <row r="12" spans="1:101" s="56" customFormat="1" ht="17.25" customHeight="1">
      <c r="A12" s="65"/>
      <c r="B12" s="13"/>
      <c r="C12" s="61">
        <v>5</v>
      </c>
      <c r="D12" s="15" t="s">
        <v>368</v>
      </c>
      <c r="E12" s="14"/>
      <c r="F12" s="14"/>
      <c r="G12" s="16" t="s">
        <v>369</v>
      </c>
      <c r="H12" s="66">
        <f>SUM(H13:H22)</f>
        <v>0</v>
      </c>
      <c r="I12" s="66">
        <f t="shared" ref="I12:BC12" si="2">SUM(I13:I22)</f>
        <v>0</v>
      </c>
      <c r="J12" s="66">
        <f t="shared" si="2"/>
        <v>0</v>
      </c>
      <c r="K12" s="66">
        <f t="shared" si="2"/>
        <v>14108557</v>
      </c>
      <c r="L12" s="66">
        <f t="shared" si="2"/>
        <v>0</v>
      </c>
      <c r="M12" s="66">
        <f t="shared" si="2"/>
        <v>0</v>
      </c>
      <c r="N12" s="66">
        <f t="shared" si="2"/>
        <v>0</v>
      </c>
      <c r="O12" s="66">
        <f t="shared" si="2"/>
        <v>0</v>
      </c>
      <c r="P12" s="66">
        <f t="shared" si="2"/>
        <v>0</v>
      </c>
      <c r="Q12" s="66">
        <f t="shared" si="2"/>
        <v>0</v>
      </c>
      <c r="R12" s="66">
        <f t="shared" si="2"/>
        <v>0</v>
      </c>
      <c r="S12" s="66">
        <f t="shared" si="2"/>
        <v>0</v>
      </c>
      <c r="T12" s="66">
        <f t="shared" si="2"/>
        <v>0</v>
      </c>
      <c r="U12" s="66">
        <f t="shared" si="2"/>
        <v>0</v>
      </c>
      <c r="V12" s="66">
        <f t="shared" si="2"/>
        <v>0</v>
      </c>
      <c r="W12" s="66">
        <f t="shared" si="2"/>
        <v>0</v>
      </c>
      <c r="X12" s="66">
        <f t="shared" si="2"/>
        <v>0</v>
      </c>
      <c r="Y12" s="66">
        <f t="shared" si="2"/>
        <v>0</v>
      </c>
      <c r="Z12" s="66">
        <f t="shared" si="2"/>
        <v>0</v>
      </c>
      <c r="AA12" s="66">
        <f t="shared" si="2"/>
        <v>0</v>
      </c>
      <c r="AB12" s="66">
        <f t="shared" si="2"/>
        <v>0</v>
      </c>
      <c r="AC12" s="66">
        <f t="shared" si="2"/>
        <v>0</v>
      </c>
      <c r="AD12" s="66">
        <f t="shared" si="2"/>
        <v>0</v>
      </c>
      <c r="AE12" s="66">
        <f t="shared" si="2"/>
        <v>0</v>
      </c>
      <c r="AF12" s="66">
        <f t="shared" si="2"/>
        <v>0</v>
      </c>
      <c r="AG12" s="66">
        <f t="shared" si="2"/>
        <v>0</v>
      </c>
      <c r="AH12" s="66">
        <f t="shared" si="2"/>
        <v>0</v>
      </c>
      <c r="AI12" s="66">
        <f t="shared" si="2"/>
        <v>0</v>
      </c>
      <c r="AJ12" s="66">
        <f t="shared" si="2"/>
        <v>0</v>
      </c>
      <c r="AK12" s="66">
        <f t="shared" si="2"/>
        <v>0</v>
      </c>
      <c r="AL12" s="66">
        <f t="shared" si="2"/>
        <v>225000</v>
      </c>
      <c r="AM12" s="66">
        <f t="shared" si="2"/>
        <v>0</v>
      </c>
      <c r="AN12" s="66">
        <f t="shared" si="2"/>
        <v>0</v>
      </c>
      <c r="AO12" s="66">
        <f t="shared" si="2"/>
        <v>0</v>
      </c>
      <c r="AP12" s="66">
        <f t="shared" si="2"/>
        <v>0</v>
      </c>
      <c r="AQ12" s="66">
        <f t="shared" si="2"/>
        <v>0</v>
      </c>
      <c r="AR12" s="66">
        <f t="shared" si="2"/>
        <v>593788</v>
      </c>
      <c r="AS12" s="66">
        <f t="shared" si="2"/>
        <v>0</v>
      </c>
      <c r="AT12" s="66">
        <f t="shared" si="2"/>
        <v>0</v>
      </c>
      <c r="AU12" s="66">
        <f>SUM(AU13:AU22)</f>
        <v>26855370</v>
      </c>
      <c r="AV12" s="66">
        <f>SUM(AV13:AV22)</f>
        <v>0</v>
      </c>
      <c r="AW12" s="66">
        <f>SUM(AW13:AW22)</f>
        <v>0</v>
      </c>
      <c r="AX12" s="66">
        <f t="shared" si="2"/>
        <v>0</v>
      </c>
      <c r="AY12" s="66">
        <f t="shared" si="2"/>
        <v>0</v>
      </c>
      <c r="AZ12" s="66">
        <f t="shared" si="2"/>
        <v>0</v>
      </c>
      <c r="BA12" s="66">
        <f t="shared" si="2"/>
        <v>41782715</v>
      </c>
      <c r="BB12" s="66">
        <f t="shared" si="2"/>
        <v>0</v>
      </c>
      <c r="BC12" s="157">
        <f t="shared" si="2"/>
        <v>0</v>
      </c>
      <c r="BD12" s="170"/>
    </row>
    <row r="13" spans="1:101" s="56" customFormat="1" ht="17.25" customHeight="1">
      <c r="A13" s="65"/>
      <c r="B13" s="13"/>
      <c r="C13" s="67"/>
      <c r="D13" s="21">
        <v>1</v>
      </c>
      <c r="E13" s="13" t="s">
        <v>370</v>
      </c>
      <c r="F13" s="13"/>
      <c r="G13" s="13" t="s">
        <v>371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35">
        <f t="shared" ref="BA13:BA64" si="3">SUMIF($H$5:$AW$5,"Kötelező feladatok",H13:AW13)</f>
        <v>0</v>
      </c>
      <c r="BB13" s="35">
        <f t="shared" si="1"/>
        <v>0</v>
      </c>
      <c r="BC13" s="158">
        <f t="shared" si="1"/>
        <v>0</v>
      </c>
      <c r="BD13" s="170"/>
    </row>
    <row r="14" spans="1:101" s="56" customFormat="1" ht="17.25" customHeight="1">
      <c r="A14" s="65"/>
      <c r="B14" s="13"/>
      <c r="C14" s="67"/>
      <c r="D14" s="21">
        <v>2</v>
      </c>
      <c r="E14" s="13" t="s">
        <v>372</v>
      </c>
      <c r="F14" s="13"/>
      <c r="G14" s="13" t="s">
        <v>373</v>
      </c>
      <c r="H14" s="26"/>
      <c r="I14" s="26"/>
      <c r="J14" s="26"/>
      <c r="K14" s="26">
        <v>11968107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177"/>
      <c r="BA14" s="35">
        <f t="shared" si="3"/>
        <v>11968107</v>
      </c>
      <c r="BB14" s="35">
        <f t="shared" si="1"/>
        <v>0</v>
      </c>
      <c r="BC14" s="158">
        <f t="shared" si="1"/>
        <v>0</v>
      </c>
      <c r="BD14" s="170"/>
    </row>
    <row r="15" spans="1:101" s="56" customFormat="1" ht="15" customHeight="1">
      <c r="A15" s="65"/>
      <c r="B15" s="68"/>
      <c r="C15" s="69"/>
      <c r="D15" s="21">
        <v>3</v>
      </c>
      <c r="E15" s="6" t="s">
        <v>374</v>
      </c>
      <c r="F15" s="27"/>
      <c r="G15" s="70" t="s">
        <v>375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>
        <f t="shared" si="3"/>
        <v>0</v>
      </c>
      <c r="BB15" s="35">
        <f t="shared" si="1"/>
        <v>0</v>
      </c>
      <c r="BC15" s="158">
        <f t="shared" si="1"/>
        <v>0</v>
      </c>
      <c r="BD15" s="170"/>
    </row>
    <row r="16" spans="1:101" s="56" customFormat="1" ht="15" customHeight="1">
      <c r="A16" s="65"/>
      <c r="B16" s="68"/>
      <c r="C16" s="69"/>
      <c r="D16" s="21">
        <v>4</v>
      </c>
      <c r="E16" s="6" t="s">
        <v>376</v>
      </c>
      <c r="F16" s="27"/>
      <c r="G16" s="70" t="s">
        <v>377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f t="shared" si="3"/>
        <v>0</v>
      </c>
      <c r="BB16" s="35">
        <f t="shared" si="1"/>
        <v>0</v>
      </c>
      <c r="BC16" s="158">
        <f t="shared" si="1"/>
        <v>0</v>
      </c>
      <c r="BD16" s="170"/>
    </row>
    <row r="17" spans="1:56" s="56" customFormat="1" ht="15" customHeight="1">
      <c r="A17" s="65"/>
      <c r="B17" s="68"/>
      <c r="C17" s="69"/>
      <c r="D17" s="21">
        <v>5</v>
      </c>
      <c r="E17" s="6" t="s">
        <v>378</v>
      </c>
      <c r="F17" s="27"/>
      <c r="G17" s="70" t="s"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>
        <f t="shared" si="3"/>
        <v>0</v>
      </c>
      <c r="BB17" s="35">
        <f t="shared" si="1"/>
        <v>0</v>
      </c>
      <c r="BC17" s="158">
        <f t="shared" si="1"/>
        <v>0</v>
      </c>
      <c r="BD17" s="170"/>
    </row>
    <row r="18" spans="1:56" s="56" customFormat="1" ht="15" customHeight="1">
      <c r="A18" s="65"/>
      <c r="B18" s="68"/>
      <c r="C18" s="69"/>
      <c r="D18" s="21">
        <v>6</v>
      </c>
      <c r="E18" s="6" t="s">
        <v>1</v>
      </c>
      <c r="F18" s="27"/>
      <c r="G18" s="70" t="s">
        <v>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v>225000</v>
      </c>
      <c r="AM18" s="35"/>
      <c r="AN18" s="35"/>
      <c r="AO18" s="35">
        <v>0</v>
      </c>
      <c r="AP18" s="35"/>
      <c r="AQ18" s="35"/>
      <c r="AR18" s="35">
        <v>593788</v>
      </c>
      <c r="AS18" s="35"/>
      <c r="AT18" s="35"/>
      <c r="AU18" s="35">
        <v>26855370</v>
      </c>
      <c r="AV18" s="35">
        <f>'bevételi tábla 4.sz. ered.ei.'!AU9</f>
        <v>0</v>
      </c>
      <c r="AW18" s="35">
        <f>'bevételi tábla 4.sz. ered.ei.'!AV9</f>
        <v>0</v>
      </c>
      <c r="AX18" s="35">
        <f>'bevételi tábla 4.sz. ered.ei.'!AW9</f>
        <v>0</v>
      </c>
      <c r="AY18" s="35">
        <f>'bevételi tábla 4.sz. ered.ei.'!AX9</f>
        <v>0</v>
      </c>
      <c r="AZ18" s="35">
        <f>'bevételi tábla 4.sz. ered.ei.'!AY9</f>
        <v>0</v>
      </c>
      <c r="BA18" s="35">
        <f t="shared" si="3"/>
        <v>27674158</v>
      </c>
      <c r="BB18" s="35">
        <f t="shared" si="1"/>
        <v>0</v>
      </c>
      <c r="BC18" s="158">
        <f t="shared" si="1"/>
        <v>0</v>
      </c>
      <c r="BD18" s="170"/>
    </row>
    <row r="19" spans="1:56" s="56" customFormat="1" ht="15.75" customHeight="1">
      <c r="A19" s="65"/>
      <c r="B19" s="68"/>
      <c r="C19" s="69"/>
      <c r="D19" s="21">
        <v>7</v>
      </c>
      <c r="E19" s="6" t="s">
        <v>3</v>
      </c>
      <c r="F19" s="27"/>
      <c r="G19" s="70" t="s">
        <v>4</v>
      </c>
      <c r="H19" s="35"/>
      <c r="I19" s="35"/>
      <c r="J19" s="35"/>
      <c r="K19" s="35">
        <v>2000000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 t="shared" si="3"/>
        <v>2000000</v>
      </c>
      <c r="BB19" s="35">
        <f t="shared" si="1"/>
        <v>0</v>
      </c>
      <c r="BC19" s="158">
        <f t="shared" si="1"/>
        <v>0</v>
      </c>
      <c r="BD19" s="170"/>
    </row>
    <row r="20" spans="1:56" s="56" customFormat="1" ht="15" customHeight="1">
      <c r="A20" s="65"/>
      <c r="B20" s="68"/>
      <c r="C20" s="69"/>
      <c r="D20" s="21">
        <v>8</v>
      </c>
      <c r="E20" s="6" t="s">
        <v>590</v>
      </c>
      <c r="F20" s="27"/>
      <c r="G20" s="70" t="s">
        <v>9</v>
      </c>
      <c r="H20" s="35"/>
      <c r="I20" s="35"/>
      <c r="J20" s="35"/>
      <c r="K20" s="35">
        <v>140450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 t="shared" si="3"/>
        <v>140450</v>
      </c>
      <c r="BB20" s="35">
        <f t="shared" si="1"/>
        <v>0</v>
      </c>
      <c r="BC20" s="158">
        <f t="shared" si="1"/>
        <v>0</v>
      </c>
      <c r="BD20" s="170"/>
    </row>
    <row r="21" spans="1:56" s="56" customFormat="1" ht="15" customHeight="1">
      <c r="A21" s="65">
        <v>15</v>
      </c>
      <c r="B21" s="68"/>
      <c r="C21" s="69"/>
      <c r="D21" s="21">
        <v>9</v>
      </c>
      <c r="E21" s="6" t="s">
        <v>7</v>
      </c>
      <c r="F21" s="27"/>
      <c r="G21" s="70" t="s">
        <v>8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>
        <f t="shared" si="3"/>
        <v>0</v>
      </c>
      <c r="BB21" s="35">
        <f t="shared" si="1"/>
        <v>0</v>
      </c>
      <c r="BC21" s="158">
        <f t="shared" si="1"/>
        <v>0</v>
      </c>
      <c r="BD21" s="170"/>
    </row>
    <row r="22" spans="1:56" s="56" customFormat="1">
      <c r="A22" s="65"/>
      <c r="B22" s="68"/>
      <c r="C22" s="69"/>
      <c r="D22" s="21">
        <v>10</v>
      </c>
      <c r="E22" s="6" t="s">
        <v>133</v>
      </c>
      <c r="F22" s="21"/>
      <c r="G22" s="13" t="s">
        <v>591</v>
      </c>
      <c r="H22" s="71">
        <f>SUM(H23:H26)</f>
        <v>0</v>
      </c>
      <c r="I22" s="71">
        <f>SUM(I23:I26)</f>
        <v>0</v>
      </c>
      <c r="J22" s="71"/>
      <c r="K22" s="71">
        <v>0</v>
      </c>
      <c r="L22" s="71">
        <f>SUM(L23:L26)</f>
        <v>0</v>
      </c>
      <c r="M22" s="71"/>
      <c r="N22" s="71">
        <f>SUM(N23:N26)</f>
        <v>0</v>
      </c>
      <c r="O22" s="71">
        <f>SUM(O23:O26)</f>
        <v>0</v>
      </c>
      <c r="P22" s="71"/>
      <c r="Q22" s="71">
        <f>SUM(Q23:Q26)</f>
        <v>0</v>
      </c>
      <c r="R22" s="71">
        <f>SUM(R23:R26)</f>
        <v>0</v>
      </c>
      <c r="S22" s="71"/>
      <c r="T22" s="71">
        <f>SUM(T23:T26)</f>
        <v>0</v>
      </c>
      <c r="U22" s="71">
        <f>SUM(U23:U26)</f>
        <v>0</v>
      </c>
      <c r="V22" s="71"/>
      <c r="W22" s="71"/>
      <c r="X22" s="71">
        <f>SUM(X23:X26)</f>
        <v>0</v>
      </c>
      <c r="Y22" s="71"/>
      <c r="Z22" s="71">
        <f>SUM(Z23:Z26)</f>
        <v>0</v>
      </c>
      <c r="AA22" s="71">
        <f>SUM(AA23:AA26)</f>
        <v>0</v>
      </c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>
        <f>SUM(AL23:AL26)</f>
        <v>0</v>
      </c>
      <c r="AM22" s="71">
        <f>SUM(AM23:AM26)</f>
        <v>0</v>
      </c>
      <c r="AN22" s="71"/>
      <c r="AO22" s="71">
        <f>SUM(AO23:AO26)</f>
        <v>0</v>
      </c>
      <c r="AP22" s="71">
        <f>SUM(AP23:AP26)</f>
        <v>0</v>
      </c>
      <c r="AQ22" s="71"/>
      <c r="AR22" s="71">
        <f>SUM(AR23:AR26)</f>
        <v>0</v>
      </c>
      <c r="AS22" s="71">
        <f>SUM(AS23:AS26)</f>
        <v>0</v>
      </c>
      <c r="AT22" s="71"/>
      <c r="AU22" s="71">
        <f t="shared" ref="AU22:AZ22" si="4">SUM(AU23:AU26)</f>
        <v>0</v>
      </c>
      <c r="AV22" s="71">
        <f t="shared" si="4"/>
        <v>0</v>
      </c>
      <c r="AW22" s="71">
        <f t="shared" si="4"/>
        <v>0</v>
      </c>
      <c r="AX22" s="71">
        <f t="shared" si="4"/>
        <v>0</v>
      </c>
      <c r="AY22" s="71">
        <f t="shared" si="4"/>
        <v>0</v>
      </c>
      <c r="AZ22" s="71">
        <f t="shared" si="4"/>
        <v>0</v>
      </c>
      <c r="BA22" s="35">
        <f t="shared" si="3"/>
        <v>0</v>
      </c>
      <c r="BB22" s="35">
        <f t="shared" si="1"/>
        <v>0</v>
      </c>
      <c r="BC22" s="158">
        <f t="shared" si="1"/>
        <v>0</v>
      </c>
      <c r="BD22" s="170"/>
    </row>
    <row r="23" spans="1:56" s="56" customFormat="1">
      <c r="A23" s="65"/>
      <c r="B23" s="68"/>
      <c r="C23" s="69"/>
      <c r="D23" s="72"/>
      <c r="E23" s="29" t="s">
        <v>236</v>
      </c>
      <c r="F23" s="13" t="s">
        <v>10</v>
      </c>
      <c r="G23" s="13" t="s">
        <v>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5">
        <f t="shared" si="3"/>
        <v>0</v>
      </c>
      <c r="BB23" s="35">
        <f t="shared" si="1"/>
        <v>0</v>
      </c>
      <c r="BC23" s="158">
        <f t="shared" si="1"/>
        <v>0</v>
      </c>
      <c r="BD23" s="170"/>
    </row>
    <row r="24" spans="1:56" s="56" customFormat="1">
      <c r="A24" s="65"/>
      <c r="B24" s="68"/>
      <c r="C24" s="69"/>
      <c r="D24" s="72"/>
      <c r="E24" s="29" t="s">
        <v>236</v>
      </c>
      <c r="F24" s="6" t="s">
        <v>11</v>
      </c>
      <c r="G24" s="13" t="s">
        <v>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5">
        <f t="shared" si="3"/>
        <v>0</v>
      </c>
      <c r="BB24" s="35">
        <f t="shared" si="1"/>
        <v>0</v>
      </c>
      <c r="BC24" s="158">
        <f t="shared" si="1"/>
        <v>0</v>
      </c>
      <c r="BD24" s="170"/>
    </row>
    <row r="25" spans="1:56" s="56" customFormat="1">
      <c r="A25" s="65"/>
      <c r="B25" s="68"/>
      <c r="C25" s="69"/>
      <c r="D25" s="72"/>
      <c r="E25" s="29" t="s">
        <v>236</v>
      </c>
      <c r="F25" s="6" t="s">
        <v>12</v>
      </c>
      <c r="G25" s="13" t="s">
        <v>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35">
        <f t="shared" si="3"/>
        <v>0</v>
      </c>
      <c r="BB25" s="35">
        <f t="shared" si="1"/>
        <v>0</v>
      </c>
      <c r="BC25" s="158">
        <f t="shared" si="1"/>
        <v>0</v>
      </c>
      <c r="BD25" s="170"/>
    </row>
    <row r="26" spans="1:56" s="56" customFormat="1">
      <c r="A26" s="65"/>
      <c r="B26" s="68"/>
      <c r="C26" s="69"/>
      <c r="D26" s="72"/>
      <c r="E26" s="29" t="s">
        <v>236</v>
      </c>
      <c r="F26" s="6" t="s">
        <v>13</v>
      </c>
      <c r="G26" s="13" t="s">
        <v>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5">
        <f t="shared" si="3"/>
        <v>0</v>
      </c>
      <c r="BB26" s="35">
        <f t="shared" si="1"/>
        <v>0</v>
      </c>
      <c r="BC26" s="158">
        <f t="shared" si="1"/>
        <v>0</v>
      </c>
      <c r="BD26" s="170"/>
    </row>
    <row r="27" spans="1:56" s="56" customFormat="1" ht="15" hidden="1" customHeight="1">
      <c r="A27" s="65"/>
      <c r="B27" s="68"/>
      <c r="C27" s="69"/>
      <c r="D27" s="72"/>
      <c r="E27" s="6"/>
      <c r="F27" s="6"/>
      <c r="G27" s="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62">
        <f t="shared" si="3"/>
        <v>0</v>
      </c>
      <c r="BB27" s="62">
        <f t="shared" si="1"/>
        <v>0</v>
      </c>
      <c r="BC27" s="156">
        <f t="shared" si="1"/>
        <v>0</v>
      </c>
      <c r="BD27" s="170"/>
    </row>
    <row r="28" spans="1:56" s="56" customFormat="1" ht="24.75" customHeight="1">
      <c r="A28" s="65"/>
      <c r="B28" s="58">
        <v>2</v>
      </c>
      <c r="C28" s="626" t="s">
        <v>14</v>
      </c>
      <c r="D28" s="626"/>
      <c r="E28" s="626"/>
      <c r="F28" s="626"/>
      <c r="G28" s="626"/>
      <c r="H28" s="73">
        <f>H29+H30+H31</f>
        <v>1312700</v>
      </c>
      <c r="I28" s="73">
        <f t="shared" ref="I28:BC28" si="5">I29+I30+I31</f>
        <v>0</v>
      </c>
      <c r="J28" s="73">
        <f t="shared" si="5"/>
        <v>0</v>
      </c>
      <c r="K28" s="73">
        <f t="shared" si="5"/>
        <v>352000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3">
        <f t="shared" si="5"/>
        <v>0</v>
      </c>
      <c r="Q28" s="73">
        <f t="shared" si="5"/>
        <v>0</v>
      </c>
      <c r="R28" s="73">
        <f t="shared" si="5"/>
        <v>0</v>
      </c>
      <c r="S28" s="73">
        <f t="shared" si="5"/>
        <v>0</v>
      </c>
      <c r="T28" s="73">
        <f t="shared" si="5"/>
        <v>0</v>
      </c>
      <c r="U28" s="73">
        <f t="shared" si="5"/>
        <v>0</v>
      </c>
      <c r="V28" s="73">
        <f t="shared" si="5"/>
        <v>0</v>
      </c>
      <c r="W28" s="73">
        <f t="shared" si="5"/>
        <v>0</v>
      </c>
      <c r="X28" s="73">
        <f t="shared" si="5"/>
        <v>0</v>
      </c>
      <c r="Y28" s="73">
        <f t="shared" si="5"/>
        <v>0</v>
      </c>
      <c r="Z28" s="73">
        <f t="shared" si="5"/>
        <v>0</v>
      </c>
      <c r="AA28" s="73">
        <f t="shared" si="5"/>
        <v>0</v>
      </c>
      <c r="AB28" s="73">
        <f t="shared" si="5"/>
        <v>0</v>
      </c>
      <c r="AC28" s="73">
        <f t="shared" si="5"/>
        <v>0</v>
      </c>
      <c r="AD28" s="73">
        <f t="shared" si="5"/>
        <v>0</v>
      </c>
      <c r="AE28" s="73">
        <f t="shared" si="5"/>
        <v>0</v>
      </c>
      <c r="AF28" s="73">
        <f t="shared" si="5"/>
        <v>72393425</v>
      </c>
      <c r="AG28" s="73">
        <f t="shared" si="5"/>
        <v>0</v>
      </c>
      <c r="AH28" s="73">
        <f t="shared" si="5"/>
        <v>0</v>
      </c>
      <c r="AI28" s="73">
        <f t="shared" si="5"/>
        <v>251000</v>
      </c>
      <c r="AJ28" s="73">
        <f t="shared" si="5"/>
        <v>0</v>
      </c>
      <c r="AK28" s="73">
        <f t="shared" si="5"/>
        <v>0</v>
      </c>
      <c r="AL28" s="73">
        <f t="shared" si="5"/>
        <v>0</v>
      </c>
      <c r="AM28" s="73">
        <f t="shared" si="5"/>
        <v>0</v>
      </c>
      <c r="AN28" s="73">
        <f t="shared" si="5"/>
        <v>0</v>
      </c>
      <c r="AO28" s="73">
        <f t="shared" si="5"/>
        <v>0</v>
      </c>
      <c r="AP28" s="73">
        <f t="shared" si="5"/>
        <v>0</v>
      </c>
      <c r="AQ28" s="73">
        <f t="shared" si="5"/>
        <v>0</v>
      </c>
      <c r="AR28" s="73">
        <f t="shared" si="5"/>
        <v>0</v>
      </c>
      <c r="AS28" s="73">
        <f t="shared" si="5"/>
        <v>0</v>
      </c>
      <c r="AT28" s="73">
        <f t="shared" si="5"/>
        <v>0</v>
      </c>
      <c r="AU28" s="73">
        <f>AU29+AU30+AU31</f>
        <v>1570678</v>
      </c>
      <c r="AV28" s="73">
        <f>AV29+AV30+AV31</f>
        <v>0</v>
      </c>
      <c r="AW28" s="73">
        <f>AW29+AW30+AW31</f>
        <v>0</v>
      </c>
      <c r="AX28" s="73">
        <f t="shared" si="5"/>
        <v>0</v>
      </c>
      <c r="AY28" s="73">
        <f t="shared" si="5"/>
        <v>0</v>
      </c>
      <c r="AZ28" s="73">
        <f t="shared" si="5"/>
        <v>0</v>
      </c>
      <c r="BA28" s="73">
        <f t="shared" si="5"/>
        <v>75879803</v>
      </c>
      <c r="BB28" s="73">
        <f t="shared" si="5"/>
        <v>0</v>
      </c>
      <c r="BC28" s="159">
        <f t="shared" si="5"/>
        <v>0</v>
      </c>
      <c r="BD28" s="170"/>
    </row>
    <row r="29" spans="1:56" s="64" customFormat="1" ht="17.25" customHeight="1">
      <c r="A29" s="65"/>
      <c r="B29" s="13"/>
      <c r="C29" s="61">
        <v>1</v>
      </c>
      <c r="D29" s="15" t="s">
        <v>185</v>
      </c>
      <c r="E29" s="14"/>
      <c r="F29" s="14"/>
      <c r="G29" s="16" t="s">
        <v>15</v>
      </c>
      <c r="H29" s="62">
        <f>270000+649000</f>
        <v>919000</v>
      </c>
      <c r="I29" s="62"/>
      <c r="J29" s="62"/>
      <c r="K29" s="62">
        <v>352000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>
        <v>72393425</v>
      </c>
      <c r="AG29" s="62"/>
      <c r="AH29" s="62"/>
      <c r="AI29" s="62">
        <v>251000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1570678</v>
      </c>
      <c r="AV29" s="62"/>
      <c r="AW29" s="62"/>
      <c r="AX29" s="62"/>
      <c r="AY29" s="62"/>
      <c r="AZ29" s="62"/>
      <c r="BA29" s="62">
        <f t="shared" si="3"/>
        <v>75486103</v>
      </c>
      <c r="BB29" s="62">
        <f t="shared" ref="BB29:BB65" si="6">SUMIF($N$5:$AW$5,"Önként vállalt feladatok",N29:AW29)</f>
        <v>0</v>
      </c>
      <c r="BC29" s="156"/>
      <c r="BD29" s="172"/>
    </row>
    <row r="30" spans="1:56" s="56" customFormat="1" ht="17.25" customHeight="1">
      <c r="A30" s="65"/>
      <c r="B30" s="13"/>
      <c r="C30" s="61">
        <v>2</v>
      </c>
      <c r="D30" s="15" t="s">
        <v>184</v>
      </c>
      <c r="E30" s="14"/>
      <c r="F30" s="14"/>
      <c r="G30" s="16" t="s">
        <v>16</v>
      </c>
      <c r="H30" s="62">
        <v>393700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v>0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>
        <f t="shared" si="3"/>
        <v>393700</v>
      </c>
      <c r="BB30" s="62">
        <f t="shared" si="6"/>
        <v>0</v>
      </c>
      <c r="BC30" s="156"/>
      <c r="BD30" s="170"/>
    </row>
    <row r="31" spans="1:56" s="56" customFormat="1" ht="17.25" customHeight="1">
      <c r="A31" s="65"/>
      <c r="B31" s="13"/>
      <c r="C31" s="61">
        <v>3</v>
      </c>
      <c r="D31" s="15" t="s">
        <v>17</v>
      </c>
      <c r="E31" s="14"/>
      <c r="F31" s="14"/>
      <c r="G31" s="16" t="s">
        <v>18</v>
      </c>
      <c r="H31" s="74">
        <f>SUM(H32:H39)</f>
        <v>0</v>
      </c>
      <c r="I31" s="74">
        <f>SUM(I32:I39)</f>
        <v>0</v>
      </c>
      <c r="J31" s="74"/>
      <c r="K31" s="74">
        <f>SUM(K32:K39)</f>
        <v>0</v>
      </c>
      <c r="L31" s="74">
        <f>SUM(L32:L39)</f>
        <v>0</v>
      </c>
      <c r="M31" s="74"/>
      <c r="N31" s="74">
        <f>SUM(N32:N39)</f>
        <v>0</v>
      </c>
      <c r="O31" s="74">
        <f>SUM(O32:O39)</f>
        <v>0</v>
      </c>
      <c r="P31" s="74"/>
      <c r="Q31" s="74">
        <f>SUM(Q32:Q39)</f>
        <v>0</v>
      </c>
      <c r="R31" s="74">
        <f>SUM(R32:R39)</f>
        <v>0</v>
      </c>
      <c r="S31" s="74"/>
      <c r="T31" s="74">
        <f>SUM(T32:T39)</f>
        <v>0</v>
      </c>
      <c r="U31" s="74">
        <f>SUM(U32:U39)</f>
        <v>0</v>
      </c>
      <c r="V31" s="74"/>
      <c r="W31" s="74"/>
      <c r="X31" s="74">
        <f>SUM(X32:X39)</f>
        <v>0</v>
      </c>
      <c r="Y31" s="74"/>
      <c r="Z31" s="74">
        <f>SUM(Z32:Z39)</f>
        <v>0</v>
      </c>
      <c r="AA31" s="74">
        <f>SUM(AA32:AA39)</f>
        <v>0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>
        <f>SUM(AL32:AL39)</f>
        <v>0</v>
      </c>
      <c r="AM31" s="74">
        <f>SUM(AM32:AM39)</f>
        <v>0</v>
      </c>
      <c r="AN31" s="74"/>
      <c r="AO31" s="74">
        <f>SUM(AO32:AO39)</f>
        <v>0</v>
      </c>
      <c r="AP31" s="74">
        <f>SUM(AP32:AP39)</f>
        <v>0</v>
      </c>
      <c r="AQ31" s="74"/>
      <c r="AR31" s="74">
        <f>SUM(AR32:AR39)</f>
        <v>0</v>
      </c>
      <c r="AS31" s="74">
        <f>SUM(AS32:AS39)</f>
        <v>0</v>
      </c>
      <c r="AT31" s="74"/>
      <c r="AU31" s="74">
        <f t="shared" ref="AU31:AZ31" si="7">SUM(AU32:AU39)</f>
        <v>0</v>
      </c>
      <c r="AV31" s="74">
        <f t="shared" si="7"/>
        <v>0</v>
      </c>
      <c r="AW31" s="74">
        <f t="shared" si="7"/>
        <v>0</v>
      </c>
      <c r="AX31" s="74">
        <f t="shared" si="7"/>
        <v>0</v>
      </c>
      <c r="AY31" s="74">
        <f t="shared" si="7"/>
        <v>0</v>
      </c>
      <c r="AZ31" s="74">
        <f t="shared" si="7"/>
        <v>0</v>
      </c>
      <c r="BA31" s="62">
        <f t="shared" si="3"/>
        <v>0</v>
      </c>
      <c r="BB31" s="62">
        <f t="shared" si="6"/>
        <v>0</v>
      </c>
      <c r="BC31" s="160"/>
      <c r="BD31" s="170"/>
    </row>
    <row r="32" spans="1:56" s="56" customFormat="1" ht="15" customHeight="1">
      <c r="A32" s="65"/>
      <c r="B32" s="68"/>
      <c r="C32" s="69"/>
      <c r="D32" s="67">
        <v>1</v>
      </c>
      <c r="E32" s="6" t="s">
        <v>19</v>
      </c>
      <c r="F32" s="21"/>
      <c r="G32" s="70" t="s">
        <v>20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>
        <f t="shared" si="3"/>
        <v>0</v>
      </c>
      <c r="BB32" s="35">
        <f t="shared" si="6"/>
        <v>0</v>
      </c>
      <c r="BC32" s="158"/>
      <c r="BD32" s="170"/>
    </row>
    <row r="33" spans="1:56" s="56" customFormat="1" ht="15" customHeight="1">
      <c r="A33" s="65"/>
      <c r="B33" s="68"/>
      <c r="C33" s="69"/>
      <c r="D33" s="67">
        <v>2</v>
      </c>
      <c r="E33" s="6" t="s">
        <v>21</v>
      </c>
      <c r="F33" s="21"/>
      <c r="G33" s="70" t="s">
        <v>22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>
        <f t="shared" si="3"/>
        <v>0</v>
      </c>
      <c r="BB33" s="35">
        <f t="shared" si="6"/>
        <v>0</v>
      </c>
      <c r="BC33" s="158"/>
      <c r="BD33" s="170"/>
    </row>
    <row r="34" spans="1:56" s="56" customFormat="1" ht="15" customHeight="1">
      <c r="A34" s="65"/>
      <c r="B34" s="68"/>
      <c r="C34" s="69"/>
      <c r="D34" s="67">
        <v>3</v>
      </c>
      <c r="E34" s="6" t="s">
        <v>23</v>
      </c>
      <c r="F34" s="21"/>
      <c r="G34" s="70" t="s">
        <v>24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>
        <f t="shared" si="3"/>
        <v>0</v>
      </c>
      <c r="BB34" s="35">
        <f t="shared" si="6"/>
        <v>0</v>
      </c>
      <c r="BC34" s="158"/>
      <c r="BD34" s="170"/>
    </row>
    <row r="35" spans="1:56" s="56" customFormat="1" ht="15" customHeight="1">
      <c r="A35" s="65"/>
      <c r="B35" s="68"/>
      <c r="C35" s="69"/>
      <c r="D35" s="67">
        <v>4</v>
      </c>
      <c r="E35" s="6" t="s">
        <v>25</v>
      </c>
      <c r="F35" s="21"/>
      <c r="G35" s="70" t="s">
        <v>26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>
        <f t="shared" si="3"/>
        <v>0</v>
      </c>
      <c r="BB35" s="35">
        <f t="shared" si="6"/>
        <v>0</v>
      </c>
      <c r="BC35" s="158"/>
      <c r="BD35" s="170"/>
    </row>
    <row r="36" spans="1:56" s="56" customFormat="1" ht="15" customHeight="1">
      <c r="A36" s="65"/>
      <c r="B36" s="68"/>
      <c r="C36" s="69"/>
      <c r="D36" s="67">
        <v>5</v>
      </c>
      <c r="E36" s="6" t="s">
        <v>27</v>
      </c>
      <c r="F36" s="21"/>
      <c r="G36" s="70" t="s">
        <v>28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>
        <f t="shared" si="3"/>
        <v>0</v>
      </c>
      <c r="BB36" s="35">
        <f t="shared" si="6"/>
        <v>0</v>
      </c>
      <c r="BC36" s="158"/>
      <c r="BD36" s="170"/>
    </row>
    <row r="37" spans="1:56" s="56" customFormat="1" ht="15" customHeight="1">
      <c r="A37" s="65"/>
      <c r="B37" s="68"/>
      <c r="C37" s="69"/>
      <c r="D37" s="67">
        <v>6</v>
      </c>
      <c r="E37" s="6" t="s">
        <v>29</v>
      </c>
      <c r="F37" s="21"/>
      <c r="G37" s="70" t="s">
        <v>30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>
        <f t="shared" si="3"/>
        <v>0</v>
      </c>
      <c r="BB37" s="35">
        <f t="shared" si="6"/>
        <v>0</v>
      </c>
      <c r="BC37" s="158"/>
      <c r="BD37" s="170"/>
    </row>
    <row r="38" spans="1:56" s="56" customFormat="1">
      <c r="A38" s="65"/>
      <c r="B38" s="68"/>
      <c r="C38" s="69"/>
      <c r="D38" s="67">
        <v>7</v>
      </c>
      <c r="E38" s="6" t="s">
        <v>31</v>
      </c>
      <c r="F38" s="21"/>
      <c r="G38" s="70" t="s">
        <v>32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>
        <f t="shared" si="3"/>
        <v>0</v>
      </c>
      <c r="BB38" s="35">
        <f t="shared" si="6"/>
        <v>0</v>
      </c>
      <c r="BC38" s="158"/>
      <c r="BD38" s="170"/>
    </row>
    <row r="39" spans="1:56" ht="15" customHeight="1">
      <c r="A39" s="65"/>
      <c r="B39" s="68"/>
      <c r="C39" s="69"/>
      <c r="D39" s="67">
        <v>8</v>
      </c>
      <c r="E39" s="6" t="s">
        <v>33</v>
      </c>
      <c r="F39" s="21"/>
      <c r="G39" s="70" t="s">
        <v>34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>
        <f t="shared" si="3"/>
        <v>0</v>
      </c>
      <c r="BB39" s="35">
        <f t="shared" si="6"/>
        <v>0</v>
      </c>
      <c r="BC39" s="158"/>
      <c r="BD39" s="173"/>
    </row>
    <row r="40" spans="1:56" ht="27" customHeight="1">
      <c r="A40" s="604" t="s">
        <v>35</v>
      </c>
      <c r="B40" s="605"/>
      <c r="C40" s="605"/>
      <c r="D40" s="605"/>
      <c r="E40" s="605"/>
      <c r="F40" s="605"/>
      <c r="G40" s="605"/>
      <c r="H40" s="75">
        <f>H6+H28</f>
        <v>2842700</v>
      </c>
      <c r="I40" s="75">
        <f t="shared" ref="I40:BC40" si="8">I6+I28</f>
        <v>0</v>
      </c>
      <c r="J40" s="75">
        <f t="shared" si="8"/>
        <v>0</v>
      </c>
      <c r="K40" s="75">
        <f t="shared" si="8"/>
        <v>25080916</v>
      </c>
      <c r="L40" s="75">
        <f t="shared" si="8"/>
        <v>0</v>
      </c>
      <c r="M40" s="75">
        <f t="shared" si="8"/>
        <v>0</v>
      </c>
      <c r="N40" s="75">
        <f t="shared" si="8"/>
        <v>700000</v>
      </c>
      <c r="O40" s="75">
        <f t="shared" si="8"/>
        <v>0</v>
      </c>
      <c r="P40" s="75">
        <f t="shared" si="8"/>
        <v>0</v>
      </c>
      <c r="Q40" s="75">
        <f t="shared" si="8"/>
        <v>800000</v>
      </c>
      <c r="R40" s="75">
        <f t="shared" si="8"/>
        <v>0</v>
      </c>
      <c r="S40" s="75">
        <f t="shared" si="8"/>
        <v>0</v>
      </c>
      <c r="T40" s="75">
        <f t="shared" si="8"/>
        <v>0</v>
      </c>
      <c r="U40" s="75">
        <f t="shared" si="8"/>
        <v>0</v>
      </c>
      <c r="V40" s="75">
        <f t="shared" si="8"/>
        <v>0</v>
      </c>
      <c r="W40" s="75">
        <f t="shared" si="8"/>
        <v>10000</v>
      </c>
      <c r="X40" s="75">
        <f t="shared" si="8"/>
        <v>0</v>
      </c>
      <c r="Y40" s="75">
        <f t="shared" si="8"/>
        <v>0</v>
      </c>
      <c r="Z40" s="75">
        <f t="shared" si="8"/>
        <v>515713</v>
      </c>
      <c r="AA40" s="75">
        <f t="shared" si="8"/>
        <v>0</v>
      </c>
      <c r="AB40" s="75">
        <f t="shared" si="8"/>
        <v>0</v>
      </c>
      <c r="AC40" s="75">
        <f t="shared" si="8"/>
        <v>0</v>
      </c>
      <c r="AD40" s="75">
        <f t="shared" si="8"/>
        <v>0</v>
      </c>
      <c r="AE40" s="75">
        <f t="shared" si="8"/>
        <v>0</v>
      </c>
      <c r="AF40" s="75">
        <f t="shared" si="8"/>
        <v>72393425</v>
      </c>
      <c r="AG40" s="75">
        <f t="shared" si="8"/>
        <v>0</v>
      </c>
      <c r="AH40" s="75">
        <f t="shared" si="8"/>
        <v>0</v>
      </c>
      <c r="AI40" s="75">
        <f t="shared" si="8"/>
        <v>251000</v>
      </c>
      <c r="AJ40" s="75">
        <f t="shared" si="8"/>
        <v>0</v>
      </c>
      <c r="AK40" s="75">
        <f t="shared" si="8"/>
        <v>0</v>
      </c>
      <c r="AL40" s="75">
        <f t="shared" si="8"/>
        <v>2385860</v>
      </c>
      <c r="AM40" s="75">
        <f t="shared" si="8"/>
        <v>0</v>
      </c>
      <c r="AN40" s="75">
        <f t="shared" si="8"/>
        <v>0</v>
      </c>
      <c r="AO40" s="75">
        <f t="shared" si="8"/>
        <v>414088</v>
      </c>
      <c r="AP40" s="75">
        <f t="shared" si="8"/>
        <v>0</v>
      </c>
      <c r="AQ40" s="75">
        <f t="shared" si="8"/>
        <v>0</v>
      </c>
      <c r="AR40" s="75">
        <f t="shared" si="8"/>
        <v>593788</v>
      </c>
      <c r="AS40" s="75">
        <f t="shared" si="8"/>
        <v>0</v>
      </c>
      <c r="AT40" s="75">
        <f t="shared" si="8"/>
        <v>0</v>
      </c>
      <c r="AU40" s="75">
        <f>AU6+AU28</f>
        <v>31685598</v>
      </c>
      <c r="AV40" s="75">
        <f>AV6+AV28</f>
        <v>0</v>
      </c>
      <c r="AW40" s="75">
        <f>AW6+AW28</f>
        <v>0</v>
      </c>
      <c r="AX40" s="75">
        <f t="shared" si="8"/>
        <v>15248408</v>
      </c>
      <c r="AY40" s="75">
        <f t="shared" si="8"/>
        <v>0</v>
      </c>
      <c r="AZ40" s="75">
        <f t="shared" si="8"/>
        <v>0</v>
      </c>
      <c r="BA40" s="75">
        <f t="shared" si="8"/>
        <v>152921496</v>
      </c>
      <c r="BB40" s="75">
        <f t="shared" si="8"/>
        <v>0</v>
      </c>
      <c r="BC40" s="161">
        <f t="shared" si="8"/>
        <v>0</v>
      </c>
      <c r="BD40" s="173"/>
    </row>
    <row r="41" spans="1:56" s="64" customFormat="1" ht="24.75" customHeight="1">
      <c r="A41" s="65"/>
      <c r="B41" s="9">
        <v>3</v>
      </c>
      <c r="C41" s="626" t="s">
        <v>36</v>
      </c>
      <c r="D41" s="626"/>
      <c r="E41" s="626"/>
      <c r="F41" s="626"/>
      <c r="G41" s="626"/>
      <c r="H41" s="43">
        <f>H42+H59+H60</f>
        <v>0</v>
      </c>
      <c r="I41" s="43">
        <f t="shared" ref="I41:BC41" si="9">I42+I59+I60</f>
        <v>0</v>
      </c>
      <c r="J41" s="43">
        <f t="shared" si="9"/>
        <v>0</v>
      </c>
      <c r="K41" s="43">
        <f t="shared" si="9"/>
        <v>1169377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0</v>
      </c>
      <c r="AK41" s="43">
        <f t="shared" si="9"/>
        <v>0</v>
      </c>
      <c r="AL41" s="43">
        <f t="shared" si="9"/>
        <v>0</v>
      </c>
      <c r="AM41" s="43">
        <f t="shared" si="9"/>
        <v>0</v>
      </c>
      <c r="AN41" s="43">
        <f t="shared" si="9"/>
        <v>0</v>
      </c>
      <c r="AO41" s="43">
        <f t="shared" si="9"/>
        <v>0</v>
      </c>
      <c r="AP41" s="43">
        <f t="shared" si="9"/>
        <v>0</v>
      </c>
      <c r="AQ41" s="43">
        <f t="shared" si="9"/>
        <v>0</v>
      </c>
      <c r="AR41" s="43">
        <f t="shared" si="9"/>
        <v>0</v>
      </c>
      <c r="AS41" s="43">
        <f t="shared" si="9"/>
        <v>0</v>
      </c>
      <c r="AT41" s="43">
        <f t="shared" si="9"/>
        <v>0</v>
      </c>
      <c r="AU41" s="43">
        <f>AU42+AU59+AU60</f>
        <v>0</v>
      </c>
      <c r="AV41" s="43">
        <f>AV42+AV59+AV60</f>
        <v>0</v>
      </c>
      <c r="AW41" s="43">
        <f>AW42+AW59+AW60</f>
        <v>0</v>
      </c>
      <c r="AX41" s="43">
        <f t="shared" si="9"/>
        <v>0</v>
      </c>
      <c r="AY41" s="43">
        <f t="shared" si="9"/>
        <v>0</v>
      </c>
      <c r="AZ41" s="43">
        <f t="shared" si="9"/>
        <v>0</v>
      </c>
      <c r="BA41" s="43">
        <f t="shared" si="9"/>
        <v>1169377</v>
      </c>
      <c r="BB41" s="43">
        <f t="shared" si="9"/>
        <v>0</v>
      </c>
      <c r="BC41" s="140">
        <f t="shared" si="9"/>
        <v>0</v>
      </c>
      <c r="BD41" s="172"/>
    </row>
    <row r="42" spans="1:56" s="64" customFormat="1" ht="15" customHeight="1">
      <c r="A42" s="65"/>
      <c r="B42" s="68"/>
      <c r="C42" s="14">
        <v>1</v>
      </c>
      <c r="D42" s="15" t="s">
        <v>37</v>
      </c>
      <c r="E42" s="76"/>
      <c r="F42" s="76"/>
      <c r="G42" s="16" t="s">
        <v>38</v>
      </c>
      <c r="H42" s="77">
        <f>H43+H56+H57+H58</f>
        <v>0</v>
      </c>
      <c r="I42" s="77">
        <f t="shared" ref="I42:BC42" si="10">I43+I56+I57+I58</f>
        <v>0</v>
      </c>
      <c r="J42" s="77">
        <f t="shared" si="10"/>
        <v>0</v>
      </c>
      <c r="K42" s="77">
        <f t="shared" si="10"/>
        <v>1169377</v>
      </c>
      <c r="L42" s="77">
        <f t="shared" si="10"/>
        <v>0</v>
      </c>
      <c r="M42" s="77">
        <f t="shared" si="10"/>
        <v>0</v>
      </c>
      <c r="N42" s="77">
        <f t="shared" si="10"/>
        <v>0</v>
      </c>
      <c r="O42" s="77">
        <f t="shared" si="10"/>
        <v>0</v>
      </c>
      <c r="P42" s="77">
        <f t="shared" si="10"/>
        <v>0</v>
      </c>
      <c r="Q42" s="77">
        <f t="shared" si="10"/>
        <v>0</v>
      </c>
      <c r="R42" s="77">
        <f t="shared" si="10"/>
        <v>0</v>
      </c>
      <c r="S42" s="77">
        <f t="shared" si="10"/>
        <v>0</v>
      </c>
      <c r="T42" s="77">
        <f t="shared" si="10"/>
        <v>0</v>
      </c>
      <c r="U42" s="77">
        <f t="shared" si="10"/>
        <v>0</v>
      </c>
      <c r="V42" s="77">
        <f t="shared" si="10"/>
        <v>0</v>
      </c>
      <c r="W42" s="77">
        <f t="shared" si="10"/>
        <v>0</v>
      </c>
      <c r="X42" s="77">
        <f t="shared" si="10"/>
        <v>0</v>
      </c>
      <c r="Y42" s="77">
        <f t="shared" si="10"/>
        <v>0</v>
      </c>
      <c r="Z42" s="77">
        <f t="shared" si="10"/>
        <v>0</v>
      </c>
      <c r="AA42" s="77">
        <f t="shared" si="10"/>
        <v>0</v>
      </c>
      <c r="AB42" s="77">
        <f t="shared" si="10"/>
        <v>0</v>
      </c>
      <c r="AC42" s="77">
        <f t="shared" si="10"/>
        <v>0</v>
      </c>
      <c r="AD42" s="77">
        <f t="shared" si="10"/>
        <v>0</v>
      </c>
      <c r="AE42" s="77">
        <f t="shared" si="10"/>
        <v>0</v>
      </c>
      <c r="AF42" s="77">
        <f t="shared" si="10"/>
        <v>0</v>
      </c>
      <c r="AG42" s="77">
        <f t="shared" si="10"/>
        <v>0</v>
      </c>
      <c r="AH42" s="77">
        <f t="shared" si="10"/>
        <v>0</v>
      </c>
      <c r="AI42" s="77">
        <f t="shared" si="10"/>
        <v>0</v>
      </c>
      <c r="AJ42" s="77">
        <f t="shared" si="10"/>
        <v>0</v>
      </c>
      <c r="AK42" s="77">
        <f t="shared" si="10"/>
        <v>0</v>
      </c>
      <c r="AL42" s="77">
        <f t="shared" si="10"/>
        <v>0</v>
      </c>
      <c r="AM42" s="77">
        <f t="shared" si="10"/>
        <v>0</v>
      </c>
      <c r="AN42" s="77">
        <f t="shared" si="10"/>
        <v>0</v>
      </c>
      <c r="AO42" s="77">
        <f t="shared" si="10"/>
        <v>0</v>
      </c>
      <c r="AP42" s="77">
        <f t="shared" si="10"/>
        <v>0</v>
      </c>
      <c r="AQ42" s="77">
        <f t="shared" si="10"/>
        <v>0</v>
      </c>
      <c r="AR42" s="77">
        <f t="shared" si="10"/>
        <v>0</v>
      </c>
      <c r="AS42" s="77">
        <f t="shared" si="10"/>
        <v>0</v>
      </c>
      <c r="AT42" s="77">
        <f t="shared" si="10"/>
        <v>0</v>
      </c>
      <c r="AU42" s="77">
        <f>AU43+AU56+AU57+AU58</f>
        <v>0</v>
      </c>
      <c r="AV42" s="77">
        <f>AV43+AV56+AV57+AV58</f>
        <v>0</v>
      </c>
      <c r="AW42" s="77">
        <f>AW43+AW56+AW57+AW58</f>
        <v>0</v>
      </c>
      <c r="AX42" s="77">
        <f t="shared" si="10"/>
        <v>0</v>
      </c>
      <c r="AY42" s="77">
        <f t="shared" si="10"/>
        <v>0</v>
      </c>
      <c r="AZ42" s="77">
        <f t="shared" si="10"/>
        <v>0</v>
      </c>
      <c r="BA42" s="77">
        <f t="shared" si="10"/>
        <v>1169377</v>
      </c>
      <c r="BB42" s="77">
        <f t="shared" si="10"/>
        <v>0</v>
      </c>
      <c r="BC42" s="162">
        <f t="shared" si="10"/>
        <v>0</v>
      </c>
      <c r="BD42" s="172"/>
    </row>
    <row r="43" spans="1:56" s="78" customFormat="1" ht="15" customHeight="1">
      <c r="A43" s="65"/>
      <c r="B43" s="68"/>
      <c r="C43" s="69"/>
      <c r="D43" s="21">
        <v>1</v>
      </c>
      <c r="E43" s="6" t="s">
        <v>39</v>
      </c>
      <c r="F43" s="6"/>
      <c r="G43" s="6" t="s">
        <v>40</v>
      </c>
      <c r="H43" s="25">
        <f>SUM(H44:H55)</f>
        <v>0</v>
      </c>
      <c r="I43" s="25">
        <f>SUM(I44:I55)</f>
        <v>0</v>
      </c>
      <c r="J43" s="25"/>
      <c r="K43" s="25">
        <f>SUM(K44:K55)</f>
        <v>0</v>
      </c>
      <c r="L43" s="25">
        <f>SUM(L44:L55)</f>
        <v>0</v>
      </c>
      <c r="M43" s="25"/>
      <c r="N43" s="25">
        <f>SUM(N44:N55)</f>
        <v>0</v>
      </c>
      <c r="O43" s="25">
        <f>SUM(O44:O55)</f>
        <v>0</v>
      </c>
      <c r="P43" s="25"/>
      <c r="Q43" s="25">
        <f>SUM(Q44:Q55)</f>
        <v>0</v>
      </c>
      <c r="R43" s="25">
        <f>SUM(R44:R55)</f>
        <v>0</v>
      </c>
      <c r="S43" s="25"/>
      <c r="T43" s="25">
        <f>SUM(T44:T55)</f>
        <v>0</v>
      </c>
      <c r="U43" s="25">
        <f>SUM(U44:U55)</f>
        <v>0</v>
      </c>
      <c r="V43" s="25"/>
      <c r="W43" s="25">
        <f>SUM(W44:W55)</f>
        <v>0</v>
      </c>
      <c r="X43" s="25">
        <f>SUM(X44:X55)</f>
        <v>0</v>
      </c>
      <c r="Y43" s="25"/>
      <c r="Z43" s="25">
        <f>SUM(Z44:Z55)</f>
        <v>0</v>
      </c>
      <c r="AA43" s="25">
        <f>SUM(AA44:AA55)</f>
        <v>0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>
        <f>SUM(AL44:AL55)</f>
        <v>0</v>
      </c>
      <c r="AM43" s="25">
        <f>SUM(AM44:AM55)</f>
        <v>0</v>
      </c>
      <c r="AN43" s="25"/>
      <c r="AO43" s="25">
        <f>SUM(AO44:AO55)</f>
        <v>0</v>
      </c>
      <c r="AP43" s="25">
        <f>SUM(AP44:AP55)</f>
        <v>0</v>
      </c>
      <c r="AQ43" s="25"/>
      <c r="AR43" s="25">
        <f>SUM(AR44:AR55)</f>
        <v>0</v>
      </c>
      <c r="AS43" s="25">
        <f>SUM(AS44:AS55)</f>
        <v>0</v>
      </c>
      <c r="AT43" s="25"/>
      <c r="AU43" s="25">
        <f t="shared" ref="AU43:AZ43" si="11">SUM(AU44:AU55)</f>
        <v>0</v>
      </c>
      <c r="AV43" s="25">
        <f t="shared" si="11"/>
        <v>0</v>
      </c>
      <c r="AW43" s="25">
        <f t="shared" si="11"/>
        <v>0</v>
      </c>
      <c r="AX43" s="25">
        <f t="shared" si="11"/>
        <v>0</v>
      </c>
      <c r="AY43" s="25">
        <f t="shared" si="11"/>
        <v>0</v>
      </c>
      <c r="AZ43" s="25">
        <f t="shared" si="11"/>
        <v>0</v>
      </c>
      <c r="BA43" s="35">
        <f t="shared" si="3"/>
        <v>0</v>
      </c>
      <c r="BB43" s="35">
        <f t="shared" si="6"/>
        <v>0</v>
      </c>
      <c r="BC43" s="132"/>
      <c r="BD43" s="174"/>
    </row>
    <row r="44" spans="1:56" ht="15" customHeight="1">
      <c r="A44" s="65"/>
      <c r="B44" s="68"/>
      <c r="C44" s="69"/>
      <c r="D44" s="72"/>
      <c r="E44" s="21">
        <v>1</v>
      </c>
      <c r="F44" s="6" t="s">
        <v>41</v>
      </c>
      <c r="G44" s="6" t="s">
        <v>42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35">
        <f t="shared" si="3"/>
        <v>0</v>
      </c>
      <c r="BB44" s="35">
        <f t="shared" si="6"/>
        <v>0</v>
      </c>
      <c r="BC44" s="133"/>
      <c r="BD44" s="173"/>
    </row>
    <row r="45" spans="1:56" s="64" customFormat="1" ht="15" customHeight="1">
      <c r="A45" s="65"/>
      <c r="B45" s="68"/>
      <c r="C45" s="69"/>
      <c r="D45" s="72"/>
      <c r="E45" s="21">
        <v>2</v>
      </c>
      <c r="F45" s="6" t="s">
        <v>43</v>
      </c>
      <c r="G45" s="6" t="s">
        <v>44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35">
        <f t="shared" si="3"/>
        <v>0</v>
      </c>
      <c r="BB45" s="35">
        <f t="shared" si="6"/>
        <v>0</v>
      </c>
      <c r="BC45" s="133"/>
      <c r="BD45" s="172"/>
    </row>
    <row r="46" spans="1:56" s="64" customFormat="1" ht="15.75" hidden="1" customHeight="1">
      <c r="A46" s="65"/>
      <c r="B46" s="68"/>
      <c r="C46" s="69"/>
      <c r="D46" s="72"/>
      <c r="E46" s="79"/>
      <c r="F46" s="24" t="s">
        <v>45</v>
      </c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35">
        <f t="shared" si="3"/>
        <v>0</v>
      </c>
      <c r="BB46" s="35">
        <f t="shared" si="6"/>
        <v>0</v>
      </c>
      <c r="BC46" s="132"/>
      <c r="BD46" s="172"/>
    </row>
    <row r="47" spans="1:56" s="64" customFormat="1" ht="15.75" hidden="1" customHeight="1">
      <c r="A47" s="65"/>
      <c r="B47" s="68"/>
      <c r="C47" s="69"/>
      <c r="D47" s="72"/>
      <c r="E47" s="79"/>
      <c r="F47" s="68"/>
      <c r="G47" s="68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35">
        <f t="shared" si="3"/>
        <v>0</v>
      </c>
      <c r="BB47" s="35">
        <f t="shared" si="6"/>
        <v>0</v>
      </c>
      <c r="BC47" s="163"/>
      <c r="BD47" s="172"/>
    </row>
    <row r="48" spans="1:56" s="64" customFormat="1" ht="15.75" hidden="1" customHeight="1">
      <c r="A48" s="65"/>
      <c r="B48" s="68"/>
      <c r="C48" s="69"/>
      <c r="D48" s="72"/>
      <c r="E48" s="79"/>
      <c r="F48" s="68"/>
      <c r="G48" s="68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35">
        <f t="shared" si="3"/>
        <v>0</v>
      </c>
      <c r="BB48" s="35">
        <f t="shared" si="6"/>
        <v>0</v>
      </c>
      <c r="BC48" s="163"/>
      <c r="BD48" s="172"/>
    </row>
    <row r="49" spans="1:56" s="64" customFormat="1" ht="15.75" hidden="1" customHeight="1">
      <c r="A49" s="65"/>
      <c r="B49" s="68"/>
      <c r="C49" s="69"/>
      <c r="D49" s="72"/>
      <c r="E49" s="79"/>
      <c r="F49" s="68"/>
      <c r="G49" s="68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35">
        <f t="shared" si="3"/>
        <v>0</v>
      </c>
      <c r="BB49" s="35">
        <f t="shared" si="6"/>
        <v>0</v>
      </c>
      <c r="BC49" s="163"/>
      <c r="BD49" s="172"/>
    </row>
    <row r="50" spans="1:56" s="64" customFormat="1" ht="15.75" hidden="1" customHeight="1">
      <c r="A50" s="65"/>
      <c r="B50" s="68"/>
      <c r="C50" s="69"/>
      <c r="D50" s="72"/>
      <c r="E50" s="79"/>
      <c r="F50" s="68"/>
      <c r="G50" s="68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35">
        <f t="shared" si="3"/>
        <v>0</v>
      </c>
      <c r="BB50" s="35">
        <f t="shared" si="6"/>
        <v>0</v>
      </c>
      <c r="BC50" s="163"/>
      <c r="BD50" s="172"/>
    </row>
    <row r="51" spans="1:56" s="64" customFormat="1" ht="15.75" hidden="1" customHeight="1">
      <c r="A51" s="65"/>
      <c r="B51" s="68"/>
      <c r="C51" s="69"/>
      <c r="D51" s="72"/>
      <c r="E51" s="79"/>
      <c r="F51" s="68"/>
      <c r="G51" s="68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35">
        <f t="shared" si="3"/>
        <v>0</v>
      </c>
      <c r="BB51" s="35">
        <f t="shared" si="6"/>
        <v>0</v>
      </c>
      <c r="BC51" s="163"/>
      <c r="BD51" s="172"/>
    </row>
    <row r="52" spans="1:56" s="64" customFormat="1" ht="15.75" hidden="1" customHeight="1">
      <c r="A52" s="65"/>
      <c r="B52" s="68"/>
      <c r="C52" s="69"/>
      <c r="D52" s="72"/>
      <c r="E52" s="79"/>
      <c r="F52" s="68"/>
      <c r="G52" s="68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35">
        <f t="shared" si="3"/>
        <v>0</v>
      </c>
      <c r="BB52" s="35">
        <f t="shared" si="6"/>
        <v>0</v>
      </c>
      <c r="BC52" s="163"/>
      <c r="BD52" s="172"/>
    </row>
    <row r="53" spans="1:56" s="64" customFormat="1" ht="15.75" hidden="1" customHeight="1">
      <c r="A53" s="65"/>
      <c r="B53" s="68"/>
      <c r="C53" s="69"/>
      <c r="D53" s="72"/>
      <c r="E53" s="79"/>
      <c r="F53" s="68"/>
      <c r="G53" s="68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35">
        <f t="shared" si="3"/>
        <v>0</v>
      </c>
      <c r="BB53" s="35">
        <f t="shared" si="6"/>
        <v>0</v>
      </c>
      <c r="BC53" s="163"/>
      <c r="BD53" s="172"/>
    </row>
    <row r="54" spans="1:56" s="64" customFormat="1" ht="15.75" hidden="1" customHeight="1">
      <c r="A54" s="65"/>
      <c r="B54" s="68"/>
      <c r="C54" s="69"/>
      <c r="D54" s="72"/>
      <c r="E54" s="79"/>
      <c r="F54" s="68"/>
      <c r="G54" s="68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35">
        <f t="shared" si="3"/>
        <v>0</v>
      </c>
      <c r="BB54" s="35">
        <f t="shared" si="6"/>
        <v>0</v>
      </c>
      <c r="BC54" s="163"/>
      <c r="BD54" s="172"/>
    </row>
    <row r="55" spans="1:56" s="64" customFormat="1" ht="15" customHeight="1">
      <c r="A55" s="65"/>
      <c r="B55" s="68"/>
      <c r="C55" s="69"/>
      <c r="D55" s="72"/>
      <c r="E55" s="21">
        <v>3</v>
      </c>
      <c r="F55" s="13" t="s">
        <v>46</v>
      </c>
      <c r="G55" s="6" t="s">
        <v>47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35">
        <f t="shared" si="3"/>
        <v>0</v>
      </c>
      <c r="BB55" s="35">
        <f t="shared" si="6"/>
        <v>0</v>
      </c>
      <c r="BC55" s="133"/>
      <c r="BD55" s="172"/>
    </row>
    <row r="56" spans="1:56" s="64" customFormat="1" ht="15" customHeight="1">
      <c r="A56" s="65"/>
      <c r="B56" s="68"/>
      <c r="C56" s="69"/>
      <c r="D56" s="72">
        <v>2</v>
      </c>
      <c r="E56" s="6" t="s">
        <v>454</v>
      </c>
      <c r="F56" s="24"/>
      <c r="G56" s="24" t="s">
        <v>455</v>
      </c>
      <c r="H56" s="25"/>
      <c r="I56" s="25"/>
      <c r="J56" s="25"/>
      <c r="K56" s="25">
        <v>1169377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35">
        <f t="shared" si="3"/>
        <v>1169377</v>
      </c>
      <c r="BB56" s="35">
        <f t="shared" si="6"/>
        <v>0</v>
      </c>
      <c r="BC56" s="132"/>
      <c r="BD56" s="172"/>
    </row>
    <row r="57" spans="1:56" s="64" customFormat="1" ht="15" customHeight="1">
      <c r="A57" s="65"/>
      <c r="B57" s="68"/>
      <c r="C57" s="69"/>
      <c r="D57" s="72">
        <v>3</v>
      </c>
      <c r="E57" s="6" t="s">
        <v>49</v>
      </c>
      <c r="F57" s="24"/>
      <c r="G57" s="24" t="s">
        <v>50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35">
        <f t="shared" si="3"/>
        <v>0</v>
      </c>
      <c r="BB57" s="35">
        <f t="shared" si="6"/>
        <v>0</v>
      </c>
      <c r="BC57" s="132"/>
      <c r="BD57" s="172"/>
    </row>
    <row r="58" spans="1:56" s="64" customFormat="1" ht="15" customHeight="1">
      <c r="A58" s="65"/>
      <c r="B58" s="68"/>
      <c r="C58" s="69"/>
      <c r="D58" s="72">
        <v>4</v>
      </c>
      <c r="E58" s="6" t="s">
        <v>51</v>
      </c>
      <c r="F58" s="24"/>
      <c r="G58" s="24" t="s">
        <v>52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35">
        <f t="shared" si="3"/>
        <v>0</v>
      </c>
      <c r="BB58" s="35">
        <f t="shared" si="6"/>
        <v>0</v>
      </c>
      <c r="BC58" s="132"/>
      <c r="BD58" s="172"/>
    </row>
    <row r="59" spans="1:56" s="64" customFormat="1" ht="15" customHeight="1">
      <c r="A59" s="65"/>
      <c r="B59" s="68"/>
      <c r="C59" s="81">
        <v>2</v>
      </c>
      <c r="D59" s="15" t="s">
        <v>53</v>
      </c>
      <c r="E59" s="76"/>
      <c r="F59" s="76"/>
      <c r="G59" s="76" t="s">
        <v>54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62">
        <f t="shared" si="3"/>
        <v>0</v>
      </c>
      <c r="BB59" s="62">
        <f t="shared" si="6"/>
        <v>0</v>
      </c>
      <c r="BC59" s="162"/>
      <c r="BD59" s="172"/>
    </row>
    <row r="60" spans="1:56" s="64" customFormat="1" ht="15" customHeight="1">
      <c r="A60" s="65"/>
      <c r="B60" s="68"/>
      <c r="C60" s="81">
        <v>3</v>
      </c>
      <c r="D60" s="606" t="s">
        <v>55</v>
      </c>
      <c r="E60" s="606"/>
      <c r="F60" s="606"/>
      <c r="G60" s="76" t="s">
        <v>56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62">
        <f t="shared" si="3"/>
        <v>0</v>
      </c>
      <c r="BB60" s="62">
        <f t="shared" si="6"/>
        <v>0</v>
      </c>
      <c r="BC60" s="162"/>
      <c r="BD60" s="172"/>
    </row>
    <row r="61" spans="1:56" s="56" customFormat="1" ht="27" customHeight="1">
      <c r="A61" s="632" t="s">
        <v>57</v>
      </c>
      <c r="B61" s="633"/>
      <c r="C61" s="633"/>
      <c r="D61" s="633"/>
      <c r="E61" s="633"/>
      <c r="F61" s="633"/>
      <c r="G61" s="633"/>
      <c r="H61" s="82">
        <f>H40+H41</f>
        <v>2842700</v>
      </c>
      <c r="I61" s="82">
        <f t="shared" ref="I61:BC61" si="12">I40+I41</f>
        <v>0</v>
      </c>
      <c r="J61" s="82">
        <f t="shared" si="12"/>
        <v>0</v>
      </c>
      <c r="K61" s="82">
        <f t="shared" si="12"/>
        <v>26250293</v>
      </c>
      <c r="L61" s="82">
        <f t="shared" si="12"/>
        <v>0</v>
      </c>
      <c r="M61" s="82">
        <f t="shared" si="12"/>
        <v>0</v>
      </c>
      <c r="N61" s="82">
        <f t="shared" si="12"/>
        <v>700000</v>
      </c>
      <c r="O61" s="82">
        <f t="shared" si="12"/>
        <v>0</v>
      </c>
      <c r="P61" s="82">
        <f t="shared" si="12"/>
        <v>0</v>
      </c>
      <c r="Q61" s="82">
        <f t="shared" si="12"/>
        <v>800000</v>
      </c>
      <c r="R61" s="82">
        <f t="shared" si="12"/>
        <v>0</v>
      </c>
      <c r="S61" s="82">
        <f t="shared" si="12"/>
        <v>0</v>
      </c>
      <c r="T61" s="82">
        <f t="shared" si="12"/>
        <v>0</v>
      </c>
      <c r="U61" s="82">
        <f t="shared" si="12"/>
        <v>0</v>
      </c>
      <c r="V61" s="82">
        <f t="shared" si="12"/>
        <v>0</v>
      </c>
      <c r="W61" s="82">
        <f t="shared" si="12"/>
        <v>10000</v>
      </c>
      <c r="X61" s="82">
        <f t="shared" si="12"/>
        <v>0</v>
      </c>
      <c r="Y61" s="82">
        <f t="shared" si="12"/>
        <v>0</v>
      </c>
      <c r="Z61" s="82">
        <f t="shared" si="12"/>
        <v>515713</v>
      </c>
      <c r="AA61" s="82">
        <f t="shared" si="12"/>
        <v>0</v>
      </c>
      <c r="AB61" s="82">
        <f t="shared" si="12"/>
        <v>0</v>
      </c>
      <c r="AC61" s="82">
        <f t="shared" si="12"/>
        <v>0</v>
      </c>
      <c r="AD61" s="82">
        <f t="shared" si="12"/>
        <v>0</v>
      </c>
      <c r="AE61" s="82">
        <f t="shared" si="12"/>
        <v>0</v>
      </c>
      <c r="AF61" s="82">
        <f t="shared" si="12"/>
        <v>72393425</v>
      </c>
      <c r="AG61" s="82">
        <f t="shared" si="12"/>
        <v>0</v>
      </c>
      <c r="AH61" s="82">
        <f t="shared" si="12"/>
        <v>0</v>
      </c>
      <c r="AI61" s="82">
        <f t="shared" si="12"/>
        <v>251000</v>
      </c>
      <c r="AJ61" s="82">
        <f t="shared" si="12"/>
        <v>0</v>
      </c>
      <c r="AK61" s="82">
        <f t="shared" si="12"/>
        <v>0</v>
      </c>
      <c r="AL61" s="82">
        <f t="shared" si="12"/>
        <v>2385860</v>
      </c>
      <c r="AM61" s="82">
        <f t="shared" si="12"/>
        <v>0</v>
      </c>
      <c r="AN61" s="82">
        <f t="shared" si="12"/>
        <v>0</v>
      </c>
      <c r="AO61" s="82">
        <f t="shared" si="12"/>
        <v>414088</v>
      </c>
      <c r="AP61" s="82">
        <f t="shared" si="12"/>
        <v>0</v>
      </c>
      <c r="AQ61" s="82">
        <f t="shared" si="12"/>
        <v>0</v>
      </c>
      <c r="AR61" s="82">
        <f t="shared" si="12"/>
        <v>593788</v>
      </c>
      <c r="AS61" s="82">
        <f t="shared" si="12"/>
        <v>0</v>
      </c>
      <c r="AT61" s="82">
        <f t="shared" si="12"/>
        <v>0</v>
      </c>
      <c r="AU61" s="82">
        <f>AU40+AU41</f>
        <v>31685598</v>
      </c>
      <c r="AV61" s="82">
        <f>AV40+AV41</f>
        <v>0</v>
      </c>
      <c r="AW61" s="82">
        <f>AW40+AW41</f>
        <v>0</v>
      </c>
      <c r="AX61" s="82">
        <f t="shared" si="12"/>
        <v>15248408</v>
      </c>
      <c r="AY61" s="82">
        <f t="shared" si="12"/>
        <v>0</v>
      </c>
      <c r="AZ61" s="82">
        <f t="shared" si="12"/>
        <v>0</v>
      </c>
      <c r="BA61" s="82">
        <f t="shared" si="12"/>
        <v>154090873</v>
      </c>
      <c r="BB61" s="82">
        <f t="shared" si="12"/>
        <v>0</v>
      </c>
      <c r="BC61" s="164">
        <f t="shared" si="12"/>
        <v>0</v>
      </c>
      <c r="BD61" s="170"/>
    </row>
    <row r="62" spans="1:56" s="56" customFormat="1" ht="27" customHeight="1">
      <c r="A62" s="632" t="s">
        <v>58</v>
      </c>
      <c r="B62" s="633"/>
      <c r="C62" s="633"/>
      <c r="D62" s="633"/>
      <c r="E62" s="633"/>
      <c r="F62" s="633"/>
      <c r="G62" s="633"/>
      <c r="H62" s="82">
        <f>H57</f>
        <v>0</v>
      </c>
      <c r="I62" s="82">
        <f t="shared" ref="I62:BC62" si="13">I57</f>
        <v>0</v>
      </c>
      <c r="J62" s="82">
        <f t="shared" si="13"/>
        <v>0</v>
      </c>
      <c r="K62" s="82">
        <f t="shared" si="13"/>
        <v>0</v>
      </c>
      <c r="L62" s="82">
        <f t="shared" si="13"/>
        <v>0</v>
      </c>
      <c r="M62" s="82">
        <f t="shared" si="13"/>
        <v>0</v>
      </c>
      <c r="N62" s="82">
        <f t="shared" si="13"/>
        <v>0</v>
      </c>
      <c r="O62" s="82">
        <f t="shared" si="13"/>
        <v>0</v>
      </c>
      <c r="P62" s="82">
        <f t="shared" si="13"/>
        <v>0</v>
      </c>
      <c r="Q62" s="82">
        <f t="shared" si="13"/>
        <v>0</v>
      </c>
      <c r="R62" s="82">
        <f t="shared" si="13"/>
        <v>0</v>
      </c>
      <c r="S62" s="82">
        <f t="shared" si="13"/>
        <v>0</v>
      </c>
      <c r="T62" s="82">
        <f t="shared" si="13"/>
        <v>0</v>
      </c>
      <c r="U62" s="82">
        <f t="shared" si="13"/>
        <v>0</v>
      </c>
      <c r="V62" s="82">
        <f t="shared" si="13"/>
        <v>0</v>
      </c>
      <c r="W62" s="82">
        <f t="shared" si="13"/>
        <v>0</v>
      </c>
      <c r="X62" s="82">
        <f t="shared" si="13"/>
        <v>0</v>
      </c>
      <c r="Y62" s="82">
        <f t="shared" si="13"/>
        <v>0</v>
      </c>
      <c r="Z62" s="82">
        <f t="shared" si="13"/>
        <v>0</v>
      </c>
      <c r="AA62" s="82">
        <f t="shared" si="13"/>
        <v>0</v>
      </c>
      <c r="AB62" s="82">
        <f t="shared" si="13"/>
        <v>0</v>
      </c>
      <c r="AC62" s="82">
        <f t="shared" si="13"/>
        <v>0</v>
      </c>
      <c r="AD62" s="82">
        <f t="shared" si="13"/>
        <v>0</v>
      </c>
      <c r="AE62" s="82">
        <f t="shared" si="13"/>
        <v>0</v>
      </c>
      <c r="AF62" s="82">
        <f t="shared" si="13"/>
        <v>0</v>
      </c>
      <c r="AG62" s="82">
        <f t="shared" si="13"/>
        <v>0</v>
      </c>
      <c r="AH62" s="82">
        <f t="shared" si="13"/>
        <v>0</v>
      </c>
      <c r="AI62" s="82">
        <f t="shared" si="13"/>
        <v>0</v>
      </c>
      <c r="AJ62" s="82">
        <f t="shared" si="13"/>
        <v>0</v>
      </c>
      <c r="AK62" s="82">
        <f t="shared" si="13"/>
        <v>0</v>
      </c>
      <c r="AL62" s="82">
        <f t="shared" si="13"/>
        <v>0</v>
      </c>
      <c r="AM62" s="82">
        <f t="shared" si="13"/>
        <v>0</v>
      </c>
      <c r="AN62" s="82">
        <f t="shared" si="13"/>
        <v>0</v>
      </c>
      <c r="AO62" s="82">
        <f t="shared" si="13"/>
        <v>0</v>
      </c>
      <c r="AP62" s="82">
        <f t="shared" si="13"/>
        <v>0</v>
      </c>
      <c r="AQ62" s="82">
        <f t="shared" si="13"/>
        <v>0</v>
      </c>
      <c r="AR62" s="82">
        <f t="shared" si="13"/>
        <v>0</v>
      </c>
      <c r="AS62" s="82">
        <f t="shared" si="13"/>
        <v>0</v>
      </c>
      <c r="AT62" s="82">
        <f t="shared" si="13"/>
        <v>0</v>
      </c>
      <c r="AU62" s="82">
        <f>AU57</f>
        <v>0</v>
      </c>
      <c r="AV62" s="82">
        <f>AV57</f>
        <v>0</v>
      </c>
      <c r="AW62" s="82">
        <f>AW57</f>
        <v>0</v>
      </c>
      <c r="AX62" s="82">
        <f t="shared" si="13"/>
        <v>0</v>
      </c>
      <c r="AY62" s="82">
        <f t="shared" si="13"/>
        <v>0</v>
      </c>
      <c r="AZ62" s="82">
        <f t="shared" si="13"/>
        <v>0</v>
      </c>
      <c r="BA62" s="82">
        <f t="shared" si="13"/>
        <v>0</v>
      </c>
      <c r="BB62" s="82">
        <f t="shared" si="13"/>
        <v>0</v>
      </c>
      <c r="BC62" s="164">
        <f t="shared" si="13"/>
        <v>0</v>
      </c>
      <c r="BD62" s="170"/>
    </row>
    <row r="63" spans="1:56" s="56" customFormat="1" ht="27" customHeight="1">
      <c r="A63" s="632" t="s">
        <v>59</v>
      </c>
      <c r="B63" s="633"/>
      <c r="C63" s="633"/>
      <c r="D63" s="633"/>
      <c r="E63" s="633"/>
      <c r="F63" s="633"/>
      <c r="G63" s="633"/>
      <c r="H63" s="82">
        <f>H61-H62</f>
        <v>2842700</v>
      </c>
      <c r="I63" s="82">
        <f t="shared" ref="I63:BC63" si="14">I61-I62</f>
        <v>0</v>
      </c>
      <c r="J63" s="82">
        <f t="shared" si="14"/>
        <v>0</v>
      </c>
      <c r="K63" s="82">
        <f t="shared" si="14"/>
        <v>26250293</v>
      </c>
      <c r="L63" s="82">
        <f t="shared" si="14"/>
        <v>0</v>
      </c>
      <c r="M63" s="82">
        <f t="shared" si="14"/>
        <v>0</v>
      </c>
      <c r="N63" s="82">
        <f t="shared" si="14"/>
        <v>700000</v>
      </c>
      <c r="O63" s="82">
        <f t="shared" si="14"/>
        <v>0</v>
      </c>
      <c r="P63" s="82">
        <f t="shared" si="14"/>
        <v>0</v>
      </c>
      <c r="Q63" s="82">
        <f t="shared" si="14"/>
        <v>800000</v>
      </c>
      <c r="R63" s="82">
        <f t="shared" si="14"/>
        <v>0</v>
      </c>
      <c r="S63" s="82">
        <f t="shared" si="14"/>
        <v>0</v>
      </c>
      <c r="T63" s="82">
        <f t="shared" si="14"/>
        <v>0</v>
      </c>
      <c r="U63" s="82">
        <f t="shared" si="14"/>
        <v>0</v>
      </c>
      <c r="V63" s="82">
        <f t="shared" si="14"/>
        <v>0</v>
      </c>
      <c r="W63" s="82">
        <f t="shared" si="14"/>
        <v>10000</v>
      </c>
      <c r="X63" s="82">
        <f t="shared" si="14"/>
        <v>0</v>
      </c>
      <c r="Y63" s="82">
        <f t="shared" si="14"/>
        <v>0</v>
      </c>
      <c r="Z63" s="82">
        <f t="shared" si="14"/>
        <v>515713</v>
      </c>
      <c r="AA63" s="82">
        <f t="shared" si="14"/>
        <v>0</v>
      </c>
      <c r="AB63" s="82">
        <f t="shared" si="14"/>
        <v>0</v>
      </c>
      <c r="AC63" s="82">
        <f t="shared" si="14"/>
        <v>0</v>
      </c>
      <c r="AD63" s="82">
        <f t="shared" si="14"/>
        <v>0</v>
      </c>
      <c r="AE63" s="82">
        <f t="shared" si="14"/>
        <v>0</v>
      </c>
      <c r="AF63" s="82">
        <f t="shared" si="14"/>
        <v>72393425</v>
      </c>
      <c r="AG63" s="82">
        <f t="shared" si="14"/>
        <v>0</v>
      </c>
      <c r="AH63" s="82">
        <f t="shared" si="14"/>
        <v>0</v>
      </c>
      <c r="AI63" s="82">
        <f t="shared" si="14"/>
        <v>251000</v>
      </c>
      <c r="AJ63" s="82">
        <f t="shared" si="14"/>
        <v>0</v>
      </c>
      <c r="AK63" s="82">
        <f t="shared" si="14"/>
        <v>0</v>
      </c>
      <c r="AL63" s="82">
        <f t="shared" si="14"/>
        <v>2385860</v>
      </c>
      <c r="AM63" s="82">
        <f t="shared" si="14"/>
        <v>0</v>
      </c>
      <c r="AN63" s="82">
        <f t="shared" si="14"/>
        <v>0</v>
      </c>
      <c r="AO63" s="82">
        <f t="shared" si="14"/>
        <v>414088</v>
      </c>
      <c r="AP63" s="82">
        <f t="shared" si="14"/>
        <v>0</v>
      </c>
      <c r="AQ63" s="82">
        <f t="shared" si="14"/>
        <v>0</v>
      </c>
      <c r="AR63" s="82">
        <f t="shared" si="14"/>
        <v>593788</v>
      </c>
      <c r="AS63" s="82">
        <f t="shared" si="14"/>
        <v>0</v>
      </c>
      <c r="AT63" s="82">
        <f t="shared" si="14"/>
        <v>0</v>
      </c>
      <c r="AU63" s="82">
        <f>AU61-AU62</f>
        <v>31685598</v>
      </c>
      <c r="AV63" s="82">
        <f>AV61-AV62</f>
        <v>0</v>
      </c>
      <c r="AW63" s="82">
        <f>AW61-AW62</f>
        <v>0</v>
      </c>
      <c r="AX63" s="82">
        <f t="shared" si="14"/>
        <v>15248408</v>
      </c>
      <c r="AY63" s="82">
        <f t="shared" si="14"/>
        <v>0</v>
      </c>
      <c r="AZ63" s="82">
        <f t="shared" si="14"/>
        <v>0</v>
      </c>
      <c r="BA63" s="82">
        <f t="shared" si="14"/>
        <v>154090873</v>
      </c>
      <c r="BB63" s="82">
        <f t="shared" si="14"/>
        <v>0</v>
      </c>
      <c r="BC63" s="164">
        <f t="shared" si="14"/>
        <v>0</v>
      </c>
      <c r="BD63" s="170"/>
    </row>
    <row r="64" spans="1:56" s="56" customFormat="1">
      <c r="A64" s="628" t="s">
        <v>60</v>
      </c>
      <c r="B64" s="629"/>
      <c r="C64" s="629"/>
      <c r="D64" s="629"/>
      <c r="E64" s="629"/>
      <c r="F64" s="629"/>
      <c r="G64" s="629"/>
      <c r="H64" s="178">
        <v>1</v>
      </c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>
        <v>1</v>
      </c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22">
        <f t="shared" si="3"/>
        <v>2</v>
      </c>
      <c r="BB64" s="35">
        <f t="shared" si="6"/>
        <v>0</v>
      </c>
      <c r="BC64" s="179"/>
      <c r="BD64" s="170"/>
    </row>
    <row r="65" spans="1:56" s="78" customFormat="1" ht="15.75" thickBot="1">
      <c r="A65" s="630" t="s">
        <v>61</v>
      </c>
      <c r="B65" s="631"/>
      <c r="C65" s="631"/>
      <c r="D65" s="631"/>
      <c r="E65" s="631"/>
      <c r="F65" s="631"/>
      <c r="G65" s="631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>
        <v>8</v>
      </c>
      <c r="AY65" s="165"/>
      <c r="AZ65" s="165"/>
      <c r="BA65" s="180">
        <f>SUMIF($H$5:$AZ$5,"Kötelező feladatok",H65:AZ65)</f>
        <v>8</v>
      </c>
      <c r="BB65" s="181">
        <f t="shared" si="6"/>
        <v>0</v>
      </c>
      <c r="BC65" s="166"/>
      <c r="BD65" s="174"/>
    </row>
    <row r="66" spans="1:56" s="78" customForma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75">
        <f>SUMIF($H$5:$AW$5,"Kötelező feladatok",H66:AW66)</f>
        <v>0</v>
      </c>
      <c r="BB66" s="154"/>
      <c r="BC66" s="154"/>
    </row>
    <row r="67" spans="1:56" s="78" customFormat="1">
      <c r="A67" s="68"/>
      <c r="B67" s="68"/>
      <c r="C67" s="68"/>
      <c r="D67" s="68"/>
      <c r="E67" s="6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6" s="78" customForma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</row>
    <row r="69" spans="1:56" s="78" customForma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6" s="78" customForma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</row>
    <row r="71" spans="1:56" s="78" customForma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6" s="64" customFormat="1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</row>
    <row r="73" spans="1:56" s="83" customFormat="1" ht="14.25"/>
    <row r="74" spans="1:56">
      <c r="AX74" s="152"/>
    </row>
    <row r="75" spans="1:56"/>
    <row r="76" spans="1:56" ht="15" hidden="1" customHeight="1"/>
    <row r="77" spans="1:56" ht="15" hidden="1" customHeight="1"/>
    <row r="78" spans="1:56" ht="15" hidden="1" customHeight="1"/>
    <row r="79" spans="1:56" ht="15" hidden="1" customHeight="1"/>
    <row r="80" spans="1:5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/>
    <row r="109"/>
    <row r="110"/>
    <row r="111"/>
    <row r="112"/>
  </sheetData>
  <mergeCells count="53">
    <mergeCell ref="AX2:AZ3"/>
    <mergeCell ref="K2:M3"/>
    <mergeCell ref="N2:P3"/>
    <mergeCell ref="Q2:S3"/>
    <mergeCell ref="AL2:AN3"/>
    <mergeCell ref="AR2:AT3"/>
    <mergeCell ref="AU2:AW3"/>
    <mergeCell ref="A64:G64"/>
    <mergeCell ref="A65:G65"/>
    <mergeCell ref="D8:F8"/>
    <mergeCell ref="E10:F10"/>
    <mergeCell ref="C28:G28"/>
    <mergeCell ref="A40:G40"/>
    <mergeCell ref="C41:G41"/>
    <mergeCell ref="AC4:AE4"/>
    <mergeCell ref="AF4:AH4"/>
    <mergeCell ref="AI4:AK4"/>
    <mergeCell ref="A61:G61"/>
    <mergeCell ref="A62:G62"/>
    <mergeCell ref="A63:G63"/>
    <mergeCell ref="BD2:BF2"/>
    <mergeCell ref="AL4:AN4"/>
    <mergeCell ref="AO4:AQ4"/>
    <mergeCell ref="D60:F60"/>
    <mergeCell ref="AR4:AT4"/>
    <mergeCell ref="AU4:AW4"/>
    <mergeCell ref="AX4:AZ4"/>
    <mergeCell ref="BD4:BF4"/>
    <mergeCell ref="C6:G6"/>
    <mergeCell ref="Z4:AB4"/>
    <mergeCell ref="Z2:AB3"/>
    <mergeCell ref="AI2:AK3"/>
    <mergeCell ref="H4:J4"/>
    <mergeCell ref="K4:M4"/>
    <mergeCell ref="N4:P4"/>
    <mergeCell ref="BD3:BF3"/>
    <mergeCell ref="AO2:AQ3"/>
    <mergeCell ref="BA2:BC4"/>
    <mergeCell ref="AC2:AE3"/>
    <mergeCell ref="AF2:AH3"/>
    <mergeCell ref="W2:Y3"/>
    <mergeCell ref="Q4:S4"/>
    <mergeCell ref="T4:V4"/>
    <mergeCell ref="W4:Y4"/>
    <mergeCell ref="H2:J3"/>
    <mergeCell ref="G3:G5"/>
    <mergeCell ref="A1:G1"/>
    <mergeCell ref="T2:V3"/>
    <mergeCell ref="A3:A5"/>
    <mergeCell ref="B3:B5"/>
    <mergeCell ref="C3:C5"/>
    <mergeCell ref="D3:D5"/>
    <mergeCell ref="E3:F5"/>
  </mergeCells>
  <printOptions horizontalCentered="1" verticalCentered="1"/>
  <pageMargins left="0.15748031496062992" right="0.15748031496062992" top="0.31496062992125984" bottom="0.19685039370078741" header="0.15748031496062992" footer="0.19685039370078741"/>
  <pageSetup paperSize="8" scale="55" fitToWidth="0" orientation="landscape" r:id="rId1"/>
  <headerFooter alignWithMargins="0">
    <oddHeader>&amp;L5/2019. (V.30.) sz. rendelet&amp;CSzava Községi Önkormányzat 2018. költségvetésének módosított kiadásai kormányzati funkciónkénti részletezettségben&amp;R5.sz. melléklet</oddHeader>
  </headerFooter>
  <colBreaks count="1" manualBreakCount="1">
    <brk id="31" min="1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W112"/>
  <sheetViews>
    <sheetView view="pageBreakPreview" zoomScale="80" zoomScaleNormal="90" zoomScaleSheetLayoutView="80" workbookViewId="0">
      <pane xSplit="7" ySplit="6" topLeftCell="AM108" activePane="bottomRight" state="frozen"/>
      <selection pane="topRight" activeCell="H1" sqref="H1"/>
      <selection pane="bottomLeft" activeCell="A6" sqref="A6"/>
      <selection pane="bottomRight" activeCell="AT10" sqref="AT10"/>
    </sheetView>
  </sheetViews>
  <sheetFormatPr defaultRowHeight="15" zeroHeight="1"/>
  <cols>
    <col min="1" max="1" width="3" style="54" customWidth="1"/>
    <col min="2" max="2" width="3.42578125" style="54" customWidth="1"/>
    <col min="3" max="3" width="4.42578125" style="54" customWidth="1"/>
    <col min="4" max="4" width="4.7109375" style="54" customWidth="1"/>
    <col min="5" max="5" width="5.140625" style="54" customWidth="1"/>
    <col min="6" max="6" width="54.42578125" style="54" customWidth="1"/>
    <col min="7" max="7" width="6.85546875" style="54" customWidth="1"/>
    <col min="8" max="8" width="14.7109375" style="54" customWidth="1"/>
    <col min="9" max="9" width="10.7109375" style="54" customWidth="1"/>
    <col min="10" max="10" width="9" style="54" customWidth="1"/>
    <col min="11" max="11" width="11.85546875" style="54" bestFit="1" customWidth="1"/>
    <col min="12" max="15" width="10.7109375" style="54" customWidth="1"/>
    <col min="16" max="16" width="9.42578125" style="54" customWidth="1"/>
    <col min="17" max="19" width="10.7109375" style="54" customWidth="1"/>
    <col min="20" max="20" width="12.7109375" style="54" customWidth="1"/>
    <col min="21" max="21" width="11.42578125" style="54" customWidth="1"/>
    <col min="22" max="22" width="10.42578125" style="54" customWidth="1"/>
    <col min="23" max="23" width="11.28515625" style="54" customWidth="1"/>
    <col min="24" max="31" width="10.7109375" style="54" customWidth="1"/>
    <col min="32" max="32" width="11.85546875" style="54" bestFit="1" customWidth="1"/>
    <col min="33" max="34" width="10.7109375" style="54" customWidth="1"/>
    <col min="35" max="35" width="11.28515625" style="54" customWidth="1"/>
    <col min="36" max="40" width="10.7109375" style="54" customWidth="1"/>
    <col min="41" max="41" width="12.42578125" style="54" customWidth="1"/>
    <col min="42" max="42" width="7.7109375" style="54" customWidth="1"/>
    <col min="43" max="46" width="10.7109375" style="54" customWidth="1"/>
    <col min="47" max="47" width="11.7109375" style="54" hidden="1" customWidth="1"/>
    <col min="48" max="49" width="10.7109375" style="54" hidden="1" customWidth="1"/>
    <col min="50" max="50" width="11.85546875" style="54" bestFit="1" customWidth="1"/>
    <col min="51" max="52" width="10.7109375" style="54" customWidth="1"/>
    <col min="53" max="53" width="14" style="54" customWidth="1"/>
    <col min="54" max="54" width="9.7109375" style="54" customWidth="1"/>
    <col min="55" max="55" width="10.7109375" style="54" customWidth="1"/>
    <col min="56" max="56" width="9.140625" style="54"/>
    <col min="57" max="57" width="9.7109375" style="54" bestFit="1" customWidth="1"/>
    <col min="58" max="16384" width="9.140625" style="54"/>
  </cols>
  <sheetData>
    <row r="1" spans="1:101" ht="15.75" thickBot="1">
      <c r="A1" s="742" t="s">
        <v>450</v>
      </c>
      <c r="B1" s="743"/>
      <c r="C1" s="743"/>
      <c r="D1" s="743"/>
      <c r="E1" s="743"/>
      <c r="F1" s="743"/>
      <c r="G1" s="743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400"/>
      <c r="BD1" s="173"/>
    </row>
    <row r="2" spans="1:101" s="409" customFormat="1" ht="15" customHeight="1">
      <c r="A2" s="413"/>
      <c r="B2" s="414"/>
      <c r="C2" s="414"/>
      <c r="D2" s="414"/>
      <c r="E2" s="414"/>
      <c r="F2" s="414"/>
      <c r="G2" s="414"/>
      <c r="H2" s="741" t="s">
        <v>189</v>
      </c>
      <c r="I2" s="741"/>
      <c r="J2" s="741"/>
      <c r="K2" s="673" t="s">
        <v>190</v>
      </c>
      <c r="L2" s="674"/>
      <c r="M2" s="675"/>
      <c r="N2" s="673" t="s">
        <v>191</v>
      </c>
      <c r="O2" s="674"/>
      <c r="P2" s="675"/>
      <c r="Q2" s="673" t="s">
        <v>471</v>
      </c>
      <c r="R2" s="674"/>
      <c r="S2" s="675"/>
      <c r="T2" s="741" t="s">
        <v>856</v>
      </c>
      <c r="U2" s="741"/>
      <c r="V2" s="741"/>
      <c r="W2" s="741" t="s">
        <v>473</v>
      </c>
      <c r="X2" s="741"/>
      <c r="Y2" s="741"/>
      <c r="Z2" s="741" t="s">
        <v>853</v>
      </c>
      <c r="AA2" s="741"/>
      <c r="AB2" s="741"/>
      <c r="AC2" s="741" t="s">
        <v>474</v>
      </c>
      <c r="AD2" s="741"/>
      <c r="AE2" s="741"/>
      <c r="AF2" s="741" t="s">
        <v>476</v>
      </c>
      <c r="AG2" s="741"/>
      <c r="AH2" s="741"/>
      <c r="AI2" s="741" t="s">
        <v>857</v>
      </c>
      <c r="AJ2" s="741"/>
      <c r="AK2" s="741"/>
      <c r="AL2" s="673" t="s">
        <v>854</v>
      </c>
      <c r="AM2" s="674"/>
      <c r="AN2" s="675"/>
      <c r="AO2" s="741" t="s">
        <v>855</v>
      </c>
      <c r="AP2" s="741"/>
      <c r="AQ2" s="741"/>
      <c r="AR2" s="673" t="s">
        <v>860</v>
      </c>
      <c r="AS2" s="674"/>
      <c r="AT2" s="675"/>
      <c r="AU2" s="673"/>
      <c r="AV2" s="674"/>
      <c r="AW2" s="675"/>
      <c r="AX2" s="673" t="s">
        <v>859</v>
      </c>
      <c r="AY2" s="674"/>
      <c r="AZ2" s="675"/>
      <c r="BA2" s="744" t="s">
        <v>469</v>
      </c>
      <c r="BB2" s="745"/>
      <c r="BC2" s="746"/>
      <c r="BD2" s="666"/>
      <c r="BE2" s="666"/>
      <c r="BF2" s="667"/>
    </row>
    <row r="3" spans="1:101" s="396" customFormat="1" ht="15" customHeight="1">
      <c r="A3" s="719" t="s">
        <v>193</v>
      </c>
      <c r="B3" s="720" t="s">
        <v>194</v>
      </c>
      <c r="C3" s="720" t="s">
        <v>195</v>
      </c>
      <c r="D3" s="720" t="s">
        <v>196</v>
      </c>
      <c r="E3" s="698" t="s">
        <v>197</v>
      </c>
      <c r="F3" s="698"/>
      <c r="G3" s="698" t="s">
        <v>198</v>
      </c>
      <c r="H3" s="679" t="s">
        <v>188</v>
      </c>
      <c r="I3" s="679"/>
      <c r="J3" s="679"/>
      <c r="K3" s="676"/>
      <c r="L3" s="677"/>
      <c r="M3" s="678"/>
      <c r="N3" s="676"/>
      <c r="O3" s="677"/>
      <c r="P3" s="678"/>
      <c r="Q3" s="676"/>
      <c r="R3" s="677"/>
      <c r="S3" s="678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676"/>
      <c r="AM3" s="677"/>
      <c r="AN3" s="678"/>
      <c r="AO3" s="721"/>
      <c r="AP3" s="721"/>
      <c r="AQ3" s="721"/>
      <c r="AR3" s="676"/>
      <c r="AS3" s="677"/>
      <c r="AT3" s="678"/>
      <c r="AU3" s="676"/>
      <c r="AV3" s="677"/>
      <c r="AW3" s="678"/>
      <c r="AX3" s="676"/>
      <c r="AY3" s="677"/>
      <c r="AZ3" s="678"/>
      <c r="BA3" s="708"/>
      <c r="BB3" s="709"/>
      <c r="BC3" s="710"/>
      <c r="BD3" s="702"/>
      <c r="BE3" s="702"/>
      <c r="BF3" s="703"/>
    </row>
    <row r="4" spans="1:101" s="396" customFormat="1" ht="39" customHeight="1">
      <c r="A4" s="719"/>
      <c r="B4" s="720"/>
      <c r="C4" s="720"/>
      <c r="D4" s="720"/>
      <c r="E4" s="698"/>
      <c r="F4" s="698"/>
      <c r="G4" s="698"/>
      <c r="H4" s="679" t="s">
        <v>468</v>
      </c>
      <c r="I4" s="679"/>
      <c r="J4" s="679"/>
      <c r="K4" s="679" t="s">
        <v>459</v>
      </c>
      <c r="L4" s="679"/>
      <c r="M4" s="679"/>
      <c r="N4" s="679" t="s">
        <v>144</v>
      </c>
      <c r="O4" s="679"/>
      <c r="P4" s="679"/>
      <c r="Q4" s="679" t="s">
        <v>145</v>
      </c>
      <c r="R4" s="679"/>
      <c r="S4" s="679"/>
      <c r="T4" s="679"/>
      <c r="U4" s="679"/>
      <c r="V4" s="679"/>
      <c r="W4" s="679" t="s">
        <v>461</v>
      </c>
      <c r="X4" s="679"/>
      <c r="Y4" s="679"/>
      <c r="Z4" s="679" t="s">
        <v>500</v>
      </c>
      <c r="AA4" s="679"/>
      <c r="AB4" s="679"/>
      <c r="AC4" s="679" t="s">
        <v>475</v>
      </c>
      <c r="AD4" s="679"/>
      <c r="AE4" s="679"/>
      <c r="AF4" s="679" t="s">
        <v>477</v>
      </c>
      <c r="AG4" s="679"/>
      <c r="AH4" s="679"/>
      <c r="AI4" s="698" t="s">
        <v>858</v>
      </c>
      <c r="AJ4" s="698"/>
      <c r="AK4" s="698"/>
      <c r="AL4" s="679" t="s">
        <v>1310</v>
      </c>
      <c r="AM4" s="679"/>
      <c r="AN4" s="679"/>
      <c r="AO4" s="679" t="s">
        <v>464</v>
      </c>
      <c r="AP4" s="679"/>
      <c r="AQ4" s="679"/>
      <c r="AR4" s="698" t="s">
        <v>861</v>
      </c>
      <c r="AS4" s="698"/>
      <c r="AT4" s="698"/>
      <c r="AU4" s="679"/>
      <c r="AV4" s="679"/>
      <c r="AW4" s="679"/>
      <c r="AX4" s="679" t="s">
        <v>180</v>
      </c>
      <c r="AY4" s="679"/>
      <c r="AZ4" s="679"/>
      <c r="BA4" s="711"/>
      <c r="BB4" s="712"/>
      <c r="BC4" s="713"/>
      <c r="BD4" s="702"/>
      <c r="BE4" s="702"/>
      <c r="BF4" s="703"/>
    </row>
    <row r="5" spans="1:101" s="396" customFormat="1" ht="71.25">
      <c r="A5" s="719"/>
      <c r="B5" s="720"/>
      <c r="C5" s="720"/>
      <c r="D5" s="720"/>
      <c r="E5" s="698"/>
      <c r="F5" s="698"/>
      <c r="G5" s="698"/>
      <c r="H5" s="410" t="s">
        <v>203</v>
      </c>
      <c r="I5" s="410" t="s">
        <v>204</v>
      </c>
      <c r="J5" s="410" t="s">
        <v>205</v>
      </c>
      <c r="K5" s="410" t="s">
        <v>203</v>
      </c>
      <c r="L5" s="410" t="s">
        <v>204</v>
      </c>
      <c r="M5" s="410" t="s">
        <v>205</v>
      </c>
      <c r="N5" s="410" t="s">
        <v>203</v>
      </c>
      <c r="O5" s="410" t="s">
        <v>204</v>
      </c>
      <c r="P5" s="410" t="s">
        <v>205</v>
      </c>
      <c r="Q5" s="410" t="s">
        <v>203</v>
      </c>
      <c r="R5" s="410" t="s">
        <v>204</v>
      </c>
      <c r="S5" s="410" t="s">
        <v>205</v>
      </c>
      <c r="T5" s="410" t="s">
        <v>203</v>
      </c>
      <c r="U5" s="410" t="s">
        <v>204</v>
      </c>
      <c r="V5" s="410" t="s">
        <v>205</v>
      </c>
      <c r="W5" s="410" t="s">
        <v>203</v>
      </c>
      <c r="X5" s="410" t="s">
        <v>204</v>
      </c>
      <c r="Y5" s="410" t="s">
        <v>205</v>
      </c>
      <c r="Z5" s="410" t="s">
        <v>203</v>
      </c>
      <c r="AA5" s="410" t="s">
        <v>204</v>
      </c>
      <c r="AB5" s="410" t="s">
        <v>205</v>
      </c>
      <c r="AC5" s="410" t="s">
        <v>203</v>
      </c>
      <c r="AD5" s="410" t="s">
        <v>204</v>
      </c>
      <c r="AE5" s="410" t="s">
        <v>205</v>
      </c>
      <c r="AF5" s="410" t="s">
        <v>203</v>
      </c>
      <c r="AG5" s="410" t="s">
        <v>204</v>
      </c>
      <c r="AH5" s="410" t="s">
        <v>205</v>
      </c>
      <c r="AI5" s="410" t="s">
        <v>203</v>
      </c>
      <c r="AJ5" s="410" t="s">
        <v>204</v>
      </c>
      <c r="AK5" s="410" t="s">
        <v>205</v>
      </c>
      <c r="AL5" s="410" t="s">
        <v>203</v>
      </c>
      <c r="AM5" s="410" t="s">
        <v>204</v>
      </c>
      <c r="AN5" s="410" t="s">
        <v>205</v>
      </c>
      <c r="AO5" s="410" t="s">
        <v>203</v>
      </c>
      <c r="AP5" s="410" t="s">
        <v>204</v>
      </c>
      <c r="AQ5" s="410" t="s">
        <v>205</v>
      </c>
      <c r="AR5" s="410" t="s">
        <v>203</v>
      </c>
      <c r="AS5" s="410" t="s">
        <v>204</v>
      </c>
      <c r="AT5" s="410" t="s">
        <v>205</v>
      </c>
      <c r="AU5" s="410" t="s">
        <v>203</v>
      </c>
      <c r="AV5" s="410" t="s">
        <v>204</v>
      </c>
      <c r="AW5" s="410" t="s">
        <v>205</v>
      </c>
      <c r="AX5" s="410" t="s">
        <v>203</v>
      </c>
      <c r="AY5" s="410" t="s">
        <v>204</v>
      </c>
      <c r="AZ5" s="410" t="s">
        <v>205</v>
      </c>
      <c r="BA5" s="410" t="s">
        <v>203</v>
      </c>
      <c r="BB5" s="410" t="s">
        <v>204</v>
      </c>
      <c r="BC5" s="411" t="s">
        <v>205</v>
      </c>
      <c r="BD5" s="412"/>
    </row>
    <row r="6" spans="1:101" s="56" customFormat="1" ht="24.75" customHeight="1">
      <c r="A6" s="57">
        <v>101</v>
      </c>
      <c r="B6" s="58">
        <v>1</v>
      </c>
      <c r="C6" s="627" t="s">
        <v>360</v>
      </c>
      <c r="D6" s="627"/>
      <c r="E6" s="627"/>
      <c r="F6" s="627"/>
      <c r="G6" s="627"/>
      <c r="H6" s="59">
        <f t="shared" ref="H6:BC6" si="0">H7+H8+H9+H11+H12</f>
        <v>1868870</v>
      </c>
      <c r="I6" s="59">
        <f t="shared" si="0"/>
        <v>0</v>
      </c>
      <c r="J6" s="59">
        <f t="shared" si="0"/>
        <v>0</v>
      </c>
      <c r="K6" s="59">
        <f t="shared" si="0"/>
        <v>10005766</v>
      </c>
      <c r="L6" s="59">
        <f t="shared" si="0"/>
        <v>0</v>
      </c>
      <c r="M6" s="59">
        <f t="shared" si="0"/>
        <v>0</v>
      </c>
      <c r="N6" s="59">
        <f t="shared" si="0"/>
        <v>1320899</v>
      </c>
      <c r="O6" s="59">
        <f t="shared" si="0"/>
        <v>0</v>
      </c>
      <c r="P6" s="59">
        <f t="shared" si="0"/>
        <v>0</v>
      </c>
      <c r="Q6" s="59">
        <f t="shared" si="0"/>
        <v>703725</v>
      </c>
      <c r="R6" s="59">
        <f t="shared" si="0"/>
        <v>0</v>
      </c>
      <c r="S6" s="59">
        <f t="shared" si="0"/>
        <v>0</v>
      </c>
      <c r="T6" s="59">
        <f t="shared" si="0"/>
        <v>41437265</v>
      </c>
      <c r="U6" s="59">
        <f t="shared" si="0"/>
        <v>0</v>
      </c>
      <c r="V6" s="59">
        <f t="shared" si="0"/>
        <v>0</v>
      </c>
      <c r="W6" s="59">
        <f t="shared" si="0"/>
        <v>7286</v>
      </c>
      <c r="X6" s="59">
        <f t="shared" si="0"/>
        <v>0</v>
      </c>
      <c r="Y6" s="59">
        <f t="shared" si="0"/>
        <v>0</v>
      </c>
      <c r="Z6" s="59">
        <f t="shared" si="0"/>
        <v>867263</v>
      </c>
      <c r="AA6" s="59">
        <f t="shared" si="0"/>
        <v>0</v>
      </c>
      <c r="AB6" s="59">
        <f t="shared" si="0"/>
        <v>0</v>
      </c>
      <c r="AC6" s="59">
        <f t="shared" si="0"/>
        <v>1834</v>
      </c>
      <c r="AD6" s="59">
        <f t="shared" si="0"/>
        <v>0</v>
      </c>
      <c r="AE6" s="59">
        <f t="shared" si="0"/>
        <v>0</v>
      </c>
      <c r="AF6" s="59">
        <f t="shared" si="0"/>
        <v>9000</v>
      </c>
      <c r="AG6" s="59">
        <f t="shared" si="0"/>
        <v>0</v>
      </c>
      <c r="AH6" s="59">
        <f t="shared" si="0"/>
        <v>0</v>
      </c>
      <c r="AI6" s="59">
        <f t="shared" si="0"/>
        <v>185420</v>
      </c>
      <c r="AJ6" s="59">
        <f t="shared" si="0"/>
        <v>0</v>
      </c>
      <c r="AK6" s="59">
        <f t="shared" si="0"/>
        <v>0</v>
      </c>
      <c r="AL6" s="59">
        <f t="shared" si="0"/>
        <v>2978125</v>
      </c>
      <c r="AM6" s="59">
        <f t="shared" si="0"/>
        <v>0</v>
      </c>
      <c r="AN6" s="59">
        <f t="shared" si="0"/>
        <v>0</v>
      </c>
      <c r="AO6" s="59">
        <f t="shared" si="0"/>
        <v>356964</v>
      </c>
      <c r="AP6" s="59">
        <f t="shared" si="0"/>
        <v>0</v>
      </c>
      <c r="AQ6" s="59">
        <f t="shared" si="0"/>
        <v>0</v>
      </c>
      <c r="AR6" s="59">
        <f t="shared" si="0"/>
        <v>366932</v>
      </c>
      <c r="AS6" s="59">
        <f t="shared" si="0"/>
        <v>0</v>
      </c>
      <c r="AT6" s="59">
        <f t="shared" si="0"/>
        <v>0</v>
      </c>
      <c r="AU6" s="59">
        <f>AU7+AU8+AU9+AU11+AU12</f>
        <v>0</v>
      </c>
      <c r="AV6" s="59">
        <f>AV7+AV8+AV9+AV11+AV12</f>
        <v>0</v>
      </c>
      <c r="AW6" s="59">
        <f>AW7+AW8+AW9+AW11+AW12</f>
        <v>0</v>
      </c>
      <c r="AX6" s="59">
        <f t="shared" si="0"/>
        <v>14570793</v>
      </c>
      <c r="AY6" s="59">
        <f t="shared" si="0"/>
        <v>0</v>
      </c>
      <c r="AZ6" s="59">
        <f t="shared" si="0"/>
        <v>0</v>
      </c>
      <c r="BA6" s="59">
        <f>BA7+BA8+BA9+BA11+BA12</f>
        <v>74680142</v>
      </c>
      <c r="BB6" s="59">
        <f t="shared" si="0"/>
        <v>0</v>
      </c>
      <c r="BC6" s="155">
        <f t="shared" si="0"/>
        <v>0</v>
      </c>
      <c r="BD6" s="170"/>
    </row>
    <row r="7" spans="1:101" s="64" customFormat="1" ht="17.25" customHeight="1">
      <c r="A7" s="60"/>
      <c r="B7" s="13"/>
      <c r="C7" s="61">
        <v>1</v>
      </c>
      <c r="D7" s="15" t="s">
        <v>125</v>
      </c>
      <c r="E7" s="14"/>
      <c r="F7" s="14"/>
      <c r="G7" s="16" t="s">
        <v>361</v>
      </c>
      <c r="H7" s="62">
        <f>40000*12</f>
        <v>480000</v>
      </c>
      <c r="I7" s="62"/>
      <c r="J7" s="62"/>
      <c r="K7" s="62">
        <v>4076734</v>
      </c>
      <c r="L7" s="62"/>
      <c r="M7" s="62"/>
      <c r="N7" s="62">
        <v>69000</v>
      </c>
      <c r="O7" s="62"/>
      <c r="P7" s="62"/>
      <c r="Q7" s="62">
        <v>0</v>
      </c>
      <c r="R7" s="62"/>
      <c r="S7" s="62"/>
      <c r="T7" s="62">
        <v>0</v>
      </c>
      <c r="U7" s="62"/>
      <c r="V7" s="62"/>
      <c r="W7" s="62"/>
      <c r="X7" s="62"/>
      <c r="Y7" s="62"/>
      <c r="Z7" s="62">
        <v>0</v>
      </c>
      <c r="AA7" s="62"/>
      <c r="AB7" s="62"/>
      <c r="AC7" s="62">
        <v>0</v>
      </c>
      <c r="AD7" s="62"/>
      <c r="AE7" s="62"/>
      <c r="AF7" s="62">
        <v>0</v>
      </c>
      <c r="AG7" s="62"/>
      <c r="AH7" s="62"/>
      <c r="AI7" s="62">
        <v>0</v>
      </c>
      <c r="AJ7" s="62"/>
      <c r="AK7" s="62"/>
      <c r="AL7" s="62">
        <v>0</v>
      </c>
      <c r="AM7" s="62"/>
      <c r="AN7" s="62"/>
      <c r="AO7" s="62"/>
      <c r="AP7" s="62"/>
      <c r="AQ7" s="62"/>
      <c r="AR7" s="62">
        <v>0</v>
      </c>
      <c r="AS7" s="62"/>
      <c r="AT7" s="62"/>
      <c r="AU7" s="62"/>
      <c r="AV7" s="62"/>
      <c r="AW7" s="62"/>
      <c r="AX7" s="62">
        <v>10576009</v>
      </c>
      <c r="AY7" s="62"/>
      <c r="AZ7" s="62"/>
      <c r="BA7" s="62">
        <f>AX7+AU7+AR7+AO7+AL7+AI7+AF7+AC7+Z7+W7+T7+Q7+N7+K7+H7</f>
        <v>15201743</v>
      </c>
      <c r="BB7" s="62">
        <f t="shared" ref="BB7:BC27" si="1">SUMIF($H$5:$AW$5,"Kötelező feladatok",I7:BA7)</f>
        <v>0</v>
      </c>
      <c r="BC7" s="156">
        <f t="shared" si="1"/>
        <v>0</v>
      </c>
      <c r="BD7" s="171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01" s="56" customFormat="1" ht="17.25" customHeight="1">
      <c r="A8" s="65"/>
      <c r="B8" s="13"/>
      <c r="C8" s="14">
        <v>2</v>
      </c>
      <c r="D8" s="606" t="s">
        <v>362</v>
      </c>
      <c r="E8" s="606"/>
      <c r="F8" s="606"/>
      <c r="G8" s="16" t="s">
        <v>363</v>
      </c>
      <c r="H8" s="62">
        <v>85140</v>
      </c>
      <c r="I8" s="62"/>
      <c r="J8" s="62"/>
      <c r="K8" s="62">
        <v>816653</v>
      </c>
      <c r="L8" s="62"/>
      <c r="M8" s="62"/>
      <c r="N8" s="62">
        <v>13455</v>
      </c>
      <c r="O8" s="62"/>
      <c r="P8" s="62"/>
      <c r="Q8" s="62">
        <v>0</v>
      </c>
      <c r="R8" s="62"/>
      <c r="S8" s="62"/>
      <c r="T8" s="62">
        <v>0</v>
      </c>
      <c r="U8" s="62"/>
      <c r="V8" s="62"/>
      <c r="W8" s="62"/>
      <c r="X8" s="62"/>
      <c r="Y8" s="62"/>
      <c r="Z8" s="62">
        <v>0</v>
      </c>
      <c r="AA8" s="62"/>
      <c r="AB8" s="62"/>
      <c r="AC8" s="62">
        <v>0</v>
      </c>
      <c r="AD8" s="62"/>
      <c r="AE8" s="62"/>
      <c r="AF8" s="62">
        <v>0</v>
      </c>
      <c r="AG8" s="62"/>
      <c r="AH8" s="62"/>
      <c r="AI8" s="62">
        <v>0</v>
      </c>
      <c r="AJ8" s="62"/>
      <c r="AK8" s="62"/>
      <c r="AL8" s="62">
        <v>0</v>
      </c>
      <c r="AM8" s="62"/>
      <c r="AN8" s="62"/>
      <c r="AO8" s="62"/>
      <c r="AP8" s="62"/>
      <c r="AQ8" s="62"/>
      <c r="AR8" s="62">
        <v>0</v>
      </c>
      <c r="AS8" s="62"/>
      <c r="AT8" s="62"/>
      <c r="AU8" s="62"/>
      <c r="AV8" s="62"/>
      <c r="AW8" s="62"/>
      <c r="AX8" s="62">
        <v>2084139</v>
      </c>
      <c r="AY8" s="62"/>
      <c r="AZ8" s="62"/>
      <c r="BA8" s="62">
        <f>AX8+AU8+AR8+AO8+AL8+AI8+AF8+AC8+Z8+W8+T8+Q8+N8+K8+H8</f>
        <v>2999387</v>
      </c>
      <c r="BB8" s="62">
        <f t="shared" si="1"/>
        <v>0</v>
      </c>
      <c r="BC8" s="156">
        <f t="shared" si="1"/>
        <v>0</v>
      </c>
      <c r="BD8" s="170"/>
    </row>
    <row r="9" spans="1:101" s="56" customFormat="1" ht="17.25" customHeight="1">
      <c r="A9" s="65"/>
      <c r="B9" s="13"/>
      <c r="C9" s="61">
        <v>3</v>
      </c>
      <c r="D9" s="15" t="s">
        <v>187</v>
      </c>
      <c r="E9" s="14"/>
      <c r="F9" s="14"/>
      <c r="G9" s="16" t="s">
        <v>364</v>
      </c>
      <c r="H9" s="62">
        <v>1303730</v>
      </c>
      <c r="I9" s="62"/>
      <c r="J9" s="62"/>
      <c r="K9" s="62">
        <v>5112379</v>
      </c>
      <c r="L9" s="62"/>
      <c r="M9" s="62"/>
      <c r="N9" s="62">
        <v>1238444</v>
      </c>
      <c r="O9" s="62"/>
      <c r="P9" s="62"/>
      <c r="Q9" s="62">
        <v>703725</v>
      </c>
      <c r="R9" s="62"/>
      <c r="S9" s="62"/>
      <c r="T9" s="62">
        <v>0</v>
      </c>
      <c r="U9" s="62">
        <v>0</v>
      </c>
      <c r="V9" s="62">
        <v>0</v>
      </c>
      <c r="W9" s="143">
        <v>7286</v>
      </c>
      <c r="X9" s="143"/>
      <c r="Y9" s="143"/>
      <c r="Z9" s="143">
        <v>867263</v>
      </c>
      <c r="AA9" s="143"/>
      <c r="AB9" s="143"/>
      <c r="AC9" s="143">
        <v>1834</v>
      </c>
      <c r="AD9" s="143"/>
      <c r="AE9" s="143"/>
      <c r="AF9" s="143">
        <v>9000</v>
      </c>
      <c r="AG9" s="143"/>
      <c r="AH9" s="143"/>
      <c r="AI9" s="143">
        <v>185420</v>
      </c>
      <c r="AJ9" s="143"/>
      <c r="AK9" s="143"/>
      <c r="AL9" s="143">
        <v>1104265</v>
      </c>
      <c r="AM9" s="143"/>
      <c r="AN9" s="143"/>
      <c r="AO9" s="143">
        <v>356964</v>
      </c>
      <c r="AP9" s="143"/>
      <c r="AQ9" s="143"/>
      <c r="AR9" s="143">
        <v>366932</v>
      </c>
      <c r="AS9" s="143"/>
      <c r="AT9" s="143"/>
      <c r="AU9" s="143">
        <v>0</v>
      </c>
      <c r="AV9" s="143"/>
      <c r="AW9" s="143"/>
      <c r="AX9" s="143">
        <v>1910645</v>
      </c>
      <c r="AY9" s="62"/>
      <c r="AZ9" s="62"/>
      <c r="BA9" s="62">
        <f>AX9+AU9+AR9+AO9+AL9+AI9+AF9+AC9+Z9+W9+T9+Q9+N9+K9+H9</f>
        <v>13167887</v>
      </c>
      <c r="BB9" s="62">
        <f t="shared" si="1"/>
        <v>0</v>
      </c>
      <c r="BC9" s="156">
        <f t="shared" si="1"/>
        <v>0</v>
      </c>
      <c r="BD9" s="170"/>
      <c r="BE9" s="144"/>
    </row>
    <row r="10" spans="1:101" s="56" customFormat="1">
      <c r="A10" s="65"/>
      <c r="B10" s="6"/>
      <c r="C10" s="21"/>
      <c r="E10" s="625" t="s">
        <v>365</v>
      </c>
      <c r="F10" s="625"/>
      <c r="G10" s="13" t="s">
        <v>366</v>
      </c>
      <c r="H10" s="26"/>
      <c r="I10" s="26"/>
      <c r="J10" s="26"/>
      <c r="K10" s="26">
        <v>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5">
        <f>SUMIF($H$5:$AZ$5,"Kötelező feladatok",H10:AZ10)</f>
        <v>0</v>
      </c>
      <c r="BB10" s="35">
        <f t="shared" si="1"/>
        <v>0</v>
      </c>
      <c r="BC10" s="158">
        <f t="shared" si="1"/>
        <v>0</v>
      </c>
      <c r="BD10" s="170"/>
    </row>
    <row r="11" spans="1:101" s="56" customFormat="1" ht="17.25" customHeight="1">
      <c r="A11" s="65"/>
      <c r="B11" s="13"/>
      <c r="C11" s="61">
        <v>4</v>
      </c>
      <c r="D11" s="15" t="s">
        <v>181</v>
      </c>
      <c r="E11" s="14"/>
      <c r="F11" s="14"/>
      <c r="G11" s="16" t="s">
        <v>367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>
        <v>1648860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>
        <f>SUMIF($H$5:$AZ$5,"Kötelező feladatok",H11:AZ11)</f>
        <v>1648860</v>
      </c>
      <c r="BB11" s="62">
        <f t="shared" si="1"/>
        <v>0</v>
      </c>
      <c r="BC11" s="156">
        <f t="shared" si="1"/>
        <v>0</v>
      </c>
      <c r="BD11" s="170"/>
    </row>
    <row r="12" spans="1:101" s="56" customFormat="1" ht="17.25" customHeight="1">
      <c r="A12" s="65"/>
      <c r="B12" s="13"/>
      <c r="C12" s="61">
        <v>5</v>
      </c>
      <c r="D12" s="15" t="s">
        <v>368</v>
      </c>
      <c r="E12" s="14"/>
      <c r="F12" s="14"/>
      <c r="G12" s="16" t="s">
        <v>369</v>
      </c>
      <c r="H12" s="66">
        <f>SUM(H13:H22)</f>
        <v>0</v>
      </c>
      <c r="I12" s="66">
        <f t="shared" ref="I12:BC12" si="2">SUM(I13:I22)</f>
        <v>0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6">
        <f t="shared" si="2"/>
        <v>0</v>
      </c>
      <c r="O12" s="66">
        <f t="shared" si="2"/>
        <v>0</v>
      </c>
      <c r="P12" s="66">
        <f t="shared" si="2"/>
        <v>0</v>
      </c>
      <c r="Q12" s="66">
        <f t="shared" si="2"/>
        <v>0</v>
      </c>
      <c r="R12" s="66">
        <f t="shared" si="2"/>
        <v>0</v>
      </c>
      <c r="S12" s="66">
        <f t="shared" si="2"/>
        <v>0</v>
      </c>
      <c r="T12" s="66">
        <f t="shared" si="2"/>
        <v>41437265</v>
      </c>
      <c r="U12" s="66">
        <f t="shared" si="2"/>
        <v>0</v>
      </c>
      <c r="V12" s="66">
        <f t="shared" si="2"/>
        <v>0</v>
      </c>
      <c r="W12" s="66">
        <f t="shared" si="2"/>
        <v>0</v>
      </c>
      <c r="X12" s="66">
        <f t="shared" si="2"/>
        <v>0</v>
      </c>
      <c r="Y12" s="66">
        <f t="shared" si="2"/>
        <v>0</v>
      </c>
      <c r="Z12" s="66">
        <f t="shared" si="2"/>
        <v>0</v>
      </c>
      <c r="AA12" s="66">
        <f t="shared" si="2"/>
        <v>0</v>
      </c>
      <c r="AB12" s="66">
        <f t="shared" si="2"/>
        <v>0</v>
      </c>
      <c r="AC12" s="66">
        <f t="shared" si="2"/>
        <v>0</v>
      </c>
      <c r="AD12" s="66">
        <f t="shared" si="2"/>
        <v>0</v>
      </c>
      <c r="AE12" s="66">
        <f t="shared" si="2"/>
        <v>0</v>
      </c>
      <c r="AF12" s="66">
        <f t="shared" si="2"/>
        <v>0</v>
      </c>
      <c r="AG12" s="66">
        <f t="shared" si="2"/>
        <v>0</v>
      </c>
      <c r="AH12" s="66">
        <f t="shared" si="2"/>
        <v>0</v>
      </c>
      <c r="AI12" s="66">
        <f t="shared" si="2"/>
        <v>0</v>
      </c>
      <c r="AJ12" s="66">
        <f t="shared" si="2"/>
        <v>0</v>
      </c>
      <c r="AK12" s="66">
        <f t="shared" si="2"/>
        <v>0</v>
      </c>
      <c r="AL12" s="66">
        <f t="shared" si="2"/>
        <v>225000</v>
      </c>
      <c r="AM12" s="66">
        <f t="shared" si="2"/>
        <v>0</v>
      </c>
      <c r="AN12" s="66">
        <f t="shared" si="2"/>
        <v>0</v>
      </c>
      <c r="AO12" s="66">
        <f t="shared" si="2"/>
        <v>0</v>
      </c>
      <c r="AP12" s="66">
        <f t="shared" si="2"/>
        <v>0</v>
      </c>
      <c r="AQ12" s="66">
        <f t="shared" si="2"/>
        <v>0</v>
      </c>
      <c r="AR12" s="66">
        <f t="shared" si="2"/>
        <v>0</v>
      </c>
      <c r="AS12" s="66">
        <f t="shared" si="2"/>
        <v>0</v>
      </c>
      <c r="AT12" s="66">
        <f t="shared" si="2"/>
        <v>0</v>
      </c>
      <c r="AU12" s="66">
        <f>SUM(AU13:AU22)</f>
        <v>0</v>
      </c>
      <c r="AV12" s="66">
        <f>SUM(AV13:AV22)</f>
        <v>0</v>
      </c>
      <c r="AW12" s="66">
        <f>SUM(AW13:AW22)</f>
        <v>0</v>
      </c>
      <c r="AX12" s="66">
        <f t="shared" si="2"/>
        <v>0</v>
      </c>
      <c r="AY12" s="66">
        <f t="shared" si="2"/>
        <v>0</v>
      </c>
      <c r="AZ12" s="66">
        <f t="shared" si="2"/>
        <v>0</v>
      </c>
      <c r="BA12" s="66">
        <f t="shared" si="2"/>
        <v>41662265</v>
      </c>
      <c r="BB12" s="66">
        <f t="shared" si="2"/>
        <v>0</v>
      </c>
      <c r="BC12" s="157">
        <f t="shared" si="2"/>
        <v>0</v>
      </c>
      <c r="BD12" s="170"/>
    </row>
    <row r="13" spans="1:101" s="56" customFormat="1" ht="17.25" customHeight="1">
      <c r="A13" s="65"/>
      <c r="B13" s="13"/>
      <c r="C13" s="67"/>
      <c r="D13" s="21">
        <v>1</v>
      </c>
      <c r="E13" s="13" t="s">
        <v>370</v>
      </c>
      <c r="F13" s="13"/>
      <c r="G13" s="13" t="s">
        <v>371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35">
        <f t="shared" ref="BA13:BA60" si="3">SUMIF($H$5:$AW$5,"Kötelező feladatok",H13:AW13)</f>
        <v>0</v>
      </c>
      <c r="BB13" s="35">
        <f t="shared" si="1"/>
        <v>0</v>
      </c>
      <c r="BC13" s="158">
        <f t="shared" si="1"/>
        <v>0</v>
      </c>
      <c r="BD13" s="170"/>
    </row>
    <row r="14" spans="1:101" s="56" customFormat="1" ht="17.25" customHeight="1">
      <c r="A14" s="65"/>
      <c r="B14" s="13"/>
      <c r="C14" s="67"/>
      <c r="D14" s="21">
        <v>2</v>
      </c>
      <c r="E14" s="13" t="s">
        <v>372</v>
      </c>
      <c r="F14" s="13"/>
      <c r="G14" s="13" t="s">
        <v>373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11968107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177"/>
      <c r="BA14" s="35">
        <f t="shared" si="3"/>
        <v>11968107</v>
      </c>
      <c r="BB14" s="35">
        <f t="shared" si="1"/>
        <v>0</v>
      </c>
      <c r="BC14" s="158">
        <f t="shared" si="1"/>
        <v>0</v>
      </c>
      <c r="BD14" s="170"/>
    </row>
    <row r="15" spans="1:101" s="56" customFormat="1" ht="15" customHeight="1">
      <c r="A15" s="65"/>
      <c r="B15" s="68"/>
      <c r="C15" s="69"/>
      <c r="D15" s="21">
        <v>3</v>
      </c>
      <c r="E15" s="6" t="s">
        <v>374</v>
      </c>
      <c r="F15" s="27"/>
      <c r="G15" s="70" t="s">
        <v>375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>
        <f t="shared" si="3"/>
        <v>0</v>
      </c>
      <c r="BB15" s="35">
        <f t="shared" si="1"/>
        <v>0</v>
      </c>
      <c r="BC15" s="158">
        <f t="shared" si="1"/>
        <v>0</v>
      </c>
      <c r="BD15" s="170"/>
    </row>
    <row r="16" spans="1:101" s="56" customFormat="1" ht="15" customHeight="1">
      <c r="A16" s="65"/>
      <c r="B16" s="68"/>
      <c r="C16" s="69"/>
      <c r="D16" s="21">
        <v>4</v>
      </c>
      <c r="E16" s="6" t="s">
        <v>376</v>
      </c>
      <c r="F16" s="27"/>
      <c r="G16" s="70" t="s">
        <v>377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f t="shared" si="3"/>
        <v>0</v>
      </c>
      <c r="BB16" s="35">
        <f t="shared" si="1"/>
        <v>0</v>
      </c>
      <c r="BC16" s="158">
        <f t="shared" si="1"/>
        <v>0</v>
      </c>
      <c r="BD16" s="170"/>
    </row>
    <row r="17" spans="1:56" s="56" customFormat="1" ht="15" customHeight="1">
      <c r="A17" s="65"/>
      <c r="B17" s="68"/>
      <c r="C17" s="69"/>
      <c r="D17" s="21">
        <v>5</v>
      </c>
      <c r="E17" s="6" t="s">
        <v>378</v>
      </c>
      <c r="F17" s="27"/>
      <c r="G17" s="70" t="s"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2000000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>
        <f t="shared" si="3"/>
        <v>2000000</v>
      </c>
      <c r="BB17" s="35">
        <f t="shared" si="1"/>
        <v>0</v>
      </c>
      <c r="BC17" s="158">
        <f t="shared" si="1"/>
        <v>0</v>
      </c>
      <c r="BD17" s="170"/>
    </row>
    <row r="18" spans="1:56" s="56" customFormat="1" ht="15" customHeight="1">
      <c r="A18" s="65"/>
      <c r="B18" s="68"/>
      <c r="C18" s="69"/>
      <c r="D18" s="21">
        <v>6</v>
      </c>
      <c r="E18" s="6" t="s">
        <v>1</v>
      </c>
      <c r="F18" s="27"/>
      <c r="G18" s="70" t="s">
        <v>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v>27449158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v>225000</v>
      </c>
      <c r="AM18" s="35"/>
      <c r="AN18" s="35"/>
      <c r="AO18" s="35">
        <v>0</v>
      </c>
      <c r="AP18" s="35"/>
      <c r="AQ18" s="35"/>
      <c r="AR18" s="35">
        <v>0</v>
      </c>
      <c r="AS18" s="35"/>
      <c r="AT18" s="35"/>
      <c r="AU18" s="35">
        <v>0</v>
      </c>
      <c r="AV18" s="35">
        <f>'bevételi tábla 4.sz. ered.ei.'!AU9</f>
        <v>0</v>
      </c>
      <c r="AW18" s="35">
        <f>'bevételi tábla 4.sz. ered.ei.'!AV9</f>
        <v>0</v>
      </c>
      <c r="AX18" s="35">
        <f>'bevételi tábla 4.sz. ered.ei.'!AW9</f>
        <v>0</v>
      </c>
      <c r="AY18" s="35">
        <f>'bevételi tábla 4.sz. ered.ei.'!AX9</f>
        <v>0</v>
      </c>
      <c r="AZ18" s="35">
        <f>'bevételi tábla 4.sz. ered.ei.'!AY9</f>
        <v>0</v>
      </c>
      <c r="BA18" s="35">
        <f t="shared" si="3"/>
        <v>27674158</v>
      </c>
      <c r="BB18" s="35">
        <f t="shared" si="1"/>
        <v>0</v>
      </c>
      <c r="BC18" s="158">
        <f t="shared" si="1"/>
        <v>0</v>
      </c>
      <c r="BD18" s="170"/>
    </row>
    <row r="19" spans="1:56" s="56" customFormat="1" ht="15.75" customHeight="1">
      <c r="A19" s="65"/>
      <c r="B19" s="68"/>
      <c r="C19" s="69"/>
      <c r="D19" s="21">
        <v>7</v>
      </c>
      <c r="E19" s="6" t="s">
        <v>3</v>
      </c>
      <c r="F19" s="27"/>
      <c r="G19" s="70" t="s">
        <v>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 t="shared" si="3"/>
        <v>0</v>
      </c>
      <c r="BB19" s="35">
        <f t="shared" si="1"/>
        <v>0</v>
      </c>
      <c r="BC19" s="158">
        <f t="shared" si="1"/>
        <v>0</v>
      </c>
      <c r="BD19" s="170"/>
    </row>
    <row r="20" spans="1:56" s="56" customFormat="1" ht="15" customHeight="1">
      <c r="A20" s="65"/>
      <c r="B20" s="68"/>
      <c r="C20" s="69"/>
      <c r="D20" s="21">
        <v>8</v>
      </c>
      <c r="E20" s="6" t="s">
        <v>590</v>
      </c>
      <c r="F20" s="27"/>
      <c r="G20" s="70" t="s">
        <v>9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v>20000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 t="shared" si="3"/>
        <v>20000</v>
      </c>
      <c r="BB20" s="35">
        <f t="shared" si="1"/>
        <v>0</v>
      </c>
      <c r="BC20" s="158">
        <f t="shared" si="1"/>
        <v>0</v>
      </c>
      <c r="BD20" s="170"/>
    </row>
    <row r="21" spans="1:56" s="56" customFormat="1" ht="15" customHeight="1">
      <c r="A21" s="65">
        <v>15</v>
      </c>
      <c r="B21" s="68"/>
      <c r="C21" s="69"/>
      <c r="D21" s="21">
        <v>9</v>
      </c>
      <c r="E21" s="6" t="s">
        <v>7</v>
      </c>
      <c r="F21" s="27"/>
      <c r="G21" s="70" t="s">
        <v>8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>
        <f t="shared" si="3"/>
        <v>0</v>
      </c>
      <c r="BB21" s="35">
        <f t="shared" si="1"/>
        <v>0</v>
      </c>
      <c r="BC21" s="158">
        <f t="shared" si="1"/>
        <v>0</v>
      </c>
      <c r="BD21" s="170"/>
    </row>
    <row r="22" spans="1:56" s="56" customFormat="1">
      <c r="A22" s="65"/>
      <c r="B22" s="68"/>
      <c r="C22" s="69"/>
      <c r="D22" s="21">
        <v>10</v>
      </c>
      <c r="E22" s="6" t="s">
        <v>133</v>
      </c>
      <c r="F22" s="21"/>
      <c r="G22" s="13" t="s">
        <v>591</v>
      </c>
      <c r="H22" s="71">
        <f>SUM(H23:H26)</f>
        <v>0</v>
      </c>
      <c r="I22" s="71">
        <f>SUM(I23:I26)</f>
        <v>0</v>
      </c>
      <c r="J22" s="71"/>
      <c r="K22" s="71">
        <v>0</v>
      </c>
      <c r="L22" s="71">
        <f>SUM(L23:L26)</f>
        <v>0</v>
      </c>
      <c r="M22" s="71"/>
      <c r="N22" s="71">
        <f>SUM(N23:N26)</f>
        <v>0</v>
      </c>
      <c r="O22" s="71">
        <f>SUM(O23:O26)</f>
        <v>0</v>
      </c>
      <c r="P22" s="71"/>
      <c r="Q22" s="71">
        <f>SUM(Q23:Q26)</f>
        <v>0</v>
      </c>
      <c r="R22" s="71">
        <f>SUM(R23:R26)</f>
        <v>0</v>
      </c>
      <c r="S22" s="71"/>
      <c r="T22" s="71">
        <f>SUM(T23:T26)</f>
        <v>0</v>
      </c>
      <c r="U22" s="71">
        <f>SUM(U23:U26)</f>
        <v>0</v>
      </c>
      <c r="V22" s="71"/>
      <c r="W22" s="71"/>
      <c r="X22" s="71">
        <f>SUM(X23:X26)</f>
        <v>0</v>
      </c>
      <c r="Y22" s="71"/>
      <c r="Z22" s="71">
        <f>SUM(Z23:Z26)</f>
        <v>0</v>
      </c>
      <c r="AA22" s="71">
        <f>SUM(AA23:AA26)</f>
        <v>0</v>
      </c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>
        <f>SUM(AL23:AL26)</f>
        <v>0</v>
      </c>
      <c r="AM22" s="71">
        <f>SUM(AM23:AM26)</f>
        <v>0</v>
      </c>
      <c r="AN22" s="71"/>
      <c r="AO22" s="71">
        <f>SUM(AO23:AO26)</f>
        <v>0</v>
      </c>
      <c r="AP22" s="71">
        <f>SUM(AP23:AP26)</f>
        <v>0</v>
      </c>
      <c r="AQ22" s="71"/>
      <c r="AR22" s="71">
        <f>SUM(AR23:AR26)</f>
        <v>0</v>
      </c>
      <c r="AS22" s="71">
        <f>SUM(AS23:AS26)</f>
        <v>0</v>
      </c>
      <c r="AT22" s="71"/>
      <c r="AU22" s="71">
        <f t="shared" ref="AU22:AZ22" si="4">SUM(AU23:AU26)</f>
        <v>0</v>
      </c>
      <c r="AV22" s="71">
        <f t="shared" si="4"/>
        <v>0</v>
      </c>
      <c r="AW22" s="71">
        <f t="shared" si="4"/>
        <v>0</v>
      </c>
      <c r="AX22" s="71">
        <f t="shared" si="4"/>
        <v>0</v>
      </c>
      <c r="AY22" s="71">
        <f t="shared" si="4"/>
        <v>0</v>
      </c>
      <c r="AZ22" s="71">
        <f t="shared" si="4"/>
        <v>0</v>
      </c>
      <c r="BA22" s="35">
        <f t="shared" si="3"/>
        <v>0</v>
      </c>
      <c r="BB22" s="35">
        <f t="shared" si="1"/>
        <v>0</v>
      </c>
      <c r="BC22" s="158">
        <f t="shared" si="1"/>
        <v>0</v>
      </c>
      <c r="BD22" s="170"/>
    </row>
    <row r="23" spans="1:56" s="56" customFormat="1">
      <c r="A23" s="65"/>
      <c r="B23" s="68"/>
      <c r="C23" s="69"/>
      <c r="D23" s="72"/>
      <c r="E23" s="29" t="s">
        <v>236</v>
      </c>
      <c r="F23" s="13" t="s">
        <v>10</v>
      </c>
      <c r="G23" s="13" t="s">
        <v>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5">
        <f t="shared" si="3"/>
        <v>0</v>
      </c>
      <c r="BB23" s="35">
        <f t="shared" si="1"/>
        <v>0</v>
      </c>
      <c r="BC23" s="158">
        <f t="shared" si="1"/>
        <v>0</v>
      </c>
      <c r="BD23" s="170"/>
    </row>
    <row r="24" spans="1:56" s="56" customFormat="1">
      <c r="A24" s="65"/>
      <c r="B24" s="68"/>
      <c r="C24" s="69"/>
      <c r="D24" s="72"/>
      <c r="E24" s="29" t="s">
        <v>236</v>
      </c>
      <c r="F24" s="6" t="s">
        <v>11</v>
      </c>
      <c r="G24" s="13" t="s">
        <v>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5">
        <f t="shared" si="3"/>
        <v>0</v>
      </c>
      <c r="BB24" s="35">
        <f t="shared" si="1"/>
        <v>0</v>
      </c>
      <c r="BC24" s="158">
        <f t="shared" si="1"/>
        <v>0</v>
      </c>
      <c r="BD24" s="170"/>
    </row>
    <row r="25" spans="1:56" s="56" customFormat="1">
      <c r="A25" s="65"/>
      <c r="B25" s="68"/>
      <c r="C25" s="69"/>
      <c r="D25" s="72"/>
      <c r="E25" s="29" t="s">
        <v>236</v>
      </c>
      <c r="F25" s="6" t="s">
        <v>12</v>
      </c>
      <c r="G25" s="13" t="s">
        <v>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35">
        <f t="shared" si="3"/>
        <v>0</v>
      </c>
      <c r="BB25" s="35">
        <f t="shared" si="1"/>
        <v>0</v>
      </c>
      <c r="BC25" s="158">
        <f t="shared" si="1"/>
        <v>0</v>
      </c>
      <c r="BD25" s="170"/>
    </row>
    <row r="26" spans="1:56" s="56" customFormat="1">
      <c r="A26" s="65"/>
      <c r="B26" s="68"/>
      <c r="C26" s="69"/>
      <c r="D26" s="72"/>
      <c r="E26" s="29" t="s">
        <v>236</v>
      </c>
      <c r="F26" s="6" t="s">
        <v>13</v>
      </c>
      <c r="G26" s="13" t="s">
        <v>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5">
        <f t="shared" si="3"/>
        <v>0</v>
      </c>
      <c r="BB26" s="35">
        <f t="shared" si="1"/>
        <v>0</v>
      </c>
      <c r="BC26" s="158">
        <f t="shared" si="1"/>
        <v>0</v>
      </c>
      <c r="BD26" s="170"/>
    </row>
    <row r="27" spans="1:56" s="56" customFormat="1" ht="15" hidden="1" customHeight="1">
      <c r="A27" s="65"/>
      <c r="B27" s="68"/>
      <c r="C27" s="69"/>
      <c r="D27" s="72"/>
      <c r="E27" s="6"/>
      <c r="F27" s="6"/>
      <c r="G27" s="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62">
        <f t="shared" si="3"/>
        <v>0</v>
      </c>
      <c r="BB27" s="62">
        <f t="shared" si="1"/>
        <v>0</v>
      </c>
      <c r="BC27" s="156">
        <f t="shared" si="1"/>
        <v>0</v>
      </c>
      <c r="BD27" s="170"/>
    </row>
    <row r="28" spans="1:56" s="56" customFormat="1" ht="24.75" customHeight="1">
      <c r="A28" s="65"/>
      <c r="B28" s="58">
        <v>2</v>
      </c>
      <c r="C28" s="626" t="s">
        <v>14</v>
      </c>
      <c r="D28" s="626"/>
      <c r="E28" s="626"/>
      <c r="F28" s="626"/>
      <c r="G28" s="626"/>
      <c r="H28" s="73">
        <f>H29+H30+H31</f>
        <v>965584</v>
      </c>
      <c r="I28" s="73">
        <f t="shared" ref="I28:BC28" si="5">I29+I30+I31</f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3">
        <f t="shared" si="5"/>
        <v>0</v>
      </c>
      <c r="Q28" s="73">
        <f t="shared" si="5"/>
        <v>0</v>
      </c>
      <c r="R28" s="73">
        <f t="shared" si="5"/>
        <v>0</v>
      </c>
      <c r="S28" s="73">
        <f t="shared" si="5"/>
        <v>0</v>
      </c>
      <c r="T28" s="73">
        <f t="shared" si="5"/>
        <v>0</v>
      </c>
      <c r="U28" s="73">
        <f t="shared" si="5"/>
        <v>0</v>
      </c>
      <c r="V28" s="73">
        <f t="shared" si="5"/>
        <v>0</v>
      </c>
      <c r="W28" s="73">
        <f t="shared" si="5"/>
        <v>0</v>
      </c>
      <c r="X28" s="73">
        <f t="shared" si="5"/>
        <v>0</v>
      </c>
      <c r="Y28" s="73">
        <f t="shared" si="5"/>
        <v>0</v>
      </c>
      <c r="Z28" s="73">
        <f t="shared" si="5"/>
        <v>0</v>
      </c>
      <c r="AA28" s="73">
        <f t="shared" si="5"/>
        <v>0</v>
      </c>
      <c r="AB28" s="73">
        <f t="shared" si="5"/>
        <v>0</v>
      </c>
      <c r="AC28" s="73">
        <f t="shared" si="5"/>
        <v>0</v>
      </c>
      <c r="AD28" s="73">
        <f t="shared" si="5"/>
        <v>0</v>
      </c>
      <c r="AE28" s="73">
        <f t="shared" si="5"/>
        <v>0</v>
      </c>
      <c r="AF28" s="73">
        <f t="shared" si="5"/>
        <v>0</v>
      </c>
      <c r="AG28" s="73">
        <f t="shared" si="5"/>
        <v>0</v>
      </c>
      <c r="AH28" s="73">
        <f t="shared" si="5"/>
        <v>0</v>
      </c>
      <c r="AI28" s="73">
        <f t="shared" si="5"/>
        <v>37841546</v>
      </c>
      <c r="AJ28" s="73">
        <f t="shared" si="5"/>
        <v>0</v>
      </c>
      <c r="AK28" s="73">
        <f t="shared" si="5"/>
        <v>0</v>
      </c>
      <c r="AL28" s="73">
        <f t="shared" si="5"/>
        <v>0</v>
      </c>
      <c r="AM28" s="73">
        <f t="shared" si="5"/>
        <v>0</v>
      </c>
      <c r="AN28" s="73">
        <f t="shared" si="5"/>
        <v>0</v>
      </c>
      <c r="AO28" s="73">
        <f t="shared" si="5"/>
        <v>0</v>
      </c>
      <c r="AP28" s="73">
        <f t="shared" si="5"/>
        <v>0</v>
      </c>
      <c r="AQ28" s="73">
        <f t="shared" si="5"/>
        <v>0</v>
      </c>
      <c r="AR28" s="73">
        <f t="shared" si="5"/>
        <v>0</v>
      </c>
      <c r="AS28" s="73">
        <f t="shared" si="5"/>
        <v>0</v>
      </c>
      <c r="AT28" s="73">
        <f t="shared" si="5"/>
        <v>0</v>
      </c>
      <c r="AU28" s="73">
        <f>AU29+AU30+AU31</f>
        <v>0</v>
      </c>
      <c r="AV28" s="73">
        <f>AV29+AV30+AV31</f>
        <v>0</v>
      </c>
      <c r="AW28" s="73">
        <f>AW29+AW30+AW31</f>
        <v>0</v>
      </c>
      <c r="AX28" s="73">
        <f t="shared" si="5"/>
        <v>0</v>
      </c>
      <c r="AY28" s="73">
        <f t="shared" si="5"/>
        <v>0</v>
      </c>
      <c r="AZ28" s="73">
        <f t="shared" si="5"/>
        <v>0</v>
      </c>
      <c r="BA28" s="73">
        <f t="shared" si="5"/>
        <v>38807130</v>
      </c>
      <c r="BB28" s="73">
        <f t="shared" si="5"/>
        <v>0</v>
      </c>
      <c r="BC28" s="159">
        <f t="shared" si="5"/>
        <v>0</v>
      </c>
      <c r="BD28" s="170"/>
    </row>
    <row r="29" spans="1:56" s="64" customFormat="1" ht="17.25" customHeight="1">
      <c r="A29" s="65"/>
      <c r="B29" s="13"/>
      <c r="C29" s="61">
        <v>1</v>
      </c>
      <c r="D29" s="15" t="s">
        <v>185</v>
      </c>
      <c r="E29" s="14"/>
      <c r="F29" s="14"/>
      <c r="G29" s="16" t="s">
        <v>15</v>
      </c>
      <c r="H29" s="62">
        <v>655584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>
        <v>0</v>
      </c>
      <c r="AG29" s="62"/>
      <c r="AH29" s="62"/>
      <c r="AI29" s="62">
        <v>37841546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0</v>
      </c>
      <c r="AV29" s="62"/>
      <c r="AW29" s="62"/>
      <c r="AX29" s="62"/>
      <c r="AY29" s="62"/>
      <c r="AZ29" s="62"/>
      <c r="BA29" s="62">
        <f>SUMIF($H$5:$AW$5,"Kötelező feladatok",H29:AW29)</f>
        <v>38497130</v>
      </c>
      <c r="BB29" s="62">
        <f t="shared" ref="BB29:BB65" si="6">SUMIF($N$5:$AW$5,"Önként vállalt feladatok",N29:AW29)</f>
        <v>0</v>
      </c>
      <c r="BC29" s="156">
        <v>0</v>
      </c>
      <c r="BD29" s="172"/>
    </row>
    <row r="30" spans="1:56" s="56" customFormat="1" ht="17.25" customHeight="1">
      <c r="A30" s="65"/>
      <c r="B30" s="13"/>
      <c r="C30" s="61">
        <v>2</v>
      </c>
      <c r="D30" s="15" t="s">
        <v>184</v>
      </c>
      <c r="E30" s="14"/>
      <c r="F30" s="14"/>
      <c r="G30" s="16" t="s">
        <v>16</v>
      </c>
      <c r="H30" s="62">
        <v>310000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v>0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>
        <f t="shared" si="3"/>
        <v>310000</v>
      </c>
      <c r="BB30" s="62">
        <f t="shared" si="6"/>
        <v>0</v>
      </c>
      <c r="BC30" s="156">
        <v>0</v>
      </c>
      <c r="BD30" s="170"/>
    </row>
    <row r="31" spans="1:56" s="56" customFormat="1" ht="17.25" customHeight="1">
      <c r="A31" s="65"/>
      <c r="B31" s="13"/>
      <c r="C31" s="61">
        <v>3</v>
      </c>
      <c r="D31" s="15" t="s">
        <v>17</v>
      </c>
      <c r="E31" s="14"/>
      <c r="F31" s="14"/>
      <c r="G31" s="16" t="s">
        <v>18</v>
      </c>
      <c r="H31" s="74">
        <f>SUM(H32:H39)</f>
        <v>0</v>
      </c>
      <c r="I31" s="74">
        <f>SUM(I32:I39)</f>
        <v>0</v>
      </c>
      <c r="J31" s="74"/>
      <c r="K31" s="74">
        <f>SUM(K32:K39)</f>
        <v>0</v>
      </c>
      <c r="L31" s="74">
        <f>SUM(L32:L39)</f>
        <v>0</v>
      </c>
      <c r="M31" s="74"/>
      <c r="N31" s="74">
        <f>SUM(N32:N39)</f>
        <v>0</v>
      </c>
      <c r="O31" s="74">
        <f>SUM(O32:O39)</f>
        <v>0</v>
      </c>
      <c r="P31" s="74"/>
      <c r="Q31" s="74">
        <f>SUM(Q32:Q39)</f>
        <v>0</v>
      </c>
      <c r="R31" s="74">
        <f>SUM(R32:R39)</f>
        <v>0</v>
      </c>
      <c r="S31" s="74"/>
      <c r="T31" s="74">
        <f>SUM(T32:T39)</f>
        <v>0</v>
      </c>
      <c r="U31" s="74">
        <f>SUM(U32:U39)</f>
        <v>0</v>
      </c>
      <c r="V31" s="74"/>
      <c r="W31" s="74"/>
      <c r="X31" s="74">
        <f>SUM(X32:X39)</f>
        <v>0</v>
      </c>
      <c r="Y31" s="74"/>
      <c r="Z31" s="74">
        <f>SUM(Z32:Z39)</f>
        <v>0</v>
      </c>
      <c r="AA31" s="74">
        <f>SUM(AA32:AA39)</f>
        <v>0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>
        <f>SUM(AL32:AL39)</f>
        <v>0</v>
      </c>
      <c r="AM31" s="74">
        <f>SUM(AM32:AM39)</f>
        <v>0</v>
      </c>
      <c r="AN31" s="74"/>
      <c r="AO31" s="74">
        <f>SUM(AO32:AO39)</f>
        <v>0</v>
      </c>
      <c r="AP31" s="74">
        <f>SUM(AP32:AP39)</f>
        <v>0</v>
      </c>
      <c r="AQ31" s="74"/>
      <c r="AR31" s="74">
        <f>SUM(AR32:AR39)</f>
        <v>0</v>
      </c>
      <c r="AS31" s="74">
        <f>SUM(AS32:AS39)</f>
        <v>0</v>
      </c>
      <c r="AT31" s="74"/>
      <c r="AU31" s="74">
        <f t="shared" ref="AU31:AZ31" si="7">SUM(AU32:AU39)</f>
        <v>0</v>
      </c>
      <c r="AV31" s="74">
        <f t="shared" si="7"/>
        <v>0</v>
      </c>
      <c r="AW31" s="74">
        <f t="shared" si="7"/>
        <v>0</v>
      </c>
      <c r="AX31" s="74">
        <f t="shared" si="7"/>
        <v>0</v>
      </c>
      <c r="AY31" s="74">
        <f t="shared" si="7"/>
        <v>0</v>
      </c>
      <c r="AZ31" s="74">
        <f t="shared" si="7"/>
        <v>0</v>
      </c>
      <c r="BA31" s="62">
        <f t="shared" si="3"/>
        <v>0</v>
      </c>
      <c r="BB31" s="62">
        <f t="shared" si="6"/>
        <v>0</v>
      </c>
      <c r="BC31" s="160">
        <v>0</v>
      </c>
      <c r="BD31" s="170"/>
    </row>
    <row r="32" spans="1:56" s="56" customFormat="1" ht="15" customHeight="1">
      <c r="A32" s="65"/>
      <c r="B32" s="68"/>
      <c r="C32" s="69"/>
      <c r="D32" s="67">
        <v>1</v>
      </c>
      <c r="E32" s="6" t="s">
        <v>19</v>
      </c>
      <c r="F32" s="21"/>
      <c r="G32" s="70" t="s">
        <v>20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>
        <f t="shared" si="3"/>
        <v>0</v>
      </c>
      <c r="BB32" s="35">
        <f t="shared" si="6"/>
        <v>0</v>
      </c>
      <c r="BC32" s="158">
        <v>0</v>
      </c>
      <c r="BD32" s="170"/>
    </row>
    <row r="33" spans="1:56" s="56" customFormat="1" ht="15" customHeight="1">
      <c r="A33" s="65"/>
      <c r="B33" s="68"/>
      <c r="C33" s="69"/>
      <c r="D33" s="67">
        <v>2</v>
      </c>
      <c r="E33" s="6" t="s">
        <v>21</v>
      </c>
      <c r="F33" s="21"/>
      <c r="G33" s="70" t="s">
        <v>22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>
        <f t="shared" si="3"/>
        <v>0</v>
      </c>
      <c r="BB33" s="35">
        <f t="shared" si="6"/>
        <v>0</v>
      </c>
      <c r="BC33" s="158">
        <v>0</v>
      </c>
      <c r="BD33" s="170"/>
    </row>
    <row r="34" spans="1:56" s="56" customFormat="1" ht="15" customHeight="1">
      <c r="A34" s="65"/>
      <c r="B34" s="68"/>
      <c r="C34" s="69"/>
      <c r="D34" s="67">
        <v>3</v>
      </c>
      <c r="E34" s="6" t="s">
        <v>23</v>
      </c>
      <c r="F34" s="21"/>
      <c r="G34" s="70" t="s">
        <v>24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>
        <f t="shared" si="3"/>
        <v>0</v>
      </c>
      <c r="BB34" s="35">
        <f t="shared" si="6"/>
        <v>0</v>
      </c>
      <c r="BC34" s="158">
        <v>0</v>
      </c>
      <c r="BD34" s="170"/>
    </row>
    <row r="35" spans="1:56" s="56" customFormat="1" ht="15" customHeight="1">
      <c r="A35" s="65"/>
      <c r="B35" s="68"/>
      <c r="C35" s="69"/>
      <c r="D35" s="67">
        <v>4</v>
      </c>
      <c r="E35" s="6" t="s">
        <v>25</v>
      </c>
      <c r="F35" s="21"/>
      <c r="G35" s="70" t="s">
        <v>26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>
        <f t="shared" si="3"/>
        <v>0</v>
      </c>
      <c r="BB35" s="35">
        <f t="shared" si="6"/>
        <v>0</v>
      </c>
      <c r="BC35" s="158">
        <v>0</v>
      </c>
      <c r="BD35" s="170"/>
    </row>
    <row r="36" spans="1:56" s="56" customFormat="1" ht="15" customHeight="1">
      <c r="A36" s="65"/>
      <c r="B36" s="68"/>
      <c r="C36" s="69"/>
      <c r="D36" s="67">
        <v>5</v>
      </c>
      <c r="E36" s="6" t="s">
        <v>27</v>
      </c>
      <c r="F36" s="21"/>
      <c r="G36" s="70" t="s">
        <v>28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>
        <f t="shared" si="3"/>
        <v>0</v>
      </c>
      <c r="BB36" s="35">
        <f t="shared" si="6"/>
        <v>0</v>
      </c>
      <c r="BC36" s="158">
        <v>0</v>
      </c>
      <c r="BD36" s="170"/>
    </row>
    <row r="37" spans="1:56" s="56" customFormat="1" ht="15" customHeight="1">
      <c r="A37" s="65"/>
      <c r="B37" s="68"/>
      <c r="C37" s="69"/>
      <c r="D37" s="67">
        <v>6</v>
      </c>
      <c r="E37" s="6" t="s">
        <v>29</v>
      </c>
      <c r="F37" s="21"/>
      <c r="G37" s="70" t="s">
        <v>30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>
        <f t="shared" si="3"/>
        <v>0</v>
      </c>
      <c r="BB37" s="35">
        <f t="shared" si="6"/>
        <v>0</v>
      </c>
      <c r="BC37" s="158">
        <v>0</v>
      </c>
      <c r="BD37" s="170"/>
    </row>
    <row r="38" spans="1:56" s="56" customFormat="1">
      <c r="A38" s="65"/>
      <c r="B38" s="68"/>
      <c r="C38" s="69"/>
      <c r="D38" s="67">
        <v>7</v>
      </c>
      <c r="E38" s="6" t="s">
        <v>31</v>
      </c>
      <c r="F38" s="21"/>
      <c r="G38" s="70" t="s">
        <v>32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>
        <f t="shared" si="3"/>
        <v>0</v>
      </c>
      <c r="BB38" s="35">
        <f t="shared" si="6"/>
        <v>0</v>
      </c>
      <c r="BC38" s="158">
        <v>0</v>
      </c>
      <c r="BD38" s="170"/>
    </row>
    <row r="39" spans="1:56" ht="15" customHeight="1">
      <c r="A39" s="65"/>
      <c r="B39" s="68"/>
      <c r="C39" s="69"/>
      <c r="D39" s="67">
        <v>8</v>
      </c>
      <c r="E39" s="6" t="s">
        <v>33</v>
      </c>
      <c r="F39" s="21"/>
      <c r="G39" s="70" t="s">
        <v>34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>
        <f t="shared" si="3"/>
        <v>0</v>
      </c>
      <c r="BB39" s="35">
        <f t="shared" si="6"/>
        <v>0</v>
      </c>
      <c r="BC39" s="158">
        <v>0</v>
      </c>
      <c r="BD39" s="173"/>
    </row>
    <row r="40" spans="1:56" ht="27" customHeight="1">
      <c r="A40" s="604" t="s">
        <v>35</v>
      </c>
      <c r="B40" s="605"/>
      <c r="C40" s="605"/>
      <c r="D40" s="605"/>
      <c r="E40" s="605"/>
      <c r="F40" s="605"/>
      <c r="G40" s="605"/>
      <c r="H40" s="75">
        <f>H6+H28</f>
        <v>2834454</v>
      </c>
      <c r="I40" s="75">
        <f t="shared" ref="I40:BC40" si="8">I6+I28</f>
        <v>0</v>
      </c>
      <c r="J40" s="75">
        <f t="shared" si="8"/>
        <v>0</v>
      </c>
      <c r="K40" s="75">
        <f t="shared" si="8"/>
        <v>10005766</v>
      </c>
      <c r="L40" s="75">
        <f t="shared" si="8"/>
        <v>0</v>
      </c>
      <c r="M40" s="75">
        <f t="shared" si="8"/>
        <v>0</v>
      </c>
      <c r="N40" s="75">
        <f t="shared" si="8"/>
        <v>1320899</v>
      </c>
      <c r="O40" s="75">
        <f t="shared" si="8"/>
        <v>0</v>
      </c>
      <c r="P40" s="75">
        <f t="shared" si="8"/>
        <v>0</v>
      </c>
      <c r="Q40" s="75">
        <f t="shared" si="8"/>
        <v>703725</v>
      </c>
      <c r="R40" s="75">
        <f t="shared" si="8"/>
        <v>0</v>
      </c>
      <c r="S40" s="75">
        <f t="shared" si="8"/>
        <v>0</v>
      </c>
      <c r="T40" s="75">
        <f t="shared" si="8"/>
        <v>41437265</v>
      </c>
      <c r="U40" s="75">
        <f t="shared" si="8"/>
        <v>0</v>
      </c>
      <c r="V40" s="75">
        <f t="shared" si="8"/>
        <v>0</v>
      </c>
      <c r="W40" s="75">
        <f t="shared" si="8"/>
        <v>7286</v>
      </c>
      <c r="X40" s="75">
        <f t="shared" si="8"/>
        <v>0</v>
      </c>
      <c r="Y40" s="75">
        <f t="shared" si="8"/>
        <v>0</v>
      </c>
      <c r="Z40" s="75">
        <f t="shared" si="8"/>
        <v>867263</v>
      </c>
      <c r="AA40" s="75">
        <f t="shared" si="8"/>
        <v>0</v>
      </c>
      <c r="AB40" s="75">
        <f t="shared" si="8"/>
        <v>0</v>
      </c>
      <c r="AC40" s="75">
        <f t="shared" si="8"/>
        <v>1834</v>
      </c>
      <c r="AD40" s="75">
        <f t="shared" si="8"/>
        <v>0</v>
      </c>
      <c r="AE40" s="75">
        <f t="shared" si="8"/>
        <v>0</v>
      </c>
      <c r="AF40" s="75">
        <f t="shared" si="8"/>
        <v>9000</v>
      </c>
      <c r="AG40" s="75">
        <f t="shared" si="8"/>
        <v>0</v>
      </c>
      <c r="AH40" s="75">
        <f t="shared" si="8"/>
        <v>0</v>
      </c>
      <c r="AI40" s="75">
        <f t="shared" si="8"/>
        <v>38026966</v>
      </c>
      <c r="AJ40" s="75">
        <f t="shared" si="8"/>
        <v>0</v>
      </c>
      <c r="AK40" s="75">
        <f t="shared" si="8"/>
        <v>0</v>
      </c>
      <c r="AL40" s="75">
        <f t="shared" si="8"/>
        <v>2978125</v>
      </c>
      <c r="AM40" s="75">
        <f t="shared" si="8"/>
        <v>0</v>
      </c>
      <c r="AN40" s="75">
        <f t="shared" si="8"/>
        <v>0</v>
      </c>
      <c r="AO40" s="75">
        <f t="shared" si="8"/>
        <v>356964</v>
      </c>
      <c r="AP40" s="75">
        <f t="shared" si="8"/>
        <v>0</v>
      </c>
      <c r="AQ40" s="75">
        <f t="shared" si="8"/>
        <v>0</v>
      </c>
      <c r="AR40" s="75">
        <f t="shared" si="8"/>
        <v>366932</v>
      </c>
      <c r="AS40" s="75">
        <f t="shared" si="8"/>
        <v>0</v>
      </c>
      <c r="AT40" s="75">
        <f t="shared" si="8"/>
        <v>0</v>
      </c>
      <c r="AU40" s="75">
        <f>AU6+AU28</f>
        <v>0</v>
      </c>
      <c r="AV40" s="75">
        <f>AV6+AV28</f>
        <v>0</v>
      </c>
      <c r="AW40" s="75">
        <f>AW6+AW28</f>
        <v>0</v>
      </c>
      <c r="AX40" s="75">
        <f t="shared" si="8"/>
        <v>14570793</v>
      </c>
      <c r="AY40" s="75">
        <f t="shared" si="8"/>
        <v>0</v>
      </c>
      <c r="AZ40" s="75">
        <f t="shared" si="8"/>
        <v>0</v>
      </c>
      <c r="BA40" s="75">
        <f t="shared" si="8"/>
        <v>113487272</v>
      </c>
      <c r="BB40" s="75">
        <f t="shared" si="8"/>
        <v>0</v>
      </c>
      <c r="BC40" s="161">
        <f t="shared" si="8"/>
        <v>0</v>
      </c>
      <c r="BD40" s="173"/>
    </row>
    <row r="41" spans="1:56" s="64" customFormat="1" ht="24.75" customHeight="1">
      <c r="A41" s="65"/>
      <c r="B41" s="9">
        <v>3</v>
      </c>
      <c r="C41" s="626" t="s">
        <v>36</v>
      </c>
      <c r="D41" s="626"/>
      <c r="E41" s="626"/>
      <c r="F41" s="626"/>
      <c r="G41" s="626"/>
      <c r="H41" s="43">
        <f>H42+H59+H60</f>
        <v>0</v>
      </c>
      <c r="I41" s="43">
        <f t="shared" ref="I41:BC41" si="9">I42+I59+I60</f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1169377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0</v>
      </c>
      <c r="AK41" s="43">
        <f t="shared" si="9"/>
        <v>0</v>
      </c>
      <c r="AL41" s="43">
        <f t="shared" si="9"/>
        <v>0</v>
      </c>
      <c r="AM41" s="43">
        <f t="shared" si="9"/>
        <v>0</v>
      </c>
      <c r="AN41" s="43">
        <f t="shared" si="9"/>
        <v>0</v>
      </c>
      <c r="AO41" s="43">
        <f t="shared" si="9"/>
        <v>0</v>
      </c>
      <c r="AP41" s="43">
        <f t="shared" si="9"/>
        <v>0</v>
      </c>
      <c r="AQ41" s="43">
        <f t="shared" si="9"/>
        <v>0</v>
      </c>
      <c r="AR41" s="43">
        <f t="shared" si="9"/>
        <v>0</v>
      </c>
      <c r="AS41" s="43">
        <f t="shared" si="9"/>
        <v>0</v>
      </c>
      <c r="AT41" s="43">
        <f t="shared" si="9"/>
        <v>0</v>
      </c>
      <c r="AU41" s="43">
        <f>AU42+AU59+AU60</f>
        <v>0</v>
      </c>
      <c r="AV41" s="43">
        <f>AV42+AV59+AV60</f>
        <v>0</v>
      </c>
      <c r="AW41" s="43">
        <f>AW42+AW59+AW60</f>
        <v>0</v>
      </c>
      <c r="AX41" s="43">
        <f t="shared" si="9"/>
        <v>0</v>
      </c>
      <c r="AY41" s="43">
        <f t="shared" si="9"/>
        <v>0</v>
      </c>
      <c r="AZ41" s="43">
        <f t="shared" si="9"/>
        <v>0</v>
      </c>
      <c r="BA41" s="43">
        <f t="shared" si="9"/>
        <v>1169377</v>
      </c>
      <c r="BB41" s="43">
        <f t="shared" si="9"/>
        <v>0</v>
      </c>
      <c r="BC41" s="140">
        <f t="shared" si="9"/>
        <v>0</v>
      </c>
      <c r="BD41" s="172"/>
    </row>
    <row r="42" spans="1:56" s="64" customFormat="1" ht="15" customHeight="1">
      <c r="A42" s="65"/>
      <c r="B42" s="68"/>
      <c r="C42" s="14">
        <v>1</v>
      </c>
      <c r="D42" s="15" t="s">
        <v>37</v>
      </c>
      <c r="E42" s="76"/>
      <c r="F42" s="76"/>
      <c r="G42" s="16" t="s">
        <v>38</v>
      </c>
      <c r="H42" s="77">
        <f>H43+H56+H57+H58</f>
        <v>0</v>
      </c>
      <c r="I42" s="77">
        <f t="shared" ref="I42:BC42" si="10">I43+I56+I57+I58</f>
        <v>0</v>
      </c>
      <c r="J42" s="77">
        <f t="shared" si="10"/>
        <v>0</v>
      </c>
      <c r="K42" s="77">
        <f t="shared" si="10"/>
        <v>0</v>
      </c>
      <c r="L42" s="77">
        <f t="shared" si="10"/>
        <v>0</v>
      </c>
      <c r="M42" s="77">
        <f t="shared" si="10"/>
        <v>0</v>
      </c>
      <c r="N42" s="77">
        <f t="shared" si="10"/>
        <v>0</v>
      </c>
      <c r="O42" s="77">
        <f t="shared" si="10"/>
        <v>0</v>
      </c>
      <c r="P42" s="77">
        <f t="shared" si="10"/>
        <v>0</v>
      </c>
      <c r="Q42" s="77">
        <f t="shared" si="10"/>
        <v>0</v>
      </c>
      <c r="R42" s="77">
        <f t="shared" si="10"/>
        <v>0</v>
      </c>
      <c r="S42" s="77">
        <f t="shared" si="10"/>
        <v>0</v>
      </c>
      <c r="T42" s="77">
        <f t="shared" si="10"/>
        <v>1169377</v>
      </c>
      <c r="U42" s="77">
        <f t="shared" si="10"/>
        <v>0</v>
      </c>
      <c r="V42" s="77">
        <f t="shared" si="10"/>
        <v>0</v>
      </c>
      <c r="W42" s="77">
        <f t="shared" si="10"/>
        <v>0</v>
      </c>
      <c r="X42" s="77">
        <f t="shared" si="10"/>
        <v>0</v>
      </c>
      <c r="Y42" s="77">
        <f t="shared" si="10"/>
        <v>0</v>
      </c>
      <c r="Z42" s="77">
        <f t="shared" si="10"/>
        <v>0</v>
      </c>
      <c r="AA42" s="77">
        <f t="shared" si="10"/>
        <v>0</v>
      </c>
      <c r="AB42" s="77">
        <f t="shared" si="10"/>
        <v>0</v>
      </c>
      <c r="AC42" s="77">
        <f t="shared" si="10"/>
        <v>0</v>
      </c>
      <c r="AD42" s="77">
        <f t="shared" si="10"/>
        <v>0</v>
      </c>
      <c r="AE42" s="77">
        <f t="shared" si="10"/>
        <v>0</v>
      </c>
      <c r="AF42" s="77">
        <f t="shared" si="10"/>
        <v>0</v>
      </c>
      <c r="AG42" s="77">
        <f t="shared" si="10"/>
        <v>0</v>
      </c>
      <c r="AH42" s="77">
        <f t="shared" si="10"/>
        <v>0</v>
      </c>
      <c r="AI42" s="77">
        <f t="shared" si="10"/>
        <v>0</v>
      </c>
      <c r="AJ42" s="77">
        <f t="shared" si="10"/>
        <v>0</v>
      </c>
      <c r="AK42" s="77">
        <f t="shared" si="10"/>
        <v>0</v>
      </c>
      <c r="AL42" s="77">
        <f t="shared" si="10"/>
        <v>0</v>
      </c>
      <c r="AM42" s="77">
        <f t="shared" si="10"/>
        <v>0</v>
      </c>
      <c r="AN42" s="77">
        <f t="shared" si="10"/>
        <v>0</v>
      </c>
      <c r="AO42" s="77">
        <f t="shared" si="10"/>
        <v>0</v>
      </c>
      <c r="AP42" s="77">
        <f t="shared" si="10"/>
        <v>0</v>
      </c>
      <c r="AQ42" s="77">
        <f t="shared" si="10"/>
        <v>0</v>
      </c>
      <c r="AR42" s="77">
        <f t="shared" si="10"/>
        <v>0</v>
      </c>
      <c r="AS42" s="77">
        <f t="shared" si="10"/>
        <v>0</v>
      </c>
      <c r="AT42" s="77">
        <f t="shared" si="10"/>
        <v>0</v>
      </c>
      <c r="AU42" s="77">
        <f>AU43+AU56+AU57+AU58</f>
        <v>0</v>
      </c>
      <c r="AV42" s="77">
        <f>AV43+AV56+AV57+AV58</f>
        <v>0</v>
      </c>
      <c r="AW42" s="77">
        <f>AW43+AW56+AW57+AW58</f>
        <v>0</v>
      </c>
      <c r="AX42" s="77">
        <f t="shared" si="10"/>
        <v>0</v>
      </c>
      <c r="AY42" s="77">
        <f t="shared" si="10"/>
        <v>0</v>
      </c>
      <c r="AZ42" s="77">
        <f t="shared" si="10"/>
        <v>0</v>
      </c>
      <c r="BA42" s="77">
        <f t="shared" si="10"/>
        <v>1169377</v>
      </c>
      <c r="BB42" s="77">
        <f t="shared" si="10"/>
        <v>0</v>
      </c>
      <c r="BC42" s="162">
        <f t="shared" si="10"/>
        <v>0</v>
      </c>
      <c r="BD42" s="172"/>
    </row>
    <row r="43" spans="1:56" s="78" customFormat="1" ht="15" customHeight="1">
      <c r="A43" s="65"/>
      <c r="B43" s="68"/>
      <c r="C43" s="69"/>
      <c r="D43" s="21">
        <v>1</v>
      </c>
      <c r="E43" s="6" t="s">
        <v>39</v>
      </c>
      <c r="F43" s="6"/>
      <c r="G43" s="6" t="s">
        <v>40</v>
      </c>
      <c r="H43" s="25">
        <f>SUM(H44:H55)</f>
        <v>0</v>
      </c>
      <c r="I43" s="25">
        <f>SUM(I44:I55)</f>
        <v>0</v>
      </c>
      <c r="J43" s="25"/>
      <c r="K43" s="25">
        <f>SUM(K44:K55)</f>
        <v>0</v>
      </c>
      <c r="L43" s="25">
        <f>SUM(L44:L55)</f>
        <v>0</v>
      </c>
      <c r="M43" s="25"/>
      <c r="N43" s="25">
        <f>SUM(N44:N55)</f>
        <v>0</v>
      </c>
      <c r="O43" s="25">
        <f>SUM(O44:O55)</f>
        <v>0</v>
      </c>
      <c r="P43" s="25"/>
      <c r="Q43" s="25">
        <f>SUM(Q44:Q55)</f>
        <v>0</v>
      </c>
      <c r="R43" s="25">
        <f>SUM(R44:R55)</f>
        <v>0</v>
      </c>
      <c r="S43" s="25"/>
      <c r="T43" s="25">
        <f>SUM(T44:T55)</f>
        <v>0</v>
      </c>
      <c r="U43" s="25">
        <f>SUM(U44:U55)</f>
        <v>0</v>
      </c>
      <c r="V43" s="25"/>
      <c r="W43" s="25">
        <f>SUM(W44:W55)</f>
        <v>0</v>
      </c>
      <c r="X43" s="25">
        <f>SUM(X44:X55)</f>
        <v>0</v>
      </c>
      <c r="Y43" s="25"/>
      <c r="Z43" s="25">
        <f>SUM(Z44:Z55)</f>
        <v>0</v>
      </c>
      <c r="AA43" s="25">
        <f>SUM(AA44:AA55)</f>
        <v>0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>
        <f>SUM(AL44:AL55)</f>
        <v>0</v>
      </c>
      <c r="AM43" s="25">
        <f>SUM(AM44:AM55)</f>
        <v>0</v>
      </c>
      <c r="AN43" s="25"/>
      <c r="AO43" s="25">
        <f>SUM(AO44:AO55)</f>
        <v>0</v>
      </c>
      <c r="AP43" s="25">
        <f>SUM(AP44:AP55)</f>
        <v>0</v>
      </c>
      <c r="AQ43" s="25"/>
      <c r="AR43" s="25">
        <f>SUM(AR44:AR55)</f>
        <v>0</v>
      </c>
      <c r="AS43" s="25">
        <f>SUM(AS44:AS55)</f>
        <v>0</v>
      </c>
      <c r="AT43" s="25"/>
      <c r="AU43" s="25">
        <f t="shared" ref="AU43:AZ43" si="11">SUM(AU44:AU55)</f>
        <v>0</v>
      </c>
      <c r="AV43" s="25">
        <f t="shared" si="11"/>
        <v>0</v>
      </c>
      <c r="AW43" s="25">
        <f t="shared" si="11"/>
        <v>0</v>
      </c>
      <c r="AX43" s="25">
        <f t="shared" si="11"/>
        <v>0</v>
      </c>
      <c r="AY43" s="25">
        <f t="shared" si="11"/>
        <v>0</v>
      </c>
      <c r="AZ43" s="25">
        <f t="shared" si="11"/>
        <v>0</v>
      </c>
      <c r="BA43" s="35">
        <f t="shared" si="3"/>
        <v>0</v>
      </c>
      <c r="BB43" s="35">
        <f t="shared" si="6"/>
        <v>0</v>
      </c>
      <c r="BC43" s="132">
        <v>0</v>
      </c>
      <c r="BD43" s="174"/>
    </row>
    <row r="44" spans="1:56" ht="15" customHeight="1">
      <c r="A44" s="65"/>
      <c r="B44" s="68"/>
      <c r="C44" s="69"/>
      <c r="D44" s="72"/>
      <c r="E44" s="21">
        <v>1</v>
      </c>
      <c r="F44" s="6" t="s">
        <v>41</v>
      </c>
      <c r="G44" s="6" t="s">
        <v>42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35">
        <f t="shared" si="3"/>
        <v>0</v>
      </c>
      <c r="BB44" s="35">
        <f t="shared" si="6"/>
        <v>0</v>
      </c>
      <c r="BC44" s="133">
        <v>0</v>
      </c>
      <c r="BD44" s="173"/>
    </row>
    <row r="45" spans="1:56" s="64" customFormat="1" ht="15" customHeight="1">
      <c r="A45" s="65"/>
      <c r="B45" s="68"/>
      <c r="C45" s="69"/>
      <c r="D45" s="72"/>
      <c r="E45" s="21">
        <v>2</v>
      </c>
      <c r="F45" s="6" t="s">
        <v>43</v>
      </c>
      <c r="G45" s="6" t="s">
        <v>44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35">
        <f t="shared" si="3"/>
        <v>0</v>
      </c>
      <c r="BB45" s="35">
        <f t="shared" si="6"/>
        <v>0</v>
      </c>
      <c r="BC45" s="133">
        <v>0</v>
      </c>
      <c r="BD45" s="172"/>
    </row>
    <row r="46" spans="1:56" s="64" customFormat="1" ht="15.75" hidden="1" customHeight="1">
      <c r="A46" s="65"/>
      <c r="B46" s="68"/>
      <c r="C46" s="69"/>
      <c r="D46" s="72"/>
      <c r="E46" s="79"/>
      <c r="F46" s="24" t="s">
        <v>45</v>
      </c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35">
        <f t="shared" si="3"/>
        <v>0</v>
      </c>
      <c r="BB46" s="35">
        <f t="shared" si="6"/>
        <v>0</v>
      </c>
      <c r="BC46" s="132"/>
      <c r="BD46" s="172"/>
    </row>
    <row r="47" spans="1:56" s="64" customFormat="1" ht="15.75" hidden="1" customHeight="1">
      <c r="A47" s="65"/>
      <c r="B47" s="68"/>
      <c r="C47" s="69"/>
      <c r="D47" s="72"/>
      <c r="E47" s="79"/>
      <c r="F47" s="68"/>
      <c r="G47" s="68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35">
        <f t="shared" si="3"/>
        <v>0</v>
      </c>
      <c r="BB47" s="35">
        <f t="shared" si="6"/>
        <v>0</v>
      </c>
      <c r="BC47" s="163"/>
      <c r="BD47" s="172"/>
    </row>
    <row r="48" spans="1:56" s="64" customFormat="1" ht="15.75" hidden="1" customHeight="1">
      <c r="A48" s="65"/>
      <c r="B48" s="68"/>
      <c r="C48" s="69"/>
      <c r="D48" s="72"/>
      <c r="E48" s="79"/>
      <c r="F48" s="68"/>
      <c r="G48" s="68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35">
        <f t="shared" si="3"/>
        <v>0</v>
      </c>
      <c r="BB48" s="35">
        <f t="shared" si="6"/>
        <v>0</v>
      </c>
      <c r="BC48" s="163"/>
      <c r="BD48" s="172"/>
    </row>
    <row r="49" spans="1:56" s="64" customFormat="1" ht="15.75" hidden="1" customHeight="1">
      <c r="A49" s="65"/>
      <c r="B49" s="68"/>
      <c r="C49" s="69"/>
      <c r="D49" s="72"/>
      <c r="E49" s="79"/>
      <c r="F49" s="68"/>
      <c r="G49" s="68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35">
        <f t="shared" si="3"/>
        <v>0</v>
      </c>
      <c r="BB49" s="35">
        <f t="shared" si="6"/>
        <v>0</v>
      </c>
      <c r="BC49" s="163"/>
      <c r="BD49" s="172"/>
    </row>
    <row r="50" spans="1:56" s="64" customFormat="1" ht="15.75" hidden="1" customHeight="1">
      <c r="A50" s="65"/>
      <c r="B50" s="68"/>
      <c r="C50" s="69"/>
      <c r="D50" s="72"/>
      <c r="E50" s="79"/>
      <c r="F50" s="68"/>
      <c r="G50" s="68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35">
        <f t="shared" si="3"/>
        <v>0</v>
      </c>
      <c r="BB50" s="35">
        <f t="shared" si="6"/>
        <v>0</v>
      </c>
      <c r="BC50" s="163"/>
      <c r="BD50" s="172"/>
    </row>
    <row r="51" spans="1:56" s="64" customFormat="1" ht="15.75" hidden="1" customHeight="1">
      <c r="A51" s="65"/>
      <c r="B51" s="68"/>
      <c r="C51" s="69"/>
      <c r="D51" s="72"/>
      <c r="E51" s="79"/>
      <c r="F51" s="68"/>
      <c r="G51" s="68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35">
        <f t="shared" si="3"/>
        <v>0</v>
      </c>
      <c r="BB51" s="35">
        <f t="shared" si="6"/>
        <v>0</v>
      </c>
      <c r="BC51" s="163"/>
      <c r="BD51" s="172"/>
    </row>
    <row r="52" spans="1:56" s="64" customFormat="1" ht="15.75" hidden="1" customHeight="1">
      <c r="A52" s="65"/>
      <c r="B52" s="68"/>
      <c r="C52" s="69"/>
      <c r="D52" s="72"/>
      <c r="E52" s="79"/>
      <c r="F52" s="68"/>
      <c r="G52" s="68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35">
        <f t="shared" si="3"/>
        <v>0</v>
      </c>
      <c r="BB52" s="35">
        <f t="shared" si="6"/>
        <v>0</v>
      </c>
      <c r="BC52" s="163"/>
      <c r="BD52" s="172"/>
    </row>
    <row r="53" spans="1:56" s="64" customFormat="1" ht="15.75" hidden="1" customHeight="1">
      <c r="A53" s="65"/>
      <c r="B53" s="68"/>
      <c r="C53" s="69"/>
      <c r="D53" s="72"/>
      <c r="E53" s="79"/>
      <c r="F53" s="68"/>
      <c r="G53" s="68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35">
        <f t="shared" si="3"/>
        <v>0</v>
      </c>
      <c r="BB53" s="35">
        <f t="shared" si="6"/>
        <v>0</v>
      </c>
      <c r="BC53" s="163"/>
      <c r="BD53" s="172"/>
    </row>
    <row r="54" spans="1:56" s="64" customFormat="1" ht="15.75" hidden="1" customHeight="1">
      <c r="A54" s="65"/>
      <c r="B54" s="68"/>
      <c r="C54" s="69"/>
      <c r="D54" s="72"/>
      <c r="E54" s="79"/>
      <c r="F54" s="68"/>
      <c r="G54" s="68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35">
        <f t="shared" si="3"/>
        <v>0</v>
      </c>
      <c r="BB54" s="35">
        <f t="shared" si="6"/>
        <v>0</v>
      </c>
      <c r="BC54" s="163"/>
      <c r="BD54" s="172"/>
    </row>
    <row r="55" spans="1:56" s="64" customFormat="1" ht="15" customHeight="1">
      <c r="A55" s="65"/>
      <c r="B55" s="68"/>
      <c r="C55" s="69"/>
      <c r="D55" s="72"/>
      <c r="E55" s="21">
        <v>3</v>
      </c>
      <c r="F55" s="13" t="s">
        <v>46</v>
      </c>
      <c r="G55" s="6" t="s">
        <v>47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35">
        <f t="shared" si="3"/>
        <v>0</v>
      </c>
      <c r="BB55" s="35">
        <f t="shared" si="6"/>
        <v>0</v>
      </c>
      <c r="BC55" s="133">
        <v>0</v>
      </c>
      <c r="BD55" s="172"/>
    </row>
    <row r="56" spans="1:56" s="64" customFormat="1" ht="15" customHeight="1">
      <c r="A56" s="65"/>
      <c r="B56" s="68"/>
      <c r="C56" s="69"/>
      <c r="D56" s="72">
        <v>2</v>
      </c>
      <c r="E56" s="6" t="s">
        <v>454</v>
      </c>
      <c r="F56" s="24"/>
      <c r="G56" s="24" t="s">
        <v>455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>
        <v>1169377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35">
        <f t="shared" si="3"/>
        <v>1169377</v>
      </c>
      <c r="BB56" s="35">
        <f t="shared" si="6"/>
        <v>0</v>
      </c>
      <c r="BC56" s="132">
        <v>0</v>
      </c>
      <c r="BD56" s="172"/>
    </row>
    <row r="57" spans="1:56" s="64" customFormat="1" ht="15" customHeight="1">
      <c r="A57" s="65"/>
      <c r="B57" s="68"/>
      <c r="C57" s="69"/>
      <c r="D57" s="72">
        <v>3</v>
      </c>
      <c r="E57" s="6" t="s">
        <v>49</v>
      </c>
      <c r="F57" s="24"/>
      <c r="G57" s="24" t="s">
        <v>50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35">
        <f t="shared" si="3"/>
        <v>0</v>
      </c>
      <c r="BB57" s="35">
        <f t="shared" si="6"/>
        <v>0</v>
      </c>
      <c r="BC57" s="132">
        <v>0</v>
      </c>
      <c r="BD57" s="172"/>
    </row>
    <row r="58" spans="1:56" s="64" customFormat="1" ht="15" customHeight="1">
      <c r="A58" s="65"/>
      <c r="B58" s="68"/>
      <c r="C58" s="69"/>
      <c r="D58" s="72">
        <v>4</v>
      </c>
      <c r="E58" s="6" t="s">
        <v>51</v>
      </c>
      <c r="F58" s="24"/>
      <c r="G58" s="24" t="s">
        <v>52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35">
        <f t="shared" si="3"/>
        <v>0</v>
      </c>
      <c r="BB58" s="35">
        <f t="shared" si="6"/>
        <v>0</v>
      </c>
      <c r="BC58" s="132">
        <v>0</v>
      </c>
      <c r="BD58" s="172"/>
    </row>
    <row r="59" spans="1:56" s="64" customFormat="1" ht="15" customHeight="1">
      <c r="A59" s="65"/>
      <c r="B59" s="68"/>
      <c r="C59" s="81">
        <v>2</v>
      </c>
      <c r="D59" s="15" t="s">
        <v>53</v>
      </c>
      <c r="E59" s="76"/>
      <c r="F59" s="76"/>
      <c r="G59" s="76" t="s">
        <v>54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62">
        <f t="shared" si="3"/>
        <v>0</v>
      </c>
      <c r="BB59" s="62">
        <f t="shared" si="6"/>
        <v>0</v>
      </c>
      <c r="BC59" s="162">
        <v>0</v>
      </c>
      <c r="BD59" s="172"/>
    </row>
    <row r="60" spans="1:56" s="64" customFormat="1" ht="15" customHeight="1">
      <c r="A60" s="65"/>
      <c r="B60" s="68"/>
      <c r="C60" s="81">
        <v>3</v>
      </c>
      <c r="D60" s="606" t="s">
        <v>55</v>
      </c>
      <c r="E60" s="606"/>
      <c r="F60" s="606"/>
      <c r="G60" s="76" t="s">
        <v>56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62">
        <f t="shared" si="3"/>
        <v>0</v>
      </c>
      <c r="BB60" s="62">
        <f t="shared" si="6"/>
        <v>0</v>
      </c>
      <c r="BC60" s="162">
        <v>0</v>
      </c>
      <c r="BD60" s="172"/>
    </row>
    <row r="61" spans="1:56" s="56" customFormat="1" ht="27" customHeight="1">
      <c r="A61" s="632" t="s">
        <v>57</v>
      </c>
      <c r="B61" s="633"/>
      <c r="C61" s="633"/>
      <c r="D61" s="633"/>
      <c r="E61" s="633"/>
      <c r="F61" s="633"/>
      <c r="G61" s="633"/>
      <c r="H61" s="82">
        <f>H40+H41</f>
        <v>2834454</v>
      </c>
      <c r="I61" s="82">
        <f t="shared" ref="I61:BC61" si="12">I40+I41</f>
        <v>0</v>
      </c>
      <c r="J61" s="82">
        <f t="shared" si="12"/>
        <v>0</v>
      </c>
      <c r="K61" s="82">
        <f t="shared" si="12"/>
        <v>10005766</v>
      </c>
      <c r="L61" s="82">
        <f t="shared" si="12"/>
        <v>0</v>
      </c>
      <c r="M61" s="82">
        <f t="shared" si="12"/>
        <v>0</v>
      </c>
      <c r="N61" s="82">
        <f t="shared" si="12"/>
        <v>1320899</v>
      </c>
      <c r="O61" s="82">
        <f t="shared" si="12"/>
        <v>0</v>
      </c>
      <c r="P61" s="82">
        <f t="shared" si="12"/>
        <v>0</v>
      </c>
      <c r="Q61" s="82">
        <f t="shared" si="12"/>
        <v>703725</v>
      </c>
      <c r="R61" s="82">
        <f t="shared" si="12"/>
        <v>0</v>
      </c>
      <c r="S61" s="82">
        <f t="shared" si="12"/>
        <v>0</v>
      </c>
      <c r="T61" s="82">
        <f t="shared" si="12"/>
        <v>42606642</v>
      </c>
      <c r="U61" s="82">
        <f t="shared" si="12"/>
        <v>0</v>
      </c>
      <c r="V61" s="82">
        <f t="shared" si="12"/>
        <v>0</v>
      </c>
      <c r="W61" s="82">
        <f t="shared" si="12"/>
        <v>7286</v>
      </c>
      <c r="X61" s="82">
        <f t="shared" si="12"/>
        <v>0</v>
      </c>
      <c r="Y61" s="82">
        <f t="shared" si="12"/>
        <v>0</v>
      </c>
      <c r="Z61" s="82">
        <f t="shared" si="12"/>
        <v>867263</v>
      </c>
      <c r="AA61" s="82">
        <f t="shared" si="12"/>
        <v>0</v>
      </c>
      <c r="AB61" s="82">
        <f t="shared" si="12"/>
        <v>0</v>
      </c>
      <c r="AC61" s="82">
        <f t="shared" si="12"/>
        <v>1834</v>
      </c>
      <c r="AD61" s="82">
        <f t="shared" si="12"/>
        <v>0</v>
      </c>
      <c r="AE61" s="82">
        <f t="shared" si="12"/>
        <v>0</v>
      </c>
      <c r="AF61" s="82">
        <f t="shared" si="12"/>
        <v>9000</v>
      </c>
      <c r="AG61" s="82">
        <f t="shared" si="12"/>
        <v>0</v>
      </c>
      <c r="AH61" s="82">
        <f t="shared" si="12"/>
        <v>0</v>
      </c>
      <c r="AI61" s="82">
        <f t="shared" si="12"/>
        <v>38026966</v>
      </c>
      <c r="AJ61" s="82">
        <f t="shared" si="12"/>
        <v>0</v>
      </c>
      <c r="AK61" s="82">
        <f t="shared" si="12"/>
        <v>0</v>
      </c>
      <c r="AL61" s="82">
        <f t="shared" si="12"/>
        <v>2978125</v>
      </c>
      <c r="AM61" s="82">
        <f t="shared" si="12"/>
        <v>0</v>
      </c>
      <c r="AN61" s="82">
        <f t="shared" si="12"/>
        <v>0</v>
      </c>
      <c r="AO61" s="82">
        <f t="shared" si="12"/>
        <v>356964</v>
      </c>
      <c r="AP61" s="82">
        <f t="shared" si="12"/>
        <v>0</v>
      </c>
      <c r="AQ61" s="82">
        <f t="shared" si="12"/>
        <v>0</v>
      </c>
      <c r="AR61" s="82">
        <f t="shared" si="12"/>
        <v>366932</v>
      </c>
      <c r="AS61" s="82">
        <f t="shared" si="12"/>
        <v>0</v>
      </c>
      <c r="AT61" s="82">
        <f t="shared" si="12"/>
        <v>0</v>
      </c>
      <c r="AU61" s="82">
        <f>AU40+AU41</f>
        <v>0</v>
      </c>
      <c r="AV61" s="82">
        <f>AV40+AV41</f>
        <v>0</v>
      </c>
      <c r="AW61" s="82">
        <f>AW40+AW41</f>
        <v>0</v>
      </c>
      <c r="AX61" s="82">
        <f t="shared" si="12"/>
        <v>14570793</v>
      </c>
      <c r="AY61" s="82">
        <f t="shared" si="12"/>
        <v>0</v>
      </c>
      <c r="AZ61" s="82">
        <f t="shared" si="12"/>
        <v>0</v>
      </c>
      <c r="BA61" s="82">
        <f t="shared" si="12"/>
        <v>114656649</v>
      </c>
      <c r="BB61" s="82">
        <f t="shared" si="12"/>
        <v>0</v>
      </c>
      <c r="BC61" s="164">
        <f t="shared" si="12"/>
        <v>0</v>
      </c>
      <c r="BD61" s="170"/>
    </row>
    <row r="62" spans="1:56" s="56" customFormat="1" ht="27" customHeight="1">
      <c r="A62" s="632" t="s">
        <v>58</v>
      </c>
      <c r="B62" s="633"/>
      <c r="C62" s="633"/>
      <c r="D62" s="633"/>
      <c r="E62" s="633"/>
      <c r="F62" s="633"/>
      <c r="G62" s="633"/>
      <c r="H62" s="82">
        <f>H57</f>
        <v>0</v>
      </c>
      <c r="I62" s="82">
        <f t="shared" ref="I62:BC62" si="13">I57</f>
        <v>0</v>
      </c>
      <c r="J62" s="82">
        <f t="shared" si="13"/>
        <v>0</v>
      </c>
      <c r="K62" s="82">
        <f t="shared" si="13"/>
        <v>0</v>
      </c>
      <c r="L62" s="82">
        <f t="shared" si="13"/>
        <v>0</v>
      </c>
      <c r="M62" s="82">
        <f t="shared" si="13"/>
        <v>0</v>
      </c>
      <c r="N62" s="82">
        <f t="shared" si="13"/>
        <v>0</v>
      </c>
      <c r="O62" s="82">
        <f t="shared" si="13"/>
        <v>0</v>
      </c>
      <c r="P62" s="82">
        <f t="shared" si="13"/>
        <v>0</v>
      </c>
      <c r="Q62" s="82">
        <f t="shared" si="13"/>
        <v>0</v>
      </c>
      <c r="R62" s="82">
        <f t="shared" si="13"/>
        <v>0</v>
      </c>
      <c r="S62" s="82">
        <f t="shared" si="13"/>
        <v>0</v>
      </c>
      <c r="T62" s="82">
        <f t="shared" si="13"/>
        <v>0</v>
      </c>
      <c r="U62" s="82">
        <f t="shared" si="13"/>
        <v>0</v>
      </c>
      <c r="V62" s="82">
        <f t="shared" si="13"/>
        <v>0</v>
      </c>
      <c r="W62" s="82">
        <f t="shared" si="13"/>
        <v>0</v>
      </c>
      <c r="X62" s="82">
        <f t="shared" si="13"/>
        <v>0</v>
      </c>
      <c r="Y62" s="82">
        <f t="shared" si="13"/>
        <v>0</v>
      </c>
      <c r="Z62" s="82">
        <f t="shared" si="13"/>
        <v>0</v>
      </c>
      <c r="AA62" s="82">
        <f t="shared" si="13"/>
        <v>0</v>
      </c>
      <c r="AB62" s="82">
        <f t="shared" si="13"/>
        <v>0</v>
      </c>
      <c r="AC62" s="82">
        <f t="shared" si="13"/>
        <v>0</v>
      </c>
      <c r="AD62" s="82">
        <f t="shared" si="13"/>
        <v>0</v>
      </c>
      <c r="AE62" s="82">
        <f t="shared" si="13"/>
        <v>0</v>
      </c>
      <c r="AF62" s="82">
        <f t="shared" si="13"/>
        <v>0</v>
      </c>
      <c r="AG62" s="82">
        <f t="shared" si="13"/>
        <v>0</v>
      </c>
      <c r="AH62" s="82">
        <f t="shared" si="13"/>
        <v>0</v>
      </c>
      <c r="AI62" s="82">
        <f t="shared" si="13"/>
        <v>0</v>
      </c>
      <c r="AJ62" s="82">
        <f t="shared" si="13"/>
        <v>0</v>
      </c>
      <c r="AK62" s="82">
        <f t="shared" si="13"/>
        <v>0</v>
      </c>
      <c r="AL62" s="82">
        <f t="shared" si="13"/>
        <v>0</v>
      </c>
      <c r="AM62" s="82">
        <f t="shared" si="13"/>
        <v>0</v>
      </c>
      <c r="AN62" s="82">
        <f t="shared" si="13"/>
        <v>0</v>
      </c>
      <c r="AO62" s="82">
        <f t="shared" si="13"/>
        <v>0</v>
      </c>
      <c r="AP62" s="82">
        <f t="shared" si="13"/>
        <v>0</v>
      </c>
      <c r="AQ62" s="82">
        <f t="shared" si="13"/>
        <v>0</v>
      </c>
      <c r="AR62" s="82">
        <f t="shared" si="13"/>
        <v>0</v>
      </c>
      <c r="AS62" s="82">
        <f t="shared" si="13"/>
        <v>0</v>
      </c>
      <c r="AT62" s="82">
        <f t="shared" si="13"/>
        <v>0</v>
      </c>
      <c r="AU62" s="82">
        <f>AU57</f>
        <v>0</v>
      </c>
      <c r="AV62" s="82">
        <f>AV57</f>
        <v>0</v>
      </c>
      <c r="AW62" s="82">
        <f>AW57</f>
        <v>0</v>
      </c>
      <c r="AX62" s="82">
        <f t="shared" si="13"/>
        <v>0</v>
      </c>
      <c r="AY62" s="82">
        <f t="shared" si="13"/>
        <v>0</v>
      </c>
      <c r="AZ62" s="82">
        <f t="shared" si="13"/>
        <v>0</v>
      </c>
      <c r="BA62" s="82">
        <f t="shared" si="13"/>
        <v>0</v>
      </c>
      <c r="BB62" s="82">
        <f t="shared" si="13"/>
        <v>0</v>
      </c>
      <c r="BC62" s="164">
        <f t="shared" si="13"/>
        <v>0</v>
      </c>
      <c r="BD62" s="170"/>
    </row>
    <row r="63" spans="1:56" s="56" customFormat="1" ht="27" customHeight="1">
      <c r="A63" s="632" t="s">
        <v>59</v>
      </c>
      <c r="B63" s="633"/>
      <c r="C63" s="633"/>
      <c r="D63" s="633"/>
      <c r="E63" s="633"/>
      <c r="F63" s="633"/>
      <c r="G63" s="633"/>
      <c r="H63" s="82">
        <f>H61-H62</f>
        <v>2834454</v>
      </c>
      <c r="I63" s="82">
        <f t="shared" ref="I63:BC63" si="14">I61-I62</f>
        <v>0</v>
      </c>
      <c r="J63" s="82">
        <f t="shared" si="14"/>
        <v>0</v>
      </c>
      <c r="K63" s="82">
        <f t="shared" si="14"/>
        <v>10005766</v>
      </c>
      <c r="L63" s="82">
        <f t="shared" si="14"/>
        <v>0</v>
      </c>
      <c r="M63" s="82">
        <f t="shared" si="14"/>
        <v>0</v>
      </c>
      <c r="N63" s="82">
        <f t="shared" si="14"/>
        <v>1320899</v>
      </c>
      <c r="O63" s="82">
        <f t="shared" si="14"/>
        <v>0</v>
      </c>
      <c r="P63" s="82">
        <f t="shared" si="14"/>
        <v>0</v>
      </c>
      <c r="Q63" s="82">
        <f t="shared" si="14"/>
        <v>703725</v>
      </c>
      <c r="R63" s="82">
        <f t="shared" si="14"/>
        <v>0</v>
      </c>
      <c r="S63" s="82">
        <f t="shared" si="14"/>
        <v>0</v>
      </c>
      <c r="T63" s="82">
        <f t="shared" si="14"/>
        <v>42606642</v>
      </c>
      <c r="U63" s="82">
        <f t="shared" si="14"/>
        <v>0</v>
      </c>
      <c r="V63" s="82">
        <f t="shared" si="14"/>
        <v>0</v>
      </c>
      <c r="W63" s="82">
        <f t="shared" si="14"/>
        <v>7286</v>
      </c>
      <c r="X63" s="82">
        <f t="shared" si="14"/>
        <v>0</v>
      </c>
      <c r="Y63" s="82">
        <f t="shared" si="14"/>
        <v>0</v>
      </c>
      <c r="Z63" s="82">
        <f t="shared" si="14"/>
        <v>867263</v>
      </c>
      <c r="AA63" s="82">
        <f t="shared" si="14"/>
        <v>0</v>
      </c>
      <c r="AB63" s="82">
        <f t="shared" si="14"/>
        <v>0</v>
      </c>
      <c r="AC63" s="82">
        <f t="shared" si="14"/>
        <v>1834</v>
      </c>
      <c r="AD63" s="82">
        <f t="shared" si="14"/>
        <v>0</v>
      </c>
      <c r="AE63" s="82">
        <f t="shared" si="14"/>
        <v>0</v>
      </c>
      <c r="AF63" s="82">
        <f t="shared" si="14"/>
        <v>9000</v>
      </c>
      <c r="AG63" s="82">
        <f t="shared" si="14"/>
        <v>0</v>
      </c>
      <c r="AH63" s="82">
        <f t="shared" si="14"/>
        <v>0</v>
      </c>
      <c r="AI63" s="82">
        <f t="shared" si="14"/>
        <v>38026966</v>
      </c>
      <c r="AJ63" s="82">
        <f t="shared" si="14"/>
        <v>0</v>
      </c>
      <c r="AK63" s="82">
        <f t="shared" si="14"/>
        <v>0</v>
      </c>
      <c r="AL63" s="82">
        <f t="shared" si="14"/>
        <v>2978125</v>
      </c>
      <c r="AM63" s="82">
        <f t="shared" si="14"/>
        <v>0</v>
      </c>
      <c r="AN63" s="82">
        <f t="shared" si="14"/>
        <v>0</v>
      </c>
      <c r="AO63" s="82">
        <f t="shared" si="14"/>
        <v>356964</v>
      </c>
      <c r="AP63" s="82">
        <f t="shared" si="14"/>
        <v>0</v>
      </c>
      <c r="AQ63" s="82">
        <f t="shared" si="14"/>
        <v>0</v>
      </c>
      <c r="AR63" s="82">
        <f t="shared" si="14"/>
        <v>366932</v>
      </c>
      <c r="AS63" s="82">
        <f t="shared" si="14"/>
        <v>0</v>
      </c>
      <c r="AT63" s="82">
        <f t="shared" si="14"/>
        <v>0</v>
      </c>
      <c r="AU63" s="82">
        <f>AU61-AU62</f>
        <v>0</v>
      </c>
      <c r="AV63" s="82">
        <f>AV61-AV62</f>
        <v>0</v>
      </c>
      <c r="AW63" s="82">
        <f>AW61-AW62</f>
        <v>0</v>
      </c>
      <c r="AX63" s="82">
        <f t="shared" si="14"/>
        <v>14570793</v>
      </c>
      <c r="AY63" s="82">
        <f t="shared" si="14"/>
        <v>0</v>
      </c>
      <c r="AZ63" s="82">
        <f t="shared" si="14"/>
        <v>0</v>
      </c>
      <c r="BA63" s="82">
        <f t="shared" si="14"/>
        <v>114656649</v>
      </c>
      <c r="BB63" s="82">
        <f t="shared" si="14"/>
        <v>0</v>
      </c>
      <c r="BC63" s="164">
        <f t="shared" si="14"/>
        <v>0</v>
      </c>
      <c r="BD63" s="170"/>
    </row>
    <row r="64" spans="1:56" s="56" customFormat="1">
      <c r="A64" s="628" t="s">
        <v>60</v>
      </c>
      <c r="B64" s="629"/>
      <c r="C64" s="629"/>
      <c r="D64" s="629"/>
      <c r="E64" s="629"/>
      <c r="F64" s="629"/>
      <c r="G64" s="629"/>
      <c r="H64" s="178">
        <v>0</v>
      </c>
      <c r="I64" s="178">
        <v>0</v>
      </c>
      <c r="J64" s="178">
        <v>0</v>
      </c>
      <c r="K64" s="178">
        <v>1</v>
      </c>
      <c r="L64" s="178">
        <v>0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  <c r="S64" s="178">
        <v>0</v>
      </c>
      <c r="T64" s="178">
        <v>0</v>
      </c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0</v>
      </c>
      <c r="AA64" s="178">
        <v>0</v>
      </c>
      <c r="AB64" s="178">
        <v>0</v>
      </c>
      <c r="AC64" s="178">
        <v>0</v>
      </c>
      <c r="AD64" s="178">
        <v>0</v>
      </c>
      <c r="AE64" s="178">
        <v>0</v>
      </c>
      <c r="AF64" s="178">
        <v>0</v>
      </c>
      <c r="AG64" s="178">
        <v>0</v>
      </c>
      <c r="AH64" s="178">
        <v>0</v>
      </c>
      <c r="AI64" s="178">
        <v>0</v>
      </c>
      <c r="AJ64" s="178">
        <v>0</v>
      </c>
      <c r="AK64" s="178">
        <v>0</v>
      </c>
      <c r="AL64" s="178">
        <v>0</v>
      </c>
      <c r="AM64" s="178">
        <v>0</v>
      </c>
      <c r="AN64" s="178">
        <v>0</v>
      </c>
      <c r="AO64" s="178">
        <v>0</v>
      </c>
      <c r="AP64" s="178">
        <v>0</v>
      </c>
      <c r="AQ64" s="178">
        <v>0</v>
      </c>
      <c r="AR64" s="178">
        <v>0</v>
      </c>
      <c r="AS64" s="178">
        <v>0</v>
      </c>
      <c r="AT64" s="178">
        <v>0</v>
      </c>
      <c r="AU64" s="178">
        <v>0</v>
      </c>
      <c r="AV64" s="178">
        <v>0</v>
      </c>
      <c r="AW64" s="178">
        <v>0</v>
      </c>
      <c r="AX64" s="178">
        <v>11</v>
      </c>
      <c r="AY64" s="178">
        <v>0</v>
      </c>
      <c r="AZ64" s="178">
        <v>0</v>
      </c>
      <c r="BA64" s="393">
        <f>H64+K64+N64+Q64+T64+W64+Z64+AC64+AF64+AI64+AL64+AO64+AR64+AU64+AX64</f>
        <v>12</v>
      </c>
      <c r="BB64" s="394">
        <v>0</v>
      </c>
      <c r="BC64" s="179">
        <v>0</v>
      </c>
      <c r="BD64" s="170"/>
    </row>
    <row r="65" spans="1:56" s="78" customFormat="1" ht="15.75" thickBot="1">
      <c r="A65" s="630" t="s">
        <v>61</v>
      </c>
      <c r="B65" s="631"/>
      <c r="C65" s="631"/>
      <c r="D65" s="631"/>
      <c r="E65" s="631"/>
      <c r="F65" s="631"/>
      <c r="G65" s="631"/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165">
        <v>0</v>
      </c>
      <c r="S65" s="165">
        <v>0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5">
        <v>0</v>
      </c>
      <c r="AD65" s="165">
        <v>0</v>
      </c>
      <c r="AE65" s="165">
        <v>0</v>
      </c>
      <c r="AF65" s="165">
        <v>0</v>
      </c>
      <c r="AG65" s="165">
        <v>0</v>
      </c>
      <c r="AH65" s="165">
        <v>0</v>
      </c>
      <c r="AI65" s="165">
        <v>0</v>
      </c>
      <c r="AJ65" s="165">
        <v>0</v>
      </c>
      <c r="AK65" s="165">
        <v>0</v>
      </c>
      <c r="AL65" s="165">
        <v>0</v>
      </c>
      <c r="AM65" s="165">
        <v>0</v>
      </c>
      <c r="AN65" s="165">
        <v>0</v>
      </c>
      <c r="AO65" s="165">
        <v>0</v>
      </c>
      <c r="AP65" s="165">
        <v>0</v>
      </c>
      <c r="AQ65" s="165">
        <v>0</v>
      </c>
      <c r="AR65" s="165">
        <v>0</v>
      </c>
      <c r="AS65" s="165">
        <v>0</v>
      </c>
      <c r="AT65" s="165">
        <v>0</v>
      </c>
      <c r="AU65" s="165">
        <v>0</v>
      </c>
      <c r="AV65" s="165">
        <v>0</v>
      </c>
      <c r="AW65" s="165">
        <v>0</v>
      </c>
      <c r="AX65" s="165">
        <v>11</v>
      </c>
      <c r="AY65" s="165">
        <v>0</v>
      </c>
      <c r="AZ65" s="165">
        <v>0</v>
      </c>
      <c r="BA65" s="401">
        <f>H65+K65+N65+Q65+T65+W65+Z65+AC65+AF65+AI65+AL65+AO65+AR65+AU65+AX65</f>
        <v>11</v>
      </c>
      <c r="BB65" s="395">
        <f t="shared" si="6"/>
        <v>0</v>
      </c>
      <c r="BC65" s="166">
        <v>0</v>
      </c>
      <c r="BD65" s="174"/>
    </row>
    <row r="66" spans="1:56" s="78" customForma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398"/>
      <c r="BB66" s="154"/>
      <c r="BC66" s="154"/>
    </row>
    <row r="67" spans="1:56" s="78" customFormat="1">
      <c r="A67" s="68"/>
      <c r="B67" s="68"/>
      <c r="C67" s="68"/>
      <c r="D67" s="68"/>
      <c r="E67" s="6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6" s="78" customForma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</row>
    <row r="69" spans="1:56" s="78" customForma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6" s="78" customForma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</row>
    <row r="71" spans="1:56" s="78" customForma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6" s="64" customFormat="1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</row>
    <row r="73" spans="1:56" s="83" customFormat="1" ht="14.25"/>
    <row r="74" spans="1:56">
      <c r="AX74" s="152"/>
    </row>
    <row r="75" spans="1:56"/>
    <row r="76" spans="1:56" ht="15" hidden="1" customHeight="1"/>
    <row r="77" spans="1:56" ht="15" hidden="1" customHeight="1"/>
    <row r="78" spans="1:56" ht="15" hidden="1" customHeight="1"/>
    <row r="79" spans="1:56" ht="15" hidden="1" customHeight="1"/>
    <row r="80" spans="1:5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/>
    <row r="109"/>
    <row r="110"/>
    <row r="111"/>
    <row r="112"/>
  </sheetData>
  <mergeCells count="54">
    <mergeCell ref="A63:G63"/>
    <mergeCell ref="D60:F60"/>
    <mergeCell ref="C3:C5"/>
    <mergeCell ref="D3:D5"/>
    <mergeCell ref="E3:F5"/>
    <mergeCell ref="AX2:AZ3"/>
    <mergeCell ref="AR2:AT3"/>
    <mergeCell ref="AU2:AW3"/>
    <mergeCell ref="D8:F8"/>
    <mergeCell ref="E10:F10"/>
    <mergeCell ref="C28:G28"/>
    <mergeCell ref="N2:P3"/>
    <mergeCell ref="Q2:S3"/>
    <mergeCell ref="AL2:AN3"/>
    <mergeCell ref="H4:J4"/>
    <mergeCell ref="K4:M4"/>
    <mergeCell ref="N4:P4"/>
    <mergeCell ref="Q4:S4"/>
    <mergeCell ref="A64:G64"/>
    <mergeCell ref="A65:G65"/>
    <mergeCell ref="A40:G40"/>
    <mergeCell ref="C41:G41"/>
    <mergeCell ref="A61:G61"/>
    <mergeCell ref="A62:G62"/>
    <mergeCell ref="C6:G6"/>
    <mergeCell ref="BA2:BC4"/>
    <mergeCell ref="Z4:AB4"/>
    <mergeCell ref="AC4:AE4"/>
    <mergeCell ref="AF4:AH4"/>
    <mergeCell ref="AI4:AK4"/>
    <mergeCell ref="AL4:AN4"/>
    <mergeCell ref="AO4:AQ4"/>
    <mergeCell ref="AR4:AT4"/>
    <mergeCell ref="AU4:AW4"/>
    <mergeCell ref="A3:A5"/>
    <mergeCell ref="BD3:BF3"/>
    <mergeCell ref="AO2:AQ3"/>
    <mergeCell ref="BD2:BF2"/>
    <mergeCell ref="Z2:AB3"/>
    <mergeCell ref="AC2:AE3"/>
    <mergeCell ref="AF2:AH3"/>
    <mergeCell ref="AI2:AK3"/>
    <mergeCell ref="AX4:AZ4"/>
    <mergeCell ref="BD4:BF4"/>
    <mergeCell ref="B3:B5"/>
    <mergeCell ref="W2:Y3"/>
    <mergeCell ref="T4:V4"/>
    <mergeCell ref="W4:Y4"/>
    <mergeCell ref="K2:M3"/>
    <mergeCell ref="A1:G1"/>
    <mergeCell ref="H2:J2"/>
    <mergeCell ref="T2:V3"/>
    <mergeCell ref="G3:G5"/>
    <mergeCell ref="H3:J3"/>
  </mergeCells>
  <printOptions horizontalCentered="1" verticalCentered="1"/>
  <pageMargins left="0.15748031496062992" right="0.15748031496062992" top="0.31496062992125984" bottom="0.19685039370078741" header="0.15748031496062992" footer="0.19685039370078741"/>
  <pageSetup paperSize="8" scale="60" fitToWidth="0" orientation="landscape" r:id="rId1"/>
  <headerFooter alignWithMargins="0">
    <oddHeader>&amp;L5/2019. (V.30.) sz. rendelet&amp;CSzava Községi Önkormányzat 2018. költségvetésének teljesítése kiadásai kormányzati funkciónkénti részletezettségben&amp;R5.sz. melléklet</oddHeader>
  </headerFooter>
  <colBreaks count="1" manualBreakCount="1">
    <brk id="28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27</vt:i4>
      </vt:variant>
    </vt:vector>
  </HeadingPairs>
  <TitlesOfParts>
    <vt:vector size="53" baseType="lpstr">
      <vt:lpstr>bevételi főtábla 1.sz </vt:lpstr>
      <vt:lpstr>kiadási főtábla 2.sz</vt:lpstr>
      <vt:lpstr>bev.kiad.msz.3.sz.</vt:lpstr>
      <vt:lpstr>bevételi tábla 4.sz. ered.ei.</vt:lpstr>
      <vt:lpstr>bevételi tábla 4.sz. mód.ei.</vt:lpstr>
      <vt:lpstr>bevételi tábla 4.sz. telj.</vt:lpstr>
      <vt:lpstr>kiadási tábla 5.sz ered.ei.</vt:lpstr>
      <vt:lpstr>kiadási tábla 5.sz mód.ei.</vt:lpstr>
      <vt:lpstr>kiadási tábla 5.sz telj.</vt:lpstr>
      <vt:lpstr>stab. 6.sz (a)</vt:lpstr>
      <vt:lpstr>Adósság 6.sz.(b)</vt:lpstr>
      <vt:lpstr>Felújítások 7.sz.</vt:lpstr>
      <vt:lpstr>Beruházások 8. sz.</vt:lpstr>
      <vt:lpstr>támogatás 9. sz </vt:lpstr>
      <vt:lpstr>közvetett támogatás 10. sz.</vt:lpstr>
      <vt:lpstr>maradvány kimutatás 11. sz.</vt:lpstr>
      <vt:lpstr>mérleg 12. sz.</vt:lpstr>
      <vt:lpstr>eredménykimutatás 13.sz.</vt:lpstr>
      <vt:lpstr>vagyonkimutatas 14.sz.</vt:lpstr>
      <vt:lpstr>pénzeszközváltozás15</vt:lpstr>
      <vt:lpstr>Uniós projektek 16.sz.</vt:lpstr>
      <vt:lpstr>rovatos kiadások 17.sz.</vt:lpstr>
      <vt:lpstr>rovatos bevételek 18.sz. </vt:lpstr>
      <vt:lpstr>19.sz melléklet állami tám.</vt:lpstr>
      <vt:lpstr>tartalékok 20.sz.</vt:lpstr>
      <vt:lpstr>Többéves  21.sz.</vt:lpstr>
      <vt:lpstr>adat</vt:lpstr>
      <vt:lpstr>'bevételi tábla 4.sz. ered.ei.'!Nyomtatási_cím</vt:lpstr>
      <vt:lpstr>'bevételi tábla 4.sz. mód.ei.'!Nyomtatási_cím</vt:lpstr>
      <vt:lpstr>'bevételi tábla 4.sz. telj.'!Nyomtatási_cím</vt:lpstr>
      <vt:lpstr>'kiadási főtábla 2.sz'!Nyomtatási_cím</vt:lpstr>
      <vt:lpstr>'kiadási tábla 5.sz ered.ei.'!Nyomtatási_cím</vt:lpstr>
      <vt:lpstr>'kiadási tábla 5.sz mód.ei.'!Nyomtatási_cím</vt:lpstr>
      <vt:lpstr>'kiadási tábla 5.sz telj.'!Nyomtatási_cím</vt:lpstr>
      <vt:lpstr>'mérleg 12. sz.'!Nyomtatási_cím</vt:lpstr>
      <vt:lpstr>'rovatos bevételek 18.sz. '!Nyomtatási_cím</vt:lpstr>
      <vt:lpstr>'rovatos kiadások 17.sz.'!Nyomtatási_cím</vt:lpstr>
      <vt:lpstr>'vagyonkimutatas 14.sz.'!Nyomtatási_cím</vt:lpstr>
      <vt:lpstr>'19.sz melléklet állami tám.'!Nyomtatási_terület</vt:lpstr>
      <vt:lpstr>'Adósság 6.sz.(b)'!Nyomtatási_terület</vt:lpstr>
      <vt:lpstr>bev.kiad.msz.3.sz.!Nyomtatási_terület</vt:lpstr>
      <vt:lpstr>'bevételi főtábla 1.sz '!Nyomtatási_terület</vt:lpstr>
      <vt:lpstr>'bevételi tábla 4.sz. ered.ei.'!Nyomtatási_terület</vt:lpstr>
      <vt:lpstr>'bevételi tábla 4.sz. mód.ei.'!Nyomtatási_terület</vt:lpstr>
      <vt:lpstr>'bevételi tábla 4.sz. telj.'!Nyomtatási_terület</vt:lpstr>
      <vt:lpstr>'kiadási főtábla 2.sz'!Nyomtatási_terület</vt:lpstr>
      <vt:lpstr>'kiadási tábla 5.sz ered.ei.'!Nyomtatási_terület</vt:lpstr>
      <vt:lpstr>'kiadási tábla 5.sz mód.ei.'!Nyomtatási_terület</vt:lpstr>
      <vt:lpstr>'kiadási tábla 5.sz telj.'!Nyomtatási_terület</vt:lpstr>
      <vt:lpstr>pénzeszközváltozás15!Nyomtatási_terület</vt:lpstr>
      <vt:lpstr>'rovatos bevételek 18.sz. '!Nyomtatási_terület</vt:lpstr>
      <vt:lpstr>'rovatos kiadások 17.sz.'!Nyomtatási_terület</vt:lpstr>
      <vt:lpstr>'tartalékok 20.sz.'!Nyomtatási_terület</vt:lpstr>
    </vt:vector>
  </TitlesOfParts>
  <Company>Felhasználó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Teszt PC</dc:creator>
  <cp:lastModifiedBy>Hohner</cp:lastModifiedBy>
  <cp:lastPrinted>2019-05-30T07:38:58Z</cp:lastPrinted>
  <dcterms:created xsi:type="dcterms:W3CDTF">2012-02-25T14:34:52Z</dcterms:created>
  <dcterms:modified xsi:type="dcterms:W3CDTF">2019-05-30T12:52:10Z</dcterms:modified>
</cp:coreProperties>
</file>