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Rendeletek_19.08.29\28-Költségvetés\"/>
    </mc:Choice>
  </mc:AlternateContent>
  <xr:revisionPtr revIDLastSave="0" documentId="13_ncr:1_{7C5B531D-DA51-4C48-97AF-EEE00231A93E}" xr6:coauthVersionLast="44" xr6:coauthVersionMax="44" xr10:uidLastSave="{00000000-0000-0000-0000-000000000000}"/>
  <bookViews>
    <workbookView xWindow="-120" yWindow="-120" windowWidth="29040" windowHeight="15840" tabRatio="597" xr2:uid="{00000000-000D-0000-FFFF-FFFF00000000}"/>
  </bookViews>
  <sheets>
    <sheet name="1. m. bevételek (3)" sheetId="229" r:id="rId1"/>
    <sheet name="2. m. kiadások (3)" sheetId="230" r:id="rId2"/>
    <sheet name="2.a KÖH (3)" sheetId="231" r:id="rId3"/>
    <sheet name="4. melléklet (3)" sheetId="232" r:id="rId4"/>
    <sheet name="10. melléklet EU-s (2)" sheetId="213" r:id="rId5"/>
  </sheets>
  <definedNames>
    <definedName name="_xlnm.Print_Titles" localSheetId="0">'1. m. bevételek (3)'!$7:$9</definedName>
    <definedName name="_xlnm.Print_Titles" localSheetId="1">'2. m. kiadások (3)'!$7:$9</definedName>
    <definedName name="_xlnm.Print_Titles" localSheetId="2">'2.a KÖH (3)'!$7:$7</definedName>
    <definedName name="_xlnm.Print_Area" localSheetId="0">'1. m. bevételek (3)'!$A$1:$K$234</definedName>
    <definedName name="_xlnm.Print_Area" localSheetId="1">'2. m. kiadások (3)'!$A$1:$K$407</definedName>
    <definedName name="_xlnm.Print_Area" localSheetId="2">'2.a KÖH (3)'!$A$1:$AB$11</definedName>
    <definedName name="_xlnm.Print_Area" localSheetId="3">'4. melléklet (3)'!$A$1:$M$33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229" l="1"/>
  <c r="E14" i="229"/>
  <c r="F14" i="229"/>
  <c r="G14" i="229"/>
  <c r="G20" i="229" s="1"/>
  <c r="G44" i="229" s="1"/>
  <c r="D19" i="229"/>
  <c r="E19" i="229"/>
  <c r="F19" i="229"/>
  <c r="G19" i="229"/>
  <c r="D20" i="229"/>
  <c r="E20" i="229"/>
  <c r="E44" i="229" s="1"/>
  <c r="F20" i="229"/>
  <c r="F44" i="229" s="1"/>
  <c r="D32" i="229"/>
  <c r="E32" i="229"/>
  <c r="F32" i="229"/>
  <c r="G32" i="229"/>
  <c r="D33" i="229"/>
  <c r="E33" i="229"/>
  <c r="F33" i="229"/>
  <c r="G33" i="229"/>
  <c r="D41" i="229"/>
  <c r="E41" i="229"/>
  <c r="F41" i="229"/>
  <c r="G41" i="229"/>
  <c r="D42" i="229"/>
  <c r="E42" i="229"/>
  <c r="F42" i="229"/>
  <c r="G42" i="229"/>
  <c r="D44" i="229"/>
  <c r="D50" i="229"/>
  <c r="E50" i="229"/>
  <c r="F50" i="229"/>
  <c r="F56" i="229" s="1"/>
  <c r="G50" i="229"/>
  <c r="D55" i="229"/>
  <c r="E55" i="229"/>
  <c r="E56" i="229" s="1"/>
  <c r="F55" i="229"/>
  <c r="G55" i="229"/>
  <c r="D56" i="229"/>
  <c r="G56" i="229"/>
  <c r="D77" i="229"/>
  <c r="E77" i="229"/>
  <c r="F77" i="229"/>
  <c r="G77" i="229"/>
  <c r="D86" i="229"/>
  <c r="E86" i="229"/>
  <c r="F86" i="229"/>
  <c r="G86" i="229"/>
  <c r="D90" i="229"/>
  <c r="E90" i="229"/>
  <c r="F90" i="229"/>
  <c r="G90" i="229"/>
  <c r="D95" i="229"/>
  <c r="E95" i="229"/>
  <c r="F95" i="229"/>
  <c r="G95" i="229"/>
  <c r="D97" i="229"/>
  <c r="E97" i="229"/>
  <c r="F97" i="229"/>
  <c r="D109" i="229"/>
  <c r="E109" i="229"/>
  <c r="F109" i="229"/>
  <c r="G109" i="229"/>
  <c r="D116" i="229"/>
  <c r="E116" i="229"/>
  <c r="F116" i="229"/>
  <c r="G116" i="229"/>
  <c r="D125" i="229"/>
  <c r="D198" i="229" s="1"/>
  <c r="E125" i="229"/>
  <c r="F125" i="229"/>
  <c r="G125" i="229"/>
  <c r="D136" i="229"/>
  <c r="E136" i="229"/>
  <c r="F136" i="229"/>
  <c r="G136" i="229"/>
  <c r="D156" i="229"/>
  <c r="E156" i="229"/>
  <c r="F156" i="229"/>
  <c r="G156" i="229"/>
  <c r="D167" i="229"/>
  <c r="E167" i="229"/>
  <c r="F167" i="229"/>
  <c r="G167" i="229"/>
  <c r="D169" i="229"/>
  <c r="E169" i="229"/>
  <c r="F169" i="229"/>
  <c r="G169" i="229"/>
  <c r="D177" i="229"/>
  <c r="E177" i="229"/>
  <c r="F177" i="229"/>
  <c r="F179" i="229" s="1"/>
  <c r="G177" i="229"/>
  <c r="G179" i="229" s="1"/>
  <c r="D179" i="229"/>
  <c r="E179" i="229"/>
  <c r="D187" i="229"/>
  <c r="E187" i="229"/>
  <c r="F187" i="229"/>
  <c r="G187" i="229"/>
  <c r="D194" i="229"/>
  <c r="E194" i="229"/>
  <c r="F194" i="229"/>
  <c r="G194" i="229"/>
  <c r="D196" i="229"/>
  <c r="E196" i="229"/>
  <c r="F196" i="229"/>
  <c r="G196" i="229"/>
  <c r="D212" i="229"/>
  <c r="E212" i="229"/>
  <c r="F212" i="229"/>
  <c r="G212" i="229"/>
  <c r="D223" i="229"/>
  <c r="E223" i="229"/>
  <c r="F223" i="229"/>
  <c r="G223" i="229"/>
  <c r="D230" i="229"/>
  <c r="E230" i="229"/>
  <c r="F230" i="229"/>
  <c r="G230" i="229"/>
  <c r="D16" i="230"/>
  <c r="E16" i="230"/>
  <c r="F16" i="230"/>
  <c r="G16" i="230"/>
  <c r="D21" i="230"/>
  <c r="E21" i="230"/>
  <c r="F21" i="230"/>
  <c r="G21" i="230"/>
  <c r="G22" i="230" s="1"/>
  <c r="D22" i="230"/>
  <c r="D56" i="230" s="1"/>
  <c r="E22" i="230"/>
  <c r="F22" i="230"/>
  <c r="D28" i="230"/>
  <c r="E28" i="230"/>
  <c r="F28" i="230"/>
  <c r="G28" i="230"/>
  <c r="D38" i="230"/>
  <c r="E38" i="230"/>
  <c r="F38" i="230"/>
  <c r="G38" i="230"/>
  <c r="D41" i="230"/>
  <c r="E41" i="230"/>
  <c r="F41" i="230"/>
  <c r="G41" i="230"/>
  <c r="D42" i="230"/>
  <c r="E42" i="230"/>
  <c r="F42" i="230"/>
  <c r="G42" i="230"/>
  <c r="D50" i="230"/>
  <c r="E50" i="230"/>
  <c r="F50" i="230"/>
  <c r="G50" i="230"/>
  <c r="D53" i="230"/>
  <c r="E53" i="230"/>
  <c r="F53" i="230"/>
  <c r="G53" i="230"/>
  <c r="G54" i="230" s="1"/>
  <c r="D54" i="230"/>
  <c r="E54" i="230"/>
  <c r="F54" i="230"/>
  <c r="F56" i="230"/>
  <c r="D66" i="230"/>
  <c r="E66" i="230"/>
  <c r="F66" i="230"/>
  <c r="G66" i="230"/>
  <c r="D67" i="230"/>
  <c r="E67" i="230"/>
  <c r="F67" i="230"/>
  <c r="G67" i="230"/>
  <c r="D85" i="230"/>
  <c r="E85" i="230"/>
  <c r="E396" i="230" s="1"/>
  <c r="F85" i="230"/>
  <c r="G85" i="230"/>
  <c r="D102" i="230"/>
  <c r="E102" i="230"/>
  <c r="F102" i="230"/>
  <c r="G102" i="230"/>
  <c r="D189" i="230"/>
  <c r="E189" i="230"/>
  <c r="F189" i="230"/>
  <c r="G189" i="230"/>
  <c r="D215" i="230"/>
  <c r="E215" i="230"/>
  <c r="F215" i="230"/>
  <c r="G215" i="230"/>
  <c r="D221" i="230"/>
  <c r="D224" i="230"/>
  <c r="E224" i="230"/>
  <c r="F224" i="230"/>
  <c r="G224" i="230"/>
  <c r="D251" i="230"/>
  <c r="E251" i="230"/>
  <c r="F251" i="230"/>
  <c r="G251" i="230"/>
  <c r="D262" i="230"/>
  <c r="E262" i="230"/>
  <c r="F262" i="230"/>
  <c r="G262" i="230"/>
  <c r="D270" i="230"/>
  <c r="E270" i="230"/>
  <c r="F270" i="230"/>
  <c r="G270" i="230"/>
  <c r="D272" i="230"/>
  <c r="E272" i="230"/>
  <c r="F272" i="230"/>
  <c r="G272" i="230"/>
  <c r="D325" i="230"/>
  <c r="E325" i="230"/>
  <c r="F325" i="230"/>
  <c r="G325" i="230"/>
  <c r="D363" i="230"/>
  <c r="E363" i="230"/>
  <c r="F363" i="230"/>
  <c r="G363" i="230"/>
  <c r="D380" i="230"/>
  <c r="E380" i="230"/>
  <c r="F380" i="230"/>
  <c r="G380" i="230"/>
  <c r="D392" i="230"/>
  <c r="E392" i="230"/>
  <c r="F392" i="230"/>
  <c r="G392" i="230"/>
  <c r="D394" i="230"/>
  <c r="E394" i="230"/>
  <c r="G394" i="230"/>
  <c r="D403" i="230"/>
  <c r="E403" i="230"/>
  <c r="F403" i="230"/>
  <c r="G403" i="230"/>
  <c r="D396" i="230" l="1"/>
  <c r="F394" i="230"/>
  <c r="F396" i="230" s="1"/>
  <c r="F407" i="230" s="1"/>
  <c r="E56" i="230"/>
  <c r="E407" i="230" s="1"/>
  <c r="D201" i="229"/>
  <c r="D234" i="229" s="1"/>
  <c r="F198" i="229"/>
  <c r="F201" i="229" s="1"/>
  <c r="F234" i="229" s="1"/>
  <c r="E198" i="229"/>
  <c r="D407" i="230"/>
  <c r="G56" i="230"/>
  <c r="G407" i="230" s="1"/>
  <c r="G396" i="230"/>
  <c r="E201" i="229"/>
  <c r="E234" i="229" s="1"/>
  <c r="G97" i="229"/>
  <c r="G198" i="229" s="1"/>
  <c r="G201" i="229" s="1"/>
  <c r="G234" i="229" s="1"/>
  <c r="H221" i="230"/>
  <c r="AA10" i="231" l="1"/>
  <c r="AA9" i="231"/>
  <c r="AA11" i="231" s="1"/>
  <c r="X11" i="231"/>
  <c r="U11" i="231"/>
  <c r="R11" i="231"/>
  <c r="O11" i="231"/>
  <c r="L11" i="231"/>
  <c r="I11" i="231"/>
  <c r="F11" i="231"/>
  <c r="C11" i="231"/>
  <c r="M25" i="232" l="1"/>
  <c r="M18" i="232"/>
  <c r="M15" i="232"/>
  <c r="F28" i="232"/>
  <c r="F23" i="232"/>
  <c r="F18" i="232"/>
  <c r="F17" i="232"/>
  <c r="F14" i="232"/>
  <c r="I24" i="229" l="1"/>
  <c r="J24" i="229"/>
  <c r="K24" i="229"/>
  <c r="H24" i="229"/>
  <c r="I28" i="230"/>
  <c r="J28" i="230"/>
  <c r="K28" i="230"/>
  <c r="H28" i="230"/>
  <c r="I251" i="230" l="1"/>
  <c r="H251" i="230"/>
  <c r="I55" i="229" l="1"/>
  <c r="J55" i="229"/>
  <c r="K55" i="229"/>
  <c r="H55" i="229"/>
  <c r="H116" i="229" l="1"/>
  <c r="I116" i="229"/>
  <c r="J116" i="229"/>
  <c r="K116" i="229"/>
  <c r="I187" i="229" l="1"/>
  <c r="H187" i="229"/>
  <c r="F26" i="232" s="1"/>
  <c r="I189" i="230" l="1"/>
  <c r="J189" i="230"/>
  <c r="K189" i="230"/>
  <c r="H189" i="230"/>
  <c r="M12" i="232" s="1"/>
  <c r="I123" i="229" l="1"/>
  <c r="J123" i="229"/>
  <c r="K123" i="229"/>
  <c r="H123" i="229"/>
  <c r="K230" i="229" l="1"/>
  <c r="J230" i="229"/>
  <c r="I230" i="229"/>
  <c r="H230" i="229"/>
  <c r="K223" i="229"/>
  <c r="J223" i="229"/>
  <c r="I223" i="229"/>
  <c r="H223" i="229"/>
  <c r="F27" i="232" s="1"/>
  <c r="K212" i="229"/>
  <c r="J212" i="229"/>
  <c r="I212" i="229"/>
  <c r="H212" i="229"/>
  <c r="F16" i="232" s="1"/>
  <c r="K194" i="229"/>
  <c r="J194" i="229"/>
  <c r="I194" i="229"/>
  <c r="I196" i="229" s="1"/>
  <c r="H194" i="229"/>
  <c r="K187" i="229"/>
  <c r="J187" i="229"/>
  <c r="K177" i="229"/>
  <c r="K179" i="229" s="1"/>
  <c r="J177" i="229"/>
  <c r="J179" i="229" s="1"/>
  <c r="I177" i="229"/>
  <c r="I179" i="229" s="1"/>
  <c r="H177" i="229"/>
  <c r="K167" i="229"/>
  <c r="J167" i="229"/>
  <c r="I167" i="229"/>
  <c r="H167" i="229"/>
  <c r="F25" i="232" s="1"/>
  <c r="K156" i="229"/>
  <c r="K169" i="229" s="1"/>
  <c r="J156" i="229"/>
  <c r="J169" i="229" s="1"/>
  <c r="I156" i="229"/>
  <c r="I169" i="229" s="1"/>
  <c r="H156" i="229"/>
  <c r="K136" i="229"/>
  <c r="J136" i="229"/>
  <c r="I136" i="229"/>
  <c r="H136" i="229"/>
  <c r="F22" i="232" s="1"/>
  <c r="K109" i="229"/>
  <c r="K125" i="229" s="1"/>
  <c r="J109" i="229"/>
  <c r="J125" i="229" s="1"/>
  <c r="I109" i="229"/>
  <c r="I125" i="229" s="1"/>
  <c r="H109" i="229"/>
  <c r="K95" i="229"/>
  <c r="J95" i="229"/>
  <c r="I95" i="229"/>
  <c r="H95" i="229"/>
  <c r="K90" i="229"/>
  <c r="J90" i="229"/>
  <c r="I90" i="229"/>
  <c r="H90" i="229"/>
  <c r="K86" i="229"/>
  <c r="K97" i="229" s="1"/>
  <c r="J86" i="229"/>
  <c r="I86" i="229"/>
  <c r="H86" i="229"/>
  <c r="H97" i="229" s="1"/>
  <c r="F11" i="232" s="1"/>
  <c r="K77" i="229"/>
  <c r="J77" i="229"/>
  <c r="I77" i="229"/>
  <c r="H77" i="229"/>
  <c r="K50" i="229"/>
  <c r="J50" i="229"/>
  <c r="J56" i="229" s="1"/>
  <c r="I50" i="229"/>
  <c r="I56" i="229" s="1"/>
  <c r="H50" i="229"/>
  <c r="H56" i="229" s="1"/>
  <c r="K41" i="229"/>
  <c r="K42" i="229" s="1"/>
  <c r="J41" i="229"/>
  <c r="J42" i="229" s="1"/>
  <c r="I41" i="229"/>
  <c r="I42" i="229" s="1"/>
  <c r="H41" i="229"/>
  <c r="H42" i="229" s="1"/>
  <c r="K32" i="229"/>
  <c r="K33" i="229" s="1"/>
  <c r="J32" i="229"/>
  <c r="J33" i="229" s="1"/>
  <c r="I32" i="229"/>
  <c r="I33" i="229" s="1"/>
  <c r="H32" i="229"/>
  <c r="H33" i="229" s="1"/>
  <c r="K19" i="229"/>
  <c r="J19" i="229"/>
  <c r="I19" i="229"/>
  <c r="H19" i="229"/>
  <c r="K14" i="229"/>
  <c r="J14" i="229"/>
  <c r="I14" i="229"/>
  <c r="H14" i="229"/>
  <c r="F10" i="232" s="1"/>
  <c r="J97" i="229" l="1"/>
  <c r="H196" i="229"/>
  <c r="F15" i="232"/>
  <c r="H169" i="229"/>
  <c r="F13" i="232"/>
  <c r="H179" i="229"/>
  <c r="F24" i="232"/>
  <c r="F30" i="232" s="1"/>
  <c r="K20" i="229"/>
  <c r="K44" i="229" s="1"/>
  <c r="I97" i="229"/>
  <c r="I198" i="229" s="1"/>
  <c r="I20" i="229"/>
  <c r="I44" i="229" s="1"/>
  <c r="H20" i="229"/>
  <c r="H44" i="229" s="1"/>
  <c r="K56" i="229"/>
  <c r="J20" i="229"/>
  <c r="J44" i="229" s="1"/>
  <c r="J196" i="229"/>
  <c r="K196" i="229"/>
  <c r="K198" i="229" s="1"/>
  <c r="J198" i="229" l="1"/>
  <c r="K201" i="229"/>
  <c r="K234" i="229" s="1"/>
  <c r="J201" i="229"/>
  <c r="J234" i="229" s="1"/>
  <c r="I201" i="229"/>
  <c r="I234" i="229" s="1"/>
  <c r="G55" i="213"/>
  <c r="E163" i="213" l="1"/>
  <c r="E70" i="213"/>
  <c r="F70" i="213"/>
  <c r="D70" i="213"/>
  <c r="G69" i="213"/>
  <c r="G70" i="213" s="1"/>
  <c r="E63" i="213"/>
  <c r="F63" i="213"/>
  <c r="D63" i="213"/>
  <c r="G62" i="213"/>
  <c r="G63" i="213" s="1"/>
  <c r="E152" i="213"/>
  <c r="K403" i="230" l="1"/>
  <c r="J403" i="230"/>
  <c r="I403" i="230"/>
  <c r="H403" i="230"/>
  <c r="K392" i="230"/>
  <c r="J392" i="230"/>
  <c r="I392" i="230"/>
  <c r="H392" i="230"/>
  <c r="M26" i="232" s="1"/>
  <c r="K380" i="230"/>
  <c r="J380" i="230"/>
  <c r="I380" i="230"/>
  <c r="H380" i="230"/>
  <c r="M24" i="232" s="1"/>
  <c r="K363" i="230"/>
  <c r="J363" i="230"/>
  <c r="I363" i="230"/>
  <c r="H363" i="230"/>
  <c r="K325" i="230"/>
  <c r="J325" i="230"/>
  <c r="I325" i="230"/>
  <c r="H325" i="230"/>
  <c r="K270" i="230"/>
  <c r="J270" i="230"/>
  <c r="I270" i="230"/>
  <c r="H270" i="230"/>
  <c r="M16" i="232" s="1"/>
  <c r="K262" i="230"/>
  <c r="J262" i="230"/>
  <c r="I262" i="230"/>
  <c r="H262" i="230"/>
  <c r="M17" i="232" s="1"/>
  <c r="K251" i="230"/>
  <c r="J251" i="230"/>
  <c r="K224" i="230"/>
  <c r="J224" i="230"/>
  <c r="I224" i="230"/>
  <c r="H224" i="230"/>
  <c r="M13" i="232" s="1"/>
  <c r="K215" i="230"/>
  <c r="J215" i="230"/>
  <c r="I215" i="230"/>
  <c r="H215" i="230"/>
  <c r="M14" i="232" s="1"/>
  <c r="K102" i="230"/>
  <c r="J102" i="230"/>
  <c r="I102" i="230"/>
  <c r="H102" i="230"/>
  <c r="M11" i="232" s="1"/>
  <c r="K85" i="230"/>
  <c r="J85" i="230"/>
  <c r="I85" i="230"/>
  <c r="H85" i="230"/>
  <c r="M10" i="232" s="1"/>
  <c r="K66" i="230"/>
  <c r="K67" i="230" s="1"/>
  <c r="J66" i="230"/>
  <c r="J67" i="230" s="1"/>
  <c r="I66" i="230"/>
  <c r="I67" i="230" s="1"/>
  <c r="H66" i="230"/>
  <c r="H67" i="230" s="1"/>
  <c r="K53" i="230"/>
  <c r="J53" i="230"/>
  <c r="I53" i="230"/>
  <c r="H53" i="230"/>
  <c r="K50" i="230"/>
  <c r="K54" i="230" s="1"/>
  <c r="J50" i="230"/>
  <c r="I50" i="230"/>
  <c r="I54" i="230" s="1"/>
  <c r="H50" i="230"/>
  <c r="H54" i="230" s="1"/>
  <c r="K41" i="230"/>
  <c r="J41" i="230"/>
  <c r="I41" i="230"/>
  <c r="H41" i="230"/>
  <c r="K38" i="230"/>
  <c r="K42" i="230" s="1"/>
  <c r="J38" i="230"/>
  <c r="I38" i="230"/>
  <c r="H38" i="230"/>
  <c r="H42" i="230" s="1"/>
  <c r="K21" i="230"/>
  <c r="J21" i="230"/>
  <c r="I21" i="230"/>
  <c r="H21" i="230"/>
  <c r="K16" i="230"/>
  <c r="J16" i="230"/>
  <c r="I16" i="230"/>
  <c r="H16" i="230"/>
  <c r="M22" i="232" l="1"/>
  <c r="M23" i="232"/>
  <c r="M20" i="232"/>
  <c r="I394" i="230"/>
  <c r="I42" i="230"/>
  <c r="H22" i="230"/>
  <c r="H56" i="230" s="1"/>
  <c r="J42" i="230"/>
  <c r="J394" i="230"/>
  <c r="J22" i="230"/>
  <c r="K22" i="230"/>
  <c r="K56" i="230" s="1"/>
  <c r="H394" i="230"/>
  <c r="J54" i="230"/>
  <c r="K272" i="230"/>
  <c r="I22" i="230"/>
  <c r="H272" i="230"/>
  <c r="K394" i="230"/>
  <c r="I272" i="230"/>
  <c r="J272" i="230"/>
  <c r="J30" i="232"/>
  <c r="I30" i="232"/>
  <c r="C30" i="232"/>
  <c r="B30" i="232"/>
  <c r="E28" i="232"/>
  <c r="D28" i="232"/>
  <c r="L25" i="232"/>
  <c r="K25" i="232"/>
  <c r="E23" i="232"/>
  <c r="D23" i="232"/>
  <c r="J20" i="232"/>
  <c r="I20" i="232"/>
  <c r="C20" i="232"/>
  <c r="B20" i="232"/>
  <c r="L18" i="232"/>
  <c r="K18" i="232"/>
  <c r="E18" i="232"/>
  <c r="D18" i="232"/>
  <c r="E17" i="232"/>
  <c r="D17" i="232"/>
  <c r="L15" i="232"/>
  <c r="K15" i="232"/>
  <c r="E14" i="232"/>
  <c r="D14" i="232"/>
  <c r="Y11" i="231"/>
  <c r="W11" i="231"/>
  <c r="V11" i="231"/>
  <c r="T11" i="231"/>
  <c r="S11" i="231"/>
  <c r="Q11" i="231"/>
  <c r="P11" i="231"/>
  <c r="N11" i="231"/>
  <c r="M11" i="231"/>
  <c r="K11" i="231"/>
  <c r="J11" i="231"/>
  <c r="H11" i="231"/>
  <c r="G11" i="231"/>
  <c r="E11" i="231"/>
  <c r="D11" i="231"/>
  <c r="B11" i="231"/>
  <c r="AB10" i="231"/>
  <c r="Z10" i="231"/>
  <c r="AB9" i="231"/>
  <c r="Z9" i="231"/>
  <c r="K26" i="232"/>
  <c r="L26" i="232"/>
  <c r="K24" i="232"/>
  <c r="L16" i="232"/>
  <c r="K16" i="232"/>
  <c r="K17" i="232"/>
  <c r="L17" i="232"/>
  <c r="L14" i="232"/>
  <c r="K14" i="232"/>
  <c r="L12" i="232"/>
  <c r="K12" i="232"/>
  <c r="L11" i="232"/>
  <c r="K11" i="232"/>
  <c r="K10" i="232"/>
  <c r="L23" i="232"/>
  <c r="K23" i="232"/>
  <c r="K22" i="232"/>
  <c r="E27" i="232"/>
  <c r="D27" i="232"/>
  <c r="E16" i="232"/>
  <c r="D16" i="232"/>
  <c r="E26" i="232"/>
  <c r="D26" i="232"/>
  <c r="E25" i="232"/>
  <c r="D25" i="232"/>
  <c r="E22" i="232"/>
  <c r="D22" i="232"/>
  <c r="E11" i="232"/>
  <c r="D11" i="232"/>
  <c r="M30" i="232" l="1"/>
  <c r="I56" i="230"/>
  <c r="J56" i="230"/>
  <c r="M33" i="232"/>
  <c r="H396" i="230"/>
  <c r="H407" i="230" s="1"/>
  <c r="I396" i="230"/>
  <c r="J396" i="230"/>
  <c r="D12" i="232"/>
  <c r="E12" i="232"/>
  <c r="K396" i="230"/>
  <c r="K407" i="230" s="1"/>
  <c r="I33" i="232"/>
  <c r="Z11" i="231"/>
  <c r="AB11" i="231"/>
  <c r="C33" i="232"/>
  <c r="K30" i="232"/>
  <c r="B33" i="232"/>
  <c r="J33" i="232"/>
  <c r="L13" i="232"/>
  <c r="K13" i="232"/>
  <c r="K20" i="232" s="1"/>
  <c r="L10" i="232"/>
  <c r="L22" i="232"/>
  <c r="L24" i="232"/>
  <c r="D10" i="232"/>
  <c r="D13" i="232"/>
  <c r="D15" i="232"/>
  <c r="D24" i="232"/>
  <c r="D30" i="232" s="1"/>
  <c r="E10" i="232"/>
  <c r="E13" i="232"/>
  <c r="E15" i="232"/>
  <c r="E24" i="232"/>
  <c r="E30" i="232" s="1"/>
  <c r="I407" i="230" l="1"/>
  <c r="J407" i="230"/>
  <c r="K33" i="232"/>
  <c r="D20" i="232"/>
  <c r="D33" i="232" s="1"/>
  <c r="L30" i="232"/>
  <c r="E20" i="232"/>
  <c r="E33" i="232" s="1"/>
  <c r="L20" i="232"/>
  <c r="L33" i="232" l="1"/>
  <c r="E166" i="213" l="1"/>
  <c r="D166" i="213"/>
  <c r="G165" i="213"/>
  <c r="G164" i="213"/>
  <c r="G163" i="213"/>
  <c r="G162" i="213"/>
  <c r="G161" i="213"/>
  <c r="F160" i="213"/>
  <c r="F166" i="213" s="1"/>
  <c r="G159" i="213"/>
  <c r="E155" i="213"/>
  <c r="D155" i="213"/>
  <c r="G154" i="213"/>
  <c r="G153" i="213"/>
  <c r="G152" i="213"/>
  <c r="G151" i="213"/>
  <c r="G150" i="213"/>
  <c r="F149" i="213"/>
  <c r="G149" i="213" s="1"/>
  <c r="E56" i="213"/>
  <c r="F56" i="213"/>
  <c r="D56" i="213"/>
  <c r="G155" i="213" l="1"/>
  <c r="F155" i="213"/>
  <c r="G160" i="213"/>
  <c r="G166" i="213" s="1"/>
  <c r="G87" i="213" l="1"/>
  <c r="G86" i="213"/>
  <c r="E20" i="213" l="1"/>
  <c r="F20" i="213"/>
  <c r="D20" i="213"/>
  <c r="G19" i="213"/>
  <c r="G13" i="213"/>
  <c r="E14" i="213"/>
  <c r="F14" i="213"/>
  <c r="D14" i="213"/>
  <c r="G80" i="213"/>
  <c r="E144" i="213" l="1"/>
  <c r="D144" i="213"/>
  <c r="G143" i="213"/>
  <c r="G142" i="213"/>
  <c r="G141" i="213"/>
  <c r="G140" i="213"/>
  <c r="G139" i="213"/>
  <c r="F138" i="213"/>
  <c r="F144" i="213" s="1"/>
  <c r="G137" i="213"/>
  <c r="F133" i="213"/>
  <c r="E133" i="213"/>
  <c r="D133" i="213"/>
  <c r="G132" i="213"/>
  <c r="G131" i="213"/>
  <c r="G130" i="213"/>
  <c r="G129" i="213"/>
  <c r="F125" i="213"/>
  <c r="E125" i="213"/>
  <c r="D125" i="213"/>
  <c r="G124" i="213"/>
  <c r="G123" i="213"/>
  <c r="G122" i="213"/>
  <c r="G121" i="213"/>
  <c r="F117" i="213"/>
  <c r="E117" i="213"/>
  <c r="D117" i="213"/>
  <c r="G116" i="213"/>
  <c r="G117" i="213" s="1"/>
  <c r="F112" i="213"/>
  <c r="E112" i="213"/>
  <c r="D112" i="213"/>
  <c r="G111" i="213"/>
  <c r="G110" i="213"/>
  <c r="G109" i="213"/>
  <c r="G108" i="213"/>
  <c r="F104" i="213"/>
  <c r="E104" i="213"/>
  <c r="D104" i="213"/>
  <c r="G103" i="213"/>
  <c r="G102" i="213"/>
  <c r="G101" i="213"/>
  <c r="G100" i="213"/>
  <c r="F96" i="213"/>
  <c r="E96" i="213"/>
  <c r="D96" i="213"/>
  <c r="G95" i="213"/>
  <c r="G94" i="213"/>
  <c r="G93" i="213"/>
  <c r="G92" i="213"/>
  <c r="F88" i="213"/>
  <c r="D88" i="213"/>
  <c r="E88" i="213"/>
  <c r="F82" i="213"/>
  <c r="D82" i="213"/>
  <c r="E81" i="213"/>
  <c r="G81" i="213" s="1"/>
  <c r="G54" i="213"/>
  <c r="G56" i="213" s="1"/>
  <c r="F50" i="213"/>
  <c r="E50" i="213"/>
  <c r="D50" i="213"/>
  <c r="G49" i="213"/>
  <c r="G50" i="213" s="1"/>
  <c r="F45" i="213"/>
  <c r="E45" i="213"/>
  <c r="D45" i="213"/>
  <c r="G44" i="213"/>
  <c r="G45" i="213" s="1"/>
  <c r="F40" i="213"/>
  <c r="E40" i="213"/>
  <c r="D40" i="213"/>
  <c r="G39" i="213"/>
  <c r="G40" i="213" s="1"/>
  <c r="F35" i="213"/>
  <c r="E35" i="213"/>
  <c r="D35" i="213"/>
  <c r="G34" i="213"/>
  <c r="G35" i="213" s="1"/>
  <c r="F30" i="213"/>
  <c r="E30" i="213"/>
  <c r="D30" i="213"/>
  <c r="G29" i="213"/>
  <c r="G30" i="213" s="1"/>
  <c r="F25" i="213"/>
  <c r="F72" i="213" s="1"/>
  <c r="E25" i="213"/>
  <c r="D25" i="213"/>
  <c r="G24" i="213"/>
  <c r="G25" i="213" s="1"/>
  <c r="G18" i="213"/>
  <c r="G20" i="213" s="1"/>
  <c r="G12" i="213"/>
  <c r="G14" i="213" s="1"/>
  <c r="D72" i="213" l="1"/>
  <c r="E72" i="213"/>
  <c r="F170" i="213"/>
  <c r="D170" i="213"/>
  <c r="G72" i="213"/>
  <c r="E82" i="213"/>
  <c r="E170" i="213" s="1"/>
  <c r="G88" i="213"/>
  <c r="G104" i="213"/>
  <c r="G112" i="213"/>
  <c r="G96" i="213"/>
  <c r="G82" i="213"/>
  <c r="G133" i="213"/>
  <c r="G125" i="213"/>
  <c r="G138" i="213"/>
  <c r="G144" i="213" s="1"/>
  <c r="G170" i="213" l="1"/>
  <c r="H125" i="229"/>
  <c r="H198" i="229" l="1"/>
  <c r="H201" i="229" s="1"/>
  <c r="H234" i="229" s="1"/>
  <c r="F12" i="232"/>
  <c r="F20" i="232" s="1"/>
  <c r="F33" i="232" s="1"/>
</calcChain>
</file>

<file path=xl/sharedStrings.xml><?xml version="1.0" encoding="utf-8"?>
<sst xmlns="http://schemas.openxmlformats.org/spreadsheetml/2006/main" count="917" uniqueCount="570">
  <si>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</si>
  <si>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</si>
  <si>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</si>
  <si>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</si>
  <si>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</si>
  <si>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</si>
  <si>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</si>
  <si>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</si>
  <si>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</si>
  <si>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</si>
  <si>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</si>
  <si>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</si>
  <si>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</si>
  <si>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</si>
  <si>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</si>
  <si>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</si>
  <si>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</si>
  <si>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</si>
  <si>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</si>
  <si>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</si>
  <si>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</si>
  <si>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</si>
  <si>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</si>
  <si>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</si>
  <si>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</si>
  <si>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</si>
  <si>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</si>
  <si>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</si>
  <si>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</si>
  <si>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</si>
  <si>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</si>
  <si>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</si>
  <si>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</si>
  <si>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</si>
  <si>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</si>
  <si>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</si>
  <si>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</si>
  <si>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</si>
  <si>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</si>
  <si>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</si>
  <si>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</si>
  <si>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</si>
  <si>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</si>
  <si>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</si>
  <si>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</si>
  <si>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</si>
  <si>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</si>
  <si>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</si>
  <si>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</si>
  <si>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</si>
  <si>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</si>
  <si>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</si>
  <si>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</si>
  <si>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</si>
  <si>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</si>
  <si>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</si>
  <si>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</si>
  <si>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</si>
  <si>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</si>
  <si>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</si>
  <si>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</si>
  <si>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</si>
  <si>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</si>
  <si>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</si>
  <si>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</si>
  <si>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</si>
  <si>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</si>
  <si>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</si>
  <si>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</si>
  <si>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</si>
  <si>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</si>
  <si>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</si>
  <si>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</si>
  <si>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</si>
  <si>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</si>
  <si>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</si>
  <si>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</si>
  <si>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</si>
  <si>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</si>
  <si>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</si>
  <si>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</si>
  <si>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</si>
  <si>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</si>
  <si>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</si>
  <si>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</si>
  <si>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</si>
  <si>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</si>
  <si>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</si>
  <si>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</si>
  <si>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</si>
  <si>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</si>
  <si>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</si>
  <si>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</si>
  <si>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</si>
  <si>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</si>
  <si>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</si>
  <si>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</si>
  <si>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</si>
  <si>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</si>
  <si>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</si>
  <si>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</si>
  <si>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</si>
  <si>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</si>
  <si>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</si>
  <si>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</si>
  <si>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</si>
  <si>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</si>
  <si>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</si>
  <si>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</si>
  <si>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</si>
  <si>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</si>
  <si>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</si>
  <si>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</si>
  <si>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</si>
  <si>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</si>
  <si>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</si>
  <si>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</si>
  <si>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</si>
  <si>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</si>
  <si>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</si>
  <si>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</si>
  <si>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</si>
  <si>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</si>
  <si>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</si>
  <si>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</si>
  <si>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</si>
  <si>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</si>
  <si>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</si>
  <si>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</si>
  <si>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</si>
  <si>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</si>
  <si>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</si>
  <si>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</si>
  <si>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</si>
  <si>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</si>
  <si>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</si>
  <si>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</si>
  <si>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</si>
  <si>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</si>
  <si>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</si>
  <si>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</si>
  <si>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</si>
  <si>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</si>
  <si>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</si>
  <si>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</si>
  <si>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</si>
  <si>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</si>
  <si>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</si>
  <si>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</si>
  <si>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</si>
  <si>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</si>
  <si>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</si>
  <si>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</si>
  <si>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</si>
  <si>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</si>
  <si>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</si>
  <si>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</si>
  <si>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</si>
  <si>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</si>
  <si>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</si>
  <si>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</si>
  <si>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</si>
  <si>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</si>
  <si>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</si>
  <si>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</si>
  <si>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</si>
  <si>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</si>
  <si>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</si>
  <si>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</si>
  <si>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</si>
  <si>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</si>
  <si>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</si>
  <si>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</si>
  <si>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</si>
  <si>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</si>
  <si>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</si>
  <si>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</si>
  <si>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</si>
  <si>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</si>
  <si>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</si>
  <si>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</si>
  <si>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</si>
  <si>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</si>
  <si>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</si>
  <si>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</si>
  <si>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</si>
  <si>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</si>
  <si>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</si>
  <si>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</si>
  <si>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</si>
  <si>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</si>
  <si>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</si>
  <si>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</si>
  <si>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</si>
  <si>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</si>
  <si>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</si>
  <si>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</si>
  <si>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</si>
  <si>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</si>
  <si>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</si>
  <si>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</si>
  <si>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</si>
  <si>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</si>
  <si>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</si>
  <si>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</si>
  <si>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</si>
  <si>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</si>
  <si>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</si>
  <si>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</si>
  <si>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</si>
  <si>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</si>
  <si>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</si>
  <si>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</si>
  <si>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</si>
  <si>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</si>
  <si>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</si>
  <si>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</si>
  <si>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</si>
  <si>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</si>
  <si>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</si>
  <si>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</si>
  <si>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</si>
  <si>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</si>
  <si>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</si>
  <si>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</si>
  <si>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</si>
  <si>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</si>
  <si>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</si>
  <si>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</si>
  <si>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</si>
  <si>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</si>
  <si>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</si>
  <si>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</si>
  <si>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</si>
  <si>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</si>
  <si>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</si>
  <si>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</si>
  <si>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</si>
  <si>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</si>
  <si>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</si>
  <si>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</si>
  <si>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</si>
  <si>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</si>
  <si>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</si>
  <si>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</si>
  <si>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</si>
  <si>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</si>
  <si>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</si>
  <si>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</si>
  <si>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</si>
  <si>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</si>
  <si>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</si>
  <si>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</si>
  <si>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</si>
  <si>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</si>
  <si>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</si>
  <si>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</si>
  <si>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</si>
  <si>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</si>
  <si>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</si>
  <si>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</si>
  <si>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</si>
  <si>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</si>
  <si>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</si>
  <si>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</si>
  <si>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</si>
  <si>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</si>
  <si>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</si>
  <si>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</si>
  <si>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</si>
  <si>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</si>
  <si>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</si>
  <si>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</si>
  <si>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</si>
  <si>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</si>
  <si>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</si>
  <si>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</si>
  <si>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</si>
  <si>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</si>
  <si>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</si>
  <si>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2019. évi kiemelt kiadási előirányzata</t>
  </si>
  <si>
    <t>2019. eredeti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</si>
  <si>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</si>
  <si>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</si>
  <si>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</si>
  <si>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</si>
  <si>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</si>
  <si>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</si>
  <si>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</si>
  <si>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2.1. Tinódi Ház Nkft. működésére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</si>
  <si>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</si>
  <si>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</si>
  <si>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</si>
  <si>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</si>
  <si>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</si>
  <si>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</si>
  <si>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</si>
  <si>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</si>
  <si>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</si>
  <si>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</si>
  <si>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</si>
  <si>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</si>
  <si>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</si>
  <si>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</si>
  <si>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</si>
  <si>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</si>
  <si>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</si>
  <si>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</si>
  <si>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</si>
  <si>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</si>
  <si>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</si>
  <si>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</si>
  <si>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</si>
  <si>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</si>
  <si>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</si>
  <si>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</si>
  <si>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</si>
  <si>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</si>
  <si>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</si>
  <si>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</si>
  <si>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</si>
  <si>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</si>
  <si>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</si>
  <si>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</si>
  <si>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</si>
  <si>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</si>
  <si>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</si>
  <si>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</si>
  <si>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</si>
  <si>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</si>
  <si>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</si>
  <si>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</si>
  <si>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</si>
  <si>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</si>
  <si>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</si>
  <si>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</si>
  <si>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</si>
  <si>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</si>
  <si>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</si>
  <si>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</si>
  <si>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</si>
  <si>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</si>
  <si>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</si>
  <si>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</si>
  <si>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</si>
  <si>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</si>
  <si>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</si>
  <si>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</si>
  <si>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</si>
  <si>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</si>
  <si>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</si>
  <si>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</si>
  <si>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</si>
  <si>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</si>
  <si>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</si>
  <si>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</si>
  <si>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</si>
  <si>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</si>
  <si>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</si>
  <si>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</si>
  <si>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</si>
  <si>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</si>
  <si>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</si>
  <si>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</si>
  <si>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</si>
  <si>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</si>
  <si>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</si>
  <si>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</si>
  <si>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</si>
  <si>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</si>
  <si>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</si>
  <si>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</si>
  <si>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</si>
  <si>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</si>
  <si>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</si>
  <si>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</si>
  <si>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</si>
  <si>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</si>
  <si>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</si>
  <si>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</si>
  <si>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</si>
  <si>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</si>
  <si>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</si>
  <si>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</si>
  <si>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</si>
  <si>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</si>
  <si>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</si>
  <si>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</si>
  <si>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</si>
  <si>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</si>
  <si>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</si>
  <si>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</si>
  <si>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</si>
  <si>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</si>
  <si>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</si>
  <si>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</si>
  <si>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</si>
  <si>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</si>
  <si>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</si>
  <si>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</si>
  <si>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</si>
  <si>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</si>
  <si>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</si>
  <si>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</si>
  <si>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</si>
  <si>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</si>
  <si>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</si>
  <si>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</si>
  <si>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</si>
  <si>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</si>
  <si>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</si>
  <si>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</si>
  <si>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</si>
  <si>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</si>
  <si>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</si>
  <si>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</si>
  <si>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</si>
  <si>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</si>
  <si>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</si>
  <si>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</si>
  <si>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</si>
  <si>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</si>
  <si>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</si>
  <si>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</si>
  <si>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</si>
  <si>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</si>
  <si>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</si>
  <si>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</si>
  <si>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</si>
  <si>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</si>
  <si>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</si>
  <si>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</si>
  <si>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</si>
  <si>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</si>
  <si>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9. Kisértékű tárgyi eszközök beszerzése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</si>
  <si>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</si>
  <si>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</si>
  <si>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</si>
  <si>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</si>
  <si>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</si>
  <si>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</si>
  <si>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</si>
  <si>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</si>
  <si>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</si>
  <si>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</si>
  <si>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</si>
  <si>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</si>
  <si>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</si>
  <si>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</si>
  <si>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</si>
  <si>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</si>
  <si>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2017-19. év</t>
  </si>
  <si>
    <t>30. Csapadékvíz átemelő gépészeti és szivattyú felújítása II. ütem</t>
  </si>
  <si>
    <t>4.2. Dombóvári Városgazdálkodási Nkft-től lakbér, bérleti díj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</si>
  <si>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</si>
  <si>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</si>
  <si>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</si>
  <si>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</si>
  <si>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25. Újdombóvári körfogalom átszervezése, parkoló kialakítása árok lefedéssel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</si>
  <si>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</si>
  <si>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</si>
  <si>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</si>
  <si>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</si>
  <si>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</si>
  <si>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</si>
  <si>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</si>
  <si>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</si>
  <si>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</si>
  <si>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</si>
  <si>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</si>
  <si>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</si>
  <si>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</si>
  <si>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</si>
  <si>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</si>
  <si>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</si>
  <si>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</si>
  <si>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</si>
  <si>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</si>
  <si>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</si>
  <si>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</si>
  <si>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</si>
  <si>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</si>
  <si>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</si>
  <si>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</si>
  <si>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</si>
  <si>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</si>
  <si>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</si>
  <si>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</si>
  <si>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</si>
  <si>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</si>
  <si>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</si>
  <si>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</si>
  <si>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</si>
  <si>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</si>
  <si>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</si>
  <si>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</si>
  <si>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</si>
  <si>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</si>
  <si>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</si>
  <si>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</si>
  <si>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</si>
  <si>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</si>
  <si>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</si>
  <si>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</si>
  <si>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</si>
  <si>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</si>
  <si>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</si>
  <si>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</si>
  <si>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</si>
  <si>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</si>
  <si>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</si>
  <si>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</si>
  <si>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</si>
  <si>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</si>
  <si>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</si>
  <si>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</si>
  <si>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</si>
  <si>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</si>
  <si>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</si>
  <si>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</si>
  <si>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Eredeti előirányzat</t>
  </si>
  <si>
    <t>mód. ei.</t>
  </si>
  <si>
    <t>2019. mód. ei.</t>
  </si>
  <si>
    <t>Módosított előirányzat</t>
  </si>
  <si>
    <t>32. Kéknefelejcs és Ibolya u. ivóvízhálózat rekonstrukciója</t>
  </si>
  <si>
    <t>3.5. TOP-4.3.1-15-TL1-2016-00004 DARK projekt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</si>
  <si>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</si>
  <si>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</si>
  <si>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</si>
  <si>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69. Szőlőhegyi Szent Anna kápolna körüli terület megújításának tervei</t>
  </si>
  <si>
    <t>45. Bajcsy-Zsilinszky utcában parkoló kialakítása</t>
  </si>
  <si>
    <t>1.1. Dombóvár és Környéke Többcélú Kistérségi Társulás működésére</t>
  </si>
  <si>
    <t>4.1. Bérleti díj bevételek</t>
  </si>
  <si>
    <t>"1. melléklet a 9/2019. (II. 28) önkormányzati rendelethez"</t>
  </si>
  <si>
    <t>"2. melléklet a 9/2019. (II. 28) önkormányzati rendelethez"</t>
  </si>
  <si>
    <t>4. Elszámolásból származó bevételek (B116)</t>
  </si>
  <si>
    <t>4.1. 2018. évi elszámolás alapján keletkezett pótigény</t>
  </si>
  <si>
    <t>2. Működési célú költségvetési támogatások és kiegészítő támogatások (B115)</t>
  </si>
  <si>
    <t>70. Új közlekedési jelző- és utcanév táblák beszerzése</t>
  </si>
  <si>
    <t>1.4. Dombóvári Város- és Lakásgazdálkodási Nkft. tagi kölcsön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</si>
  <si>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</si>
  <si>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</si>
  <si>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</si>
  <si>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</si>
  <si>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1.2. EP választásra</t>
  </si>
  <si>
    <t>71. Online közvélemény-kutatás megrendeléséről az önkormányzat munkájának értékelésére</t>
  </si>
  <si>
    <t>33. Önkormányzati tulajdonú szőlőhegyi présház fejlesztése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</si>
  <si>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</si>
  <si>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</si>
  <si>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2.21. Dombóvári Úszó Egyesületet működési kiadásainak támogatása</t>
  </si>
  <si>
    <t>2.9. Önerő biztosítása a Kapos-hegyháti Natúrpark Egyesület számára</t>
  </si>
  <si>
    <t>Dombóvári Százszorszép Óvoda és Bölcsőde</t>
  </si>
  <si>
    <t>106. cím összesen:</t>
  </si>
  <si>
    <t>"10. melléklet a 9/2019. (II. 28.) önkormányzati rendelethez"</t>
  </si>
  <si>
    <t xml:space="preserve">2019. jav. mód. </t>
  </si>
  <si>
    <t>jav. mód.</t>
  </si>
  <si>
    <t>"2.a. melléklet a 9/2019. (II. 28.) önkormányzati rendelethez"</t>
  </si>
  <si>
    <t>"4. melléklet a 9/2019. (II. 28.) önkormányzati rendelethez"</t>
  </si>
  <si>
    <t>2.7. Farkas Attila Uszoda vizesblokk és öltöző felújítására</t>
  </si>
  <si>
    <t>47. Farkas Attila Uszoda vizesblokk és öltöző felújítása (eszközbeszerzés)</t>
  </si>
  <si>
    <t>34. Farkas Attila Uszoda vizesblokk és öltöző felújítása</t>
  </si>
  <si>
    <t>101-103., 106. intézmények összesen</t>
  </si>
  <si>
    <t>3.8. Közművelődési érdekeltségnövelő pályázathoz önerő</t>
  </si>
  <si>
    <t>46. Szökőkút kialakítása a Tinódi Ház előtti téren</t>
  </si>
  <si>
    <t>Dombóvári Szivárvány Óvoda
(Szivárvány Óvoda és Bölcsőde Dombóvár 2019.07.31-ig)</t>
  </si>
  <si>
    <t>2. melléklet a 28/2019. (VIII. 30.) önkormányzati rendelethez</t>
  </si>
  <si>
    <t>1. melléklet a 28/2019. (VIII. 30.) önkormányzati rendelethez</t>
  </si>
  <si>
    <t>2.a. melléklet a 28/2019. (VIII. 30.) önkormányzati rendelethez</t>
  </si>
  <si>
    <t>3. melléklet a 28/2019. (VIII. 30.) önkormányzati rendelethez</t>
  </si>
  <si>
    <t>4. melléklet a 28/2019. (VIII.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</si>
</sst>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</cellStyleXfs>
  <cellXfs count="330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27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3" fontId="34" fillId="0" borderId="24" xfId="53" applyNumberFormat="1" applyFont="1" applyFill="1" applyBorder="1"/>
    <xf numFmtId="0" fontId="40" fillId="0" borderId="0" xfId="51" applyFont="1" applyAlignment="1">
      <alignment wrapText="1"/>
    </xf>
    <xf numFmtId="0" fontId="40" fillId="0" borderId="0" xfId="53" applyFont="1" applyFill="1" applyBorder="1" applyAlignment="1">
      <alignment horizontal="right"/>
    </xf>
    <xf numFmtId="0" fontId="39" fillId="0" borderId="0" xfId="51" applyFont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2" fillId="0" borderId="0" xfId="52" applyAlignment="1"/>
    <xf numFmtId="0" fontId="32" fillId="0" borderId="21" xfId="53" applyFont="1" applyFill="1" applyBorder="1" applyAlignment="1"/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3" fillId="0" borderId="0" xfId="53" applyFont="1" applyFill="1" applyBorder="1" applyAlignment="1">
      <alignment horizontal="right"/>
    </xf>
    <xf numFmtId="0" fontId="40" fillId="0" borderId="0" xfId="59" applyFont="1" applyFill="1" applyAlignment="1">
      <alignment horizontal="center" vertical="center" wrapText="1"/>
    </xf>
    <xf numFmtId="0" fontId="26" fillId="0" borderId="0" xfId="6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0" fontId="32" fillId="0" borderId="0" xfId="53" applyFont="1" applyFill="1" applyBorder="1"/>
    <xf numFmtId="0" fontId="22" fillId="0" borderId="12" xfId="53" applyFont="1" applyBorder="1"/>
    <xf numFmtId="0" fontId="2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3" fontId="34" fillId="0" borderId="34" xfId="53" applyNumberFormat="1" applyFont="1" applyFill="1" applyBorder="1" applyAlignment="1">
      <alignment horizontal="right"/>
    </xf>
    <xf numFmtId="0" fontId="2" fillId="0" borderId="0" xfId="52" applyAlignment="1"/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right"/>
    </xf>
    <xf numFmtId="0" fontId="32" fillId="0" borderId="0" xfId="53" applyFont="1" applyAlignment="1">
      <alignment horizontal="right"/>
    </xf>
    <xf numFmtId="0" fontId="26" fillId="0" borderId="0" xfId="51" applyFont="1" applyAlignment="1">
      <alignment horizontal="right"/>
    </xf>
    <xf numFmtId="0" fontId="27" fillId="0" borderId="0" xfId="53" applyFont="1" applyFill="1" applyBorder="1" applyAlignment="1">
      <alignment horizontal="right"/>
    </xf>
    <xf numFmtId="14" fontId="32" fillId="0" borderId="21" xfId="53" applyNumberFormat="1" applyFont="1" applyFill="1" applyBorder="1" applyAlignment="1">
      <alignment wrapText="1"/>
    </xf>
    <xf numFmtId="3" fontId="32" fillId="0" borderId="43" xfId="53" applyNumberFormat="1" applyFont="1" applyFill="1" applyBorder="1" applyAlignment="1">
      <alignment horizontal="right"/>
    </xf>
    <xf numFmtId="3" fontId="32" fillId="0" borderId="44" xfId="53" applyNumberFormat="1" applyFont="1" applyFill="1" applyBorder="1" applyAlignment="1">
      <alignment horizontal="center" wrapText="1"/>
    </xf>
    <xf numFmtId="0" fontId="32" fillId="0" borderId="44" xfId="53" applyFont="1" applyFill="1" applyBorder="1" applyAlignment="1">
      <alignment horizontal="center" wrapText="1"/>
    </xf>
    <xf numFmtId="0" fontId="32" fillId="0" borderId="45" xfId="53" applyFont="1" applyFill="1" applyBorder="1" applyAlignment="1">
      <alignment horizontal="center" wrapText="1"/>
    </xf>
    <xf numFmtId="1" fontId="34" fillId="0" borderId="37" xfId="53" applyNumberFormat="1" applyFont="1" applyFill="1" applyBorder="1" applyAlignment="1">
      <alignment horizontal="center"/>
    </xf>
    <xf numFmtId="1" fontId="34" fillId="0" borderId="38" xfId="53" applyNumberFormat="1" applyFont="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1" fontId="34" fillId="0" borderId="39" xfId="53" applyNumberFormat="1" applyFont="1" applyFill="1" applyBorder="1" applyAlignment="1">
      <alignment horizontal="center"/>
    </xf>
    <xf numFmtId="0" fontId="26" fillId="0" borderId="36" xfId="53" applyFont="1" applyFill="1" applyBorder="1" applyAlignment="1">
      <alignment horizontal="center" vertical="center" wrapText="1"/>
    </xf>
    <xf numFmtId="0" fontId="26" fillId="0" borderId="34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34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2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11.sz.melléklet_10.sz.mell-2012 évi ktgvetés-12.01.24 Bea" xfId="61" xr:uid="{00000000-0005-0000-0000-000036000000}"/>
    <cellStyle name="Normál_2009. ktv.rendelet" xfId="53" xr:uid="{00000000-0005-0000-0000-000037000000}"/>
    <cellStyle name="Normal_KTRSZJ" xfId="54" xr:uid="{00000000-0005-0000-0000-00003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1"/>
  <sheetViews>
    <sheetView tabSelected="1" view="pageBreakPreview" zoomScale="75" zoomScaleNormal="75" zoomScaleSheetLayoutView="75" workbookViewId="0">
      <pane ySplit="8" topLeftCell="A9" activePane="bottomLeft" state="frozen"/>
      <selection pane="bottomLeft" activeCell="Q10" sqref="Q10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4.5703125" style="29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282" customFormat="1" x14ac:dyDescent="0.25">
      <c r="A1" s="150"/>
      <c r="B1" s="209"/>
      <c r="C1" s="281"/>
      <c r="D1" s="150"/>
      <c r="E1" s="150"/>
      <c r="F1" s="150"/>
      <c r="G1" s="150"/>
      <c r="H1" s="150"/>
      <c r="I1" s="150"/>
      <c r="J1" s="150"/>
      <c r="K1" s="209" t="s">
        <v>566</v>
      </c>
    </row>
    <row r="2" spans="1:11" s="11" customFormat="1" x14ac:dyDescent="0.25">
      <c r="A2" s="150"/>
      <c r="B2" s="151"/>
      <c r="C2" s="151"/>
      <c r="D2" s="151"/>
      <c r="E2" s="151"/>
      <c r="F2" s="151"/>
      <c r="G2" s="209"/>
      <c r="H2" s="151"/>
      <c r="I2" s="151"/>
      <c r="J2" s="151"/>
      <c r="K2" s="283" t="s">
        <v>533</v>
      </c>
    </row>
    <row r="3" spans="1:11" s="11" customFormat="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s="10" customFormat="1" x14ac:dyDescent="0.25">
      <c r="A4" s="152"/>
      <c r="B4" s="152"/>
      <c r="C4" s="152" t="s">
        <v>6</v>
      </c>
      <c r="D4" s="150"/>
      <c r="E4" s="150"/>
      <c r="F4" s="150"/>
      <c r="G4" s="150"/>
      <c r="H4" s="150"/>
      <c r="I4" s="150"/>
      <c r="J4" s="150"/>
      <c r="K4" s="150"/>
    </row>
    <row r="5" spans="1:11" s="10" customFormat="1" ht="17.25" thickBot="1" x14ac:dyDescent="0.3">
      <c r="A5" s="153"/>
      <c r="B5" s="153"/>
      <c r="C5" s="153" t="s">
        <v>295</v>
      </c>
      <c r="D5" s="154"/>
      <c r="E5" s="154"/>
      <c r="F5" s="154"/>
      <c r="G5" s="154"/>
      <c r="H5" s="150"/>
      <c r="I5" s="150"/>
      <c r="J5" s="150"/>
      <c r="K5" s="150"/>
    </row>
    <row r="6" spans="1:11" s="10" customFormat="1" ht="17.25" thickBot="1" x14ac:dyDescent="0.3">
      <c r="A6" s="155"/>
      <c r="B6" s="156"/>
      <c r="C6" s="157"/>
      <c r="D6" s="306" t="s">
        <v>520</v>
      </c>
      <c r="E6" s="307"/>
      <c r="F6" s="307"/>
      <c r="G6" s="307"/>
      <c r="H6" s="306" t="s">
        <v>523</v>
      </c>
      <c r="I6" s="311"/>
      <c r="J6" s="311"/>
      <c r="K6" s="312"/>
    </row>
    <row r="7" spans="1:11" s="10" customFormat="1" ht="45.75" thickBot="1" x14ac:dyDescent="0.3">
      <c r="A7" s="45"/>
      <c r="B7" s="57"/>
      <c r="C7" s="158"/>
      <c r="D7" s="159" t="s">
        <v>29</v>
      </c>
      <c r="E7" s="160" t="s">
        <v>48</v>
      </c>
      <c r="F7" s="161" t="s">
        <v>49</v>
      </c>
      <c r="G7" s="162" t="s">
        <v>50</v>
      </c>
      <c r="H7" s="302" t="s">
        <v>29</v>
      </c>
      <c r="I7" s="303" t="s">
        <v>48</v>
      </c>
      <c r="J7" s="304" t="s">
        <v>49</v>
      </c>
      <c r="K7" s="305" t="s">
        <v>50</v>
      </c>
    </row>
    <row r="8" spans="1:11" s="10" customFormat="1" x14ac:dyDescent="0.25">
      <c r="A8" s="164" t="s">
        <v>7</v>
      </c>
      <c r="B8" s="205" t="s">
        <v>8</v>
      </c>
      <c r="C8" s="206" t="s">
        <v>9</v>
      </c>
      <c r="D8" s="164"/>
      <c r="E8" s="165"/>
      <c r="F8" s="165"/>
      <c r="G8" s="166"/>
      <c r="H8" s="164"/>
      <c r="I8" s="165"/>
      <c r="J8" s="165"/>
      <c r="K8" s="166"/>
    </row>
    <row r="9" spans="1:11" s="10" customFormat="1" x14ac:dyDescent="0.25">
      <c r="A9" s="22"/>
      <c r="B9" s="23"/>
      <c r="C9" s="24"/>
      <c r="D9" s="22"/>
      <c r="E9" s="29"/>
      <c r="F9" s="29"/>
      <c r="G9" s="30"/>
      <c r="H9" s="22"/>
      <c r="I9" s="29"/>
      <c r="J9" s="29"/>
      <c r="K9" s="30"/>
    </row>
    <row r="10" spans="1:11" s="10" customFormat="1" ht="29.25" x14ac:dyDescent="0.25">
      <c r="A10" s="25">
        <v>101</v>
      </c>
      <c r="B10" s="23"/>
      <c r="C10" s="60" t="s">
        <v>564</v>
      </c>
      <c r="D10" s="25"/>
      <c r="E10" s="32"/>
      <c r="F10" s="32"/>
      <c r="G10" s="101"/>
      <c r="H10" s="25"/>
      <c r="I10" s="32"/>
      <c r="J10" s="32"/>
      <c r="K10" s="101"/>
    </row>
    <row r="11" spans="1:11" s="10" customFormat="1" x14ac:dyDescent="0.25">
      <c r="A11" s="25"/>
      <c r="B11" s="23" t="s">
        <v>10</v>
      </c>
      <c r="C11" s="24" t="s">
        <v>116</v>
      </c>
      <c r="D11" s="22"/>
      <c r="E11" s="29"/>
      <c r="F11" s="29"/>
      <c r="G11" s="30"/>
      <c r="H11" s="22"/>
      <c r="I11" s="29"/>
      <c r="J11" s="29"/>
      <c r="K11" s="30"/>
    </row>
    <row r="12" spans="1:11" s="10" customFormat="1" x14ac:dyDescent="0.25">
      <c r="A12" s="25"/>
      <c r="B12" s="23"/>
      <c r="C12" s="24" t="s">
        <v>4</v>
      </c>
      <c r="D12" s="33">
        <v>4800</v>
      </c>
      <c r="E12" s="28">
        <v>4800</v>
      </c>
      <c r="F12" s="28"/>
      <c r="G12" s="98"/>
      <c r="H12" s="33">
        <v>3837</v>
      </c>
      <c r="I12" s="28">
        <v>3837</v>
      </c>
      <c r="J12" s="28"/>
      <c r="K12" s="98"/>
    </row>
    <row r="13" spans="1:11" s="10" customFormat="1" x14ac:dyDescent="0.25">
      <c r="A13" s="25"/>
      <c r="B13" s="23"/>
      <c r="C13" s="24" t="s">
        <v>69</v>
      </c>
      <c r="D13" s="33">
        <v>5000</v>
      </c>
      <c r="E13" s="28">
        <v>5000</v>
      </c>
      <c r="F13" s="28"/>
      <c r="G13" s="98"/>
      <c r="H13" s="33">
        <v>4000</v>
      </c>
      <c r="I13" s="28">
        <v>4000</v>
      </c>
      <c r="J13" s="28"/>
      <c r="K13" s="98"/>
    </row>
    <row r="14" spans="1:11" s="10" customFormat="1" x14ac:dyDescent="0.25">
      <c r="A14" s="25"/>
      <c r="B14" s="23"/>
      <c r="C14" s="36" t="s">
        <v>30</v>
      </c>
      <c r="D14" s="37">
        <f t="shared" ref="D14:G14" si="0">SUM(D12:D13)</f>
        <v>9800</v>
      </c>
      <c r="E14" s="38">
        <f t="shared" si="0"/>
        <v>9800</v>
      </c>
      <c r="F14" s="38">
        <f t="shared" si="0"/>
        <v>0</v>
      </c>
      <c r="G14" s="99">
        <f t="shared" si="0"/>
        <v>0</v>
      </c>
      <c r="H14" s="37">
        <f t="shared" ref="H14:K14" si="1">SUM(H12:H13)</f>
        <v>7837</v>
      </c>
      <c r="I14" s="38">
        <f t="shared" si="1"/>
        <v>7837</v>
      </c>
      <c r="J14" s="38">
        <f t="shared" si="1"/>
        <v>0</v>
      </c>
      <c r="K14" s="99">
        <f t="shared" si="1"/>
        <v>0</v>
      </c>
    </row>
    <row r="15" spans="1:11" s="10" customFormat="1" x14ac:dyDescent="0.25">
      <c r="A15" s="25"/>
      <c r="B15" s="23" t="s">
        <v>76</v>
      </c>
      <c r="C15" s="24" t="s">
        <v>39</v>
      </c>
      <c r="D15" s="33"/>
      <c r="E15" s="28"/>
      <c r="F15" s="28"/>
      <c r="G15" s="98"/>
      <c r="H15" s="33"/>
      <c r="I15" s="28"/>
      <c r="J15" s="28"/>
      <c r="K15" s="98"/>
    </row>
    <row r="16" spans="1:11" s="10" customFormat="1" x14ac:dyDescent="0.25">
      <c r="A16" s="25"/>
      <c r="B16" s="23"/>
      <c r="C16" s="24" t="s">
        <v>64</v>
      </c>
      <c r="D16" s="83"/>
      <c r="E16" s="28"/>
      <c r="F16" s="28"/>
      <c r="G16" s="98"/>
      <c r="H16" s="83"/>
      <c r="I16" s="28"/>
      <c r="J16" s="28"/>
      <c r="K16" s="98"/>
    </row>
    <row r="17" spans="1:11" s="10" customFormat="1" x14ac:dyDescent="0.25">
      <c r="A17" s="25"/>
      <c r="B17" s="23"/>
      <c r="C17" s="24" t="s">
        <v>486</v>
      </c>
      <c r="D17" s="83"/>
      <c r="E17" s="28"/>
      <c r="F17" s="28"/>
      <c r="G17" s="98"/>
      <c r="H17" s="83">
        <v>2340</v>
      </c>
      <c r="I17" s="28">
        <v>2340</v>
      </c>
      <c r="J17" s="28"/>
      <c r="K17" s="98"/>
    </row>
    <row r="18" spans="1:11" s="10" customFormat="1" x14ac:dyDescent="0.25">
      <c r="A18" s="25"/>
      <c r="B18" s="23"/>
      <c r="C18" s="24" t="s">
        <v>487</v>
      </c>
      <c r="D18" s="83"/>
      <c r="E18" s="28"/>
      <c r="F18" s="28"/>
      <c r="G18" s="265"/>
      <c r="H18" s="83">
        <v>46</v>
      </c>
      <c r="I18" s="28">
        <v>46</v>
      </c>
      <c r="J18" s="28"/>
      <c r="K18" s="104"/>
    </row>
    <row r="19" spans="1:11" s="20" customFormat="1" x14ac:dyDescent="0.25">
      <c r="A19" s="34"/>
      <c r="B19" s="35"/>
      <c r="C19" s="36" t="s">
        <v>30</v>
      </c>
      <c r="D19" s="85">
        <f>SUM(D17)</f>
        <v>0</v>
      </c>
      <c r="E19" s="38">
        <f t="shared" ref="E19:G19" si="2">SUM(E17)</f>
        <v>0</v>
      </c>
      <c r="F19" s="38">
        <f t="shared" si="2"/>
        <v>0</v>
      </c>
      <c r="G19" s="254">
        <f t="shared" si="2"/>
        <v>0</v>
      </c>
      <c r="H19" s="85">
        <f>SUM(H17:H18)</f>
        <v>2386</v>
      </c>
      <c r="I19" s="38">
        <f t="shared" ref="I19:K19" si="3">SUM(I17:I18)</f>
        <v>2386</v>
      </c>
      <c r="J19" s="38">
        <f t="shared" si="3"/>
        <v>0</v>
      </c>
      <c r="K19" s="102">
        <f t="shared" si="3"/>
        <v>0</v>
      </c>
    </row>
    <row r="20" spans="1:11" s="10" customFormat="1" x14ac:dyDescent="0.25">
      <c r="A20" s="22"/>
      <c r="B20" s="23"/>
      <c r="C20" s="27" t="s">
        <v>12</v>
      </c>
      <c r="D20" s="167">
        <f>D14+D15</f>
        <v>9800</v>
      </c>
      <c r="E20" s="31">
        <f t="shared" ref="E20:G20" si="4">E14+E15</f>
        <v>9800</v>
      </c>
      <c r="F20" s="31">
        <f t="shared" si="4"/>
        <v>0</v>
      </c>
      <c r="G20" s="97">
        <f t="shared" si="4"/>
        <v>0</v>
      </c>
      <c r="H20" s="167">
        <f>H14+H19</f>
        <v>10223</v>
      </c>
      <c r="I20" s="31">
        <f t="shared" ref="I20:K20" si="5">I14+I19</f>
        <v>10223</v>
      </c>
      <c r="J20" s="31">
        <f t="shared" si="5"/>
        <v>0</v>
      </c>
      <c r="K20" s="168">
        <f t="shared" si="5"/>
        <v>0</v>
      </c>
    </row>
    <row r="21" spans="1:11" s="10" customFormat="1" x14ac:dyDescent="0.25">
      <c r="A21" s="22"/>
      <c r="B21" s="23"/>
      <c r="C21" s="27"/>
      <c r="D21" s="167"/>
      <c r="E21" s="31"/>
      <c r="F21" s="31"/>
      <c r="G21" s="97"/>
      <c r="H21" s="167"/>
      <c r="I21" s="31"/>
      <c r="J21" s="31"/>
      <c r="K21" s="168"/>
    </row>
    <row r="22" spans="1:11" s="10" customFormat="1" x14ac:dyDescent="0.25">
      <c r="A22" s="25">
        <v>106</v>
      </c>
      <c r="B22" s="23"/>
      <c r="C22" s="200" t="s">
        <v>551</v>
      </c>
      <c r="D22" s="25"/>
      <c r="E22" s="32"/>
      <c r="F22" s="32"/>
      <c r="G22" s="101"/>
      <c r="H22" s="25"/>
      <c r="I22" s="32"/>
      <c r="J22" s="32"/>
      <c r="K22" s="101"/>
    </row>
    <row r="23" spans="1:11" s="10" customFormat="1" x14ac:dyDescent="0.25">
      <c r="A23" s="25"/>
      <c r="B23" s="23" t="s">
        <v>10</v>
      </c>
      <c r="C23" s="24" t="s">
        <v>116</v>
      </c>
      <c r="D23" s="22"/>
      <c r="E23" s="29"/>
      <c r="F23" s="29"/>
      <c r="G23" s="30"/>
      <c r="H23" s="83">
        <v>1963</v>
      </c>
      <c r="I23" s="28">
        <v>1963</v>
      </c>
      <c r="J23" s="29"/>
      <c r="K23" s="30"/>
    </row>
    <row r="24" spans="1:11" s="10" customFormat="1" x14ac:dyDescent="0.25">
      <c r="A24" s="22"/>
      <c r="B24" s="23"/>
      <c r="C24" s="27" t="s">
        <v>552</v>
      </c>
      <c r="D24" s="167">
        <v>0</v>
      </c>
      <c r="E24" s="31">
        <v>0</v>
      </c>
      <c r="F24" s="31">
        <v>0</v>
      </c>
      <c r="G24" s="97">
        <v>0</v>
      </c>
      <c r="H24" s="167">
        <f>SUM(H23)</f>
        <v>1963</v>
      </c>
      <c r="I24" s="31">
        <f t="shared" ref="I24:K24" si="6">SUM(I23)</f>
        <v>1963</v>
      </c>
      <c r="J24" s="31">
        <f t="shared" si="6"/>
        <v>0</v>
      </c>
      <c r="K24" s="267">
        <f t="shared" si="6"/>
        <v>0</v>
      </c>
    </row>
    <row r="25" spans="1:11" s="10" customFormat="1" x14ac:dyDescent="0.25">
      <c r="A25" s="22"/>
      <c r="B25" s="23"/>
      <c r="C25" s="27"/>
      <c r="D25" s="167"/>
      <c r="E25" s="31"/>
      <c r="F25" s="31"/>
      <c r="G25" s="97"/>
      <c r="H25" s="167"/>
      <c r="I25" s="31"/>
      <c r="J25" s="31"/>
      <c r="K25" s="168"/>
    </row>
    <row r="26" spans="1:11" s="10" customFormat="1" x14ac:dyDescent="0.25">
      <c r="A26" s="25">
        <v>102</v>
      </c>
      <c r="B26" s="23"/>
      <c r="C26" s="27" t="s">
        <v>52</v>
      </c>
      <c r="D26" s="25"/>
      <c r="E26" s="32"/>
      <c r="F26" s="32"/>
      <c r="G26" s="101"/>
      <c r="H26" s="25"/>
      <c r="I26" s="32"/>
      <c r="J26" s="32"/>
      <c r="K26" s="101"/>
    </row>
    <row r="27" spans="1:11" s="10" customFormat="1" x14ac:dyDescent="0.25">
      <c r="A27" s="25"/>
      <c r="B27" s="23" t="s">
        <v>10</v>
      </c>
      <c r="C27" s="24" t="s">
        <v>116</v>
      </c>
      <c r="D27" s="33">
        <v>87000</v>
      </c>
      <c r="E27" s="28">
        <v>87000</v>
      </c>
      <c r="F27" s="28"/>
      <c r="G27" s="98"/>
      <c r="H27" s="33">
        <v>87000</v>
      </c>
      <c r="I27" s="28">
        <v>87000</v>
      </c>
      <c r="J27" s="28"/>
      <c r="K27" s="98"/>
    </row>
    <row r="28" spans="1:11" s="10" customFormat="1" x14ac:dyDescent="0.25">
      <c r="A28" s="25"/>
      <c r="B28" s="23" t="s">
        <v>76</v>
      </c>
      <c r="C28" s="24" t="s">
        <v>39</v>
      </c>
      <c r="D28" s="33"/>
      <c r="E28" s="28"/>
      <c r="F28" s="28"/>
      <c r="G28" s="98"/>
      <c r="H28" s="33"/>
      <c r="I28" s="28"/>
      <c r="J28" s="28"/>
      <c r="K28" s="98"/>
    </row>
    <row r="29" spans="1:11" s="10" customFormat="1" x14ac:dyDescent="0.25">
      <c r="A29" s="25"/>
      <c r="B29" s="23"/>
      <c r="C29" s="24" t="s">
        <v>64</v>
      </c>
      <c r="D29" s="83"/>
      <c r="E29" s="28"/>
      <c r="F29" s="28"/>
      <c r="G29" s="98"/>
      <c r="H29" s="83"/>
      <c r="I29" s="28"/>
      <c r="J29" s="28"/>
      <c r="K29" s="98"/>
    </row>
    <row r="30" spans="1:11" s="10" customFormat="1" x14ac:dyDescent="0.25">
      <c r="A30" s="25"/>
      <c r="B30" s="23"/>
      <c r="C30" s="24" t="s">
        <v>486</v>
      </c>
      <c r="D30" s="83"/>
      <c r="E30" s="28"/>
      <c r="F30" s="28"/>
      <c r="G30" s="98"/>
      <c r="H30" s="83">
        <v>1540</v>
      </c>
      <c r="I30" s="28">
        <v>1540</v>
      </c>
      <c r="J30" s="28"/>
      <c r="K30" s="98"/>
    </row>
    <row r="31" spans="1:11" s="10" customFormat="1" x14ac:dyDescent="0.25">
      <c r="A31" s="25"/>
      <c r="B31" s="23"/>
      <c r="C31" s="24" t="s">
        <v>487</v>
      </c>
      <c r="D31" s="83"/>
      <c r="E31" s="28"/>
      <c r="F31" s="28"/>
      <c r="G31" s="265"/>
      <c r="H31" s="83">
        <v>32</v>
      </c>
      <c r="I31" s="28">
        <v>32</v>
      </c>
      <c r="J31" s="28"/>
      <c r="K31" s="104"/>
    </row>
    <row r="32" spans="1:11" s="20" customFormat="1" x14ac:dyDescent="0.25">
      <c r="A32" s="34"/>
      <c r="B32" s="35"/>
      <c r="C32" s="36" t="s">
        <v>30</v>
      </c>
      <c r="D32" s="85">
        <f>SUM(D30)</f>
        <v>0</v>
      </c>
      <c r="E32" s="38">
        <f t="shared" ref="E32:G32" si="7">SUM(E30)</f>
        <v>0</v>
      </c>
      <c r="F32" s="38">
        <f t="shared" si="7"/>
        <v>0</v>
      </c>
      <c r="G32" s="254">
        <f t="shared" si="7"/>
        <v>0</v>
      </c>
      <c r="H32" s="85">
        <f>SUM(H30:H31)</f>
        <v>1572</v>
      </c>
      <c r="I32" s="38">
        <f t="shared" ref="I32:K32" si="8">SUM(I30:I31)</f>
        <v>1572</v>
      </c>
      <c r="J32" s="38">
        <f t="shared" si="8"/>
        <v>0</v>
      </c>
      <c r="K32" s="102">
        <f t="shared" si="8"/>
        <v>0</v>
      </c>
    </row>
    <row r="33" spans="1:11" s="10" customFormat="1" x14ac:dyDescent="0.25">
      <c r="A33" s="22"/>
      <c r="B33" s="23"/>
      <c r="C33" s="27" t="s">
        <v>34</v>
      </c>
      <c r="D33" s="167">
        <f>D27+D28</f>
        <v>87000</v>
      </c>
      <c r="E33" s="31">
        <f t="shared" ref="E33:G33" si="9">E27+E28</f>
        <v>87000</v>
      </c>
      <c r="F33" s="31">
        <f t="shared" si="9"/>
        <v>0</v>
      </c>
      <c r="G33" s="97">
        <f t="shared" si="9"/>
        <v>0</v>
      </c>
      <c r="H33" s="167">
        <f>H27+H32</f>
        <v>88572</v>
      </c>
      <c r="I33" s="31">
        <f t="shared" ref="I33:K33" si="10">I27+I32</f>
        <v>88572</v>
      </c>
      <c r="J33" s="31">
        <f t="shared" si="10"/>
        <v>0</v>
      </c>
      <c r="K33" s="168">
        <f t="shared" si="10"/>
        <v>0</v>
      </c>
    </row>
    <row r="34" spans="1:11" s="19" customFormat="1" x14ac:dyDescent="0.25">
      <c r="A34" s="22"/>
      <c r="B34" s="26"/>
      <c r="C34" s="24" t="s">
        <v>5</v>
      </c>
      <c r="D34" s="22"/>
      <c r="E34" s="29"/>
      <c r="F34" s="29"/>
      <c r="G34" s="30"/>
      <c r="H34" s="22"/>
      <c r="I34" s="29"/>
      <c r="J34" s="29"/>
      <c r="K34" s="30"/>
    </row>
    <row r="35" spans="1:11" s="10" customFormat="1" x14ac:dyDescent="0.25">
      <c r="A35" s="25">
        <v>103</v>
      </c>
      <c r="B35" s="23"/>
      <c r="C35" s="200" t="s">
        <v>290</v>
      </c>
      <c r="D35" s="25"/>
      <c r="E35" s="32"/>
      <c r="F35" s="32"/>
      <c r="G35" s="101"/>
      <c r="H35" s="25"/>
      <c r="I35" s="32"/>
      <c r="J35" s="32"/>
      <c r="K35" s="101"/>
    </row>
    <row r="36" spans="1:11" s="10" customFormat="1" x14ac:dyDescent="0.25">
      <c r="A36" s="22"/>
      <c r="B36" s="23" t="s">
        <v>10</v>
      </c>
      <c r="C36" s="24" t="s">
        <v>116</v>
      </c>
      <c r="D36" s="33">
        <v>2000</v>
      </c>
      <c r="E36" s="28">
        <v>2000</v>
      </c>
      <c r="F36" s="28"/>
      <c r="G36" s="98"/>
      <c r="H36" s="33">
        <v>2000</v>
      </c>
      <c r="I36" s="28">
        <v>2000</v>
      </c>
      <c r="J36" s="28"/>
      <c r="K36" s="98"/>
    </row>
    <row r="37" spans="1:11" s="10" customFormat="1" x14ac:dyDescent="0.25">
      <c r="A37" s="25"/>
      <c r="B37" s="23" t="s">
        <v>76</v>
      </c>
      <c r="C37" s="24" t="s">
        <v>39</v>
      </c>
      <c r="D37" s="33"/>
      <c r="E37" s="28"/>
      <c r="F37" s="28"/>
      <c r="G37" s="98"/>
      <c r="H37" s="33"/>
      <c r="I37" s="28"/>
      <c r="J37" s="28"/>
      <c r="K37" s="98"/>
    </row>
    <row r="38" spans="1:11" s="10" customFormat="1" x14ac:dyDescent="0.25">
      <c r="A38" s="25"/>
      <c r="B38" s="23"/>
      <c r="C38" s="24" t="s">
        <v>64</v>
      </c>
      <c r="D38" s="83"/>
      <c r="E38" s="28"/>
      <c r="F38" s="28"/>
      <c r="G38" s="98"/>
      <c r="H38" s="83"/>
      <c r="I38" s="28"/>
      <c r="J38" s="28"/>
      <c r="K38" s="98"/>
    </row>
    <row r="39" spans="1:11" s="10" customFormat="1" x14ac:dyDescent="0.25">
      <c r="A39" s="25"/>
      <c r="B39" s="23"/>
      <c r="C39" s="24" t="s">
        <v>486</v>
      </c>
      <c r="D39" s="83"/>
      <c r="E39" s="28"/>
      <c r="F39" s="28"/>
      <c r="G39" s="98"/>
      <c r="H39" s="83">
        <v>1667</v>
      </c>
      <c r="I39" s="28">
        <v>1667</v>
      </c>
      <c r="J39" s="28"/>
      <c r="K39" s="98"/>
    </row>
    <row r="40" spans="1:11" s="10" customFormat="1" x14ac:dyDescent="0.25">
      <c r="A40" s="25"/>
      <c r="B40" s="23"/>
      <c r="C40" s="24" t="s">
        <v>488</v>
      </c>
      <c r="D40" s="83"/>
      <c r="E40" s="28"/>
      <c r="F40" s="28"/>
      <c r="G40" s="265"/>
      <c r="H40" s="83">
        <v>12</v>
      </c>
      <c r="I40" s="28">
        <v>12</v>
      </c>
      <c r="J40" s="28"/>
      <c r="K40" s="104"/>
    </row>
    <row r="41" spans="1:11" s="20" customFormat="1" x14ac:dyDescent="0.25">
      <c r="A41" s="34"/>
      <c r="B41" s="35"/>
      <c r="C41" s="36" t="s">
        <v>30</v>
      </c>
      <c r="D41" s="85">
        <f>SUM(D39)</f>
        <v>0</v>
      </c>
      <c r="E41" s="38">
        <f t="shared" ref="E41:G41" si="11">SUM(E39)</f>
        <v>0</v>
      </c>
      <c r="F41" s="38">
        <f t="shared" si="11"/>
        <v>0</v>
      </c>
      <c r="G41" s="254">
        <f t="shared" si="11"/>
        <v>0</v>
      </c>
      <c r="H41" s="85">
        <f>SUM(H39:H40)</f>
        <v>1679</v>
      </c>
      <c r="I41" s="38">
        <f t="shared" ref="I41:K41" si="12">SUM(I39:I40)</f>
        <v>1679</v>
      </c>
      <c r="J41" s="38">
        <f t="shared" si="12"/>
        <v>0</v>
      </c>
      <c r="K41" s="102">
        <f t="shared" si="12"/>
        <v>0</v>
      </c>
    </row>
    <row r="42" spans="1:11" s="10" customFormat="1" x14ac:dyDescent="0.25">
      <c r="A42" s="22"/>
      <c r="B42" s="23"/>
      <c r="C42" s="27" t="s">
        <v>22</v>
      </c>
      <c r="D42" s="167">
        <f>D36+D37</f>
        <v>2000</v>
      </c>
      <c r="E42" s="31">
        <f t="shared" ref="E42:G42" si="13">E36+E37</f>
        <v>2000</v>
      </c>
      <c r="F42" s="31">
        <f t="shared" si="13"/>
        <v>0</v>
      </c>
      <c r="G42" s="97">
        <f t="shared" si="13"/>
        <v>0</v>
      </c>
      <c r="H42" s="167">
        <f>H36+H41</f>
        <v>3679</v>
      </c>
      <c r="I42" s="31">
        <f t="shared" ref="I42:K42" si="14">I36+I41</f>
        <v>3679</v>
      </c>
      <c r="J42" s="31">
        <f t="shared" si="14"/>
        <v>0</v>
      </c>
      <c r="K42" s="168">
        <f t="shared" si="14"/>
        <v>0</v>
      </c>
    </row>
    <row r="43" spans="1:11" s="10" customFormat="1" ht="17.25" customHeight="1" x14ac:dyDescent="0.25">
      <c r="A43" s="22"/>
      <c r="B43" s="23"/>
      <c r="C43" s="24"/>
      <c r="D43" s="22"/>
      <c r="E43" s="29"/>
      <c r="F43" s="29"/>
      <c r="G43" s="30"/>
      <c r="H43" s="22"/>
      <c r="I43" s="29"/>
      <c r="J43" s="29"/>
      <c r="K43" s="30"/>
    </row>
    <row r="44" spans="1:11" s="10" customFormat="1" x14ac:dyDescent="0.25">
      <c r="A44" s="25"/>
      <c r="B44" s="26"/>
      <c r="C44" s="27" t="s">
        <v>561</v>
      </c>
      <c r="D44" s="167">
        <f t="shared" ref="D44:G44" si="15">D20+D33+D42</f>
        <v>98800</v>
      </c>
      <c r="E44" s="31">
        <f t="shared" si="15"/>
        <v>98800</v>
      </c>
      <c r="F44" s="31">
        <f t="shared" si="15"/>
        <v>0</v>
      </c>
      <c r="G44" s="97">
        <f t="shared" si="15"/>
        <v>0</v>
      </c>
      <c r="H44" s="167">
        <f>H20+H33+H42+H24</f>
        <v>104437</v>
      </c>
      <c r="I44" s="31">
        <f t="shared" ref="I44:K44" si="16">I20+I33+I42+I24</f>
        <v>104437</v>
      </c>
      <c r="J44" s="31">
        <f t="shared" si="16"/>
        <v>0</v>
      </c>
      <c r="K44" s="267">
        <f t="shared" si="16"/>
        <v>0</v>
      </c>
    </row>
    <row r="45" spans="1:11" s="10" customFormat="1" x14ac:dyDescent="0.25">
      <c r="A45" s="22"/>
      <c r="B45" s="23"/>
      <c r="C45" s="24"/>
      <c r="D45" s="22"/>
      <c r="E45" s="29"/>
      <c r="F45" s="29"/>
      <c r="G45" s="30"/>
      <c r="H45" s="22"/>
      <c r="I45" s="29"/>
      <c r="J45" s="29"/>
      <c r="K45" s="30"/>
    </row>
    <row r="46" spans="1:11" s="10" customFormat="1" x14ac:dyDescent="0.25">
      <c r="A46" s="169">
        <v>104</v>
      </c>
      <c r="B46" s="40"/>
      <c r="C46" s="27" t="s">
        <v>53</v>
      </c>
      <c r="D46" s="77"/>
      <c r="E46" s="31"/>
      <c r="F46" s="31"/>
      <c r="G46" s="97"/>
      <c r="H46" s="77"/>
      <c r="I46" s="31"/>
      <c r="J46" s="31"/>
      <c r="K46" s="97"/>
    </row>
    <row r="47" spans="1:11" s="10" customFormat="1" x14ac:dyDescent="0.25">
      <c r="A47" s="25"/>
      <c r="B47" s="23" t="s">
        <v>10</v>
      </c>
      <c r="C47" s="24" t="s">
        <v>116</v>
      </c>
      <c r="D47" s="33"/>
      <c r="E47" s="28"/>
      <c r="F47" s="28"/>
      <c r="G47" s="98"/>
      <c r="H47" s="33"/>
      <c r="I47" s="28"/>
      <c r="J47" s="28"/>
      <c r="K47" s="98"/>
    </row>
    <row r="48" spans="1:11" s="10" customFormat="1" x14ac:dyDescent="0.25">
      <c r="A48" s="25"/>
      <c r="B48" s="23"/>
      <c r="C48" s="24" t="s">
        <v>117</v>
      </c>
      <c r="D48" s="33">
        <v>8000</v>
      </c>
      <c r="E48" s="28">
        <v>8000</v>
      </c>
      <c r="F48" s="28"/>
      <c r="G48" s="98"/>
      <c r="H48" s="33">
        <v>8000</v>
      </c>
      <c r="I48" s="28">
        <v>8000</v>
      </c>
      <c r="J48" s="28"/>
      <c r="K48" s="98"/>
    </row>
    <row r="49" spans="1:11" s="10" customFormat="1" x14ac:dyDescent="0.25">
      <c r="A49" s="25"/>
      <c r="B49" s="23"/>
      <c r="C49" s="24" t="s">
        <v>118</v>
      </c>
      <c r="D49" s="33">
        <v>0</v>
      </c>
      <c r="E49" s="28">
        <v>0</v>
      </c>
      <c r="F49" s="28"/>
      <c r="G49" s="98"/>
      <c r="H49" s="33">
        <v>0</v>
      </c>
      <c r="I49" s="28">
        <v>0</v>
      </c>
      <c r="J49" s="28"/>
      <c r="K49" s="98"/>
    </row>
    <row r="50" spans="1:11" s="20" customFormat="1" x14ac:dyDescent="0.25">
      <c r="A50" s="34"/>
      <c r="B50" s="35"/>
      <c r="C50" s="36" t="s">
        <v>30</v>
      </c>
      <c r="D50" s="37">
        <f t="shared" ref="D50:G50" si="17">SUM(D48:D49)</f>
        <v>8000</v>
      </c>
      <c r="E50" s="38">
        <f t="shared" si="17"/>
        <v>8000</v>
      </c>
      <c r="F50" s="38">
        <f t="shared" si="17"/>
        <v>0</v>
      </c>
      <c r="G50" s="99">
        <f t="shared" si="17"/>
        <v>0</v>
      </c>
      <c r="H50" s="37">
        <f t="shared" ref="H50:K50" si="18">SUM(H48:H49)</f>
        <v>8000</v>
      </c>
      <c r="I50" s="38">
        <f t="shared" si="18"/>
        <v>8000</v>
      </c>
      <c r="J50" s="38">
        <f t="shared" si="18"/>
        <v>0</v>
      </c>
      <c r="K50" s="99">
        <f t="shared" si="18"/>
        <v>0</v>
      </c>
    </row>
    <row r="51" spans="1:11" s="10" customFormat="1" x14ac:dyDescent="0.25">
      <c r="A51" s="25"/>
      <c r="B51" s="23" t="s">
        <v>76</v>
      </c>
      <c r="C51" s="24" t="s">
        <v>39</v>
      </c>
      <c r="D51" s="33">
        <v>0</v>
      </c>
      <c r="E51" s="28">
        <v>0</v>
      </c>
      <c r="F51" s="28">
        <v>0</v>
      </c>
      <c r="G51" s="98">
        <v>0</v>
      </c>
      <c r="H51" s="33">
        <v>0</v>
      </c>
      <c r="I51" s="28">
        <v>0</v>
      </c>
      <c r="J51" s="28">
        <v>0</v>
      </c>
      <c r="K51" s="98">
        <v>0</v>
      </c>
    </row>
    <row r="52" spans="1:11" s="10" customFormat="1" x14ac:dyDescent="0.25">
      <c r="A52" s="25"/>
      <c r="B52" s="23"/>
      <c r="C52" s="43" t="s">
        <v>64</v>
      </c>
      <c r="D52" s="83"/>
      <c r="E52" s="28"/>
      <c r="F52" s="28"/>
      <c r="G52" s="98"/>
      <c r="H52" s="83"/>
      <c r="I52" s="28"/>
      <c r="J52" s="28"/>
      <c r="K52" s="98"/>
    </row>
    <row r="53" spans="1:11" s="10" customFormat="1" x14ac:dyDescent="0.25">
      <c r="A53" s="25"/>
      <c r="B53" s="23"/>
      <c r="C53" s="274" t="s">
        <v>454</v>
      </c>
      <c r="D53" s="83">
        <v>2849</v>
      </c>
      <c r="E53" s="28">
        <v>2849</v>
      </c>
      <c r="F53" s="28"/>
      <c r="G53" s="98"/>
      <c r="H53" s="83">
        <v>2849</v>
      </c>
      <c r="I53" s="28">
        <v>2849</v>
      </c>
      <c r="J53" s="28"/>
      <c r="K53" s="98"/>
    </row>
    <row r="54" spans="1:11" s="10" customFormat="1" x14ac:dyDescent="0.25">
      <c r="A54" s="25"/>
      <c r="B54" s="23"/>
      <c r="C54" s="274" t="s">
        <v>544</v>
      </c>
      <c r="D54" s="83"/>
      <c r="E54" s="28"/>
      <c r="F54" s="28"/>
      <c r="G54" s="265"/>
      <c r="H54" s="83">
        <v>7420</v>
      </c>
      <c r="I54" s="28">
        <v>7420</v>
      </c>
      <c r="J54" s="28"/>
      <c r="K54" s="104"/>
    </row>
    <row r="55" spans="1:11" s="10" customFormat="1" x14ac:dyDescent="0.25">
      <c r="A55" s="25"/>
      <c r="B55" s="23"/>
      <c r="C55" s="36" t="s">
        <v>30</v>
      </c>
      <c r="D55" s="85">
        <f>SUM(D53)</f>
        <v>2849</v>
      </c>
      <c r="E55" s="38">
        <f t="shared" ref="E55:G55" si="19">SUM(E53)</f>
        <v>2849</v>
      </c>
      <c r="F55" s="38">
        <f t="shared" si="19"/>
        <v>0</v>
      </c>
      <c r="G55" s="254">
        <f t="shared" si="19"/>
        <v>0</v>
      </c>
      <c r="H55" s="85">
        <f>SUM(H53:H54)</f>
        <v>10269</v>
      </c>
      <c r="I55" s="38">
        <f t="shared" ref="I55:K55" si="20">SUM(I53:I54)</f>
        <v>10269</v>
      </c>
      <c r="J55" s="38">
        <f t="shared" si="20"/>
        <v>0</v>
      </c>
      <c r="K55" s="254">
        <f t="shared" si="20"/>
        <v>0</v>
      </c>
    </row>
    <row r="56" spans="1:11" s="10" customFormat="1" x14ac:dyDescent="0.25">
      <c r="A56" s="25"/>
      <c r="B56" s="23"/>
      <c r="C56" s="27" t="s">
        <v>54</v>
      </c>
      <c r="D56" s="167">
        <f>D50+D55</f>
        <v>10849</v>
      </c>
      <c r="E56" s="31">
        <f t="shared" ref="E56:G56" si="21">E50+E55</f>
        <v>10849</v>
      </c>
      <c r="F56" s="31">
        <f t="shared" si="21"/>
        <v>0</v>
      </c>
      <c r="G56" s="267">
        <f t="shared" si="21"/>
        <v>0</v>
      </c>
      <c r="H56" s="167">
        <f>H50+H55</f>
        <v>18269</v>
      </c>
      <c r="I56" s="31">
        <f t="shared" ref="I56:K56" si="22">I50+I55</f>
        <v>18269</v>
      </c>
      <c r="J56" s="31">
        <f t="shared" si="22"/>
        <v>0</v>
      </c>
      <c r="K56" s="168">
        <f t="shared" si="22"/>
        <v>0</v>
      </c>
    </row>
    <row r="57" spans="1:11" s="10" customFormat="1" x14ac:dyDescent="0.25">
      <c r="A57" s="22"/>
      <c r="B57" s="23"/>
      <c r="C57" s="24"/>
      <c r="D57" s="22"/>
      <c r="E57" s="29"/>
      <c r="F57" s="29"/>
      <c r="G57" s="30"/>
      <c r="H57" s="22"/>
      <c r="I57" s="29"/>
      <c r="J57" s="29"/>
      <c r="K57" s="30"/>
    </row>
    <row r="58" spans="1:11" s="19" customFormat="1" x14ac:dyDescent="0.25">
      <c r="A58" s="25">
        <v>105</v>
      </c>
      <c r="B58" s="26"/>
      <c r="C58" s="60" t="s">
        <v>36</v>
      </c>
      <c r="D58" s="170"/>
      <c r="E58" s="171"/>
      <c r="F58" s="171"/>
      <c r="G58" s="172"/>
      <c r="H58" s="170"/>
      <c r="I58" s="171"/>
      <c r="J58" s="171"/>
      <c r="K58" s="172"/>
    </row>
    <row r="59" spans="1:11" s="10" customFormat="1" x14ac:dyDescent="0.25">
      <c r="A59" s="22"/>
      <c r="B59" s="23" t="s">
        <v>10</v>
      </c>
      <c r="C59" s="24" t="s">
        <v>116</v>
      </c>
      <c r="D59" s="78"/>
      <c r="E59" s="51"/>
      <c r="F59" s="51"/>
      <c r="G59" s="105"/>
      <c r="H59" s="78"/>
      <c r="I59" s="51"/>
      <c r="J59" s="51"/>
      <c r="K59" s="105"/>
    </row>
    <row r="60" spans="1:11" s="10" customFormat="1" ht="30" x14ac:dyDescent="0.25">
      <c r="A60" s="22"/>
      <c r="B60" s="23"/>
      <c r="C60" s="43" t="s">
        <v>119</v>
      </c>
      <c r="D60" s="78">
        <v>5000</v>
      </c>
      <c r="E60" s="51">
        <v>5000</v>
      </c>
      <c r="F60" s="51"/>
      <c r="G60" s="105"/>
      <c r="H60" s="78">
        <v>5000</v>
      </c>
      <c r="I60" s="51">
        <v>5000</v>
      </c>
      <c r="J60" s="51"/>
      <c r="K60" s="105"/>
    </row>
    <row r="61" spans="1:11" s="10" customFormat="1" ht="30" x14ac:dyDescent="0.25">
      <c r="A61" s="22"/>
      <c r="B61" s="23"/>
      <c r="C61" s="43" t="s">
        <v>120</v>
      </c>
      <c r="D61" s="78">
        <v>8000</v>
      </c>
      <c r="E61" s="51">
        <v>8000</v>
      </c>
      <c r="F61" s="51"/>
      <c r="G61" s="105"/>
      <c r="H61" s="78">
        <v>8000</v>
      </c>
      <c r="I61" s="51">
        <v>8000</v>
      </c>
      <c r="J61" s="51"/>
      <c r="K61" s="105"/>
    </row>
    <row r="62" spans="1:11" s="10" customFormat="1" x14ac:dyDescent="0.25">
      <c r="A62" s="22"/>
      <c r="B62" s="23"/>
      <c r="C62" s="43" t="s">
        <v>121</v>
      </c>
      <c r="D62" s="78">
        <v>2000</v>
      </c>
      <c r="E62" s="51">
        <v>2000</v>
      </c>
      <c r="F62" s="51"/>
      <c r="G62" s="105"/>
      <c r="H62" s="78">
        <v>2000</v>
      </c>
      <c r="I62" s="51">
        <v>2000</v>
      </c>
      <c r="J62" s="51"/>
      <c r="K62" s="105"/>
    </row>
    <row r="63" spans="1:11" s="20" customFormat="1" x14ac:dyDescent="0.25">
      <c r="A63" s="22"/>
      <c r="B63" s="35"/>
      <c r="C63" s="43" t="s">
        <v>122</v>
      </c>
      <c r="D63" s="78"/>
      <c r="E63" s="51"/>
      <c r="F63" s="51"/>
      <c r="G63" s="105"/>
      <c r="H63" s="78"/>
      <c r="I63" s="51"/>
      <c r="J63" s="51"/>
      <c r="K63" s="105"/>
    </row>
    <row r="64" spans="1:11" s="20" customFormat="1" x14ac:dyDescent="0.25">
      <c r="A64" s="22"/>
      <c r="B64" s="35"/>
      <c r="C64" s="173" t="s">
        <v>532</v>
      </c>
      <c r="D64" s="78">
        <v>35000</v>
      </c>
      <c r="E64" s="51">
        <v>35000</v>
      </c>
      <c r="F64" s="51"/>
      <c r="G64" s="105"/>
      <c r="H64" s="78">
        <v>35000</v>
      </c>
      <c r="I64" s="51">
        <v>35000</v>
      </c>
      <c r="J64" s="51"/>
      <c r="K64" s="105"/>
    </row>
    <row r="65" spans="1:11" s="20" customFormat="1" x14ac:dyDescent="0.25">
      <c r="A65" s="22"/>
      <c r="B65" s="35"/>
      <c r="C65" s="173" t="s">
        <v>453</v>
      </c>
      <c r="D65" s="78">
        <v>664</v>
      </c>
      <c r="E65" s="51">
        <v>664</v>
      </c>
      <c r="F65" s="51"/>
      <c r="G65" s="105"/>
      <c r="H65" s="78">
        <v>664</v>
      </c>
      <c r="I65" s="51">
        <v>664</v>
      </c>
      <c r="J65" s="51"/>
      <c r="K65" s="105"/>
    </row>
    <row r="66" spans="1:11" s="20" customFormat="1" x14ac:dyDescent="0.25">
      <c r="A66" s="22"/>
      <c r="B66" s="35"/>
      <c r="C66" s="173" t="s">
        <v>123</v>
      </c>
      <c r="D66" s="78">
        <v>3600</v>
      </c>
      <c r="E66" s="51">
        <v>3600</v>
      </c>
      <c r="F66" s="51"/>
      <c r="G66" s="105"/>
      <c r="H66" s="78">
        <v>3600</v>
      </c>
      <c r="I66" s="51">
        <v>3600</v>
      </c>
      <c r="J66" s="51"/>
      <c r="K66" s="105"/>
    </row>
    <row r="67" spans="1:11" s="20" customFormat="1" x14ac:dyDescent="0.25">
      <c r="A67" s="22"/>
      <c r="B67" s="35"/>
      <c r="C67" s="173" t="s">
        <v>124</v>
      </c>
      <c r="D67" s="78">
        <v>3200</v>
      </c>
      <c r="E67" s="51">
        <v>3200</v>
      </c>
      <c r="F67" s="51"/>
      <c r="G67" s="105"/>
      <c r="H67" s="78">
        <v>3200</v>
      </c>
      <c r="I67" s="51">
        <v>3200</v>
      </c>
      <c r="J67" s="51"/>
      <c r="K67" s="105"/>
    </row>
    <row r="68" spans="1:11" s="20" customFormat="1" x14ac:dyDescent="0.25">
      <c r="A68" s="22"/>
      <c r="B68" s="35"/>
      <c r="C68" s="173" t="s">
        <v>125</v>
      </c>
      <c r="D68" s="78"/>
      <c r="E68" s="51"/>
      <c r="F68" s="51"/>
      <c r="G68" s="105"/>
      <c r="H68" s="78"/>
      <c r="I68" s="51"/>
      <c r="J68" s="51"/>
      <c r="K68" s="105"/>
    </row>
    <row r="69" spans="1:11" s="20" customFormat="1" x14ac:dyDescent="0.25">
      <c r="A69" s="22"/>
      <c r="B69" s="35"/>
      <c r="C69" s="173" t="s">
        <v>126</v>
      </c>
      <c r="D69" s="78">
        <v>10000</v>
      </c>
      <c r="E69" s="51"/>
      <c r="F69" s="51">
        <v>10000</v>
      </c>
      <c r="G69" s="105"/>
      <c r="H69" s="78">
        <v>10000</v>
      </c>
      <c r="I69" s="51"/>
      <c r="J69" s="51">
        <v>10000</v>
      </c>
      <c r="K69" s="105"/>
    </row>
    <row r="70" spans="1:11" s="20" customFormat="1" x14ac:dyDescent="0.25">
      <c r="A70" s="22"/>
      <c r="B70" s="35"/>
      <c r="C70" s="173" t="s">
        <v>127</v>
      </c>
      <c r="D70" s="78">
        <v>150</v>
      </c>
      <c r="E70" s="51"/>
      <c r="F70" s="51">
        <v>150</v>
      </c>
      <c r="G70" s="105"/>
      <c r="H70" s="78">
        <v>150</v>
      </c>
      <c r="I70" s="51"/>
      <c r="J70" s="51">
        <v>150</v>
      </c>
      <c r="K70" s="105"/>
    </row>
    <row r="71" spans="1:11" s="20" customFormat="1" x14ac:dyDescent="0.25">
      <c r="A71" s="22"/>
      <c r="B71" s="35"/>
      <c r="C71" s="173" t="s">
        <v>186</v>
      </c>
      <c r="D71" s="84">
        <v>29592</v>
      </c>
      <c r="E71" s="51">
        <v>29592</v>
      </c>
      <c r="F71" s="51"/>
      <c r="G71" s="105"/>
      <c r="H71" s="84">
        <v>29592</v>
      </c>
      <c r="I71" s="51">
        <v>29592</v>
      </c>
      <c r="J71" s="51"/>
      <c r="K71" s="105"/>
    </row>
    <row r="72" spans="1:11" s="20" customFormat="1" x14ac:dyDescent="0.25">
      <c r="A72" s="22"/>
      <c r="B72" s="35"/>
      <c r="C72" s="173" t="s">
        <v>187</v>
      </c>
      <c r="D72" s="84">
        <v>406</v>
      </c>
      <c r="E72" s="51">
        <v>406</v>
      </c>
      <c r="F72" s="51"/>
      <c r="G72" s="105"/>
      <c r="H72" s="84">
        <v>406</v>
      </c>
      <c r="I72" s="51">
        <v>406</v>
      </c>
      <c r="J72" s="51"/>
      <c r="K72" s="105"/>
    </row>
    <row r="73" spans="1:11" s="20" customFormat="1" x14ac:dyDescent="0.25">
      <c r="A73" s="22"/>
      <c r="B73" s="35"/>
      <c r="C73" s="173" t="s">
        <v>188</v>
      </c>
      <c r="D73" s="84">
        <v>6000</v>
      </c>
      <c r="E73" s="51"/>
      <c r="F73" s="51">
        <v>6000</v>
      </c>
      <c r="G73" s="105"/>
      <c r="H73" s="84">
        <v>6000</v>
      </c>
      <c r="I73" s="51"/>
      <c r="J73" s="51">
        <v>6000</v>
      </c>
      <c r="K73" s="105"/>
    </row>
    <row r="74" spans="1:11" s="20" customFormat="1" x14ac:dyDescent="0.25">
      <c r="A74" s="22"/>
      <c r="B74" s="35"/>
      <c r="C74" s="173" t="s">
        <v>298</v>
      </c>
      <c r="D74" s="84">
        <v>65635</v>
      </c>
      <c r="E74" s="51">
        <v>65635</v>
      </c>
      <c r="F74" s="51"/>
      <c r="G74" s="105"/>
      <c r="H74" s="84">
        <v>65635</v>
      </c>
      <c r="I74" s="51">
        <v>65635</v>
      </c>
      <c r="J74" s="51"/>
      <c r="K74" s="105"/>
    </row>
    <row r="75" spans="1:11" s="20" customFormat="1" x14ac:dyDescent="0.25">
      <c r="A75" s="22"/>
      <c r="B75" s="35"/>
      <c r="C75" s="173" t="s">
        <v>299</v>
      </c>
      <c r="D75" s="84">
        <v>12000</v>
      </c>
      <c r="E75" s="51"/>
      <c r="F75" s="51">
        <v>12000</v>
      </c>
      <c r="G75" s="105"/>
      <c r="H75" s="84">
        <v>12000</v>
      </c>
      <c r="I75" s="51"/>
      <c r="J75" s="51">
        <v>12000</v>
      </c>
      <c r="K75" s="105"/>
    </row>
    <row r="76" spans="1:11" s="20" customFormat="1" x14ac:dyDescent="0.25">
      <c r="A76" s="22"/>
      <c r="B76" s="35"/>
      <c r="C76" s="173"/>
      <c r="D76" s="84"/>
      <c r="E76" s="51"/>
      <c r="F76" s="51"/>
      <c r="G76" s="105"/>
      <c r="H76" s="84"/>
      <c r="I76" s="51"/>
      <c r="J76" s="51"/>
      <c r="K76" s="105"/>
    </row>
    <row r="77" spans="1:11" s="10" customFormat="1" x14ac:dyDescent="0.25">
      <c r="A77" s="22"/>
      <c r="B77" s="23"/>
      <c r="C77" s="62" t="s">
        <v>40</v>
      </c>
      <c r="D77" s="95">
        <f t="shared" ref="D77:G77" si="23">SUM(D60:D76)</f>
        <v>181247</v>
      </c>
      <c r="E77" s="70">
        <f t="shared" si="23"/>
        <v>153097</v>
      </c>
      <c r="F77" s="70">
        <f t="shared" si="23"/>
        <v>28150</v>
      </c>
      <c r="G77" s="115">
        <f t="shared" si="23"/>
        <v>0</v>
      </c>
      <c r="H77" s="95">
        <f t="shared" ref="H77:K77" si="24">SUM(H60:H76)</f>
        <v>181247</v>
      </c>
      <c r="I77" s="70">
        <f t="shared" si="24"/>
        <v>153097</v>
      </c>
      <c r="J77" s="70">
        <f t="shared" si="24"/>
        <v>28150</v>
      </c>
      <c r="K77" s="115">
        <f t="shared" si="24"/>
        <v>0</v>
      </c>
    </row>
    <row r="78" spans="1:11" s="10" customFormat="1" x14ac:dyDescent="0.25">
      <c r="A78" s="22"/>
      <c r="B78" s="23"/>
      <c r="C78" s="43"/>
      <c r="D78" s="89"/>
      <c r="E78" s="67"/>
      <c r="F78" s="67"/>
      <c r="G78" s="114"/>
      <c r="H78" s="89"/>
      <c r="I78" s="67"/>
      <c r="J78" s="67"/>
      <c r="K78" s="114"/>
    </row>
    <row r="79" spans="1:11" s="10" customFormat="1" x14ac:dyDescent="0.25">
      <c r="A79" s="22"/>
      <c r="B79" s="23" t="s">
        <v>15</v>
      </c>
      <c r="C79" s="43" t="s">
        <v>68</v>
      </c>
      <c r="D79" s="89"/>
      <c r="E79" s="67"/>
      <c r="F79" s="67"/>
      <c r="G79" s="114"/>
      <c r="H79" s="89"/>
      <c r="I79" s="67"/>
      <c r="J79" s="67"/>
      <c r="K79" s="114"/>
    </row>
    <row r="80" spans="1:11" s="10" customFormat="1" x14ac:dyDescent="0.25">
      <c r="A80" s="22"/>
      <c r="B80" s="23"/>
      <c r="C80" s="43" t="s">
        <v>71</v>
      </c>
      <c r="D80" s="78"/>
      <c r="E80" s="51"/>
      <c r="F80" s="51"/>
      <c r="G80" s="105"/>
      <c r="H80" s="78"/>
      <c r="I80" s="51"/>
      <c r="J80" s="51"/>
      <c r="K80" s="105"/>
    </row>
    <row r="81" spans="1:11" s="10" customFormat="1" x14ac:dyDescent="0.25">
      <c r="A81" s="22"/>
      <c r="B81" s="23"/>
      <c r="C81" s="43" t="s">
        <v>82</v>
      </c>
      <c r="D81" s="78">
        <v>68000</v>
      </c>
      <c r="E81" s="51">
        <v>68000</v>
      </c>
      <c r="F81" s="51"/>
      <c r="G81" s="105"/>
      <c r="H81" s="78">
        <v>68000</v>
      </c>
      <c r="I81" s="51">
        <v>68000</v>
      </c>
      <c r="J81" s="51"/>
      <c r="K81" s="105"/>
    </row>
    <row r="82" spans="1:11" s="10" customFormat="1" x14ac:dyDescent="0.25">
      <c r="A82" s="22"/>
      <c r="B82" s="23"/>
      <c r="C82" s="43" t="s">
        <v>80</v>
      </c>
      <c r="D82" s="78">
        <v>135000</v>
      </c>
      <c r="E82" s="51">
        <v>135000</v>
      </c>
      <c r="F82" s="51"/>
      <c r="G82" s="105"/>
      <c r="H82" s="78">
        <v>135000</v>
      </c>
      <c r="I82" s="51">
        <v>135000</v>
      </c>
      <c r="J82" s="51"/>
      <c r="K82" s="105"/>
    </row>
    <row r="83" spans="1:11" s="10" customFormat="1" x14ac:dyDescent="0.25">
      <c r="A83" s="34"/>
      <c r="B83" s="23"/>
      <c r="C83" s="43" t="s">
        <v>81</v>
      </c>
      <c r="D83" s="78">
        <v>18000</v>
      </c>
      <c r="E83" s="51">
        <v>18000</v>
      </c>
      <c r="F83" s="51"/>
      <c r="G83" s="105"/>
      <c r="H83" s="78">
        <v>18000</v>
      </c>
      <c r="I83" s="51">
        <v>18000</v>
      </c>
      <c r="J83" s="51"/>
      <c r="K83" s="105"/>
    </row>
    <row r="84" spans="1:11" s="20" customFormat="1" x14ac:dyDescent="0.25">
      <c r="A84" s="22"/>
      <c r="B84" s="35"/>
      <c r="C84" s="43" t="s">
        <v>83</v>
      </c>
      <c r="D84" s="78">
        <v>550000</v>
      </c>
      <c r="E84" s="51">
        <v>550000</v>
      </c>
      <c r="F84" s="51"/>
      <c r="G84" s="105"/>
      <c r="H84" s="78">
        <v>550000</v>
      </c>
      <c r="I84" s="51">
        <v>550000</v>
      </c>
      <c r="J84" s="51"/>
      <c r="K84" s="105"/>
    </row>
    <row r="85" spans="1:11" s="20" customFormat="1" x14ac:dyDescent="0.25">
      <c r="A85" s="22"/>
      <c r="B85" s="35"/>
      <c r="C85" s="43" t="s">
        <v>104</v>
      </c>
      <c r="D85" s="78">
        <v>5000</v>
      </c>
      <c r="E85" s="51">
        <v>5000</v>
      </c>
      <c r="F85" s="51"/>
      <c r="G85" s="105"/>
      <c r="H85" s="78">
        <v>5000</v>
      </c>
      <c r="I85" s="51">
        <v>5000</v>
      </c>
      <c r="J85" s="51"/>
      <c r="K85" s="105"/>
    </row>
    <row r="86" spans="1:11" s="10" customFormat="1" x14ac:dyDescent="0.25">
      <c r="A86" s="22"/>
      <c r="B86" s="23"/>
      <c r="C86" s="61" t="s">
        <v>30</v>
      </c>
      <c r="D86" s="95">
        <f t="shared" ref="D86:G86" si="25">SUM(D81:D85)</f>
        <v>776000</v>
      </c>
      <c r="E86" s="70">
        <f t="shared" si="25"/>
        <v>776000</v>
      </c>
      <c r="F86" s="70">
        <f t="shared" si="25"/>
        <v>0</v>
      </c>
      <c r="G86" s="115">
        <f t="shared" si="25"/>
        <v>0</v>
      </c>
      <c r="H86" s="95">
        <f t="shared" ref="H86:K86" si="26">SUM(H81:H85)</f>
        <v>776000</v>
      </c>
      <c r="I86" s="70">
        <f t="shared" si="26"/>
        <v>776000</v>
      </c>
      <c r="J86" s="70">
        <f t="shared" si="26"/>
        <v>0</v>
      </c>
      <c r="K86" s="115">
        <f t="shared" si="26"/>
        <v>0</v>
      </c>
    </row>
    <row r="87" spans="1:11" s="10" customFormat="1" x14ac:dyDescent="0.25">
      <c r="A87" s="22"/>
      <c r="B87" s="23"/>
      <c r="C87" s="61"/>
      <c r="D87" s="95"/>
      <c r="E87" s="70"/>
      <c r="F87" s="70"/>
      <c r="G87" s="115"/>
      <c r="H87" s="95"/>
      <c r="I87" s="70"/>
      <c r="J87" s="70"/>
      <c r="K87" s="115"/>
    </row>
    <row r="88" spans="1:11" s="10" customFormat="1" x14ac:dyDescent="0.25">
      <c r="A88" s="22"/>
      <c r="B88" s="23"/>
      <c r="C88" s="43" t="s">
        <v>72</v>
      </c>
      <c r="D88" s="78"/>
      <c r="E88" s="51"/>
      <c r="F88" s="51"/>
      <c r="G88" s="105"/>
      <c r="H88" s="78"/>
      <c r="I88" s="51"/>
      <c r="J88" s="51"/>
      <c r="K88" s="105"/>
    </row>
    <row r="89" spans="1:11" s="10" customFormat="1" x14ac:dyDescent="0.25">
      <c r="A89" s="34"/>
      <c r="B89" s="23"/>
      <c r="C89" s="43" t="s">
        <v>84</v>
      </c>
      <c r="D89" s="78">
        <v>50000</v>
      </c>
      <c r="E89" s="51">
        <v>50000</v>
      </c>
      <c r="F89" s="51"/>
      <c r="G89" s="105"/>
      <c r="H89" s="78">
        <v>50000</v>
      </c>
      <c r="I89" s="51">
        <v>50000</v>
      </c>
      <c r="J89" s="51"/>
      <c r="K89" s="105"/>
    </row>
    <row r="90" spans="1:11" s="10" customFormat="1" x14ac:dyDescent="0.25">
      <c r="A90" s="22"/>
      <c r="B90" s="23"/>
      <c r="C90" s="61" t="s">
        <v>30</v>
      </c>
      <c r="D90" s="88">
        <f t="shared" ref="D90:G90" si="27">SUM(D89:D89)</f>
        <v>50000</v>
      </c>
      <c r="E90" s="70">
        <f t="shared" si="27"/>
        <v>50000</v>
      </c>
      <c r="F90" s="70">
        <f t="shared" si="27"/>
        <v>0</v>
      </c>
      <c r="G90" s="115">
        <f t="shared" si="27"/>
        <v>0</v>
      </c>
      <c r="H90" s="88">
        <f t="shared" ref="H90:K90" si="28">SUM(H89:H89)</f>
        <v>50000</v>
      </c>
      <c r="I90" s="70">
        <f t="shared" si="28"/>
        <v>50000</v>
      </c>
      <c r="J90" s="70">
        <f t="shared" si="28"/>
        <v>0</v>
      </c>
      <c r="K90" s="115">
        <f t="shared" si="28"/>
        <v>0</v>
      </c>
    </row>
    <row r="91" spans="1:11" s="10" customFormat="1" x14ac:dyDescent="0.25">
      <c r="A91" s="22"/>
      <c r="B91" s="23"/>
      <c r="C91" s="61"/>
      <c r="D91" s="88"/>
      <c r="E91" s="70"/>
      <c r="F91" s="70"/>
      <c r="G91" s="115"/>
      <c r="H91" s="88"/>
      <c r="I91" s="70"/>
      <c r="J91" s="70"/>
      <c r="K91" s="115"/>
    </row>
    <row r="92" spans="1:11" s="20" customFormat="1" x14ac:dyDescent="0.25">
      <c r="A92" s="34"/>
      <c r="B92" s="35"/>
      <c r="C92" s="43" t="s">
        <v>73</v>
      </c>
      <c r="D92" s="78"/>
      <c r="E92" s="51"/>
      <c r="F92" s="51"/>
      <c r="G92" s="105"/>
      <c r="H92" s="78"/>
      <c r="I92" s="51"/>
      <c r="J92" s="51"/>
      <c r="K92" s="105"/>
    </row>
    <row r="93" spans="1:11" s="20" customFormat="1" x14ac:dyDescent="0.25">
      <c r="A93" s="34"/>
      <c r="B93" s="35"/>
      <c r="C93" s="173" t="s">
        <v>85</v>
      </c>
      <c r="D93" s="78">
        <v>6000</v>
      </c>
      <c r="E93" s="51">
        <v>6000</v>
      </c>
      <c r="F93" s="51"/>
      <c r="G93" s="105"/>
      <c r="H93" s="78">
        <v>6000</v>
      </c>
      <c r="I93" s="51">
        <v>6000</v>
      </c>
      <c r="J93" s="51"/>
      <c r="K93" s="105"/>
    </row>
    <row r="94" spans="1:11" s="20" customFormat="1" x14ac:dyDescent="0.25">
      <c r="A94" s="34"/>
      <c r="B94" s="35"/>
      <c r="C94" s="173" t="s">
        <v>189</v>
      </c>
      <c r="D94" s="78">
        <v>6000</v>
      </c>
      <c r="E94" s="51">
        <v>6000</v>
      </c>
      <c r="F94" s="51"/>
      <c r="G94" s="105"/>
      <c r="H94" s="78">
        <v>6000</v>
      </c>
      <c r="I94" s="51">
        <v>6000</v>
      </c>
      <c r="J94" s="51"/>
      <c r="K94" s="105"/>
    </row>
    <row r="95" spans="1:11" s="20" customFormat="1" x14ac:dyDescent="0.25">
      <c r="A95" s="39"/>
      <c r="B95" s="35"/>
      <c r="C95" s="61" t="s">
        <v>30</v>
      </c>
      <c r="D95" s="88">
        <f t="shared" ref="D95:G95" si="29">SUM(D93:D94)</f>
        <v>12000</v>
      </c>
      <c r="E95" s="70">
        <f t="shared" si="29"/>
        <v>12000</v>
      </c>
      <c r="F95" s="70">
        <f t="shared" si="29"/>
        <v>0</v>
      </c>
      <c r="G95" s="115">
        <f t="shared" si="29"/>
        <v>0</v>
      </c>
      <c r="H95" s="88">
        <f t="shared" ref="H95:K95" si="30">SUM(H93:H94)</f>
        <v>12000</v>
      </c>
      <c r="I95" s="70">
        <f t="shared" si="30"/>
        <v>12000</v>
      </c>
      <c r="J95" s="70">
        <f t="shared" si="30"/>
        <v>0</v>
      </c>
      <c r="K95" s="115">
        <f t="shared" si="30"/>
        <v>0</v>
      </c>
    </row>
    <row r="96" spans="1:11" s="20" customFormat="1" x14ac:dyDescent="0.25">
      <c r="A96" s="39"/>
      <c r="B96" s="35"/>
      <c r="C96" s="61"/>
      <c r="D96" s="88"/>
      <c r="E96" s="70"/>
      <c r="F96" s="70"/>
      <c r="G96" s="115"/>
      <c r="H96" s="88"/>
      <c r="I96" s="70"/>
      <c r="J96" s="70"/>
      <c r="K96" s="115"/>
    </row>
    <row r="97" spans="1:11" s="10" customFormat="1" x14ac:dyDescent="0.25">
      <c r="A97" s="22"/>
      <c r="B97" s="23"/>
      <c r="C97" s="62" t="s">
        <v>41</v>
      </c>
      <c r="D97" s="90">
        <f t="shared" ref="D97:G97" si="31">D86+D90+D95</f>
        <v>838000</v>
      </c>
      <c r="E97" s="71">
        <f t="shared" si="31"/>
        <v>838000</v>
      </c>
      <c r="F97" s="71">
        <f t="shared" si="31"/>
        <v>0</v>
      </c>
      <c r="G97" s="116">
        <f t="shared" si="31"/>
        <v>0</v>
      </c>
      <c r="H97" s="90">
        <f t="shared" ref="H97:K97" si="32">H86+H90+H95</f>
        <v>838000</v>
      </c>
      <c r="I97" s="71">
        <f t="shared" si="32"/>
        <v>838000</v>
      </c>
      <c r="J97" s="71">
        <f t="shared" si="32"/>
        <v>0</v>
      </c>
      <c r="K97" s="116">
        <f t="shared" si="32"/>
        <v>0</v>
      </c>
    </row>
    <row r="98" spans="1:11" s="10" customFormat="1" x14ac:dyDescent="0.25">
      <c r="A98" s="22"/>
      <c r="B98" s="8"/>
      <c r="C98" s="43"/>
      <c r="D98" s="89"/>
      <c r="E98" s="67"/>
      <c r="F98" s="67"/>
      <c r="G98" s="114"/>
      <c r="H98" s="89"/>
      <c r="I98" s="67"/>
      <c r="J98" s="67"/>
      <c r="K98" s="114"/>
    </row>
    <row r="99" spans="1:11" s="10" customFormat="1" x14ac:dyDescent="0.25">
      <c r="A99" s="22"/>
      <c r="B99" s="23" t="s">
        <v>16</v>
      </c>
      <c r="C99" s="43" t="s">
        <v>32</v>
      </c>
      <c r="D99" s="89"/>
      <c r="E99" s="67"/>
      <c r="F99" s="67"/>
      <c r="G99" s="114"/>
      <c r="H99" s="89"/>
      <c r="I99" s="67"/>
      <c r="J99" s="67"/>
      <c r="K99" s="114"/>
    </row>
    <row r="100" spans="1:11" s="10" customFormat="1" ht="30" x14ac:dyDescent="0.25">
      <c r="A100" s="22"/>
      <c r="B100" s="23"/>
      <c r="C100" s="43" t="s">
        <v>38</v>
      </c>
      <c r="D100" s="33"/>
      <c r="E100" s="28"/>
      <c r="F100" s="28"/>
      <c r="G100" s="98"/>
      <c r="H100" s="33"/>
      <c r="I100" s="28"/>
      <c r="J100" s="28"/>
      <c r="K100" s="98"/>
    </row>
    <row r="101" spans="1:11" s="10" customFormat="1" x14ac:dyDescent="0.25">
      <c r="A101" s="22"/>
      <c r="B101" s="23"/>
      <c r="C101" s="43" t="s">
        <v>233</v>
      </c>
      <c r="D101" s="33">
        <v>344986</v>
      </c>
      <c r="E101" s="28">
        <v>344986</v>
      </c>
      <c r="F101" s="28"/>
      <c r="G101" s="98"/>
      <c r="H101" s="33">
        <v>344986</v>
      </c>
      <c r="I101" s="28">
        <v>344986</v>
      </c>
      <c r="J101" s="28"/>
      <c r="K101" s="98"/>
    </row>
    <row r="102" spans="1:11" s="10" customFormat="1" ht="30" x14ac:dyDescent="0.25">
      <c r="A102" s="22"/>
      <c r="B102" s="23"/>
      <c r="C102" s="43" t="s">
        <v>278</v>
      </c>
      <c r="D102" s="33">
        <v>576</v>
      </c>
      <c r="E102" s="28">
        <v>576</v>
      </c>
      <c r="F102" s="28"/>
      <c r="G102" s="98"/>
      <c r="H102" s="33">
        <v>3175</v>
      </c>
      <c r="I102" s="28">
        <v>3175</v>
      </c>
      <c r="J102" s="28"/>
      <c r="K102" s="98"/>
    </row>
    <row r="103" spans="1:11" s="10" customFormat="1" x14ac:dyDescent="0.25">
      <c r="A103" s="22"/>
      <c r="B103" s="23"/>
      <c r="C103" s="43" t="s">
        <v>234</v>
      </c>
      <c r="D103" s="33">
        <v>239806</v>
      </c>
      <c r="E103" s="28">
        <v>239806</v>
      </c>
      <c r="F103" s="28"/>
      <c r="G103" s="98"/>
      <c r="H103" s="33">
        <v>239806</v>
      </c>
      <c r="I103" s="28">
        <v>239806</v>
      </c>
      <c r="J103" s="28"/>
      <c r="K103" s="98"/>
    </row>
    <row r="104" spans="1:11" s="10" customFormat="1" ht="36.75" customHeight="1" x14ac:dyDescent="0.25">
      <c r="A104" s="22"/>
      <c r="B104" s="23"/>
      <c r="C104" s="43" t="s">
        <v>235</v>
      </c>
      <c r="D104" s="33">
        <v>505309</v>
      </c>
      <c r="E104" s="28">
        <v>353734</v>
      </c>
      <c r="F104" s="28">
        <v>151575</v>
      </c>
      <c r="G104" s="98"/>
      <c r="H104" s="33">
        <v>505309</v>
      </c>
      <c r="I104" s="28">
        <v>353734</v>
      </c>
      <c r="J104" s="28">
        <v>151575</v>
      </c>
      <c r="K104" s="98"/>
    </row>
    <row r="105" spans="1:11" s="10" customFormat="1" x14ac:dyDescent="0.25">
      <c r="A105" s="22"/>
      <c r="B105" s="23"/>
      <c r="C105" s="301" t="s">
        <v>489</v>
      </c>
      <c r="D105" s="33"/>
      <c r="E105" s="28"/>
      <c r="F105" s="28"/>
      <c r="G105" s="98"/>
      <c r="H105" s="33">
        <v>33911</v>
      </c>
      <c r="I105" s="28">
        <v>33911</v>
      </c>
      <c r="J105" s="28"/>
      <c r="K105" s="98"/>
    </row>
    <row r="106" spans="1:11" s="10" customFormat="1" x14ac:dyDescent="0.25">
      <c r="A106" s="22"/>
      <c r="B106" s="23"/>
      <c r="C106" s="43" t="s">
        <v>490</v>
      </c>
      <c r="D106" s="33"/>
      <c r="E106" s="28"/>
      <c r="F106" s="28"/>
      <c r="G106" s="98"/>
      <c r="H106" s="33">
        <v>2520</v>
      </c>
      <c r="I106" s="28">
        <v>2520</v>
      </c>
      <c r="J106" s="28"/>
      <c r="K106" s="98"/>
    </row>
    <row r="107" spans="1:11" s="10" customFormat="1" ht="16.5" customHeight="1" x14ac:dyDescent="0.25">
      <c r="A107" s="22"/>
      <c r="B107" s="23"/>
      <c r="C107" s="43" t="s">
        <v>236</v>
      </c>
      <c r="D107" s="33">
        <v>22568</v>
      </c>
      <c r="E107" s="28">
        <v>22568</v>
      </c>
      <c r="F107" s="28"/>
      <c r="G107" s="98"/>
      <c r="H107" s="33">
        <v>22568</v>
      </c>
      <c r="I107" s="28">
        <v>22568</v>
      </c>
      <c r="J107" s="28"/>
      <c r="K107" s="98"/>
    </row>
    <row r="108" spans="1:11" s="10" customFormat="1" ht="16.5" customHeight="1" x14ac:dyDescent="0.25">
      <c r="A108" s="22"/>
      <c r="B108" s="23"/>
      <c r="C108" s="43" t="s">
        <v>491</v>
      </c>
      <c r="D108" s="83"/>
      <c r="E108" s="28"/>
      <c r="F108" s="28"/>
      <c r="G108" s="98"/>
      <c r="H108" s="83">
        <v>936</v>
      </c>
      <c r="I108" s="28">
        <v>936</v>
      </c>
      <c r="J108" s="28"/>
      <c r="K108" s="98"/>
    </row>
    <row r="109" spans="1:11" s="10" customFormat="1" x14ac:dyDescent="0.25">
      <c r="A109" s="22"/>
      <c r="B109" s="23"/>
      <c r="C109" s="61" t="s">
        <v>30</v>
      </c>
      <c r="D109" s="85">
        <f>SUM(D100:D108)</f>
        <v>1113245</v>
      </c>
      <c r="E109" s="38">
        <f>SUM(E100:E108)</f>
        <v>961670</v>
      </c>
      <c r="F109" s="38">
        <f>SUM(F100:F107)</f>
        <v>151575</v>
      </c>
      <c r="G109" s="99">
        <f>SUM(G100:G107)</f>
        <v>0</v>
      </c>
      <c r="H109" s="85">
        <f>SUM(H100:H108)</f>
        <v>1153211</v>
      </c>
      <c r="I109" s="38">
        <f>SUM(I100:I108)</f>
        <v>1001636</v>
      </c>
      <c r="J109" s="38">
        <f>SUM(J100:J107)</f>
        <v>151575</v>
      </c>
      <c r="K109" s="99">
        <f>SUM(K100:K107)</f>
        <v>0</v>
      </c>
    </row>
    <row r="110" spans="1:11" s="10" customFormat="1" x14ac:dyDescent="0.25">
      <c r="A110" s="22"/>
      <c r="B110" s="23"/>
      <c r="C110" s="43"/>
      <c r="D110" s="33"/>
      <c r="E110" s="28"/>
      <c r="F110" s="28"/>
      <c r="G110" s="98"/>
      <c r="H110" s="33"/>
      <c r="I110" s="28"/>
      <c r="J110" s="28"/>
      <c r="K110" s="98"/>
    </row>
    <row r="111" spans="1:11" s="10" customFormat="1" ht="30" x14ac:dyDescent="0.25">
      <c r="A111" s="22"/>
      <c r="B111" s="23"/>
      <c r="C111" s="43" t="s">
        <v>537</v>
      </c>
      <c r="D111" s="33"/>
      <c r="E111" s="28"/>
      <c r="F111" s="28"/>
      <c r="G111" s="98"/>
      <c r="H111" s="33"/>
      <c r="I111" s="28"/>
      <c r="J111" s="28"/>
      <c r="K111" s="98"/>
    </row>
    <row r="112" spans="1:11" s="10" customFormat="1" x14ac:dyDescent="0.25">
      <c r="A112" s="22"/>
      <c r="B112" s="23"/>
      <c r="C112" s="43" t="s">
        <v>540</v>
      </c>
      <c r="D112" s="83"/>
      <c r="E112" s="28"/>
      <c r="F112" s="28"/>
      <c r="G112" s="265"/>
      <c r="H112" s="83">
        <v>38816</v>
      </c>
      <c r="I112" s="28">
        <v>38816</v>
      </c>
      <c r="J112" s="28"/>
      <c r="K112" s="104"/>
    </row>
    <row r="113" spans="1:11" s="10" customFormat="1" x14ac:dyDescent="0.25">
      <c r="A113" s="22"/>
      <c r="B113" s="23"/>
      <c r="C113" s="43" t="s">
        <v>541</v>
      </c>
      <c r="D113" s="83"/>
      <c r="E113" s="28"/>
      <c r="F113" s="28"/>
      <c r="G113" s="265"/>
      <c r="H113" s="83">
        <v>5033</v>
      </c>
      <c r="I113" s="28">
        <v>5033</v>
      </c>
      <c r="J113" s="28"/>
      <c r="K113" s="104"/>
    </row>
    <row r="114" spans="1:11" s="10" customFormat="1" x14ac:dyDescent="0.25">
      <c r="A114" s="22"/>
      <c r="B114" s="23"/>
      <c r="C114" s="43" t="s">
        <v>542</v>
      </c>
      <c r="D114" s="83"/>
      <c r="E114" s="28"/>
      <c r="F114" s="28"/>
      <c r="G114" s="265"/>
      <c r="H114" s="83">
        <v>1150</v>
      </c>
      <c r="I114" s="28">
        <v>1150</v>
      </c>
      <c r="J114" s="28"/>
      <c r="K114" s="104"/>
    </row>
    <row r="115" spans="1:11" s="10" customFormat="1" ht="30" x14ac:dyDescent="0.25">
      <c r="A115" s="22"/>
      <c r="B115" s="23"/>
      <c r="C115" s="43" t="s">
        <v>543</v>
      </c>
      <c r="D115" s="83"/>
      <c r="E115" s="28"/>
      <c r="F115" s="28"/>
      <c r="G115" s="265"/>
      <c r="H115" s="83">
        <v>74965</v>
      </c>
      <c r="I115" s="28">
        <v>74965</v>
      </c>
      <c r="J115" s="28"/>
      <c r="K115" s="104"/>
    </row>
    <row r="116" spans="1:11" s="10" customFormat="1" x14ac:dyDescent="0.25">
      <c r="A116" s="22"/>
      <c r="B116" s="23"/>
      <c r="C116" s="61" t="s">
        <v>30</v>
      </c>
      <c r="D116" s="85">
        <f t="shared" ref="D116:G116" si="33">SUM(D112:D115)</f>
        <v>0</v>
      </c>
      <c r="E116" s="38">
        <f t="shared" si="33"/>
        <v>0</v>
      </c>
      <c r="F116" s="38">
        <f t="shared" si="33"/>
        <v>0</v>
      </c>
      <c r="G116" s="254">
        <f t="shared" si="33"/>
        <v>0</v>
      </c>
      <c r="H116" s="85">
        <f t="shared" ref="H116:K116" si="34">SUM(H112:H115)</f>
        <v>119964</v>
      </c>
      <c r="I116" s="38">
        <f t="shared" si="34"/>
        <v>119964</v>
      </c>
      <c r="J116" s="38">
        <f t="shared" si="34"/>
        <v>0</v>
      </c>
      <c r="K116" s="254">
        <f t="shared" si="34"/>
        <v>0</v>
      </c>
    </row>
    <row r="117" spans="1:11" s="10" customFormat="1" x14ac:dyDescent="0.25">
      <c r="A117" s="22"/>
      <c r="B117" s="23"/>
      <c r="C117" s="61"/>
      <c r="D117" s="37"/>
      <c r="E117" s="38"/>
      <c r="F117" s="38"/>
      <c r="G117" s="99"/>
      <c r="H117" s="37"/>
      <c r="I117" s="38"/>
      <c r="J117" s="38"/>
      <c r="K117" s="99"/>
    </row>
    <row r="118" spans="1:11" s="10" customFormat="1" x14ac:dyDescent="0.25">
      <c r="A118" s="22"/>
      <c r="B118" s="23"/>
      <c r="C118" s="43" t="s">
        <v>169</v>
      </c>
      <c r="D118" s="33"/>
      <c r="E118" s="28"/>
      <c r="F118" s="28"/>
      <c r="G118" s="98"/>
      <c r="H118" s="33"/>
      <c r="I118" s="28"/>
      <c r="J118" s="28"/>
      <c r="K118" s="98"/>
    </row>
    <row r="119" spans="1:11" s="10" customFormat="1" x14ac:dyDescent="0.25">
      <c r="A119" s="22"/>
      <c r="B119" s="23"/>
      <c r="C119" s="61" t="s">
        <v>30</v>
      </c>
      <c r="D119" s="85">
        <v>0</v>
      </c>
      <c r="E119" s="38">
        <v>0</v>
      </c>
      <c r="F119" s="38">
        <v>0</v>
      </c>
      <c r="G119" s="99">
        <v>0</v>
      </c>
      <c r="H119" s="85">
        <v>0</v>
      </c>
      <c r="I119" s="38">
        <v>0</v>
      </c>
      <c r="J119" s="38">
        <v>0</v>
      </c>
      <c r="K119" s="99">
        <v>0</v>
      </c>
    </row>
    <row r="120" spans="1:11" s="10" customFormat="1" x14ac:dyDescent="0.25">
      <c r="A120" s="22"/>
      <c r="B120" s="23"/>
      <c r="C120" s="61"/>
      <c r="D120" s="85"/>
      <c r="E120" s="38"/>
      <c r="F120" s="38"/>
      <c r="G120" s="99"/>
      <c r="H120" s="85"/>
      <c r="I120" s="38"/>
      <c r="J120" s="38"/>
      <c r="K120" s="99"/>
    </row>
    <row r="121" spans="1:11" s="10" customFormat="1" x14ac:dyDescent="0.25">
      <c r="A121" s="22"/>
      <c r="B121" s="23"/>
      <c r="C121" s="43" t="s">
        <v>535</v>
      </c>
      <c r="D121" s="85"/>
      <c r="E121" s="38"/>
      <c r="F121" s="38"/>
      <c r="G121" s="99"/>
      <c r="H121" s="85"/>
      <c r="I121" s="38"/>
      <c r="J121" s="38"/>
      <c r="K121" s="99"/>
    </row>
    <row r="122" spans="1:11" s="10" customFormat="1" x14ac:dyDescent="0.25">
      <c r="A122" s="22"/>
      <c r="B122" s="23"/>
      <c r="C122" s="43" t="s">
        <v>536</v>
      </c>
      <c r="D122" s="83"/>
      <c r="E122" s="28"/>
      <c r="F122" s="28"/>
      <c r="G122" s="98"/>
      <c r="H122" s="83">
        <v>2342</v>
      </c>
      <c r="I122" s="28">
        <v>2342</v>
      </c>
      <c r="J122" s="28"/>
      <c r="K122" s="98"/>
    </row>
    <row r="123" spans="1:11" s="20" customFormat="1" x14ac:dyDescent="0.25">
      <c r="A123" s="34"/>
      <c r="B123" s="35"/>
      <c r="C123" s="61" t="s">
        <v>30</v>
      </c>
      <c r="D123" s="85">
        <v>0</v>
      </c>
      <c r="E123" s="38">
        <v>0</v>
      </c>
      <c r="F123" s="38">
        <v>0</v>
      </c>
      <c r="G123" s="99">
        <v>0</v>
      </c>
      <c r="H123" s="85">
        <f>SUM(H122)</f>
        <v>2342</v>
      </c>
      <c r="I123" s="38">
        <f t="shared" ref="I123:K123" si="35">SUM(I122)</f>
        <v>2342</v>
      </c>
      <c r="J123" s="38">
        <f t="shared" si="35"/>
        <v>0</v>
      </c>
      <c r="K123" s="254">
        <f t="shared" si="35"/>
        <v>0</v>
      </c>
    </row>
    <row r="124" spans="1:11" s="10" customFormat="1" x14ac:dyDescent="0.25">
      <c r="A124" s="22"/>
      <c r="B124" s="23"/>
      <c r="C124" s="61"/>
      <c r="D124" s="37"/>
      <c r="E124" s="38"/>
      <c r="F124" s="38"/>
      <c r="G124" s="99"/>
      <c r="H124" s="37"/>
      <c r="I124" s="38"/>
      <c r="J124" s="38"/>
      <c r="K124" s="99"/>
    </row>
    <row r="125" spans="1:11" s="10" customFormat="1" x14ac:dyDescent="0.25">
      <c r="A125" s="22"/>
      <c r="B125" s="23"/>
      <c r="C125" s="62" t="s">
        <v>42</v>
      </c>
      <c r="D125" s="174">
        <f t="shared" ref="D125:K125" si="36">SUM(D109,D116,D119,D123)</f>
        <v>1113245</v>
      </c>
      <c r="E125" s="71">
        <f t="shared" si="36"/>
        <v>961670</v>
      </c>
      <c r="F125" s="71">
        <f t="shared" si="36"/>
        <v>151575</v>
      </c>
      <c r="G125" s="116">
        <f t="shared" si="36"/>
        <v>0</v>
      </c>
      <c r="H125" s="174">
        <f t="shared" si="36"/>
        <v>1275517</v>
      </c>
      <c r="I125" s="71">
        <f t="shared" si="36"/>
        <v>1123942</v>
      </c>
      <c r="J125" s="71">
        <f t="shared" si="36"/>
        <v>151575</v>
      </c>
      <c r="K125" s="116">
        <f t="shared" si="36"/>
        <v>0</v>
      </c>
    </row>
    <row r="126" spans="1:11" s="10" customFormat="1" x14ac:dyDescent="0.25">
      <c r="A126" s="22"/>
      <c r="B126" s="23"/>
      <c r="C126" s="43"/>
      <c r="D126" s="89"/>
      <c r="E126" s="67"/>
      <c r="F126" s="67"/>
      <c r="G126" s="114"/>
      <c r="H126" s="89"/>
      <c r="I126" s="67"/>
      <c r="J126" s="67"/>
      <c r="K126" s="114"/>
    </row>
    <row r="127" spans="1:11" s="10" customFormat="1" x14ac:dyDescent="0.25">
      <c r="A127" s="22"/>
      <c r="B127" s="23" t="s">
        <v>11</v>
      </c>
      <c r="C127" s="43" t="s">
        <v>79</v>
      </c>
      <c r="D127" s="89"/>
      <c r="E127" s="67"/>
      <c r="F127" s="67"/>
      <c r="G127" s="114"/>
      <c r="H127" s="89"/>
      <c r="I127" s="67"/>
      <c r="J127" s="67"/>
      <c r="K127" s="114"/>
    </row>
    <row r="128" spans="1:11" s="10" customFormat="1" x14ac:dyDescent="0.25">
      <c r="A128" s="22"/>
      <c r="B128" s="23"/>
      <c r="C128" s="43" t="s">
        <v>17</v>
      </c>
      <c r="D128" s="78"/>
      <c r="E128" s="51"/>
      <c r="F128" s="51"/>
      <c r="G128" s="105"/>
      <c r="H128" s="78"/>
      <c r="I128" s="51"/>
      <c r="J128" s="51"/>
      <c r="K128" s="105"/>
    </row>
    <row r="129" spans="1:11" s="10" customFormat="1" x14ac:dyDescent="0.25">
      <c r="A129" s="22"/>
      <c r="B129" s="23"/>
      <c r="C129" s="173" t="s">
        <v>190</v>
      </c>
      <c r="D129" s="78">
        <v>287534</v>
      </c>
      <c r="E129" s="51">
        <v>287534</v>
      </c>
      <c r="F129" s="51"/>
      <c r="G129" s="105"/>
      <c r="H129" s="78">
        <v>332953</v>
      </c>
      <c r="I129" s="51">
        <v>332953</v>
      </c>
      <c r="J129" s="51"/>
      <c r="K129" s="105"/>
    </row>
    <row r="130" spans="1:11" s="10" customFormat="1" x14ac:dyDescent="0.25">
      <c r="A130" s="22"/>
      <c r="B130" s="23"/>
      <c r="C130" s="173" t="s">
        <v>191</v>
      </c>
      <c r="D130" s="78">
        <v>73576</v>
      </c>
      <c r="E130" s="51">
        <v>73576</v>
      </c>
      <c r="F130" s="51"/>
      <c r="G130" s="105"/>
      <c r="H130" s="78">
        <v>73576</v>
      </c>
      <c r="I130" s="51">
        <v>73576</v>
      </c>
      <c r="J130" s="51"/>
      <c r="K130" s="105"/>
    </row>
    <row r="131" spans="1:11" s="10" customFormat="1" x14ac:dyDescent="0.25">
      <c r="A131" s="22"/>
      <c r="B131" s="23"/>
      <c r="C131" s="43" t="s">
        <v>128</v>
      </c>
      <c r="D131" s="78"/>
      <c r="E131" s="51"/>
      <c r="F131" s="51"/>
      <c r="G131" s="105"/>
      <c r="H131" s="78"/>
      <c r="I131" s="51"/>
      <c r="J131" s="51"/>
      <c r="K131" s="105"/>
    </row>
    <row r="132" spans="1:11" s="10" customFormat="1" x14ac:dyDescent="0.25">
      <c r="A132" s="22"/>
      <c r="B132" s="23"/>
      <c r="C132" s="43" t="s">
        <v>129</v>
      </c>
      <c r="D132" s="78"/>
      <c r="E132" s="51"/>
      <c r="F132" s="51"/>
      <c r="G132" s="105"/>
      <c r="H132" s="78"/>
      <c r="I132" s="51"/>
      <c r="J132" s="51"/>
      <c r="K132" s="105"/>
    </row>
    <row r="133" spans="1:11" s="10" customFormat="1" x14ac:dyDescent="0.25">
      <c r="A133" s="22"/>
      <c r="B133" s="23"/>
      <c r="C133" s="173" t="s">
        <v>130</v>
      </c>
      <c r="D133" s="78">
        <v>24941</v>
      </c>
      <c r="E133" s="51">
        <v>24941</v>
      </c>
      <c r="F133" s="51"/>
      <c r="G133" s="105"/>
      <c r="H133" s="78">
        <v>24941</v>
      </c>
      <c r="I133" s="51">
        <v>24941</v>
      </c>
      <c r="J133" s="51"/>
      <c r="K133" s="105"/>
    </row>
    <row r="134" spans="1:11" s="10" customFormat="1" x14ac:dyDescent="0.25">
      <c r="A134" s="22"/>
      <c r="B134" s="23"/>
      <c r="C134" s="173" t="s">
        <v>131</v>
      </c>
      <c r="D134" s="78">
        <v>50931</v>
      </c>
      <c r="E134" s="51">
        <v>50931</v>
      </c>
      <c r="F134" s="51"/>
      <c r="G134" s="105"/>
      <c r="H134" s="78">
        <v>50931</v>
      </c>
      <c r="I134" s="51">
        <v>50931</v>
      </c>
      <c r="J134" s="51"/>
      <c r="K134" s="105"/>
    </row>
    <row r="135" spans="1:11" s="10" customFormat="1" x14ac:dyDescent="0.25">
      <c r="A135" s="22"/>
      <c r="B135" s="23"/>
      <c r="C135" s="173"/>
      <c r="D135" s="78"/>
      <c r="E135" s="51"/>
      <c r="F135" s="51"/>
      <c r="G135" s="105"/>
      <c r="H135" s="78"/>
      <c r="I135" s="51"/>
      <c r="J135" s="51"/>
      <c r="K135" s="105"/>
    </row>
    <row r="136" spans="1:11" s="10" customFormat="1" x14ac:dyDescent="0.25">
      <c r="A136" s="22"/>
      <c r="B136" s="23"/>
      <c r="C136" s="62" t="s">
        <v>43</v>
      </c>
      <c r="D136" s="90">
        <f t="shared" ref="D136:G136" si="37">SUM(D128:D134)</f>
        <v>436982</v>
      </c>
      <c r="E136" s="71">
        <f t="shared" si="37"/>
        <v>436982</v>
      </c>
      <c r="F136" s="71">
        <f t="shared" si="37"/>
        <v>0</v>
      </c>
      <c r="G136" s="116">
        <f t="shared" si="37"/>
        <v>0</v>
      </c>
      <c r="H136" s="90">
        <f t="shared" ref="H136:K136" si="38">SUM(H128:H134)</f>
        <v>482401</v>
      </c>
      <c r="I136" s="71">
        <f t="shared" si="38"/>
        <v>482401</v>
      </c>
      <c r="J136" s="71">
        <f t="shared" si="38"/>
        <v>0</v>
      </c>
      <c r="K136" s="116">
        <f t="shared" si="38"/>
        <v>0</v>
      </c>
    </row>
    <row r="137" spans="1:11" s="10" customFormat="1" x14ac:dyDescent="0.25">
      <c r="A137" s="22"/>
      <c r="B137" s="23"/>
      <c r="C137" s="43"/>
      <c r="D137" s="89"/>
      <c r="E137" s="67"/>
      <c r="F137" s="67"/>
      <c r="G137" s="114"/>
      <c r="H137" s="89"/>
      <c r="I137" s="67"/>
      <c r="J137" s="67"/>
      <c r="K137" s="114"/>
    </row>
    <row r="138" spans="1:11" s="10" customFormat="1" x14ac:dyDescent="0.25">
      <c r="A138" s="22"/>
      <c r="B138" s="23" t="s">
        <v>18</v>
      </c>
      <c r="C138" s="43" t="s">
        <v>39</v>
      </c>
      <c r="D138" s="78"/>
      <c r="E138" s="51"/>
      <c r="F138" s="51"/>
      <c r="G138" s="105"/>
      <c r="H138" s="78"/>
      <c r="I138" s="51"/>
      <c r="J138" s="51"/>
      <c r="K138" s="105"/>
    </row>
    <row r="139" spans="1:11" s="10" customFormat="1" x14ac:dyDescent="0.25">
      <c r="A139" s="22"/>
      <c r="B139" s="23"/>
      <c r="C139" s="43" t="s">
        <v>64</v>
      </c>
      <c r="D139" s="78"/>
      <c r="E139" s="51"/>
      <c r="F139" s="51"/>
      <c r="G139" s="105"/>
      <c r="H139" s="78"/>
      <c r="I139" s="51"/>
      <c r="J139" s="51"/>
      <c r="K139" s="105"/>
    </row>
    <row r="140" spans="1:11" s="10" customFormat="1" ht="30" x14ac:dyDescent="0.25">
      <c r="A140" s="22"/>
      <c r="B140" s="23"/>
      <c r="C140" s="43" t="s">
        <v>202</v>
      </c>
      <c r="D140" s="78">
        <v>43717</v>
      </c>
      <c r="E140" s="51">
        <v>43717</v>
      </c>
      <c r="F140" s="51"/>
      <c r="G140" s="105"/>
      <c r="H140" s="78">
        <v>43717</v>
      </c>
      <c r="I140" s="51">
        <v>43717</v>
      </c>
      <c r="J140" s="51"/>
      <c r="K140" s="105"/>
    </row>
    <row r="141" spans="1:11" s="20" customFormat="1" x14ac:dyDescent="0.25">
      <c r="A141" s="39"/>
      <c r="B141" s="23"/>
      <c r="C141" s="43" t="s">
        <v>192</v>
      </c>
      <c r="D141" s="78">
        <v>6245</v>
      </c>
      <c r="E141" s="51"/>
      <c r="F141" s="51">
        <v>6245</v>
      </c>
      <c r="G141" s="105"/>
      <c r="H141" s="78">
        <v>6245</v>
      </c>
      <c r="I141" s="51"/>
      <c r="J141" s="51">
        <v>6245</v>
      </c>
      <c r="K141" s="105"/>
    </row>
    <row r="142" spans="1:11" s="20" customFormat="1" x14ac:dyDescent="0.25">
      <c r="A142" s="39"/>
      <c r="B142" s="23"/>
      <c r="C142" s="43" t="s">
        <v>193</v>
      </c>
      <c r="D142" s="84">
        <v>405</v>
      </c>
      <c r="E142" s="51">
        <v>405</v>
      </c>
      <c r="F142" s="51"/>
      <c r="G142" s="105"/>
      <c r="H142" s="84">
        <v>405</v>
      </c>
      <c r="I142" s="51">
        <v>405</v>
      </c>
      <c r="J142" s="51"/>
      <c r="K142" s="105"/>
    </row>
    <row r="143" spans="1:11" s="20" customFormat="1" x14ac:dyDescent="0.25">
      <c r="A143" s="39"/>
      <c r="B143" s="23"/>
      <c r="C143" s="43" t="s">
        <v>132</v>
      </c>
      <c r="D143" s="78"/>
      <c r="E143" s="51"/>
      <c r="F143" s="51"/>
      <c r="G143" s="105"/>
      <c r="H143" s="78"/>
      <c r="I143" s="51"/>
      <c r="J143" s="51"/>
      <c r="K143" s="105"/>
    </row>
    <row r="144" spans="1:11" s="20" customFormat="1" ht="15" customHeight="1" x14ac:dyDescent="0.25">
      <c r="A144" s="39"/>
      <c r="B144" s="23"/>
      <c r="C144" s="43" t="s">
        <v>133</v>
      </c>
      <c r="D144" s="78">
        <v>7680</v>
      </c>
      <c r="E144" s="51">
        <v>7680</v>
      </c>
      <c r="F144" s="51"/>
      <c r="G144" s="105"/>
      <c r="H144" s="78">
        <v>7680</v>
      </c>
      <c r="I144" s="51">
        <v>7680</v>
      </c>
      <c r="J144" s="51"/>
      <c r="K144" s="105"/>
    </row>
    <row r="145" spans="1:11" s="20" customFormat="1" ht="30" x14ac:dyDescent="0.25">
      <c r="A145" s="39"/>
      <c r="B145" s="23"/>
      <c r="C145" s="43" t="s">
        <v>134</v>
      </c>
      <c r="D145" s="78">
        <v>1441</v>
      </c>
      <c r="E145" s="51">
        <v>1441</v>
      </c>
      <c r="F145" s="51"/>
      <c r="G145" s="105"/>
      <c r="H145" s="78">
        <v>1441</v>
      </c>
      <c r="I145" s="51">
        <v>1441</v>
      </c>
      <c r="J145" s="51"/>
      <c r="K145" s="105"/>
    </row>
    <row r="146" spans="1:11" s="20" customFormat="1" ht="16.5" customHeight="1" x14ac:dyDescent="0.25">
      <c r="A146" s="39"/>
      <c r="B146" s="23"/>
      <c r="C146" s="43" t="s">
        <v>135</v>
      </c>
      <c r="D146" s="78">
        <v>1479</v>
      </c>
      <c r="E146" s="51">
        <v>1479</v>
      </c>
      <c r="F146" s="51"/>
      <c r="G146" s="105"/>
      <c r="H146" s="78">
        <v>1479</v>
      </c>
      <c r="I146" s="51">
        <v>1479</v>
      </c>
      <c r="J146" s="51"/>
      <c r="K146" s="105"/>
    </row>
    <row r="147" spans="1:11" s="20" customFormat="1" x14ac:dyDescent="0.25">
      <c r="A147" s="39"/>
      <c r="B147" s="23"/>
      <c r="C147" s="74" t="s">
        <v>136</v>
      </c>
      <c r="D147" s="78">
        <v>7436</v>
      </c>
      <c r="E147" s="51"/>
      <c r="F147" s="51">
        <v>7436</v>
      </c>
      <c r="G147" s="105"/>
      <c r="H147" s="78">
        <v>7436</v>
      </c>
      <c r="I147" s="51"/>
      <c r="J147" s="51">
        <v>7436</v>
      </c>
      <c r="K147" s="105"/>
    </row>
    <row r="148" spans="1:11" s="20" customFormat="1" x14ac:dyDescent="0.25">
      <c r="A148" s="39"/>
      <c r="B148" s="23"/>
      <c r="C148" s="43" t="s">
        <v>137</v>
      </c>
      <c r="D148" s="78">
        <v>151</v>
      </c>
      <c r="E148" s="51"/>
      <c r="F148" s="51"/>
      <c r="G148" s="105">
        <v>151</v>
      </c>
      <c r="H148" s="78">
        <v>151</v>
      </c>
      <c r="I148" s="51"/>
      <c r="J148" s="51"/>
      <c r="K148" s="105">
        <v>151</v>
      </c>
    </row>
    <row r="149" spans="1:11" s="20" customFormat="1" x14ac:dyDescent="0.25">
      <c r="A149" s="39"/>
      <c r="B149" s="23"/>
      <c r="C149" s="43" t="s">
        <v>194</v>
      </c>
      <c r="D149" s="84">
        <v>6010</v>
      </c>
      <c r="E149" s="51"/>
      <c r="F149" s="51">
        <v>6010</v>
      </c>
      <c r="G149" s="105"/>
      <c r="H149" s="84">
        <v>6010</v>
      </c>
      <c r="I149" s="51"/>
      <c r="J149" s="51">
        <v>6010</v>
      </c>
      <c r="K149" s="105"/>
    </row>
    <row r="150" spans="1:11" s="20" customFormat="1" ht="30" x14ac:dyDescent="0.25">
      <c r="A150" s="39"/>
      <c r="B150" s="23"/>
      <c r="C150" s="43" t="s">
        <v>223</v>
      </c>
      <c r="D150" s="84">
        <v>78975</v>
      </c>
      <c r="E150" s="51">
        <v>78975</v>
      </c>
      <c r="F150" s="51"/>
      <c r="G150" s="105"/>
      <c r="H150" s="84">
        <v>78975</v>
      </c>
      <c r="I150" s="51">
        <v>78975</v>
      </c>
      <c r="J150" s="51"/>
      <c r="K150" s="105"/>
    </row>
    <row r="151" spans="1:11" s="20" customFormat="1" ht="30" x14ac:dyDescent="0.25">
      <c r="A151" s="39"/>
      <c r="B151" s="23"/>
      <c r="C151" s="43" t="s">
        <v>224</v>
      </c>
      <c r="D151" s="84">
        <v>68353</v>
      </c>
      <c r="E151" s="51">
        <v>68353</v>
      </c>
      <c r="F151" s="51"/>
      <c r="G151" s="105"/>
      <c r="H151" s="84">
        <v>68353</v>
      </c>
      <c r="I151" s="51">
        <v>68353</v>
      </c>
      <c r="J151" s="51"/>
      <c r="K151" s="105"/>
    </row>
    <row r="152" spans="1:11" s="20" customFormat="1" x14ac:dyDescent="0.25">
      <c r="A152" s="39"/>
      <c r="B152" s="23"/>
      <c r="C152" s="43" t="s">
        <v>307</v>
      </c>
      <c r="D152" s="84">
        <v>6277</v>
      </c>
      <c r="E152" s="51">
        <v>6277</v>
      </c>
      <c r="F152" s="51"/>
      <c r="G152" s="105"/>
      <c r="H152" s="84">
        <v>6277</v>
      </c>
      <c r="I152" s="51">
        <v>6277</v>
      </c>
      <c r="J152" s="51"/>
      <c r="K152" s="105"/>
    </row>
    <row r="153" spans="1:11" s="20" customFormat="1" x14ac:dyDescent="0.25">
      <c r="A153" s="39"/>
      <c r="B153" s="23"/>
      <c r="C153" s="43" t="s">
        <v>230</v>
      </c>
      <c r="D153" s="84">
        <v>215</v>
      </c>
      <c r="E153" s="51">
        <v>215</v>
      </c>
      <c r="F153" s="51"/>
      <c r="G153" s="105"/>
      <c r="H153" s="84">
        <v>215</v>
      </c>
      <c r="I153" s="51">
        <v>215</v>
      </c>
      <c r="J153" s="51"/>
      <c r="K153" s="105"/>
    </row>
    <row r="154" spans="1:11" s="20" customFormat="1" x14ac:dyDescent="0.25">
      <c r="A154" s="39"/>
      <c r="B154" s="23"/>
      <c r="C154" s="43" t="s">
        <v>456</v>
      </c>
      <c r="D154" s="84">
        <v>4945</v>
      </c>
      <c r="E154" s="51">
        <v>4945</v>
      </c>
      <c r="F154" s="51"/>
      <c r="G154" s="105"/>
      <c r="H154" s="84">
        <v>4945</v>
      </c>
      <c r="I154" s="51">
        <v>4945</v>
      </c>
      <c r="J154" s="51"/>
      <c r="K154" s="105"/>
    </row>
    <row r="155" spans="1:11" s="20" customFormat="1" x14ac:dyDescent="0.25">
      <c r="A155" s="39"/>
      <c r="B155" s="23"/>
      <c r="C155" s="43"/>
      <c r="D155" s="84"/>
      <c r="E155" s="51"/>
      <c r="F155" s="51"/>
      <c r="G155" s="105"/>
      <c r="H155" s="84"/>
      <c r="I155" s="51"/>
      <c r="J155" s="51"/>
      <c r="K155" s="105"/>
    </row>
    <row r="156" spans="1:11" s="20" customFormat="1" x14ac:dyDescent="0.25">
      <c r="A156" s="39"/>
      <c r="B156" s="23"/>
      <c r="C156" s="61" t="s">
        <v>30</v>
      </c>
      <c r="D156" s="85">
        <f>SUM(D140:D155)</f>
        <v>233329</v>
      </c>
      <c r="E156" s="38">
        <f t="shared" ref="E156:G156" si="39">SUM(E140:E155)</f>
        <v>213487</v>
      </c>
      <c r="F156" s="38">
        <f t="shared" si="39"/>
        <v>19691</v>
      </c>
      <c r="G156" s="254">
        <f t="shared" si="39"/>
        <v>151</v>
      </c>
      <c r="H156" s="85">
        <f>SUM(H140:H155)</f>
        <v>233329</v>
      </c>
      <c r="I156" s="38">
        <f t="shared" ref="I156:K156" si="40">SUM(I140:I155)</f>
        <v>213487</v>
      </c>
      <c r="J156" s="38">
        <f t="shared" si="40"/>
        <v>19691</v>
      </c>
      <c r="K156" s="102">
        <f t="shared" si="40"/>
        <v>151</v>
      </c>
    </row>
    <row r="157" spans="1:11" s="20" customFormat="1" x14ac:dyDescent="0.25">
      <c r="A157" s="39"/>
      <c r="B157" s="35"/>
      <c r="C157" s="61"/>
      <c r="D157" s="91"/>
      <c r="E157" s="66"/>
      <c r="F157" s="66"/>
      <c r="G157" s="117"/>
      <c r="H157" s="91"/>
      <c r="I157" s="66"/>
      <c r="J157" s="66"/>
      <c r="K157" s="117"/>
    </row>
    <row r="158" spans="1:11" s="20" customFormat="1" x14ac:dyDescent="0.25">
      <c r="A158" s="39"/>
      <c r="C158" s="43" t="s">
        <v>89</v>
      </c>
      <c r="D158" s="78"/>
      <c r="E158" s="51"/>
      <c r="F158" s="51"/>
      <c r="G158" s="105"/>
      <c r="H158" s="78"/>
      <c r="I158" s="51"/>
      <c r="J158" s="51"/>
      <c r="K158" s="105"/>
    </row>
    <row r="159" spans="1:11" s="21" customFormat="1" ht="30.75" x14ac:dyDescent="0.3">
      <c r="A159" s="22"/>
      <c r="B159" s="35"/>
      <c r="C159" s="43" t="s">
        <v>195</v>
      </c>
      <c r="D159" s="83">
        <v>1434</v>
      </c>
      <c r="E159" s="28">
        <v>1434</v>
      </c>
      <c r="F159" s="28"/>
      <c r="G159" s="98"/>
      <c r="H159" s="83">
        <v>1434</v>
      </c>
      <c r="I159" s="28">
        <v>1434</v>
      </c>
      <c r="J159" s="28"/>
      <c r="K159" s="98"/>
    </row>
    <row r="160" spans="1:11" s="21" customFormat="1" ht="30.75" x14ac:dyDescent="0.3">
      <c r="A160" s="22"/>
      <c r="B160" s="35"/>
      <c r="C160" s="43" t="s">
        <v>196</v>
      </c>
      <c r="D160" s="83">
        <v>165</v>
      </c>
      <c r="E160" s="28">
        <v>165</v>
      </c>
      <c r="F160" s="28"/>
      <c r="G160" s="98"/>
      <c r="H160" s="83">
        <v>165</v>
      </c>
      <c r="I160" s="28">
        <v>165</v>
      </c>
      <c r="J160" s="28"/>
      <c r="K160" s="98"/>
    </row>
    <row r="161" spans="1:11" s="21" customFormat="1" ht="17.25" x14ac:dyDescent="0.3">
      <c r="A161" s="22"/>
      <c r="B161" s="35"/>
      <c r="C161" s="43" t="s">
        <v>291</v>
      </c>
      <c r="D161" s="83">
        <v>88239</v>
      </c>
      <c r="E161" s="28">
        <v>88239</v>
      </c>
      <c r="F161" s="28"/>
      <c r="G161" s="98"/>
      <c r="H161" s="83">
        <v>88239</v>
      </c>
      <c r="I161" s="28">
        <v>88239</v>
      </c>
      <c r="J161" s="28"/>
      <c r="K161" s="98"/>
    </row>
    <row r="162" spans="1:11" s="21" customFormat="1" ht="17.25" x14ac:dyDescent="0.3">
      <c r="A162" s="22"/>
      <c r="B162" s="35"/>
      <c r="C162" s="43" t="s">
        <v>292</v>
      </c>
      <c r="D162" s="83">
        <v>232664</v>
      </c>
      <c r="E162" s="28">
        <v>232664</v>
      </c>
      <c r="F162" s="28"/>
      <c r="G162" s="98"/>
      <c r="H162" s="83">
        <v>232664</v>
      </c>
      <c r="I162" s="28">
        <v>232664</v>
      </c>
      <c r="J162" s="28"/>
      <c r="K162" s="98"/>
    </row>
    <row r="163" spans="1:11" s="21" customFormat="1" ht="30.75" x14ac:dyDescent="0.3">
      <c r="A163" s="22"/>
      <c r="B163" s="35"/>
      <c r="C163" s="43" t="s">
        <v>293</v>
      </c>
      <c r="D163" s="83">
        <v>3851</v>
      </c>
      <c r="E163" s="28">
        <v>3851</v>
      </c>
      <c r="F163" s="28"/>
      <c r="G163" s="98"/>
      <c r="H163" s="83">
        <v>3851</v>
      </c>
      <c r="I163" s="28">
        <v>3851</v>
      </c>
      <c r="J163" s="28"/>
      <c r="K163" s="98"/>
    </row>
    <row r="164" spans="1:11" s="21" customFormat="1" ht="17.25" x14ac:dyDescent="0.3">
      <c r="A164" s="22"/>
      <c r="B164" s="35"/>
      <c r="C164" s="43" t="s">
        <v>294</v>
      </c>
      <c r="D164" s="83">
        <v>35000</v>
      </c>
      <c r="E164" s="28">
        <v>35000</v>
      </c>
      <c r="F164" s="28"/>
      <c r="G164" s="98"/>
      <c r="H164" s="83">
        <v>5900</v>
      </c>
      <c r="I164" s="28">
        <v>5900</v>
      </c>
      <c r="J164" s="28"/>
      <c r="K164" s="98"/>
    </row>
    <row r="165" spans="1:11" s="21" customFormat="1" ht="17.25" x14ac:dyDescent="0.3">
      <c r="A165" s="22"/>
      <c r="B165" s="35"/>
      <c r="C165" s="43" t="s">
        <v>558</v>
      </c>
      <c r="D165" s="83"/>
      <c r="E165" s="28"/>
      <c r="F165" s="28"/>
      <c r="G165" s="104"/>
      <c r="H165" s="83">
        <v>11000</v>
      </c>
      <c r="I165" s="28">
        <v>11000</v>
      </c>
      <c r="J165" s="28"/>
      <c r="K165" s="104"/>
    </row>
    <row r="166" spans="1:11" s="21" customFormat="1" ht="17.25" x14ac:dyDescent="0.3">
      <c r="A166" s="22"/>
      <c r="B166" s="35"/>
      <c r="C166" s="43"/>
      <c r="D166" s="83"/>
      <c r="E166" s="28"/>
      <c r="F166" s="28"/>
      <c r="G166" s="104"/>
      <c r="H166" s="83"/>
      <c r="I166" s="28"/>
      <c r="J166" s="28"/>
      <c r="K166" s="104"/>
    </row>
    <row r="167" spans="1:11" s="20" customFormat="1" x14ac:dyDescent="0.25">
      <c r="A167" s="22"/>
      <c r="B167" s="35"/>
      <c r="C167" s="61" t="s">
        <v>30</v>
      </c>
      <c r="D167" s="95">
        <f>SUM(D158:D166)</f>
        <v>361353</v>
      </c>
      <c r="E167" s="70">
        <f t="shared" ref="E167:G167" si="41">SUM(E158:E166)</f>
        <v>361353</v>
      </c>
      <c r="F167" s="70">
        <f t="shared" si="41"/>
        <v>0</v>
      </c>
      <c r="G167" s="268">
        <f t="shared" si="41"/>
        <v>0</v>
      </c>
      <c r="H167" s="95">
        <f>SUM(H158:H166)</f>
        <v>343253</v>
      </c>
      <c r="I167" s="70">
        <f t="shared" ref="I167:K167" si="42">SUM(I158:I166)</f>
        <v>343253</v>
      </c>
      <c r="J167" s="70">
        <f t="shared" si="42"/>
        <v>0</v>
      </c>
      <c r="K167" s="275">
        <f t="shared" si="42"/>
        <v>0</v>
      </c>
    </row>
    <row r="168" spans="1:11" s="10" customFormat="1" x14ac:dyDescent="0.25">
      <c r="A168" s="39"/>
      <c r="B168" s="35"/>
      <c r="C168" s="61"/>
      <c r="D168" s="88"/>
      <c r="E168" s="70"/>
      <c r="F168" s="70"/>
      <c r="G168" s="115"/>
      <c r="H168" s="88"/>
      <c r="I168" s="70"/>
      <c r="J168" s="70"/>
      <c r="K168" s="115"/>
    </row>
    <row r="169" spans="1:11" s="10" customFormat="1" x14ac:dyDescent="0.25">
      <c r="A169" s="39"/>
      <c r="B169" s="35"/>
      <c r="C169" s="62" t="s">
        <v>63</v>
      </c>
      <c r="D169" s="90">
        <f t="shared" ref="D169:G169" si="43">D156+D167</f>
        <v>594682</v>
      </c>
      <c r="E169" s="71">
        <f t="shared" si="43"/>
        <v>574840</v>
      </c>
      <c r="F169" s="71">
        <f t="shared" si="43"/>
        <v>19691</v>
      </c>
      <c r="G169" s="116">
        <f t="shared" si="43"/>
        <v>151</v>
      </c>
      <c r="H169" s="90">
        <f t="shared" ref="H169:K169" si="44">H156+H167</f>
        <v>576582</v>
      </c>
      <c r="I169" s="71">
        <f t="shared" si="44"/>
        <v>556740</v>
      </c>
      <c r="J169" s="71">
        <f t="shared" si="44"/>
        <v>19691</v>
      </c>
      <c r="K169" s="116">
        <f t="shared" si="44"/>
        <v>151</v>
      </c>
    </row>
    <row r="170" spans="1:11" s="10" customFormat="1" x14ac:dyDescent="0.25">
      <c r="A170" s="39"/>
      <c r="B170" s="35"/>
      <c r="C170" s="62"/>
      <c r="D170" s="92"/>
      <c r="E170" s="68"/>
      <c r="F170" s="68"/>
      <c r="G170" s="118"/>
      <c r="H170" s="92"/>
      <c r="I170" s="68"/>
      <c r="J170" s="68"/>
      <c r="K170" s="118"/>
    </row>
    <row r="171" spans="1:11" s="10" customFormat="1" x14ac:dyDescent="0.25">
      <c r="A171" s="39"/>
      <c r="B171" s="23" t="s">
        <v>23</v>
      </c>
      <c r="C171" s="43" t="s">
        <v>67</v>
      </c>
      <c r="D171" s="89"/>
      <c r="E171" s="67"/>
      <c r="F171" s="67"/>
      <c r="G171" s="114"/>
      <c r="H171" s="89"/>
      <c r="I171" s="67"/>
      <c r="J171" s="67"/>
      <c r="K171" s="114"/>
    </row>
    <row r="172" spans="1:11" s="10" customFormat="1" x14ac:dyDescent="0.25">
      <c r="A172" s="39"/>
      <c r="B172" s="41"/>
      <c r="C172" s="43" t="s">
        <v>86</v>
      </c>
      <c r="D172" s="89"/>
      <c r="E172" s="67"/>
      <c r="F172" s="67"/>
      <c r="G172" s="114"/>
      <c r="H172" s="89"/>
      <c r="I172" s="67"/>
      <c r="J172" s="67"/>
      <c r="K172" s="114"/>
    </row>
    <row r="173" spans="1:11" s="21" customFormat="1" ht="17.25" x14ac:dyDescent="0.3">
      <c r="A173" s="96"/>
      <c r="B173" s="35"/>
      <c r="C173" s="61" t="s">
        <v>30</v>
      </c>
      <c r="D173" s="95">
        <v>0</v>
      </c>
      <c r="E173" s="70">
        <v>0</v>
      </c>
      <c r="F173" s="70">
        <v>0</v>
      </c>
      <c r="G173" s="115">
        <v>0</v>
      </c>
      <c r="H173" s="95">
        <v>0</v>
      </c>
      <c r="I173" s="70">
        <v>0</v>
      </c>
      <c r="J173" s="70">
        <v>0</v>
      </c>
      <c r="K173" s="115">
        <v>0</v>
      </c>
    </row>
    <row r="174" spans="1:11" s="19" customFormat="1" x14ac:dyDescent="0.25">
      <c r="A174" s="25"/>
      <c r="B174" s="23"/>
      <c r="C174" s="43"/>
      <c r="D174" s="89"/>
      <c r="E174" s="67"/>
      <c r="F174" s="67"/>
      <c r="G174" s="114"/>
      <c r="H174" s="89"/>
      <c r="I174" s="67"/>
      <c r="J174" s="67"/>
      <c r="K174" s="114"/>
    </row>
    <row r="175" spans="1:11" s="19" customFormat="1" x14ac:dyDescent="0.25">
      <c r="A175" s="25"/>
      <c r="B175" s="23"/>
      <c r="C175" s="43" t="s">
        <v>87</v>
      </c>
      <c r="D175" s="89"/>
      <c r="E175" s="67"/>
      <c r="F175" s="67"/>
      <c r="G175" s="114"/>
      <c r="H175" s="89"/>
      <c r="I175" s="67"/>
      <c r="J175" s="67"/>
      <c r="K175" s="114"/>
    </row>
    <row r="176" spans="1:11" s="19" customFormat="1" x14ac:dyDescent="0.25">
      <c r="A176" s="22"/>
      <c r="B176" s="41"/>
      <c r="C176" s="43" t="s">
        <v>197</v>
      </c>
      <c r="D176" s="78">
        <v>2000</v>
      </c>
      <c r="E176" s="51">
        <v>2000</v>
      </c>
      <c r="F176" s="51"/>
      <c r="G176" s="105"/>
      <c r="H176" s="78">
        <v>2000</v>
      </c>
      <c r="I176" s="51">
        <v>2000</v>
      </c>
      <c r="J176" s="51"/>
      <c r="K176" s="105"/>
    </row>
    <row r="177" spans="1:11" s="19" customFormat="1" x14ac:dyDescent="0.25">
      <c r="A177" s="22"/>
      <c r="B177" s="26"/>
      <c r="C177" s="61" t="s">
        <v>30</v>
      </c>
      <c r="D177" s="88">
        <f t="shared" ref="D177:G177" si="45">SUM(D176:D176)</f>
        <v>2000</v>
      </c>
      <c r="E177" s="70">
        <f t="shared" si="45"/>
        <v>2000</v>
      </c>
      <c r="F177" s="70">
        <f t="shared" si="45"/>
        <v>0</v>
      </c>
      <c r="G177" s="115">
        <f t="shared" si="45"/>
        <v>0</v>
      </c>
      <c r="H177" s="88">
        <f t="shared" ref="H177:K177" si="46">SUM(H176:H176)</f>
        <v>2000</v>
      </c>
      <c r="I177" s="70">
        <f t="shared" si="46"/>
        <v>2000</v>
      </c>
      <c r="J177" s="70">
        <f t="shared" si="46"/>
        <v>0</v>
      </c>
      <c r="K177" s="115">
        <f t="shared" si="46"/>
        <v>0</v>
      </c>
    </row>
    <row r="178" spans="1:11" s="19" customFormat="1" x14ac:dyDescent="0.25">
      <c r="A178" s="22"/>
      <c r="B178" s="26"/>
      <c r="C178" s="61"/>
      <c r="D178" s="88"/>
      <c r="E178" s="70"/>
      <c r="F178" s="70"/>
      <c r="G178" s="115"/>
      <c r="H178" s="88"/>
      <c r="I178" s="70"/>
      <c r="J178" s="70"/>
      <c r="K178" s="115"/>
    </row>
    <row r="179" spans="1:11" s="19" customFormat="1" x14ac:dyDescent="0.25">
      <c r="A179" s="22"/>
      <c r="B179" s="26"/>
      <c r="C179" s="62" t="s">
        <v>74</v>
      </c>
      <c r="D179" s="90">
        <f t="shared" ref="D179:G179" si="47">D173+D177</f>
        <v>2000</v>
      </c>
      <c r="E179" s="71">
        <f t="shared" si="47"/>
        <v>2000</v>
      </c>
      <c r="F179" s="71">
        <f t="shared" si="47"/>
        <v>0</v>
      </c>
      <c r="G179" s="116">
        <f t="shared" si="47"/>
        <v>0</v>
      </c>
      <c r="H179" s="90">
        <f t="shared" ref="H179:K179" si="48">H173+H177</f>
        <v>2000</v>
      </c>
      <c r="I179" s="71">
        <f t="shared" si="48"/>
        <v>2000</v>
      </c>
      <c r="J179" s="71">
        <f t="shared" si="48"/>
        <v>0</v>
      </c>
      <c r="K179" s="116">
        <f t="shared" si="48"/>
        <v>0</v>
      </c>
    </row>
    <row r="180" spans="1:11" s="19" customFormat="1" x14ac:dyDescent="0.25">
      <c r="A180" s="22"/>
      <c r="B180" s="26"/>
      <c r="C180" s="61"/>
      <c r="D180" s="91"/>
      <c r="E180" s="66"/>
      <c r="F180" s="66"/>
      <c r="G180" s="117"/>
      <c r="H180" s="91"/>
      <c r="I180" s="66"/>
      <c r="J180" s="66"/>
      <c r="K180" s="117"/>
    </row>
    <row r="181" spans="1:11" s="19" customFormat="1" x14ac:dyDescent="0.25">
      <c r="A181" s="22"/>
      <c r="B181" s="23" t="s">
        <v>25</v>
      </c>
      <c r="C181" s="43" t="s">
        <v>3</v>
      </c>
      <c r="D181" s="78"/>
      <c r="E181" s="51"/>
      <c r="F181" s="51"/>
      <c r="G181" s="105"/>
      <c r="H181" s="78"/>
      <c r="I181" s="51"/>
      <c r="J181" s="51"/>
      <c r="K181" s="105"/>
    </row>
    <row r="182" spans="1:11" s="19" customFormat="1" x14ac:dyDescent="0.25">
      <c r="A182" s="22"/>
      <c r="B182" s="26"/>
      <c r="C182" s="43" t="s">
        <v>70</v>
      </c>
      <c r="D182" s="78"/>
      <c r="E182" s="51"/>
      <c r="F182" s="51"/>
      <c r="G182" s="105"/>
      <c r="H182" s="78"/>
      <c r="I182" s="51"/>
      <c r="J182" s="51"/>
      <c r="K182" s="105"/>
    </row>
    <row r="183" spans="1:11" s="19" customFormat="1" x14ac:dyDescent="0.25">
      <c r="A183" s="22"/>
      <c r="B183" s="26"/>
      <c r="C183" s="43" t="s">
        <v>138</v>
      </c>
      <c r="D183" s="78">
        <v>700</v>
      </c>
      <c r="E183" s="51">
        <v>700</v>
      </c>
      <c r="F183" s="51"/>
      <c r="G183" s="105"/>
      <c r="H183" s="78">
        <v>700</v>
      </c>
      <c r="I183" s="51">
        <v>700</v>
      </c>
      <c r="J183" s="51"/>
      <c r="K183" s="105"/>
    </row>
    <row r="184" spans="1:11" s="19" customFormat="1" x14ac:dyDescent="0.25">
      <c r="A184" s="22"/>
      <c r="B184" s="26"/>
      <c r="C184" s="43" t="s">
        <v>198</v>
      </c>
      <c r="D184" s="78">
        <v>7600</v>
      </c>
      <c r="E184" s="51">
        <v>7600</v>
      </c>
      <c r="F184" s="51"/>
      <c r="G184" s="105"/>
      <c r="H184" s="78">
        <v>7600</v>
      </c>
      <c r="I184" s="51">
        <v>7600</v>
      </c>
      <c r="J184" s="51"/>
      <c r="K184" s="105"/>
    </row>
    <row r="185" spans="1:11" s="19" customFormat="1" x14ac:dyDescent="0.25">
      <c r="A185" s="56"/>
      <c r="B185" s="204"/>
      <c r="C185" s="43" t="s">
        <v>220</v>
      </c>
      <c r="D185" s="78">
        <v>550</v>
      </c>
      <c r="E185" s="264">
        <v>550</v>
      </c>
      <c r="F185" s="264"/>
      <c r="G185" s="105"/>
      <c r="H185" s="78">
        <v>550</v>
      </c>
      <c r="I185" s="264">
        <v>550</v>
      </c>
      <c r="J185" s="264"/>
      <c r="K185" s="105"/>
    </row>
    <row r="186" spans="1:11" s="19" customFormat="1" x14ac:dyDescent="0.25">
      <c r="A186" s="56"/>
      <c r="B186" s="204"/>
      <c r="C186" s="43" t="s">
        <v>539</v>
      </c>
      <c r="D186" s="84"/>
      <c r="E186" s="51"/>
      <c r="F186" s="264"/>
      <c r="G186" s="105"/>
      <c r="H186" s="84">
        <v>350</v>
      </c>
      <c r="I186" s="51">
        <v>350</v>
      </c>
      <c r="J186" s="264"/>
      <c r="K186" s="105"/>
    </row>
    <row r="187" spans="1:11" s="19" customFormat="1" x14ac:dyDescent="0.25">
      <c r="A187" s="56"/>
      <c r="B187" s="204"/>
      <c r="C187" s="61" t="s">
        <v>30</v>
      </c>
      <c r="D187" s="95">
        <f t="shared" ref="D187:G187" si="49">SUM(D183:D185)</f>
        <v>8850</v>
      </c>
      <c r="E187" s="70">
        <f t="shared" si="49"/>
        <v>8850</v>
      </c>
      <c r="F187" s="70">
        <f t="shared" si="49"/>
        <v>0</v>
      </c>
      <c r="G187" s="115">
        <f t="shared" si="49"/>
        <v>0</v>
      </c>
      <c r="H187" s="95">
        <f>SUM(H183:H186)</f>
        <v>9200</v>
      </c>
      <c r="I187" s="70">
        <f>SUM(I183:I186)</f>
        <v>9200</v>
      </c>
      <c r="J187" s="70">
        <f t="shared" ref="J187:K187" si="50">SUM(J183:J185)</f>
        <v>0</v>
      </c>
      <c r="K187" s="115">
        <f t="shared" si="50"/>
        <v>0</v>
      </c>
    </row>
    <row r="188" spans="1:11" s="10" customFormat="1" x14ac:dyDescent="0.25">
      <c r="A188" s="7"/>
      <c r="B188" s="8"/>
      <c r="C188" s="30"/>
      <c r="D188" s="207"/>
      <c r="G188" s="208"/>
      <c r="H188" s="207"/>
      <c r="K188" s="208"/>
    </row>
    <row r="189" spans="1:11" s="19" customFormat="1" x14ac:dyDescent="0.25">
      <c r="A189" s="22"/>
      <c r="B189" s="26"/>
      <c r="C189" s="43" t="s">
        <v>90</v>
      </c>
      <c r="D189" s="78"/>
      <c r="E189" s="51"/>
      <c r="F189" s="51"/>
      <c r="G189" s="105"/>
      <c r="H189" s="78"/>
      <c r="I189" s="51"/>
      <c r="J189" s="51"/>
      <c r="K189" s="105"/>
    </row>
    <row r="190" spans="1:11" s="19" customFormat="1" x14ac:dyDescent="0.25">
      <c r="A190" s="22"/>
      <c r="B190" s="26"/>
      <c r="C190" s="43" t="s">
        <v>1</v>
      </c>
      <c r="D190" s="78">
        <v>8000</v>
      </c>
      <c r="E190" s="51">
        <v>8000</v>
      </c>
      <c r="F190" s="51"/>
      <c r="G190" s="105"/>
      <c r="H190" s="78">
        <v>8000</v>
      </c>
      <c r="I190" s="51">
        <v>8000</v>
      </c>
      <c r="J190" s="51"/>
      <c r="K190" s="105"/>
    </row>
    <row r="191" spans="1:11" s="19" customFormat="1" x14ac:dyDescent="0.25">
      <c r="A191" s="22"/>
      <c r="B191" s="26"/>
      <c r="C191" s="43" t="s">
        <v>175</v>
      </c>
      <c r="D191" s="78">
        <v>4200</v>
      </c>
      <c r="E191" s="51">
        <v>4200</v>
      </c>
      <c r="F191" s="51"/>
      <c r="G191" s="105"/>
      <c r="H191" s="78">
        <v>0</v>
      </c>
      <c r="I191" s="51">
        <v>0</v>
      </c>
      <c r="J191" s="51"/>
      <c r="K191" s="105"/>
    </row>
    <row r="192" spans="1:11" s="19" customFormat="1" x14ac:dyDescent="0.25">
      <c r="A192" s="22"/>
      <c r="B192" s="26"/>
      <c r="C192" s="43" t="s">
        <v>221</v>
      </c>
      <c r="D192" s="84">
        <v>5000</v>
      </c>
      <c r="E192" s="51">
        <v>5000</v>
      </c>
      <c r="F192" s="51"/>
      <c r="G192" s="105"/>
      <c r="H192" s="84">
        <v>10000</v>
      </c>
      <c r="I192" s="51">
        <v>10000</v>
      </c>
      <c r="J192" s="51"/>
      <c r="K192" s="105"/>
    </row>
    <row r="193" spans="1:11" s="19" customFormat="1" x14ac:dyDescent="0.25">
      <c r="A193" s="22"/>
      <c r="B193" s="26"/>
      <c r="C193" s="43" t="s">
        <v>297</v>
      </c>
      <c r="D193" s="84">
        <v>7000</v>
      </c>
      <c r="E193" s="51">
        <v>7000</v>
      </c>
      <c r="F193" s="51"/>
      <c r="G193" s="105"/>
      <c r="H193" s="84">
        <v>7000</v>
      </c>
      <c r="I193" s="51">
        <v>7000</v>
      </c>
      <c r="J193" s="51"/>
      <c r="K193" s="105"/>
    </row>
    <row r="194" spans="1:11" s="19" customFormat="1" x14ac:dyDescent="0.25">
      <c r="A194" s="22"/>
      <c r="B194" s="26"/>
      <c r="C194" s="61" t="s">
        <v>30</v>
      </c>
      <c r="D194" s="95">
        <f>SUM(D190:D193)</f>
        <v>24200</v>
      </c>
      <c r="E194" s="70">
        <f t="shared" ref="E194:G194" si="51">SUM(E190:E193)</f>
        <v>24200</v>
      </c>
      <c r="F194" s="70">
        <f t="shared" si="51"/>
        <v>0</v>
      </c>
      <c r="G194" s="115">
        <f t="shared" si="51"/>
        <v>0</v>
      </c>
      <c r="H194" s="95">
        <f>SUM(H190:H193)</f>
        <v>25000</v>
      </c>
      <c r="I194" s="70">
        <f t="shared" ref="I194:K194" si="52">SUM(I190:I193)</f>
        <v>25000</v>
      </c>
      <c r="J194" s="70">
        <f t="shared" si="52"/>
        <v>0</v>
      </c>
      <c r="K194" s="115">
        <f t="shared" si="52"/>
        <v>0</v>
      </c>
    </row>
    <row r="195" spans="1:11" s="19" customFormat="1" x14ac:dyDescent="0.25">
      <c r="A195" s="22"/>
      <c r="B195" s="26"/>
      <c r="C195" s="61"/>
      <c r="D195" s="88"/>
      <c r="E195" s="70"/>
      <c r="F195" s="70"/>
      <c r="G195" s="115"/>
      <c r="H195" s="88"/>
      <c r="I195" s="70"/>
      <c r="J195" s="70"/>
      <c r="K195" s="115"/>
    </row>
    <row r="196" spans="1:11" s="19" customFormat="1" x14ac:dyDescent="0.25">
      <c r="A196" s="22"/>
      <c r="B196" s="26"/>
      <c r="C196" s="62" t="s">
        <v>45</v>
      </c>
      <c r="D196" s="174">
        <f>D194+D187</f>
        <v>33050</v>
      </c>
      <c r="E196" s="71">
        <f t="shared" ref="E196:G196" si="53">E194+E187</f>
        <v>33050</v>
      </c>
      <c r="F196" s="71">
        <f t="shared" si="53"/>
        <v>0</v>
      </c>
      <c r="G196" s="116">
        <f t="shared" si="53"/>
        <v>0</v>
      </c>
      <c r="H196" s="174">
        <f>H194+H187</f>
        <v>34200</v>
      </c>
      <c r="I196" s="71">
        <f t="shared" ref="I196:K196" si="54">I194+I187</f>
        <v>34200</v>
      </c>
      <c r="J196" s="71">
        <f t="shared" si="54"/>
        <v>0</v>
      </c>
      <c r="K196" s="116">
        <f t="shared" si="54"/>
        <v>0</v>
      </c>
    </row>
    <row r="197" spans="1:11" s="19" customFormat="1" x14ac:dyDescent="0.25">
      <c r="A197" s="22"/>
      <c r="B197" s="26"/>
      <c r="C197" s="43"/>
      <c r="D197" s="78"/>
      <c r="E197" s="51"/>
      <c r="F197" s="51"/>
      <c r="G197" s="105"/>
      <c r="H197" s="78"/>
      <c r="I197" s="51"/>
      <c r="J197" s="51"/>
      <c r="K197" s="105"/>
    </row>
    <row r="198" spans="1:11" s="19" customFormat="1" x14ac:dyDescent="0.25">
      <c r="A198" s="22"/>
      <c r="B198" s="26"/>
      <c r="C198" s="60" t="s">
        <v>14</v>
      </c>
      <c r="D198" s="93">
        <f t="shared" ref="D198:K198" si="55">D77+D97+D125+D136+D169+D179+D196</f>
        <v>3199206</v>
      </c>
      <c r="E198" s="72">
        <f t="shared" si="55"/>
        <v>2999639</v>
      </c>
      <c r="F198" s="72">
        <f t="shared" si="55"/>
        <v>199416</v>
      </c>
      <c r="G198" s="119">
        <f t="shared" si="55"/>
        <v>151</v>
      </c>
      <c r="H198" s="93">
        <f t="shared" si="55"/>
        <v>3389947</v>
      </c>
      <c r="I198" s="72">
        <f t="shared" si="55"/>
        <v>3190380</v>
      </c>
      <c r="J198" s="72">
        <f t="shared" si="55"/>
        <v>199416</v>
      </c>
      <c r="K198" s="119">
        <f t="shared" si="55"/>
        <v>151</v>
      </c>
    </row>
    <row r="199" spans="1:11" s="19" customFormat="1" x14ac:dyDescent="0.25">
      <c r="A199" s="22"/>
      <c r="B199" s="26"/>
      <c r="C199" s="27"/>
      <c r="D199" s="25"/>
      <c r="E199" s="32"/>
      <c r="F199" s="32"/>
      <c r="G199" s="101"/>
      <c r="H199" s="25"/>
      <c r="I199" s="32"/>
      <c r="J199" s="32"/>
      <c r="K199" s="101"/>
    </row>
    <row r="200" spans="1:11" s="19" customFormat="1" x14ac:dyDescent="0.25">
      <c r="A200" s="22"/>
      <c r="B200" s="26"/>
      <c r="C200" s="27"/>
      <c r="D200" s="25"/>
      <c r="E200" s="32"/>
      <c r="F200" s="32"/>
      <c r="G200" s="101"/>
      <c r="H200" s="25"/>
      <c r="I200" s="32"/>
      <c r="J200" s="32"/>
      <c r="K200" s="101"/>
    </row>
    <row r="201" spans="1:11" s="19" customFormat="1" x14ac:dyDescent="0.25">
      <c r="A201" s="308" t="s">
        <v>19</v>
      </c>
      <c r="B201" s="309"/>
      <c r="C201" s="310"/>
      <c r="D201" s="201">
        <f t="shared" ref="D201:K201" si="56">D44+D56+D198</f>
        <v>3308855</v>
      </c>
      <c r="E201" s="202">
        <f t="shared" si="56"/>
        <v>3109288</v>
      </c>
      <c r="F201" s="202">
        <f t="shared" si="56"/>
        <v>199416</v>
      </c>
      <c r="G201" s="203">
        <f t="shared" si="56"/>
        <v>151</v>
      </c>
      <c r="H201" s="201">
        <f t="shared" si="56"/>
        <v>3512653</v>
      </c>
      <c r="I201" s="202">
        <f t="shared" si="56"/>
        <v>3313086</v>
      </c>
      <c r="J201" s="202">
        <f t="shared" si="56"/>
        <v>199416</v>
      </c>
      <c r="K201" s="203">
        <f t="shared" si="56"/>
        <v>151</v>
      </c>
    </row>
    <row r="202" spans="1:11" s="19" customFormat="1" x14ac:dyDescent="0.25">
      <c r="A202" s="22"/>
      <c r="B202" s="26"/>
      <c r="C202" s="27"/>
      <c r="D202" s="25"/>
      <c r="E202" s="32"/>
      <c r="F202" s="32"/>
      <c r="G202" s="101"/>
      <c r="H202" s="25"/>
      <c r="I202" s="32"/>
      <c r="J202" s="32"/>
      <c r="K202" s="101"/>
    </row>
    <row r="203" spans="1:11" s="19" customFormat="1" ht="30" x14ac:dyDescent="0.25">
      <c r="A203" s="22"/>
      <c r="B203" s="58" t="s">
        <v>33</v>
      </c>
      <c r="C203" s="44" t="s">
        <v>35</v>
      </c>
      <c r="D203" s="94"/>
      <c r="E203" s="73"/>
      <c r="F203" s="73"/>
      <c r="G203" s="120"/>
      <c r="H203" s="94"/>
      <c r="I203" s="73"/>
      <c r="J203" s="73"/>
      <c r="K203" s="120"/>
    </row>
    <row r="204" spans="1:11" s="10" customFormat="1" x14ac:dyDescent="0.25">
      <c r="A204" s="22"/>
      <c r="B204" s="23"/>
      <c r="C204" s="24" t="s">
        <v>225</v>
      </c>
      <c r="D204" s="33"/>
      <c r="E204" s="28"/>
      <c r="F204" s="28"/>
      <c r="G204" s="98"/>
      <c r="H204" s="33"/>
      <c r="I204" s="28"/>
      <c r="J204" s="28"/>
      <c r="K204" s="98"/>
    </row>
    <row r="205" spans="1:11" s="21" customFormat="1" ht="17.25" x14ac:dyDescent="0.3">
      <c r="A205" s="34"/>
      <c r="B205" s="35"/>
      <c r="C205" s="24" t="s">
        <v>203</v>
      </c>
      <c r="D205" s="33"/>
      <c r="E205" s="28"/>
      <c r="F205" s="28"/>
      <c r="G205" s="98"/>
      <c r="H205" s="33">
        <v>764</v>
      </c>
      <c r="I205" s="28">
        <v>764</v>
      </c>
      <c r="J205" s="28"/>
      <c r="K205" s="98"/>
    </row>
    <row r="206" spans="1:11" s="19" customFormat="1" x14ac:dyDescent="0.25">
      <c r="A206" s="22"/>
      <c r="B206" s="23"/>
      <c r="C206" s="24" t="s">
        <v>204</v>
      </c>
      <c r="D206" s="33"/>
      <c r="E206" s="28"/>
      <c r="F206" s="28"/>
      <c r="G206" s="98"/>
      <c r="H206" s="33">
        <v>1696</v>
      </c>
      <c r="I206" s="28">
        <v>1696</v>
      </c>
      <c r="J206" s="28"/>
      <c r="K206" s="98"/>
    </row>
    <row r="207" spans="1:11" s="20" customFormat="1" x14ac:dyDescent="0.25">
      <c r="A207" s="65"/>
      <c r="B207" s="35"/>
      <c r="C207" s="24" t="s">
        <v>492</v>
      </c>
      <c r="D207" s="33"/>
      <c r="E207" s="28"/>
      <c r="F207" s="28"/>
      <c r="G207" s="98"/>
      <c r="H207" s="33">
        <v>331</v>
      </c>
      <c r="I207" s="28">
        <v>331</v>
      </c>
      <c r="J207" s="28"/>
      <c r="K207" s="98"/>
    </row>
    <row r="208" spans="1:11" s="20" customFormat="1" x14ac:dyDescent="0.25">
      <c r="A208" s="34"/>
      <c r="B208" s="35"/>
      <c r="C208" s="24" t="s">
        <v>205</v>
      </c>
      <c r="D208" s="33"/>
      <c r="E208" s="28"/>
      <c r="F208" s="28"/>
      <c r="G208" s="98"/>
      <c r="H208" s="33">
        <v>3271</v>
      </c>
      <c r="I208" s="28">
        <v>3271</v>
      </c>
      <c r="J208" s="28"/>
      <c r="K208" s="98"/>
    </row>
    <row r="209" spans="1:11" s="10" customFormat="1" x14ac:dyDescent="0.25">
      <c r="A209" s="22"/>
      <c r="B209" s="23"/>
      <c r="C209" s="24" t="s">
        <v>206</v>
      </c>
      <c r="D209" s="33">
        <v>18330</v>
      </c>
      <c r="E209" s="28">
        <v>18330</v>
      </c>
      <c r="F209" s="28"/>
      <c r="G209" s="98"/>
      <c r="H209" s="33">
        <v>144363</v>
      </c>
      <c r="I209" s="28">
        <v>144363</v>
      </c>
      <c r="J209" s="28"/>
      <c r="K209" s="98"/>
    </row>
    <row r="210" spans="1:11" s="10" customFormat="1" x14ac:dyDescent="0.25">
      <c r="A210" s="22"/>
      <c r="B210" s="23"/>
      <c r="C210" s="24" t="s">
        <v>207</v>
      </c>
      <c r="D210" s="33">
        <v>41198</v>
      </c>
      <c r="E210" s="28">
        <v>41198</v>
      </c>
      <c r="F210" s="28"/>
      <c r="G210" s="98"/>
      <c r="H210" s="33">
        <v>41198</v>
      </c>
      <c r="I210" s="28">
        <v>41198</v>
      </c>
      <c r="J210" s="28"/>
      <c r="K210" s="98"/>
    </row>
    <row r="211" spans="1:11" s="10" customFormat="1" x14ac:dyDescent="0.25">
      <c r="A211" s="22"/>
      <c r="B211" s="23"/>
      <c r="C211" s="24" t="s">
        <v>208</v>
      </c>
      <c r="D211" s="33">
        <v>67281</v>
      </c>
      <c r="E211" s="28">
        <v>67281</v>
      </c>
      <c r="F211" s="28"/>
      <c r="G211" s="98"/>
      <c r="H211" s="33">
        <v>67281</v>
      </c>
      <c r="I211" s="28">
        <v>67281</v>
      </c>
      <c r="J211" s="28"/>
      <c r="K211" s="98"/>
    </row>
    <row r="212" spans="1:11" s="20" customFormat="1" x14ac:dyDescent="0.25">
      <c r="A212" s="34"/>
      <c r="B212" s="35"/>
      <c r="C212" s="36" t="s">
        <v>28</v>
      </c>
      <c r="D212" s="85">
        <f t="shared" ref="D212:G212" si="57">SUM(D205:D211)</f>
        <v>126809</v>
      </c>
      <c r="E212" s="38">
        <f t="shared" si="57"/>
        <v>126809</v>
      </c>
      <c r="F212" s="38">
        <f t="shared" si="57"/>
        <v>0</v>
      </c>
      <c r="G212" s="99">
        <f t="shared" si="57"/>
        <v>0</v>
      </c>
      <c r="H212" s="85">
        <f t="shared" ref="H212:K212" si="58">SUM(H205:H211)</f>
        <v>258904</v>
      </c>
      <c r="I212" s="38">
        <f t="shared" si="58"/>
        <v>258904</v>
      </c>
      <c r="J212" s="38">
        <f t="shared" si="58"/>
        <v>0</v>
      </c>
      <c r="K212" s="99">
        <f t="shared" si="58"/>
        <v>0</v>
      </c>
    </row>
    <row r="213" spans="1:11" s="10" customFormat="1" x14ac:dyDescent="0.25">
      <c r="A213" s="22"/>
      <c r="B213" s="23"/>
      <c r="C213" s="27"/>
      <c r="D213" s="77"/>
      <c r="E213" s="31"/>
      <c r="F213" s="31"/>
      <c r="G213" s="97"/>
      <c r="H213" s="77"/>
      <c r="I213" s="31"/>
      <c r="J213" s="31"/>
      <c r="K213" s="97"/>
    </row>
    <row r="214" spans="1:11" s="10" customFormat="1" x14ac:dyDescent="0.25">
      <c r="A214" s="22"/>
      <c r="B214" s="23"/>
      <c r="C214" s="24" t="s">
        <v>226</v>
      </c>
      <c r="D214" s="33"/>
      <c r="E214" s="28"/>
      <c r="F214" s="28"/>
      <c r="G214" s="98"/>
      <c r="H214" s="33"/>
      <c r="I214" s="28"/>
      <c r="J214" s="28"/>
      <c r="K214" s="98"/>
    </row>
    <row r="215" spans="1:11" s="10" customFormat="1" x14ac:dyDescent="0.25">
      <c r="A215" s="22"/>
      <c r="B215" s="26"/>
      <c r="C215" s="24" t="s">
        <v>209</v>
      </c>
      <c r="D215" s="33"/>
      <c r="E215" s="28"/>
      <c r="F215" s="28"/>
      <c r="G215" s="98"/>
      <c r="H215" s="33"/>
      <c r="I215" s="28"/>
      <c r="J215" s="28"/>
      <c r="K215" s="98"/>
    </row>
    <row r="216" spans="1:11" s="10" customFormat="1" x14ac:dyDescent="0.25">
      <c r="A216" s="22"/>
      <c r="B216" s="23"/>
      <c r="C216" s="24" t="s">
        <v>210</v>
      </c>
      <c r="D216" s="33"/>
      <c r="E216" s="28"/>
      <c r="F216" s="28"/>
      <c r="G216" s="98"/>
      <c r="H216" s="33"/>
      <c r="I216" s="28"/>
      <c r="J216" s="28"/>
      <c r="K216" s="98"/>
    </row>
    <row r="217" spans="1:11" s="10" customFormat="1" x14ac:dyDescent="0.25">
      <c r="A217" s="22"/>
      <c r="B217" s="23"/>
      <c r="C217" s="24" t="s">
        <v>493</v>
      </c>
      <c r="D217" s="33"/>
      <c r="E217" s="28"/>
      <c r="F217" s="28"/>
      <c r="G217" s="98"/>
      <c r="H217" s="33"/>
      <c r="I217" s="28"/>
      <c r="J217" s="28"/>
      <c r="K217" s="98"/>
    </row>
    <row r="218" spans="1:11" s="10" customFormat="1" x14ac:dyDescent="0.25">
      <c r="A218" s="22"/>
      <c r="B218" s="23"/>
      <c r="C218" s="24" t="s">
        <v>211</v>
      </c>
      <c r="D218" s="33"/>
      <c r="E218" s="28"/>
      <c r="F218" s="28"/>
      <c r="G218" s="98"/>
      <c r="H218" s="33"/>
      <c r="I218" s="28"/>
      <c r="J218" s="28"/>
      <c r="K218" s="98"/>
    </row>
    <row r="219" spans="1:11" s="10" customFormat="1" x14ac:dyDescent="0.25">
      <c r="A219" s="22"/>
      <c r="B219" s="23"/>
      <c r="C219" s="24" t="s">
        <v>212</v>
      </c>
      <c r="D219" s="33">
        <v>8234</v>
      </c>
      <c r="E219" s="28">
        <v>8234</v>
      </c>
      <c r="F219" s="28"/>
      <c r="G219" s="98"/>
      <c r="H219" s="33">
        <v>8234</v>
      </c>
      <c r="I219" s="28">
        <v>8234</v>
      </c>
      <c r="J219" s="28"/>
      <c r="K219" s="98"/>
    </row>
    <row r="220" spans="1:11" s="10" customFormat="1" x14ac:dyDescent="0.25">
      <c r="A220" s="22"/>
      <c r="B220" s="23"/>
      <c r="C220" s="24" t="s">
        <v>213</v>
      </c>
      <c r="D220" s="33">
        <v>112689</v>
      </c>
      <c r="E220" s="28">
        <v>112689</v>
      </c>
      <c r="F220" s="28"/>
      <c r="G220" s="98"/>
      <c r="H220" s="33">
        <v>112689</v>
      </c>
      <c r="I220" s="28">
        <v>112689</v>
      </c>
      <c r="J220" s="28"/>
      <c r="K220" s="98"/>
    </row>
    <row r="221" spans="1:11" s="10" customFormat="1" x14ac:dyDescent="0.25">
      <c r="A221" s="22"/>
      <c r="B221" s="23"/>
      <c r="C221" s="24" t="s">
        <v>214</v>
      </c>
      <c r="D221" s="33">
        <v>192296</v>
      </c>
      <c r="E221" s="28">
        <v>192296</v>
      </c>
      <c r="F221" s="28"/>
      <c r="G221" s="98"/>
      <c r="H221" s="33">
        <v>192296</v>
      </c>
      <c r="I221" s="28">
        <v>192296</v>
      </c>
      <c r="J221" s="28"/>
      <c r="K221" s="98"/>
    </row>
    <row r="222" spans="1:11" s="10" customFormat="1" x14ac:dyDescent="0.25">
      <c r="A222" s="22"/>
      <c r="B222" s="23"/>
      <c r="C222" s="24" t="s">
        <v>215</v>
      </c>
      <c r="D222" s="83">
        <v>9781</v>
      </c>
      <c r="E222" s="28">
        <v>9781</v>
      </c>
      <c r="F222" s="28"/>
      <c r="G222" s="98"/>
      <c r="H222" s="83">
        <v>9781</v>
      </c>
      <c r="I222" s="28">
        <v>9781</v>
      </c>
      <c r="J222" s="28"/>
      <c r="K222" s="98"/>
    </row>
    <row r="223" spans="1:11" s="20" customFormat="1" x14ac:dyDescent="0.25">
      <c r="A223" s="34"/>
      <c r="B223" s="35"/>
      <c r="C223" s="36" t="s">
        <v>28</v>
      </c>
      <c r="D223" s="85">
        <f t="shared" ref="D223:G223" si="59">SUM(D215:D222)</f>
        <v>323000</v>
      </c>
      <c r="E223" s="38">
        <f t="shared" si="59"/>
        <v>323000</v>
      </c>
      <c r="F223" s="38">
        <f t="shared" si="59"/>
        <v>0</v>
      </c>
      <c r="G223" s="99">
        <f t="shared" si="59"/>
        <v>0</v>
      </c>
      <c r="H223" s="85">
        <f t="shared" ref="H223:K223" si="60">SUM(H215:H222)</f>
        <v>323000</v>
      </c>
      <c r="I223" s="38">
        <f t="shared" si="60"/>
        <v>323000</v>
      </c>
      <c r="J223" s="38">
        <f t="shared" si="60"/>
        <v>0</v>
      </c>
      <c r="K223" s="99">
        <f t="shared" si="60"/>
        <v>0</v>
      </c>
    </row>
    <row r="224" spans="1:11" s="10" customFormat="1" x14ac:dyDescent="0.25">
      <c r="A224" s="22"/>
      <c r="B224" s="23"/>
      <c r="C224" s="27"/>
      <c r="D224" s="25"/>
      <c r="E224" s="32"/>
      <c r="F224" s="32"/>
      <c r="G224" s="101"/>
      <c r="H224" s="25"/>
      <c r="I224" s="32"/>
      <c r="J224" s="32"/>
      <c r="K224" s="101"/>
    </row>
    <row r="225" spans="1:11" s="10" customFormat="1" x14ac:dyDescent="0.25">
      <c r="A225" s="22"/>
      <c r="B225" s="23" t="s">
        <v>75</v>
      </c>
      <c r="C225" s="24" t="s">
        <v>20</v>
      </c>
      <c r="D225" s="22"/>
      <c r="E225" s="29"/>
      <c r="F225" s="29"/>
      <c r="G225" s="30"/>
      <c r="H225" s="22"/>
      <c r="I225" s="29"/>
      <c r="J225" s="29"/>
      <c r="K225" s="30"/>
    </row>
    <row r="226" spans="1:11" s="10" customFormat="1" x14ac:dyDescent="0.25">
      <c r="A226" s="22"/>
      <c r="B226" s="26"/>
      <c r="C226" s="24" t="s">
        <v>21</v>
      </c>
      <c r="D226" s="22"/>
      <c r="E226" s="29"/>
      <c r="F226" s="29"/>
      <c r="G226" s="30"/>
      <c r="H226" s="22"/>
      <c r="I226" s="29"/>
      <c r="J226" s="29"/>
      <c r="K226" s="30"/>
    </row>
    <row r="227" spans="1:11" s="10" customFormat="1" x14ac:dyDescent="0.25">
      <c r="A227" s="22"/>
      <c r="B227" s="23"/>
      <c r="C227" s="24" t="s">
        <v>96</v>
      </c>
      <c r="D227" s="22"/>
      <c r="E227" s="29"/>
      <c r="F227" s="29"/>
      <c r="G227" s="30"/>
      <c r="H227" s="22"/>
      <c r="I227" s="29"/>
      <c r="J227" s="29"/>
      <c r="K227" s="30"/>
    </row>
    <row r="228" spans="1:11" s="10" customFormat="1" x14ac:dyDescent="0.25">
      <c r="A228" s="22"/>
      <c r="B228" s="23"/>
      <c r="C228" s="24" t="s">
        <v>97</v>
      </c>
      <c r="D228" s="33">
        <v>237500</v>
      </c>
      <c r="E228" s="28">
        <v>237500</v>
      </c>
      <c r="F228" s="28"/>
      <c r="G228" s="98"/>
      <c r="H228" s="33">
        <v>237500</v>
      </c>
      <c r="I228" s="28">
        <v>237500</v>
      </c>
      <c r="J228" s="28"/>
      <c r="K228" s="98"/>
    </row>
    <row r="229" spans="1:11" s="10" customFormat="1" x14ac:dyDescent="0.25">
      <c r="A229" s="22"/>
      <c r="B229" s="23"/>
      <c r="C229" s="24" t="s">
        <v>98</v>
      </c>
      <c r="D229" s="33"/>
      <c r="E229" s="28"/>
      <c r="F229" s="28"/>
      <c r="G229" s="98"/>
      <c r="H229" s="33">
        <v>866874</v>
      </c>
      <c r="I229" s="28">
        <v>866874</v>
      </c>
      <c r="J229" s="28"/>
      <c r="K229" s="98"/>
    </row>
    <row r="230" spans="1:11" s="20" customFormat="1" x14ac:dyDescent="0.25">
      <c r="A230" s="34"/>
      <c r="B230" s="35"/>
      <c r="C230" s="36" t="s">
        <v>28</v>
      </c>
      <c r="D230" s="85">
        <f t="shared" ref="D230:G230" si="61">SUM(D227:D229)</f>
        <v>237500</v>
      </c>
      <c r="E230" s="38">
        <f t="shared" si="61"/>
        <v>237500</v>
      </c>
      <c r="F230" s="38">
        <f t="shared" si="61"/>
        <v>0</v>
      </c>
      <c r="G230" s="99">
        <f t="shared" si="61"/>
        <v>0</v>
      </c>
      <c r="H230" s="85">
        <f t="shared" ref="H230:K230" si="62">SUM(H227:H229)</f>
        <v>1104374</v>
      </c>
      <c r="I230" s="38">
        <f t="shared" si="62"/>
        <v>1104374</v>
      </c>
      <c r="J230" s="38">
        <f t="shared" si="62"/>
        <v>0</v>
      </c>
      <c r="K230" s="99">
        <f t="shared" si="62"/>
        <v>0</v>
      </c>
    </row>
    <row r="231" spans="1:11" s="20" customFormat="1" x14ac:dyDescent="0.25">
      <c r="A231" s="34"/>
      <c r="B231" s="35"/>
      <c r="C231" s="36"/>
      <c r="D231" s="37"/>
      <c r="E231" s="38"/>
      <c r="F231" s="38"/>
      <c r="G231" s="99"/>
      <c r="H231" s="37"/>
      <c r="I231" s="38"/>
      <c r="J231" s="38"/>
      <c r="K231" s="99"/>
    </row>
    <row r="232" spans="1:11" s="10" customFormat="1" x14ac:dyDescent="0.25">
      <c r="A232" s="22"/>
      <c r="B232" s="41"/>
      <c r="C232" s="24" t="s">
        <v>99</v>
      </c>
      <c r="D232" s="83"/>
      <c r="E232" s="28"/>
      <c r="F232" s="29"/>
      <c r="G232" s="30"/>
      <c r="H232" s="83"/>
      <c r="I232" s="28"/>
      <c r="J232" s="29"/>
      <c r="K232" s="30"/>
    </row>
    <row r="233" spans="1:11" s="10" customFormat="1" x14ac:dyDescent="0.25">
      <c r="A233" s="22"/>
      <c r="B233" s="23"/>
      <c r="C233" s="24"/>
      <c r="D233" s="22"/>
      <c r="E233" s="29"/>
      <c r="F233" s="29"/>
      <c r="G233" s="30"/>
      <c r="H233" s="22"/>
      <c r="I233" s="29"/>
      <c r="J233" s="29"/>
      <c r="K233" s="30"/>
    </row>
    <row r="234" spans="1:11" s="10" customFormat="1" ht="17.25" thickBot="1" x14ac:dyDescent="0.3">
      <c r="A234" s="45"/>
      <c r="B234" s="57"/>
      <c r="C234" s="46" t="s">
        <v>19</v>
      </c>
      <c r="D234" s="109">
        <f t="shared" ref="D234:G234" si="63">D201+D223+D212+D230+D232</f>
        <v>3996164</v>
      </c>
      <c r="E234" s="121">
        <f t="shared" si="63"/>
        <v>3796597</v>
      </c>
      <c r="F234" s="121">
        <f t="shared" si="63"/>
        <v>199416</v>
      </c>
      <c r="G234" s="260">
        <f t="shared" si="63"/>
        <v>151</v>
      </c>
      <c r="H234" s="109">
        <f t="shared" ref="H234:K234" si="64">H201+H223+H212+H230+H232</f>
        <v>5198931</v>
      </c>
      <c r="I234" s="121">
        <f t="shared" si="64"/>
        <v>4999364</v>
      </c>
      <c r="J234" s="121">
        <f t="shared" si="64"/>
        <v>199416</v>
      </c>
      <c r="K234" s="260">
        <f t="shared" si="64"/>
        <v>151</v>
      </c>
    </row>
    <row r="235" spans="1:11" s="10" customFormat="1" x14ac:dyDescent="0.25">
      <c r="A235" s="12"/>
      <c r="B235" s="18"/>
      <c r="C235" s="55"/>
      <c r="D235" s="11"/>
      <c r="E235" s="11"/>
      <c r="F235" s="11"/>
      <c r="G235" s="11"/>
      <c r="H235" s="11"/>
      <c r="I235" s="11"/>
      <c r="J235" s="11"/>
      <c r="K235" s="11"/>
    </row>
    <row r="236" spans="1:11" s="10" customFormat="1" x14ac:dyDescent="0.25">
      <c r="A236" s="7"/>
      <c r="B236" s="8"/>
      <c r="C236" s="29"/>
      <c r="D236" s="79"/>
      <c r="H236" s="79"/>
    </row>
    <row r="237" spans="1:11" s="10" customFormat="1" x14ac:dyDescent="0.25">
      <c r="A237" s="7"/>
      <c r="B237" s="8"/>
      <c r="C237" s="29"/>
      <c r="D237" s="79"/>
      <c r="H237" s="79"/>
    </row>
    <row r="238" spans="1:11" s="10" customFormat="1" x14ac:dyDescent="0.25">
      <c r="A238" s="7"/>
      <c r="B238" s="8"/>
      <c r="C238" s="29"/>
    </row>
    <row r="239" spans="1:11" s="10" customFormat="1" x14ac:dyDescent="0.25">
      <c r="A239" s="7"/>
      <c r="B239" s="8"/>
      <c r="C239" s="29"/>
    </row>
    <row r="240" spans="1:11" s="10" customFormat="1" x14ac:dyDescent="0.25">
      <c r="A240" s="7"/>
      <c r="B240" s="8"/>
      <c r="C240" s="29"/>
    </row>
    <row r="241" spans="1:3" s="10" customFormat="1" x14ac:dyDescent="0.25">
      <c r="A241" s="7"/>
      <c r="B241" s="8"/>
      <c r="C241" s="29"/>
    </row>
    <row r="242" spans="1:3" s="10" customFormat="1" x14ac:dyDescent="0.25">
      <c r="A242" s="7"/>
      <c r="B242" s="8"/>
      <c r="C242" s="29"/>
    </row>
    <row r="243" spans="1:3" s="10" customFormat="1" x14ac:dyDescent="0.25">
      <c r="A243" s="7"/>
      <c r="B243" s="8"/>
      <c r="C243" s="29"/>
    </row>
    <row r="244" spans="1:3" s="10" customFormat="1" x14ac:dyDescent="0.25">
      <c r="A244" s="7"/>
      <c r="B244" s="8"/>
      <c r="C244" s="29"/>
    </row>
    <row r="245" spans="1:3" s="10" customFormat="1" x14ac:dyDescent="0.25">
      <c r="A245" s="7"/>
      <c r="B245" s="8"/>
      <c r="C245" s="29"/>
    </row>
    <row r="246" spans="1:3" s="10" customFormat="1" x14ac:dyDescent="0.25">
      <c r="A246" s="7"/>
      <c r="B246" s="8"/>
      <c r="C246" s="29"/>
    </row>
    <row r="247" spans="1:3" s="10" customFormat="1" x14ac:dyDescent="0.25"/>
    <row r="248" spans="1:3" s="10" customFormat="1" x14ac:dyDescent="0.25"/>
    <row r="249" spans="1:3" s="10" customFormat="1" x14ac:dyDescent="0.25"/>
    <row r="250" spans="1:3" s="10" customFormat="1" x14ac:dyDescent="0.25"/>
    <row r="251" spans="1:3" s="10" customFormat="1" x14ac:dyDescent="0.25"/>
    <row r="252" spans="1:3" s="10" customFormat="1" x14ac:dyDescent="0.25"/>
    <row r="253" spans="1:3" s="10" customFormat="1" x14ac:dyDescent="0.25"/>
    <row r="254" spans="1:3" s="10" customFormat="1" x14ac:dyDescent="0.25"/>
    <row r="255" spans="1:3" s="10" customFormat="1" x14ac:dyDescent="0.25"/>
    <row r="256" spans="1:3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pans="1:3" s="10" customFormat="1" x14ac:dyDescent="0.25">
      <c r="A289" s="7"/>
      <c r="B289" s="8"/>
      <c r="C289" s="29"/>
    </row>
    <row r="290" spans="1:3" s="10" customFormat="1" x14ac:dyDescent="0.25">
      <c r="A290" s="7"/>
      <c r="B290" s="8"/>
      <c r="C290" s="29"/>
    </row>
    <row r="291" spans="1:3" s="10" customFormat="1" x14ac:dyDescent="0.25">
      <c r="A291" s="7"/>
      <c r="B291" s="8"/>
      <c r="C291" s="29"/>
    </row>
    <row r="292" spans="1:3" s="10" customFormat="1" x14ac:dyDescent="0.25">
      <c r="A292" s="7"/>
      <c r="B292" s="8"/>
      <c r="C292" s="29"/>
    </row>
    <row r="293" spans="1:3" s="10" customFormat="1" x14ac:dyDescent="0.25">
      <c r="A293" s="7"/>
      <c r="B293" s="8"/>
      <c r="C293" s="29"/>
    </row>
    <row r="294" spans="1:3" s="10" customFormat="1" x14ac:dyDescent="0.25">
      <c r="A294" s="7"/>
      <c r="B294" s="8"/>
      <c r="C294" s="29"/>
    </row>
    <row r="295" spans="1:3" s="10" customFormat="1" x14ac:dyDescent="0.25">
      <c r="A295" s="7"/>
      <c r="B295" s="8"/>
      <c r="C295" s="29"/>
    </row>
    <row r="296" spans="1:3" s="10" customFormat="1" x14ac:dyDescent="0.25">
      <c r="A296" s="7"/>
      <c r="B296" s="8"/>
      <c r="C296" s="29"/>
    </row>
    <row r="297" spans="1:3" s="10" customFormat="1" x14ac:dyDescent="0.25">
      <c r="A297" s="7"/>
      <c r="B297" s="8"/>
      <c r="C297" s="29"/>
    </row>
    <row r="298" spans="1:3" s="10" customFormat="1" x14ac:dyDescent="0.25">
      <c r="A298" s="7"/>
      <c r="B298" s="8"/>
      <c r="C298" s="29"/>
    </row>
    <row r="299" spans="1:3" s="10" customFormat="1" x14ac:dyDescent="0.25">
      <c r="A299" s="7"/>
      <c r="B299" s="8"/>
      <c r="C299" s="29"/>
    </row>
    <row r="300" spans="1:3" s="10" customFormat="1" x14ac:dyDescent="0.25">
      <c r="A300" s="7"/>
      <c r="B300" s="8"/>
      <c r="C300" s="29"/>
    </row>
    <row r="301" spans="1:3" s="10" customFormat="1" x14ac:dyDescent="0.25">
      <c r="A301" s="7"/>
      <c r="B301" s="8"/>
      <c r="C301" s="29"/>
    </row>
  </sheetData>
  <mergeCells count="3">
    <mergeCell ref="D6:G6"/>
    <mergeCell ref="A201:C201"/>
    <mergeCell ref="H6:K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2" fitToHeight="0" orientation="portrait" r:id="rId1"/>
  <headerFooter alignWithMargins="0">
    <oddHeader>&amp;P. oldal</oddHeader>
  </headerFooter>
  <rowBreaks count="2" manualBreakCount="2">
    <brk id="86" max="14" man="1"/>
    <brk id="16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0"/>
  <sheetViews>
    <sheetView view="pageBreakPreview" zoomScale="85" zoomScaleNormal="80" zoomScaleSheetLayoutView="85" workbookViewId="0">
      <pane ySplit="7" topLeftCell="A391" activePane="bottomLeft" state="frozen"/>
      <selection pane="bottomLeft" activeCell="L1" sqref="L1:O1048576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6384" width="9.140625" style="9"/>
  </cols>
  <sheetData>
    <row r="1" spans="1:11" s="282" customFormat="1" x14ac:dyDescent="0.25">
      <c r="A1" s="281"/>
      <c r="B1" s="281"/>
      <c r="C1" s="281"/>
      <c r="D1" s="150"/>
      <c r="E1" s="150"/>
      <c r="F1" s="150"/>
      <c r="G1" s="150"/>
      <c r="H1" s="150"/>
      <c r="I1" s="150"/>
      <c r="J1" s="150"/>
      <c r="K1" s="209" t="s">
        <v>565</v>
      </c>
    </row>
    <row r="2" spans="1:11" s="11" customFormat="1" x14ac:dyDescent="0.25">
      <c r="A2" s="151"/>
      <c r="B2" s="151"/>
      <c r="C2" s="151"/>
      <c r="D2" s="150"/>
      <c r="E2" s="150"/>
      <c r="F2" s="150"/>
      <c r="G2" s="209"/>
      <c r="H2" s="150"/>
      <c r="I2" s="150"/>
      <c r="J2" s="150"/>
      <c r="K2" s="283" t="s">
        <v>534</v>
      </c>
    </row>
    <row r="3" spans="1:11" s="11" customFormat="1" x14ac:dyDescent="0.25">
      <c r="A3" s="151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s="10" customFormat="1" x14ac:dyDescent="0.25">
      <c r="A4" s="152"/>
      <c r="B4" s="152"/>
      <c r="C4" s="152" t="s">
        <v>36</v>
      </c>
      <c r="D4" s="150"/>
      <c r="E4" s="150"/>
      <c r="F4" s="150"/>
      <c r="G4" s="150"/>
      <c r="H4" s="150"/>
      <c r="I4" s="150"/>
      <c r="J4" s="150"/>
      <c r="K4" s="150"/>
    </row>
    <row r="5" spans="1:11" s="10" customFormat="1" ht="17.25" thickBot="1" x14ac:dyDescent="0.3">
      <c r="A5" s="176"/>
      <c r="B5" s="176"/>
      <c r="C5" s="176" t="s">
        <v>296</v>
      </c>
      <c r="D5" s="154"/>
      <c r="E5" s="154"/>
      <c r="F5" s="154"/>
      <c r="G5" s="154"/>
      <c r="H5" s="154"/>
      <c r="I5" s="154"/>
      <c r="J5" s="154"/>
      <c r="K5" s="154"/>
    </row>
    <row r="6" spans="1:11" s="10" customFormat="1" ht="17.25" thickBot="1" x14ac:dyDescent="0.3">
      <c r="A6" s="177"/>
      <c r="B6" s="178"/>
      <c r="C6" s="179"/>
      <c r="D6" s="306" t="s">
        <v>520</v>
      </c>
      <c r="E6" s="307"/>
      <c r="F6" s="307"/>
      <c r="G6" s="313"/>
      <c r="H6" s="306" t="s">
        <v>523</v>
      </c>
      <c r="I6" s="311"/>
      <c r="J6" s="311"/>
      <c r="K6" s="312"/>
    </row>
    <row r="7" spans="1:11" s="47" customFormat="1" ht="45.75" thickBot="1" x14ac:dyDescent="0.3">
      <c r="A7" s="180"/>
      <c r="B7" s="181"/>
      <c r="C7" s="182"/>
      <c r="D7" s="159" t="s">
        <v>29</v>
      </c>
      <c r="E7" s="160" t="s">
        <v>48</v>
      </c>
      <c r="F7" s="161" t="s">
        <v>49</v>
      </c>
      <c r="G7" s="162" t="s">
        <v>50</v>
      </c>
      <c r="H7" s="159" t="s">
        <v>29</v>
      </c>
      <c r="I7" s="160" t="s">
        <v>48</v>
      </c>
      <c r="J7" s="161" t="s">
        <v>49</v>
      </c>
      <c r="K7" s="162" t="s">
        <v>50</v>
      </c>
    </row>
    <row r="8" spans="1:11" s="10" customFormat="1" x14ac:dyDescent="0.25">
      <c r="A8" s="183" t="s">
        <v>7</v>
      </c>
      <c r="B8" s="184" t="s">
        <v>8</v>
      </c>
      <c r="C8" s="185" t="s">
        <v>9</v>
      </c>
      <c r="D8" s="163"/>
      <c r="E8" s="186"/>
      <c r="F8" s="186"/>
      <c r="G8" s="187"/>
      <c r="H8" s="163"/>
      <c r="I8" s="186"/>
      <c r="J8" s="186"/>
      <c r="K8" s="187"/>
    </row>
    <row r="9" spans="1:11" s="10" customFormat="1" x14ac:dyDescent="0.25">
      <c r="A9" s="169"/>
      <c r="B9" s="188"/>
      <c r="C9" s="64"/>
      <c r="D9" s="77"/>
      <c r="E9" s="31"/>
      <c r="F9" s="31"/>
      <c r="G9" s="97"/>
      <c r="H9" s="77"/>
      <c r="I9" s="31"/>
      <c r="J9" s="31"/>
      <c r="K9" s="97"/>
    </row>
    <row r="10" spans="1:11" s="10" customFormat="1" ht="29.25" x14ac:dyDescent="0.25">
      <c r="A10" s="169">
        <v>101</v>
      </c>
      <c r="B10" s="188"/>
      <c r="C10" s="60" t="s">
        <v>564</v>
      </c>
      <c r="D10" s="167"/>
      <c r="E10" s="31"/>
      <c r="F10" s="31"/>
      <c r="G10" s="97"/>
      <c r="H10" s="167"/>
      <c r="I10" s="31"/>
      <c r="J10" s="31"/>
      <c r="K10" s="97"/>
    </row>
    <row r="11" spans="1:11" s="10" customFormat="1" x14ac:dyDescent="0.25">
      <c r="A11" s="189"/>
      <c r="B11" s="40" t="s">
        <v>10</v>
      </c>
      <c r="C11" s="63" t="s">
        <v>26</v>
      </c>
      <c r="D11" s="83">
        <v>213205</v>
      </c>
      <c r="E11" s="28">
        <v>213205</v>
      </c>
      <c r="F11" s="28"/>
      <c r="G11" s="98"/>
      <c r="H11" s="83">
        <v>192426</v>
      </c>
      <c r="I11" s="28">
        <v>192426</v>
      </c>
      <c r="J11" s="28"/>
      <c r="K11" s="98"/>
    </row>
    <row r="12" spans="1:11" s="10" customFormat="1" x14ac:dyDescent="0.25">
      <c r="A12" s="189"/>
      <c r="B12" s="40" t="s">
        <v>15</v>
      </c>
      <c r="C12" s="63" t="s">
        <v>62</v>
      </c>
      <c r="D12" s="83">
        <v>41312</v>
      </c>
      <c r="E12" s="28">
        <v>41312</v>
      </c>
      <c r="F12" s="28"/>
      <c r="G12" s="98"/>
      <c r="H12" s="83">
        <v>37623</v>
      </c>
      <c r="I12" s="28">
        <v>37623</v>
      </c>
      <c r="J12" s="28"/>
      <c r="K12" s="98"/>
    </row>
    <row r="13" spans="1:11" s="10" customFormat="1" x14ac:dyDescent="0.25">
      <c r="A13" s="189"/>
      <c r="B13" s="40" t="s">
        <v>16</v>
      </c>
      <c r="C13" s="63" t="s">
        <v>31</v>
      </c>
      <c r="D13" s="83">
        <v>28000</v>
      </c>
      <c r="E13" s="28">
        <v>28000</v>
      </c>
      <c r="F13" s="28"/>
      <c r="G13" s="98"/>
      <c r="H13" s="83">
        <v>25154</v>
      </c>
      <c r="I13" s="28">
        <v>25154</v>
      </c>
      <c r="J13" s="28"/>
      <c r="K13" s="98"/>
    </row>
    <row r="14" spans="1:11" s="10" customFormat="1" x14ac:dyDescent="0.25">
      <c r="A14" s="189"/>
      <c r="B14" s="40" t="s">
        <v>23</v>
      </c>
      <c r="C14" s="63" t="s">
        <v>57</v>
      </c>
      <c r="D14" s="83"/>
      <c r="E14" s="28"/>
      <c r="F14" s="28"/>
      <c r="G14" s="98"/>
      <c r="H14" s="83"/>
      <c r="I14" s="28"/>
      <c r="J14" s="28"/>
      <c r="K14" s="98"/>
    </row>
    <row r="15" spans="1:11" s="10" customFormat="1" x14ac:dyDescent="0.25">
      <c r="A15" s="189"/>
      <c r="B15" s="40"/>
      <c r="C15" s="63" t="s">
        <v>200</v>
      </c>
      <c r="D15" s="83">
        <v>1000</v>
      </c>
      <c r="E15" s="28">
        <v>1000</v>
      </c>
      <c r="F15" s="28"/>
      <c r="G15" s="98"/>
      <c r="H15" s="83">
        <v>1260</v>
      </c>
      <c r="I15" s="28">
        <v>1260</v>
      </c>
      <c r="J15" s="28"/>
      <c r="K15" s="98"/>
    </row>
    <row r="16" spans="1:11" s="20" customFormat="1" x14ac:dyDescent="0.25">
      <c r="A16" s="190"/>
      <c r="B16" s="191"/>
      <c r="C16" s="192" t="s">
        <v>59</v>
      </c>
      <c r="D16" s="85">
        <f>SUM(D15)</f>
        <v>1000</v>
      </c>
      <c r="E16" s="38">
        <f t="shared" ref="E16:G16" si="0">SUM(E15)</f>
        <v>1000</v>
      </c>
      <c r="F16" s="38">
        <f t="shared" si="0"/>
        <v>0</v>
      </c>
      <c r="G16" s="254">
        <f t="shared" si="0"/>
        <v>0</v>
      </c>
      <c r="H16" s="85">
        <f>SUM(H15)</f>
        <v>1260</v>
      </c>
      <c r="I16" s="38">
        <f t="shared" ref="I16:K16" si="1">SUM(I15)</f>
        <v>1260</v>
      </c>
      <c r="J16" s="38">
        <f t="shared" si="1"/>
        <v>0</v>
      </c>
      <c r="K16" s="102">
        <f t="shared" si="1"/>
        <v>0</v>
      </c>
    </row>
    <row r="17" spans="1:11" s="20" customFormat="1" x14ac:dyDescent="0.25">
      <c r="A17" s="190"/>
      <c r="B17" s="40" t="s">
        <v>25</v>
      </c>
      <c r="C17" s="63" t="s">
        <v>24</v>
      </c>
      <c r="D17" s="85"/>
      <c r="E17" s="38"/>
      <c r="F17" s="38"/>
      <c r="G17" s="102"/>
      <c r="H17" s="85"/>
      <c r="I17" s="38"/>
      <c r="J17" s="38"/>
      <c r="K17" s="102"/>
    </row>
    <row r="18" spans="1:11" s="20" customFormat="1" x14ac:dyDescent="0.25">
      <c r="A18" s="190"/>
      <c r="B18" s="40"/>
      <c r="C18" s="63" t="s">
        <v>308</v>
      </c>
      <c r="D18" s="83">
        <v>5000</v>
      </c>
      <c r="E18" s="28">
        <v>5000</v>
      </c>
      <c r="F18" s="38"/>
      <c r="G18" s="102"/>
      <c r="H18" s="83">
        <v>5000</v>
      </c>
      <c r="I18" s="28">
        <v>5000</v>
      </c>
      <c r="J18" s="38"/>
      <c r="K18" s="102"/>
    </row>
    <row r="19" spans="1:11" s="20" customFormat="1" x14ac:dyDescent="0.25">
      <c r="A19" s="190"/>
      <c r="B19" s="40"/>
      <c r="C19" s="63" t="s">
        <v>309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</row>
    <row r="20" spans="1:11" s="20" customFormat="1" x14ac:dyDescent="0.25">
      <c r="A20" s="190"/>
      <c r="B20" s="40"/>
      <c r="C20" s="63" t="s">
        <v>310</v>
      </c>
      <c r="D20" s="83">
        <v>1000</v>
      </c>
      <c r="E20" s="28">
        <v>1000</v>
      </c>
      <c r="F20" s="38"/>
      <c r="G20" s="102"/>
      <c r="H20" s="83">
        <v>1000</v>
      </c>
      <c r="I20" s="28">
        <v>1000</v>
      </c>
      <c r="J20" s="38"/>
      <c r="K20" s="102"/>
    </row>
    <row r="21" spans="1:11" s="20" customFormat="1" x14ac:dyDescent="0.25">
      <c r="A21" s="190"/>
      <c r="B21" s="40"/>
      <c r="C21" s="192" t="s">
        <v>174</v>
      </c>
      <c r="D21" s="85">
        <f>SUM(D18:D20)</f>
        <v>7000</v>
      </c>
      <c r="E21" s="38">
        <f t="shared" ref="E21:G21" si="2">SUM(E18:E20)</f>
        <v>7000</v>
      </c>
      <c r="F21" s="38">
        <f t="shared" si="2"/>
        <v>0</v>
      </c>
      <c r="G21" s="254">
        <f t="shared" si="2"/>
        <v>0</v>
      </c>
      <c r="H21" s="85">
        <f>SUM(H18:H20)</f>
        <v>7000</v>
      </c>
      <c r="I21" s="38">
        <f t="shared" ref="I21:K21" si="3">SUM(I18:I20)</f>
        <v>7000</v>
      </c>
      <c r="J21" s="38">
        <f t="shared" si="3"/>
        <v>0</v>
      </c>
      <c r="K21" s="102">
        <f t="shared" si="3"/>
        <v>0</v>
      </c>
    </row>
    <row r="22" spans="1:11" s="10" customFormat="1" x14ac:dyDescent="0.25">
      <c r="A22" s="189"/>
      <c r="B22" s="40"/>
      <c r="C22" s="64" t="s">
        <v>12</v>
      </c>
      <c r="D22" s="86">
        <f t="shared" ref="D22:G22" si="4">D11+D12+D13+D16+D21</f>
        <v>290517</v>
      </c>
      <c r="E22" s="48">
        <f t="shared" si="4"/>
        <v>290517</v>
      </c>
      <c r="F22" s="48">
        <f t="shared" si="4"/>
        <v>0</v>
      </c>
      <c r="G22" s="100">
        <f t="shared" si="4"/>
        <v>0</v>
      </c>
      <c r="H22" s="86">
        <f t="shared" ref="H22:K22" si="5">H11+H12+H13+H16+H21</f>
        <v>263463</v>
      </c>
      <c r="I22" s="48">
        <f t="shared" si="5"/>
        <v>263463</v>
      </c>
      <c r="J22" s="48">
        <f t="shared" si="5"/>
        <v>0</v>
      </c>
      <c r="K22" s="100">
        <f t="shared" si="5"/>
        <v>0</v>
      </c>
    </row>
    <row r="23" spans="1:11" s="10" customFormat="1" x14ac:dyDescent="0.25">
      <c r="A23" s="189"/>
      <c r="B23" s="40"/>
      <c r="C23" s="64"/>
      <c r="D23" s="86"/>
      <c r="E23" s="48"/>
      <c r="F23" s="48"/>
      <c r="G23" s="100"/>
      <c r="H23" s="86"/>
      <c r="I23" s="48"/>
      <c r="J23" s="48"/>
      <c r="K23" s="100"/>
    </row>
    <row r="24" spans="1:11" s="10" customFormat="1" x14ac:dyDescent="0.25">
      <c r="A24" s="169">
        <v>106</v>
      </c>
      <c r="B24" s="188"/>
      <c r="C24" s="200" t="s">
        <v>551</v>
      </c>
      <c r="D24" s="167"/>
      <c r="E24" s="31"/>
      <c r="F24" s="31"/>
      <c r="G24" s="97"/>
      <c r="H24" s="167"/>
      <c r="I24" s="31"/>
      <c r="J24" s="31"/>
      <c r="K24" s="97"/>
    </row>
    <row r="25" spans="1:11" s="10" customFormat="1" x14ac:dyDescent="0.25">
      <c r="A25" s="189"/>
      <c r="B25" s="40" t="s">
        <v>10</v>
      </c>
      <c r="C25" s="63" t="s">
        <v>26</v>
      </c>
      <c r="D25" s="83">
        <v>0</v>
      </c>
      <c r="E25" s="28">
        <v>0</v>
      </c>
      <c r="F25" s="28"/>
      <c r="G25" s="98"/>
      <c r="H25" s="83">
        <v>24192</v>
      </c>
      <c r="I25" s="28">
        <v>24192</v>
      </c>
      <c r="J25" s="28"/>
      <c r="K25" s="98"/>
    </row>
    <row r="26" spans="1:11" s="10" customFormat="1" x14ac:dyDescent="0.25">
      <c r="A26" s="189"/>
      <c r="B26" s="40" t="s">
        <v>15</v>
      </c>
      <c r="C26" s="63" t="s">
        <v>62</v>
      </c>
      <c r="D26" s="83">
        <v>0</v>
      </c>
      <c r="E26" s="28">
        <v>0</v>
      </c>
      <c r="F26" s="28"/>
      <c r="G26" s="98"/>
      <c r="H26" s="83">
        <v>4454</v>
      </c>
      <c r="I26" s="28">
        <v>4454</v>
      </c>
      <c r="J26" s="28"/>
      <c r="K26" s="98"/>
    </row>
    <row r="27" spans="1:11" s="10" customFormat="1" x14ac:dyDescent="0.25">
      <c r="A27" s="189"/>
      <c r="B27" s="40" t="s">
        <v>16</v>
      </c>
      <c r="C27" s="63" t="s">
        <v>31</v>
      </c>
      <c r="D27" s="83">
        <v>0</v>
      </c>
      <c r="E27" s="28">
        <v>0</v>
      </c>
      <c r="F27" s="28"/>
      <c r="G27" s="98"/>
      <c r="H27" s="83">
        <v>3610</v>
      </c>
      <c r="I27" s="28">
        <v>3610</v>
      </c>
      <c r="J27" s="28"/>
      <c r="K27" s="98"/>
    </row>
    <row r="28" spans="1:11" s="10" customFormat="1" x14ac:dyDescent="0.25">
      <c r="A28" s="189"/>
      <c r="B28" s="40"/>
      <c r="C28" s="64" t="s">
        <v>552</v>
      </c>
      <c r="D28" s="86">
        <f>D25+D26+D27</f>
        <v>0</v>
      </c>
      <c r="E28" s="48">
        <f t="shared" ref="E28:G28" si="6">E25+E26+E27</f>
        <v>0</v>
      </c>
      <c r="F28" s="48">
        <f t="shared" si="6"/>
        <v>0</v>
      </c>
      <c r="G28" s="287">
        <f t="shared" si="6"/>
        <v>0</v>
      </c>
      <c r="H28" s="86">
        <f>H25+H26+H27</f>
        <v>32256</v>
      </c>
      <c r="I28" s="48">
        <f t="shared" ref="I28:K28" si="7">I25+I26+I27</f>
        <v>32256</v>
      </c>
      <c r="J28" s="48">
        <f t="shared" si="7"/>
        <v>0</v>
      </c>
      <c r="K28" s="287">
        <f t="shared" si="7"/>
        <v>0</v>
      </c>
    </row>
    <row r="29" spans="1:11" s="10" customFormat="1" x14ac:dyDescent="0.25">
      <c r="A29" s="189"/>
      <c r="B29" s="40"/>
      <c r="C29" s="63"/>
      <c r="D29" s="63"/>
      <c r="E29" s="29"/>
      <c r="F29" s="29"/>
      <c r="G29" s="30"/>
      <c r="H29" s="63"/>
      <c r="I29" s="29"/>
      <c r="J29" s="29"/>
      <c r="K29" s="30"/>
    </row>
    <row r="30" spans="1:11" s="10" customFormat="1" x14ac:dyDescent="0.25">
      <c r="A30" s="169">
        <v>102</v>
      </c>
      <c r="B30" s="188"/>
      <c r="C30" s="64" t="s">
        <v>52</v>
      </c>
      <c r="D30" s="25"/>
      <c r="E30" s="32"/>
      <c r="F30" s="32"/>
      <c r="G30" s="101"/>
      <c r="H30" s="25"/>
      <c r="I30" s="32"/>
      <c r="J30" s="32"/>
      <c r="K30" s="101"/>
    </row>
    <row r="31" spans="1:11" s="10" customFormat="1" x14ac:dyDescent="0.25">
      <c r="A31" s="189"/>
      <c r="B31" s="40" t="s">
        <v>10</v>
      </c>
      <c r="C31" s="63" t="s">
        <v>26</v>
      </c>
      <c r="D31" s="83">
        <v>148646</v>
      </c>
      <c r="E31" s="28">
        <v>148646</v>
      </c>
      <c r="F31" s="28"/>
      <c r="G31" s="98"/>
      <c r="H31" s="83">
        <v>150910</v>
      </c>
      <c r="I31" s="28">
        <v>150910</v>
      </c>
      <c r="J31" s="28"/>
      <c r="K31" s="98"/>
    </row>
    <row r="32" spans="1:11" s="10" customFormat="1" x14ac:dyDescent="0.25">
      <c r="A32" s="189"/>
      <c r="B32" s="40" t="s">
        <v>15</v>
      </c>
      <c r="C32" s="63" t="s">
        <v>62</v>
      </c>
      <c r="D32" s="83">
        <v>28131</v>
      </c>
      <c r="E32" s="28">
        <v>28131</v>
      </c>
      <c r="F32" s="28"/>
      <c r="G32" s="98"/>
      <c r="H32" s="83">
        <v>28584</v>
      </c>
      <c r="I32" s="28">
        <v>28584</v>
      </c>
      <c r="J32" s="28"/>
      <c r="K32" s="98"/>
    </row>
    <row r="33" spans="1:11" s="10" customFormat="1" x14ac:dyDescent="0.25">
      <c r="A33" s="189"/>
      <c r="B33" s="40" t="s">
        <v>16</v>
      </c>
      <c r="C33" s="63" t="s">
        <v>31</v>
      </c>
      <c r="D33" s="83">
        <v>145000</v>
      </c>
      <c r="E33" s="28">
        <v>145000</v>
      </c>
      <c r="F33" s="28"/>
      <c r="G33" s="98"/>
      <c r="H33" s="83">
        <v>146696</v>
      </c>
      <c r="I33" s="28">
        <v>146696</v>
      </c>
      <c r="J33" s="28"/>
      <c r="K33" s="98"/>
    </row>
    <row r="34" spans="1:11" s="10" customFormat="1" x14ac:dyDescent="0.25">
      <c r="A34" s="189"/>
      <c r="B34" s="40" t="s">
        <v>23</v>
      </c>
      <c r="C34" s="63" t="s">
        <v>57</v>
      </c>
      <c r="D34" s="83"/>
      <c r="E34" s="28"/>
      <c r="F34" s="28"/>
      <c r="G34" s="98"/>
      <c r="H34" s="83"/>
      <c r="I34" s="28"/>
      <c r="J34" s="28"/>
      <c r="K34" s="98"/>
    </row>
    <row r="35" spans="1:11" s="10" customFormat="1" x14ac:dyDescent="0.25">
      <c r="A35" s="189"/>
      <c r="B35" s="40"/>
      <c r="C35" s="63" t="s">
        <v>351</v>
      </c>
      <c r="D35" s="83">
        <v>3000</v>
      </c>
      <c r="E35" s="28">
        <v>3000</v>
      </c>
      <c r="F35" s="28"/>
      <c r="G35" s="104"/>
      <c r="H35" s="83">
        <v>3000</v>
      </c>
      <c r="I35" s="28">
        <v>3000</v>
      </c>
      <c r="J35" s="28"/>
      <c r="K35" s="104"/>
    </row>
    <row r="36" spans="1:11" s="10" customFormat="1" x14ac:dyDescent="0.25">
      <c r="A36" s="189"/>
      <c r="B36" s="40"/>
      <c r="C36" s="63" t="s">
        <v>352</v>
      </c>
      <c r="D36" s="83">
        <v>1500</v>
      </c>
      <c r="E36" s="28">
        <v>1500</v>
      </c>
      <c r="F36" s="28"/>
      <c r="G36" s="104"/>
      <c r="H36" s="83">
        <v>1500</v>
      </c>
      <c r="I36" s="28">
        <v>1500</v>
      </c>
      <c r="J36" s="28"/>
      <c r="K36" s="104"/>
    </row>
    <row r="37" spans="1:11" s="10" customFormat="1" x14ac:dyDescent="0.25">
      <c r="A37" s="189"/>
      <c r="B37" s="40"/>
      <c r="C37" s="63" t="s">
        <v>353</v>
      </c>
      <c r="D37" s="83">
        <v>450</v>
      </c>
      <c r="E37" s="28">
        <v>450</v>
      </c>
      <c r="F37" s="28"/>
      <c r="G37" s="104"/>
      <c r="H37" s="83">
        <v>450</v>
      </c>
      <c r="I37" s="28">
        <v>450</v>
      </c>
      <c r="J37" s="28"/>
      <c r="K37" s="104"/>
    </row>
    <row r="38" spans="1:11" s="20" customFormat="1" x14ac:dyDescent="0.25">
      <c r="A38" s="190"/>
      <c r="B38" s="191"/>
      <c r="C38" s="192" t="s">
        <v>59</v>
      </c>
      <c r="D38" s="85">
        <f>SUM(D35:D37)</f>
        <v>4950</v>
      </c>
      <c r="E38" s="38">
        <f t="shared" ref="E38:G38" si="8">SUM(E35:E37)</f>
        <v>4950</v>
      </c>
      <c r="F38" s="38">
        <f t="shared" si="8"/>
        <v>0</v>
      </c>
      <c r="G38" s="254">
        <f t="shared" si="8"/>
        <v>0</v>
      </c>
      <c r="H38" s="85">
        <f>SUM(H35:H37)</f>
        <v>4950</v>
      </c>
      <c r="I38" s="38">
        <f t="shared" ref="I38:K38" si="9">SUM(I35:I37)</f>
        <v>4950</v>
      </c>
      <c r="J38" s="38">
        <f t="shared" si="9"/>
        <v>0</v>
      </c>
      <c r="K38" s="102">
        <f t="shared" si="9"/>
        <v>0</v>
      </c>
    </row>
    <row r="39" spans="1:11" s="20" customFormat="1" x14ac:dyDescent="0.25">
      <c r="A39" s="190"/>
      <c r="B39" s="40" t="s">
        <v>25</v>
      </c>
      <c r="C39" s="63" t="s">
        <v>24</v>
      </c>
      <c r="D39" s="85"/>
      <c r="E39" s="38"/>
      <c r="F39" s="38"/>
      <c r="G39" s="102"/>
      <c r="H39" s="85"/>
      <c r="I39" s="38"/>
      <c r="J39" s="38"/>
      <c r="K39" s="102"/>
    </row>
    <row r="40" spans="1:11" s="20" customFormat="1" x14ac:dyDescent="0.25">
      <c r="A40" s="190"/>
      <c r="B40" s="40"/>
      <c r="C40" s="63" t="s">
        <v>311</v>
      </c>
      <c r="D40" s="83">
        <v>1270</v>
      </c>
      <c r="E40" s="28">
        <v>1270</v>
      </c>
      <c r="F40" s="38"/>
      <c r="G40" s="102"/>
      <c r="H40" s="83">
        <v>1270</v>
      </c>
      <c r="I40" s="28">
        <v>1270</v>
      </c>
      <c r="J40" s="38"/>
      <c r="K40" s="102"/>
    </row>
    <row r="41" spans="1:11" s="20" customFormat="1" x14ac:dyDescent="0.25">
      <c r="A41" s="190"/>
      <c r="B41" s="40"/>
      <c r="C41" s="192" t="s">
        <v>174</v>
      </c>
      <c r="D41" s="85">
        <f>SUM(D40)</f>
        <v>1270</v>
      </c>
      <c r="E41" s="38">
        <f t="shared" ref="E41:G41" si="10">SUM(E40)</f>
        <v>1270</v>
      </c>
      <c r="F41" s="38">
        <f t="shared" si="10"/>
        <v>0</v>
      </c>
      <c r="G41" s="254">
        <f t="shared" si="10"/>
        <v>0</v>
      </c>
      <c r="H41" s="85">
        <f>SUM(H40)</f>
        <v>1270</v>
      </c>
      <c r="I41" s="38">
        <f t="shared" ref="I41:K41" si="11">SUM(I40)</f>
        <v>1270</v>
      </c>
      <c r="J41" s="38">
        <f t="shared" si="11"/>
        <v>0</v>
      </c>
      <c r="K41" s="102">
        <f t="shared" si="11"/>
        <v>0</v>
      </c>
    </row>
    <row r="42" spans="1:11" s="10" customFormat="1" x14ac:dyDescent="0.25">
      <c r="A42" s="189"/>
      <c r="B42" s="40"/>
      <c r="C42" s="64" t="s">
        <v>34</v>
      </c>
      <c r="D42" s="86">
        <f t="shared" ref="D42:G42" si="12">SUM(D31:D33)+D38+D41</f>
        <v>327997</v>
      </c>
      <c r="E42" s="48">
        <f t="shared" si="12"/>
        <v>327997</v>
      </c>
      <c r="F42" s="48">
        <f t="shared" si="12"/>
        <v>0</v>
      </c>
      <c r="G42" s="100">
        <f t="shared" si="12"/>
        <v>0</v>
      </c>
      <c r="H42" s="86">
        <f t="shared" ref="H42:K42" si="13">SUM(H31:H33)+H38+H41</f>
        <v>332410</v>
      </c>
      <c r="I42" s="48">
        <f t="shared" si="13"/>
        <v>332410</v>
      </c>
      <c r="J42" s="48">
        <f t="shared" si="13"/>
        <v>0</v>
      </c>
      <c r="K42" s="100">
        <f t="shared" si="13"/>
        <v>0</v>
      </c>
    </row>
    <row r="43" spans="1:11" s="10" customFormat="1" x14ac:dyDescent="0.25">
      <c r="A43" s="189"/>
      <c r="B43" s="40"/>
      <c r="C43" s="63"/>
      <c r="D43" s="22"/>
      <c r="E43" s="29"/>
      <c r="F43" s="29"/>
      <c r="G43" s="30"/>
      <c r="H43" s="22"/>
      <c r="I43" s="29"/>
      <c r="J43" s="29"/>
      <c r="K43" s="30"/>
    </row>
    <row r="44" spans="1:11" s="10" customFormat="1" x14ac:dyDescent="0.25">
      <c r="A44" s="169">
        <v>103</v>
      </c>
      <c r="B44" s="40"/>
      <c r="C44" s="200" t="s">
        <v>290</v>
      </c>
      <c r="D44" s="25"/>
      <c r="E44" s="32"/>
      <c r="F44" s="32"/>
      <c r="G44" s="101"/>
      <c r="H44" s="25"/>
      <c r="I44" s="32"/>
      <c r="J44" s="32"/>
      <c r="K44" s="101"/>
    </row>
    <row r="45" spans="1:11" s="10" customFormat="1" x14ac:dyDescent="0.25">
      <c r="A45" s="189"/>
      <c r="B45" s="40" t="s">
        <v>10</v>
      </c>
      <c r="C45" s="63" t="s">
        <v>26</v>
      </c>
      <c r="D45" s="83">
        <v>17184</v>
      </c>
      <c r="E45" s="28">
        <v>17184</v>
      </c>
      <c r="F45" s="28"/>
      <c r="G45" s="98"/>
      <c r="H45" s="83">
        <v>19607</v>
      </c>
      <c r="I45" s="28">
        <v>19607</v>
      </c>
      <c r="J45" s="28"/>
      <c r="K45" s="98"/>
    </row>
    <row r="46" spans="1:11" s="10" customFormat="1" x14ac:dyDescent="0.25">
      <c r="A46" s="189"/>
      <c r="B46" s="40" t="s">
        <v>15</v>
      </c>
      <c r="C46" s="63" t="s">
        <v>62</v>
      </c>
      <c r="D46" s="83">
        <v>3351</v>
      </c>
      <c r="E46" s="28">
        <v>3351</v>
      </c>
      <c r="F46" s="28"/>
      <c r="G46" s="98"/>
      <c r="H46" s="83">
        <v>3928</v>
      </c>
      <c r="I46" s="28">
        <v>3928</v>
      </c>
      <c r="J46" s="28"/>
      <c r="K46" s="98"/>
    </row>
    <row r="47" spans="1:11" s="10" customFormat="1" x14ac:dyDescent="0.25">
      <c r="A47" s="189"/>
      <c r="B47" s="40" t="s">
        <v>16</v>
      </c>
      <c r="C47" s="63" t="s">
        <v>31</v>
      </c>
      <c r="D47" s="83">
        <v>17500</v>
      </c>
      <c r="E47" s="28">
        <v>17500</v>
      </c>
      <c r="F47" s="28"/>
      <c r="G47" s="98"/>
      <c r="H47" s="83">
        <v>17843</v>
      </c>
      <c r="I47" s="28">
        <v>17843</v>
      </c>
      <c r="J47" s="28"/>
      <c r="K47" s="98"/>
    </row>
    <row r="48" spans="1:11" s="10" customFormat="1" x14ac:dyDescent="0.25">
      <c r="A48" s="189"/>
      <c r="B48" s="40" t="s">
        <v>23</v>
      </c>
      <c r="C48" s="63" t="s">
        <v>57</v>
      </c>
      <c r="D48" s="83"/>
      <c r="E48" s="28"/>
      <c r="F48" s="28"/>
      <c r="G48" s="98"/>
      <c r="H48" s="83"/>
      <c r="I48" s="28"/>
      <c r="J48" s="28"/>
      <c r="K48" s="98"/>
    </row>
    <row r="49" spans="1:11" s="10" customFormat="1" x14ac:dyDescent="0.25">
      <c r="A49" s="189"/>
      <c r="B49" s="40"/>
      <c r="C49" s="63" t="s">
        <v>200</v>
      </c>
      <c r="D49" s="83">
        <v>1000</v>
      </c>
      <c r="E49" s="28">
        <v>1000</v>
      </c>
      <c r="F49" s="28"/>
      <c r="G49" s="98"/>
      <c r="H49" s="83">
        <v>1000</v>
      </c>
      <c r="I49" s="28">
        <v>1000</v>
      </c>
      <c r="J49" s="28"/>
      <c r="K49" s="98"/>
    </row>
    <row r="50" spans="1:11" s="20" customFormat="1" x14ac:dyDescent="0.25">
      <c r="A50" s="190"/>
      <c r="B50" s="191"/>
      <c r="C50" s="192" t="s">
        <v>59</v>
      </c>
      <c r="D50" s="85">
        <f>SUM(D49)</f>
        <v>1000</v>
      </c>
      <c r="E50" s="38">
        <f t="shared" ref="E50:G50" si="14">SUM(E49)</f>
        <v>1000</v>
      </c>
      <c r="F50" s="38">
        <f t="shared" si="14"/>
        <v>0</v>
      </c>
      <c r="G50" s="254">
        <f t="shared" si="14"/>
        <v>0</v>
      </c>
      <c r="H50" s="85">
        <f>SUM(H49)</f>
        <v>1000</v>
      </c>
      <c r="I50" s="38">
        <f t="shared" ref="I50:K50" si="15">SUM(I49)</f>
        <v>1000</v>
      </c>
      <c r="J50" s="38">
        <f t="shared" si="15"/>
        <v>0</v>
      </c>
      <c r="K50" s="102">
        <f t="shared" si="15"/>
        <v>0</v>
      </c>
    </row>
    <row r="51" spans="1:11" s="20" customFormat="1" x14ac:dyDescent="0.25">
      <c r="A51" s="190"/>
      <c r="B51" s="40" t="s">
        <v>25</v>
      </c>
      <c r="C51" s="63" t="s">
        <v>24</v>
      </c>
      <c r="D51" s="85"/>
      <c r="E51" s="38"/>
      <c r="F51" s="38"/>
      <c r="G51" s="102"/>
      <c r="H51" s="85"/>
      <c r="I51" s="38"/>
      <c r="J51" s="38"/>
      <c r="K51" s="102"/>
    </row>
    <row r="52" spans="1:11" s="20" customFormat="1" x14ac:dyDescent="0.25">
      <c r="A52" s="190"/>
      <c r="B52" s="40"/>
      <c r="C52" s="63" t="s">
        <v>312</v>
      </c>
      <c r="D52" s="83">
        <v>3160</v>
      </c>
      <c r="E52" s="28">
        <v>3160</v>
      </c>
      <c r="F52" s="28"/>
      <c r="G52" s="104"/>
      <c r="H52" s="83">
        <v>3160</v>
      </c>
      <c r="I52" s="28">
        <v>3160</v>
      </c>
      <c r="J52" s="28"/>
      <c r="K52" s="104"/>
    </row>
    <row r="53" spans="1:11" s="20" customFormat="1" x14ac:dyDescent="0.25">
      <c r="A53" s="190"/>
      <c r="B53" s="40"/>
      <c r="C53" s="192" t="s">
        <v>174</v>
      </c>
      <c r="D53" s="85">
        <f t="shared" ref="D53:G53" si="16">SUM(D52:D52)</f>
        <v>3160</v>
      </c>
      <c r="E53" s="38">
        <f t="shared" si="16"/>
        <v>3160</v>
      </c>
      <c r="F53" s="38">
        <f t="shared" si="16"/>
        <v>0</v>
      </c>
      <c r="G53" s="254">
        <f t="shared" si="16"/>
        <v>0</v>
      </c>
      <c r="H53" s="85">
        <f t="shared" ref="H53:K53" si="17">SUM(H52:H52)</f>
        <v>3160</v>
      </c>
      <c r="I53" s="38">
        <f t="shared" si="17"/>
        <v>3160</v>
      </c>
      <c r="J53" s="38">
        <f t="shared" si="17"/>
        <v>0</v>
      </c>
      <c r="K53" s="102">
        <f t="shared" si="17"/>
        <v>0</v>
      </c>
    </row>
    <row r="54" spans="1:11" s="10" customFormat="1" x14ac:dyDescent="0.25">
      <c r="A54" s="189"/>
      <c r="B54" s="40"/>
      <c r="C54" s="64" t="s">
        <v>199</v>
      </c>
      <c r="D54" s="86">
        <f t="shared" ref="D54:G54" si="18">SUM(D45:D47)+D50+D53</f>
        <v>42195</v>
      </c>
      <c r="E54" s="48">
        <f t="shared" si="18"/>
        <v>42195</v>
      </c>
      <c r="F54" s="48">
        <f t="shared" si="18"/>
        <v>0</v>
      </c>
      <c r="G54" s="100">
        <f t="shared" si="18"/>
        <v>0</v>
      </c>
      <c r="H54" s="86">
        <f t="shared" ref="H54:K54" si="19">SUM(H45:H47)+H50+H53</f>
        <v>45538</v>
      </c>
      <c r="I54" s="48">
        <f t="shared" si="19"/>
        <v>45538</v>
      </c>
      <c r="J54" s="48">
        <f t="shared" si="19"/>
        <v>0</v>
      </c>
      <c r="K54" s="100">
        <f t="shared" si="19"/>
        <v>0</v>
      </c>
    </row>
    <row r="55" spans="1:11" s="10" customFormat="1" x14ac:dyDescent="0.25">
      <c r="A55" s="189"/>
      <c r="B55" s="40"/>
      <c r="C55" s="64"/>
      <c r="D55" s="25"/>
      <c r="E55" s="32"/>
      <c r="F55" s="32"/>
      <c r="G55" s="101"/>
      <c r="H55" s="25"/>
      <c r="I55" s="32"/>
      <c r="J55" s="32"/>
      <c r="K55" s="101"/>
    </row>
    <row r="56" spans="1:11" s="10" customFormat="1" x14ac:dyDescent="0.25">
      <c r="A56" s="189"/>
      <c r="B56" s="40"/>
      <c r="C56" s="64" t="s">
        <v>561</v>
      </c>
      <c r="D56" s="86">
        <f t="shared" ref="D56:G56" si="20">SUM(D22,D42,D54)</f>
        <v>660709</v>
      </c>
      <c r="E56" s="48">
        <f t="shared" si="20"/>
        <v>660709</v>
      </c>
      <c r="F56" s="48">
        <f t="shared" si="20"/>
        <v>0</v>
      </c>
      <c r="G56" s="100">
        <f t="shared" si="20"/>
        <v>0</v>
      </c>
      <c r="H56" s="86">
        <f>SUM(H22,H42,H54,H28)</f>
        <v>673667</v>
      </c>
      <c r="I56" s="48">
        <f t="shared" ref="I56:K56" si="21">SUM(I22,I42,I54,I28)</f>
        <v>673667</v>
      </c>
      <c r="J56" s="48">
        <f t="shared" si="21"/>
        <v>0</v>
      </c>
      <c r="K56" s="287">
        <f t="shared" si="21"/>
        <v>0</v>
      </c>
    </row>
    <row r="57" spans="1:11" s="10" customFormat="1" x14ac:dyDescent="0.25">
      <c r="A57" s="189"/>
      <c r="B57" s="40"/>
      <c r="C57" s="64"/>
      <c r="D57" s="25"/>
      <c r="E57" s="32"/>
      <c r="F57" s="32"/>
      <c r="G57" s="101"/>
      <c r="H57" s="25"/>
      <c r="I57" s="32"/>
      <c r="J57" s="32"/>
      <c r="K57" s="101"/>
    </row>
    <row r="58" spans="1:11" s="10" customFormat="1" x14ac:dyDescent="0.25">
      <c r="A58" s="169">
        <v>104</v>
      </c>
      <c r="B58" s="40"/>
      <c r="C58" s="64" t="s">
        <v>53</v>
      </c>
      <c r="D58" s="64"/>
      <c r="E58" s="32"/>
      <c r="F58" s="32"/>
      <c r="G58" s="101"/>
      <c r="H58" s="64"/>
      <c r="I58" s="32"/>
      <c r="J58" s="32"/>
      <c r="K58" s="101"/>
    </row>
    <row r="59" spans="1:11" s="10" customFormat="1" x14ac:dyDescent="0.25">
      <c r="A59" s="189"/>
      <c r="B59" s="40" t="s">
        <v>10</v>
      </c>
      <c r="C59" s="63" t="s">
        <v>26</v>
      </c>
      <c r="D59" s="83">
        <v>297506</v>
      </c>
      <c r="E59" s="28">
        <v>297506</v>
      </c>
      <c r="F59" s="28"/>
      <c r="G59" s="98"/>
      <c r="H59" s="83">
        <v>306565</v>
      </c>
      <c r="I59" s="28">
        <v>306565</v>
      </c>
      <c r="J59" s="28"/>
      <c r="K59" s="98"/>
    </row>
    <row r="60" spans="1:11" s="10" customFormat="1" x14ac:dyDescent="0.25">
      <c r="A60" s="189"/>
      <c r="B60" s="40" t="s">
        <v>15</v>
      </c>
      <c r="C60" s="63" t="s">
        <v>62</v>
      </c>
      <c r="D60" s="83">
        <v>58883</v>
      </c>
      <c r="E60" s="28">
        <v>58883</v>
      </c>
      <c r="F60" s="28"/>
      <c r="G60" s="98"/>
      <c r="H60" s="83">
        <v>60711</v>
      </c>
      <c r="I60" s="28">
        <v>60711</v>
      </c>
      <c r="J60" s="28"/>
      <c r="K60" s="98"/>
    </row>
    <row r="61" spans="1:11" s="10" customFormat="1" x14ac:dyDescent="0.25">
      <c r="A61" s="189"/>
      <c r="B61" s="40" t="s">
        <v>16</v>
      </c>
      <c r="C61" s="63" t="s">
        <v>31</v>
      </c>
      <c r="D61" s="83">
        <v>80000</v>
      </c>
      <c r="E61" s="28">
        <v>80000</v>
      </c>
      <c r="F61" s="28"/>
      <c r="G61" s="98"/>
      <c r="H61" s="83">
        <v>84157</v>
      </c>
      <c r="I61" s="28">
        <v>84157</v>
      </c>
      <c r="J61" s="28"/>
      <c r="K61" s="98"/>
    </row>
    <row r="62" spans="1:11" s="10" customFormat="1" x14ac:dyDescent="0.25">
      <c r="A62" s="189"/>
      <c r="B62" s="40" t="s">
        <v>23</v>
      </c>
      <c r="C62" s="63" t="s">
        <v>57</v>
      </c>
      <c r="D62" s="83"/>
      <c r="E62" s="28"/>
      <c r="F62" s="28"/>
      <c r="G62" s="98"/>
      <c r="H62" s="83"/>
      <c r="I62" s="28"/>
      <c r="J62" s="28"/>
      <c r="K62" s="98"/>
    </row>
    <row r="63" spans="1:11" s="10" customFormat="1" x14ac:dyDescent="0.25">
      <c r="A63" s="189"/>
      <c r="B63" s="40"/>
      <c r="C63" s="63" t="s">
        <v>0</v>
      </c>
      <c r="D63" s="83">
        <v>3000</v>
      </c>
      <c r="E63" s="28">
        <v>3000</v>
      </c>
      <c r="F63" s="28"/>
      <c r="G63" s="98"/>
      <c r="H63" s="83">
        <v>3000</v>
      </c>
      <c r="I63" s="28">
        <v>3000</v>
      </c>
      <c r="J63" s="28"/>
      <c r="K63" s="98"/>
    </row>
    <row r="64" spans="1:11" s="10" customFormat="1" x14ac:dyDescent="0.25">
      <c r="A64" s="189"/>
      <c r="B64" s="40"/>
      <c r="C64" s="63" t="s">
        <v>88</v>
      </c>
      <c r="D64" s="83">
        <v>650</v>
      </c>
      <c r="E64" s="28">
        <v>650</v>
      </c>
      <c r="F64" s="28"/>
      <c r="G64" s="98"/>
      <c r="H64" s="83">
        <v>650</v>
      </c>
      <c r="I64" s="28">
        <v>650</v>
      </c>
      <c r="J64" s="28"/>
      <c r="K64" s="98"/>
    </row>
    <row r="65" spans="1:11" s="10" customFormat="1" x14ac:dyDescent="0.25">
      <c r="A65" s="189"/>
      <c r="B65" s="40"/>
      <c r="C65" s="63" t="s">
        <v>201</v>
      </c>
      <c r="D65" s="83">
        <v>5000</v>
      </c>
      <c r="E65" s="28">
        <v>5000</v>
      </c>
      <c r="F65" s="28"/>
      <c r="G65" s="98"/>
      <c r="H65" s="83">
        <v>5000</v>
      </c>
      <c r="I65" s="28">
        <v>5000</v>
      </c>
      <c r="J65" s="28"/>
      <c r="K65" s="98"/>
    </row>
    <row r="66" spans="1:11" s="10" customFormat="1" x14ac:dyDescent="0.25">
      <c r="A66" s="190"/>
      <c r="B66" s="191"/>
      <c r="C66" s="192" t="s">
        <v>59</v>
      </c>
      <c r="D66" s="85">
        <f t="shared" ref="D66:G66" si="22">SUM(D63:D65)</f>
        <v>8650</v>
      </c>
      <c r="E66" s="38">
        <f t="shared" si="22"/>
        <v>8650</v>
      </c>
      <c r="F66" s="38">
        <f t="shared" si="22"/>
        <v>0</v>
      </c>
      <c r="G66" s="102">
        <f t="shared" si="22"/>
        <v>0</v>
      </c>
      <c r="H66" s="85">
        <f t="shared" ref="H66:K66" si="23">SUM(H63:H65)</f>
        <v>8650</v>
      </c>
      <c r="I66" s="38">
        <f t="shared" si="23"/>
        <v>8650</v>
      </c>
      <c r="J66" s="38">
        <f t="shared" si="23"/>
        <v>0</v>
      </c>
      <c r="K66" s="102">
        <f t="shared" si="23"/>
        <v>0</v>
      </c>
    </row>
    <row r="67" spans="1:11" s="10" customFormat="1" x14ac:dyDescent="0.25">
      <c r="A67" s="189"/>
      <c r="B67" s="40"/>
      <c r="C67" s="64" t="s">
        <v>13</v>
      </c>
      <c r="D67" s="167">
        <f t="shared" ref="D67:G67" si="24">D59+D60+D61+D66</f>
        <v>445039</v>
      </c>
      <c r="E67" s="31">
        <f t="shared" si="24"/>
        <v>445039</v>
      </c>
      <c r="F67" s="31">
        <f t="shared" si="24"/>
        <v>0</v>
      </c>
      <c r="G67" s="168">
        <f t="shared" si="24"/>
        <v>0</v>
      </c>
      <c r="H67" s="167">
        <f t="shared" ref="H67:K67" si="25">H59+H60+H61+H66</f>
        <v>460083</v>
      </c>
      <c r="I67" s="31">
        <f t="shared" si="25"/>
        <v>460083</v>
      </c>
      <c r="J67" s="31">
        <f t="shared" si="25"/>
        <v>0</v>
      </c>
      <c r="K67" s="168">
        <f t="shared" si="25"/>
        <v>0</v>
      </c>
    </row>
    <row r="68" spans="1:11" s="10" customFormat="1" x14ac:dyDescent="0.25">
      <c r="A68" s="189"/>
      <c r="B68" s="40"/>
      <c r="C68" s="80"/>
      <c r="D68" s="39"/>
      <c r="E68" s="69"/>
      <c r="F68" s="69"/>
      <c r="G68" s="103"/>
      <c r="H68" s="39"/>
      <c r="I68" s="69"/>
      <c r="J68" s="69"/>
      <c r="K68" s="103"/>
    </row>
    <row r="69" spans="1:11" s="10" customFormat="1" x14ac:dyDescent="0.25">
      <c r="A69" s="169">
        <v>105</v>
      </c>
      <c r="B69" s="40"/>
      <c r="C69" s="64" t="s">
        <v>36</v>
      </c>
      <c r="D69" s="25"/>
      <c r="E69" s="32"/>
      <c r="F69" s="32"/>
      <c r="G69" s="101"/>
      <c r="H69" s="25"/>
      <c r="I69" s="32"/>
      <c r="J69" s="32"/>
      <c r="K69" s="101"/>
    </row>
    <row r="70" spans="1:11" s="10" customFormat="1" x14ac:dyDescent="0.25">
      <c r="A70" s="189"/>
      <c r="B70" s="40" t="s">
        <v>10</v>
      </c>
      <c r="C70" s="63" t="s">
        <v>26</v>
      </c>
      <c r="D70" s="193"/>
      <c r="E70" s="42"/>
      <c r="F70" s="42"/>
      <c r="G70" s="194"/>
      <c r="H70" s="193"/>
      <c r="I70" s="42"/>
      <c r="J70" s="42"/>
      <c r="K70" s="194"/>
    </row>
    <row r="71" spans="1:11" s="10" customFormat="1" x14ac:dyDescent="0.25">
      <c r="A71" s="189"/>
      <c r="B71" s="40"/>
      <c r="C71" s="63" t="s">
        <v>177</v>
      </c>
      <c r="D71" s="33">
        <v>8636</v>
      </c>
      <c r="E71" s="28"/>
      <c r="F71" s="28">
        <v>8636</v>
      </c>
      <c r="G71" s="98"/>
      <c r="H71" s="33">
        <v>8636</v>
      </c>
      <c r="I71" s="28"/>
      <c r="J71" s="28">
        <v>8636</v>
      </c>
      <c r="K71" s="98"/>
    </row>
    <row r="72" spans="1:11" s="10" customFormat="1" x14ac:dyDescent="0.25">
      <c r="A72" s="189"/>
      <c r="B72" s="40"/>
      <c r="C72" s="63" t="s">
        <v>178</v>
      </c>
      <c r="D72" s="33">
        <v>29900</v>
      </c>
      <c r="E72" s="28">
        <v>29900</v>
      </c>
      <c r="F72" s="28"/>
      <c r="G72" s="98"/>
      <c r="H72" s="33">
        <v>29900</v>
      </c>
      <c r="I72" s="28">
        <v>29900</v>
      </c>
      <c r="J72" s="28"/>
      <c r="K72" s="98"/>
    </row>
    <row r="73" spans="1:11" s="10" customFormat="1" ht="15.75" customHeight="1" x14ac:dyDescent="0.25">
      <c r="A73" s="189"/>
      <c r="B73" s="40"/>
      <c r="C73" s="63" t="s">
        <v>179</v>
      </c>
      <c r="D73" s="33">
        <v>17000</v>
      </c>
      <c r="E73" s="28">
        <v>17000</v>
      </c>
      <c r="F73" s="28"/>
      <c r="G73" s="98"/>
      <c r="H73" s="33">
        <v>17000</v>
      </c>
      <c r="I73" s="28">
        <v>17000</v>
      </c>
      <c r="J73" s="28"/>
      <c r="K73" s="98"/>
    </row>
    <row r="74" spans="1:11" s="10" customFormat="1" x14ac:dyDescent="0.25">
      <c r="A74" s="189"/>
      <c r="B74" s="40"/>
      <c r="C74" s="59" t="s">
        <v>180</v>
      </c>
      <c r="D74" s="83">
        <v>17975</v>
      </c>
      <c r="E74" s="28">
        <v>17975</v>
      </c>
      <c r="F74" s="28"/>
      <c r="G74" s="104"/>
      <c r="H74" s="83">
        <v>17975</v>
      </c>
      <c r="I74" s="28">
        <v>17975</v>
      </c>
      <c r="J74" s="28"/>
      <c r="K74" s="104"/>
    </row>
    <row r="75" spans="1:11" s="10" customFormat="1" x14ac:dyDescent="0.25">
      <c r="A75" s="189"/>
      <c r="B75" s="40"/>
      <c r="C75" s="59" t="s">
        <v>181</v>
      </c>
      <c r="D75" s="83">
        <v>4096</v>
      </c>
      <c r="E75" s="28"/>
      <c r="F75" s="28">
        <v>4096</v>
      </c>
      <c r="G75" s="104"/>
      <c r="H75" s="83">
        <v>4096</v>
      </c>
      <c r="I75" s="28"/>
      <c r="J75" s="28">
        <v>4096</v>
      </c>
      <c r="K75" s="104"/>
    </row>
    <row r="76" spans="1:11" s="10" customFormat="1" x14ac:dyDescent="0.25">
      <c r="A76" s="189"/>
      <c r="B76" s="40"/>
      <c r="C76" s="59" t="s">
        <v>300</v>
      </c>
      <c r="D76" s="83">
        <v>5029</v>
      </c>
      <c r="E76" s="28"/>
      <c r="F76" s="28">
        <v>5029</v>
      </c>
      <c r="G76" s="104"/>
      <c r="H76" s="83">
        <v>5029</v>
      </c>
      <c r="I76" s="28"/>
      <c r="J76" s="28">
        <v>5029</v>
      </c>
      <c r="K76" s="104"/>
    </row>
    <row r="77" spans="1:11" s="10" customFormat="1" x14ac:dyDescent="0.25">
      <c r="A77" s="189"/>
      <c r="B77" s="40"/>
      <c r="C77" s="59" t="s">
        <v>301</v>
      </c>
      <c r="D77" s="83">
        <v>9479</v>
      </c>
      <c r="E77" s="28"/>
      <c r="F77" s="28">
        <v>9479</v>
      </c>
      <c r="G77" s="104"/>
      <c r="H77" s="83">
        <v>9479</v>
      </c>
      <c r="I77" s="28"/>
      <c r="J77" s="28">
        <v>9479</v>
      </c>
      <c r="K77" s="104"/>
    </row>
    <row r="78" spans="1:11" s="10" customFormat="1" ht="30" x14ac:dyDescent="0.25">
      <c r="A78" s="189"/>
      <c r="B78" s="40"/>
      <c r="C78" s="59" t="s">
        <v>455</v>
      </c>
      <c r="D78" s="83">
        <v>12163</v>
      </c>
      <c r="E78" s="28">
        <v>12163</v>
      </c>
      <c r="F78" s="28"/>
      <c r="G78" s="104"/>
      <c r="H78" s="83">
        <v>12464</v>
      </c>
      <c r="I78" s="28">
        <v>12464</v>
      </c>
      <c r="J78" s="28"/>
      <c r="K78" s="104"/>
    </row>
    <row r="79" spans="1:11" s="10" customFormat="1" ht="28.5" customHeight="1" x14ac:dyDescent="0.25">
      <c r="A79" s="189"/>
      <c r="B79" s="40"/>
      <c r="C79" s="59" t="s">
        <v>302</v>
      </c>
      <c r="D79" s="83">
        <v>1500</v>
      </c>
      <c r="E79" s="28">
        <v>1500</v>
      </c>
      <c r="F79" s="28"/>
      <c r="G79" s="104"/>
      <c r="H79" s="83">
        <v>1500</v>
      </c>
      <c r="I79" s="28">
        <v>1500</v>
      </c>
      <c r="J79" s="28"/>
      <c r="K79" s="104"/>
    </row>
    <row r="80" spans="1:11" s="10" customFormat="1" ht="30" customHeight="1" x14ac:dyDescent="0.25">
      <c r="A80" s="189"/>
      <c r="B80" s="40"/>
      <c r="C80" s="59" t="s">
        <v>303</v>
      </c>
      <c r="D80" s="83">
        <v>1596</v>
      </c>
      <c r="E80" s="28">
        <v>1596</v>
      </c>
      <c r="F80" s="28"/>
      <c r="G80" s="104"/>
      <c r="H80" s="83">
        <v>1596</v>
      </c>
      <c r="I80" s="28">
        <v>1596</v>
      </c>
      <c r="J80" s="28"/>
      <c r="K80" s="104"/>
    </row>
    <row r="81" spans="1:11" s="10" customFormat="1" ht="45" x14ac:dyDescent="0.25">
      <c r="A81" s="189"/>
      <c r="B81" s="40"/>
      <c r="C81" s="59" t="s">
        <v>304</v>
      </c>
      <c r="D81" s="83">
        <v>2771</v>
      </c>
      <c r="E81" s="28">
        <v>2771</v>
      </c>
      <c r="F81" s="28"/>
      <c r="G81" s="104"/>
      <c r="H81" s="83">
        <v>2771</v>
      </c>
      <c r="I81" s="28">
        <v>2771</v>
      </c>
      <c r="J81" s="28"/>
      <c r="K81" s="104"/>
    </row>
    <row r="82" spans="1:11" s="10" customFormat="1" ht="30" x14ac:dyDescent="0.25">
      <c r="A82" s="189"/>
      <c r="B82" s="40"/>
      <c r="C82" s="43" t="s">
        <v>305</v>
      </c>
      <c r="D82" s="83">
        <v>21284</v>
      </c>
      <c r="E82" s="28">
        <v>21284</v>
      </c>
      <c r="F82" s="28"/>
      <c r="G82" s="104"/>
      <c r="H82" s="83">
        <v>21284</v>
      </c>
      <c r="I82" s="28">
        <v>21284</v>
      </c>
      <c r="J82" s="28"/>
      <c r="K82" s="104"/>
    </row>
    <row r="83" spans="1:11" s="10" customFormat="1" ht="30" x14ac:dyDescent="0.25">
      <c r="A83" s="189"/>
      <c r="B83" s="40"/>
      <c r="C83" s="43" t="s">
        <v>306</v>
      </c>
      <c r="D83" s="83">
        <v>23768</v>
      </c>
      <c r="E83" s="28">
        <v>23768</v>
      </c>
      <c r="F83" s="28"/>
      <c r="G83" s="104"/>
      <c r="H83" s="83">
        <v>23768</v>
      </c>
      <c r="I83" s="28">
        <v>23768</v>
      </c>
      <c r="J83" s="28"/>
      <c r="K83" s="104"/>
    </row>
    <row r="84" spans="1:11" s="10" customFormat="1" x14ac:dyDescent="0.25">
      <c r="A84" s="189"/>
      <c r="B84" s="40"/>
      <c r="C84" s="59"/>
      <c r="D84" s="83"/>
      <c r="E84" s="28"/>
      <c r="F84" s="28"/>
      <c r="G84" s="104"/>
      <c r="H84" s="83"/>
      <c r="I84" s="28"/>
      <c r="J84" s="28"/>
      <c r="K84" s="104"/>
    </row>
    <row r="85" spans="1:11" s="10" customFormat="1" x14ac:dyDescent="0.25">
      <c r="A85" s="189"/>
      <c r="B85" s="40"/>
      <c r="C85" s="80" t="s">
        <v>40</v>
      </c>
      <c r="D85" s="87">
        <f t="shared" ref="D85:G85" si="26">SUM(D71:D84)</f>
        <v>155197</v>
      </c>
      <c r="E85" s="42">
        <f t="shared" si="26"/>
        <v>127957</v>
      </c>
      <c r="F85" s="42">
        <f t="shared" si="26"/>
        <v>27240</v>
      </c>
      <c r="G85" s="112">
        <f t="shared" si="26"/>
        <v>0</v>
      </c>
      <c r="H85" s="87">
        <f t="shared" ref="H85:K85" si="27">SUM(H71:H84)</f>
        <v>155498</v>
      </c>
      <c r="I85" s="42">
        <f t="shared" si="27"/>
        <v>128258</v>
      </c>
      <c r="J85" s="42">
        <f t="shared" si="27"/>
        <v>27240</v>
      </c>
      <c r="K85" s="112">
        <f t="shared" si="27"/>
        <v>0</v>
      </c>
    </row>
    <row r="86" spans="1:11" s="10" customFormat="1" x14ac:dyDescent="0.25">
      <c r="A86" s="189"/>
      <c r="B86" s="40"/>
      <c r="C86" s="80"/>
      <c r="D86" s="193"/>
      <c r="E86" s="42"/>
      <c r="F86" s="42"/>
      <c r="G86" s="194"/>
      <c r="H86" s="193"/>
      <c r="I86" s="42"/>
      <c r="J86" s="42"/>
      <c r="K86" s="194"/>
    </row>
    <row r="87" spans="1:11" s="10" customFormat="1" x14ac:dyDescent="0.25">
      <c r="A87" s="189"/>
      <c r="B87" s="40" t="s">
        <v>15</v>
      </c>
      <c r="C87" s="63" t="s">
        <v>62</v>
      </c>
      <c r="D87" s="193"/>
      <c r="E87" s="42"/>
      <c r="F87" s="42"/>
      <c r="G87" s="194"/>
      <c r="H87" s="193"/>
      <c r="I87" s="42"/>
      <c r="J87" s="42"/>
      <c r="K87" s="194"/>
    </row>
    <row r="88" spans="1:11" s="20" customFormat="1" x14ac:dyDescent="0.25">
      <c r="A88" s="190"/>
      <c r="B88" s="191"/>
      <c r="C88" s="63" t="s">
        <v>177</v>
      </c>
      <c r="D88" s="83">
        <v>855</v>
      </c>
      <c r="E88" s="28"/>
      <c r="F88" s="28">
        <v>855</v>
      </c>
      <c r="G88" s="98"/>
      <c r="H88" s="83">
        <v>855</v>
      </c>
      <c r="I88" s="28"/>
      <c r="J88" s="28">
        <v>855</v>
      </c>
      <c r="K88" s="98"/>
    </row>
    <row r="89" spans="1:11" s="10" customFormat="1" x14ac:dyDescent="0.25">
      <c r="A89" s="189"/>
      <c r="B89" s="40"/>
      <c r="C89" s="63" t="s">
        <v>178</v>
      </c>
      <c r="D89" s="83">
        <v>5700</v>
      </c>
      <c r="E89" s="28">
        <v>5700</v>
      </c>
      <c r="F89" s="28"/>
      <c r="G89" s="98"/>
      <c r="H89" s="83">
        <v>5700</v>
      </c>
      <c r="I89" s="28">
        <v>5700</v>
      </c>
      <c r="J89" s="28"/>
      <c r="K89" s="98"/>
    </row>
    <row r="90" spans="1:11" s="10" customFormat="1" x14ac:dyDescent="0.25">
      <c r="A90" s="189"/>
      <c r="B90" s="40"/>
      <c r="C90" s="63" t="s">
        <v>179</v>
      </c>
      <c r="D90" s="83">
        <v>3760</v>
      </c>
      <c r="E90" s="28">
        <v>3760</v>
      </c>
      <c r="F90" s="28"/>
      <c r="G90" s="98"/>
      <c r="H90" s="83">
        <v>3760</v>
      </c>
      <c r="I90" s="28">
        <v>3760</v>
      </c>
      <c r="J90" s="28"/>
      <c r="K90" s="98"/>
    </row>
    <row r="91" spans="1:11" s="10" customFormat="1" x14ac:dyDescent="0.25">
      <c r="A91" s="189"/>
      <c r="B91" s="40"/>
      <c r="C91" s="59" t="s">
        <v>180</v>
      </c>
      <c r="D91" s="83">
        <v>3505</v>
      </c>
      <c r="E91" s="28">
        <v>3505</v>
      </c>
      <c r="F91" s="28"/>
      <c r="G91" s="98"/>
      <c r="H91" s="83">
        <v>3505</v>
      </c>
      <c r="I91" s="28">
        <v>3505</v>
      </c>
      <c r="J91" s="28"/>
      <c r="K91" s="98"/>
    </row>
    <row r="92" spans="1:11" s="10" customFormat="1" x14ac:dyDescent="0.25">
      <c r="A92" s="189"/>
      <c r="B92" s="40"/>
      <c r="C92" s="59" t="s">
        <v>181</v>
      </c>
      <c r="D92" s="83">
        <v>579</v>
      </c>
      <c r="E92" s="28"/>
      <c r="F92" s="28">
        <v>579</v>
      </c>
      <c r="G92" s="98"/>
      <c r="H92" s="83">
        <v>579</v>
      </c>
      <c r="I92" s="28"/>
      <c r="J92" s="28">
        <v>579</v>
      </c>
      <c r="K92" s="98"/>
    </row>
    <row r="93" spans="1:11" s="10" customFormat="1" x14ac:dyDescent="0.25">
      <c r="A93" s="189"/>
      <c r="B93" s="40"/>
      <c r="C93" s="59" t="s">
        <v>300</v>
      </c>
      <c r="D93" s="83">
        <v>981</v>
      </c>
      <c r="E93" s="28"/>
      <c r="F93" s="28">
        <v>981</v>
      </c>
      <c r="G93" s="104"/>
      <c r="H93" s="83">
        <v>981</v>
      </c>
      <c r="I93" s="28"/>
      <c r="J93" s="28">
        <v>981</v>
      </c>
      <c r="K93" s="104"/>
    </row>
    <row r="94" spans="1:11" s="10" customFormat="1" x14ac:dyDescent="0.25">
      <c r="A94" s="189"/>
      <c r="B94" s="40"/>
      <c r="C94" s="59" t="s">
        <v>301</v>
      </c>
      <c r="D94" s="83">
        <v>1807</v>
      </c>
      <c r="E94" s="28"/>
      <c r="F94" s="28">
        <v>1807</v>
      </c>
      <c r="G94" s="104"/>
      <c r="H94" s="83">
        <v>1807</v>
      </c>
      <c r="I94" s="28"/>
      <c r="J94" s="28">
        <v>1807</v>
      </c>
      <c r="K94" s="104"/>
    </row>
    <row r="95" spans="1:11" s="10" customFormat="1" ht="30" x14ac:dyDescent="0.25">
      <c r="A95" s="189"/>
      <c r="B95" s="40"/>
      <c r="C95" s="59" t="s">
        <v>455</v>
      </c>
      <c r="D95" s="83">
        <v>2391</v>
      </c>
      <c r="E95" s="28">
        <v>2391</v>
      </c>
      <c r="F95" s="28"/>
      <c r="G95" s="104"/>
      <c r="H95" s="83">
        <v>2450</v>
      </c>
      <c r="I95" s="28">
        <v>2450</v>
      </c>
      <c r="J95" s="28"/>
      <c r="K95" s="104"/>
    </row>
    <row r="96" spans="1:11" s="10" customFormat="1" ht="31.5" customHeight="1" x14ac:dyDescent="0.25">
      <c r="A96" s="189"/>
      <c r="B96" s="40"/>
      <c r="C96" s="59" t="s">
        <v>302</v>
      </c>
      <c r="D96" s="83">
        <v>293</v>
      </c>
      <c r="E96" s="28">
        <v>293</v>
      </c>
      <c r="F96" s="28"/>
      <c r="G96" s="104"/>
      <c r="H96" s="83">
        <v>293</v>
      </c>
      <c r="I96" s="28">
        <v>293</v>
      </c>
      <c r="J96" s="28"/>
      <c r="K96" s="104"/>
    </row>
    <row r="97" spans="1:11" s="10" customFormat="1" ht="30.75" customHeight="1" x14ac:dyDescent="0.25">
      <c r="A97" s="189"/>
      <c r="B97" s="40"/>
      <c r="C97" s="59" t="s">
        <v>303</v>
      </c>
      <c r="D97" s="83">
        <v>311</v>
      </c>
      <c r="E97" s="28">
        <v>311</v>
      </c>
      <c r="F97" s="28"/>
      <c r="G97" s="104"/>
      <c r="H97" s="83">
        <v>311</v>
      </c>
      <c r="I97" s="28">
        <v>311</v>
      </c>
      <c r="J97" s="28"/>
      <c r="K97" s="104"/>
    </row>
    <row r="98" spans="1:11" s="10" customFormat="1" ht="45" x14ac:dyDescent="0.25">
      <c r="A98" s="189"/>
      <c r="B98" s="40"/>
      <c r="C98" s="59" t="s">
        <v>304</v>
      </c>
      <c r="D98" s="83">
        <v>540</v>
      </c>
      <c r="E98" s="28">
        <v>540</v>
      </c>
      <c r="F98" s="28"/>
      <c r="G98" s="104"/>
      <c r="H98" s="83">
        <v>540</v>
      </c>
      <c r="I98" s="28">
        <v>540</v>
      </c>
      <c r="J98" s="28"/>
      <c r="K98" s="104"/>
    </row>
    <row r="99" spans="1:11" s="10" customFormat="1" ht="30" x14ac:dyDescent="0.25">
      <c r="A99" s="189"/>
      <c r="B99" s="40"/>
      <c r="C99" s="43" t="s">
        <v>305</v>
      </c>
      <c r="D99" s="83">
        <v>3176</v>
      </c>
      <c r="E99" s="28">
        <v>3176</v>
      </c>
      <c r="F99" s="28"/>
      <c r="G99" s="104"/>
      <c r="H99" s="83">
        <v>3176</v>
      </c>
      <c r="I99" s="28">
        <v>3176</v>
      </c>
      <c r="J99" s="28"/>
      <c r="K99" s="104"/>
    </row>
    <row r="100" spans="1:11" s="10" customFormat="1" ht="30" x14ac:dyDescent="0.25">
      <c r="A100" s="189"/>
      <c r="B100" s="40"/>
      <c r="C100" s="43" t="s">
        <v>306</v>
      </c>
      <c r="D100" s="83">
        <v>4595</v>
      </c>
      <c r="E100" s="28">
        <v>4595</v>
      </c>
      <c r="F100" s="28"/>
      <c r="G100" s="104"/>
      <c r="H100" s="83">
        <v>4595</v>
      </c>
      <c r="I100" s="28">
        <v>4595</v>
      </c>
      <c r="J100" s="28"/>
      <c r="K100" s="104"/>
    </row>
    <row r="101" spans="1:11" s="10" customFormat="1" x14ac:dyDescent="0.25">
      <c r="A101" s="189"/>
      <c r="B101" s="40"/>
      <c r="C101" s="59"/>
      <c r="D101" s="83"/>
      <c r="E101" s="28"/>
      <c r="F101" s="28"/>
      <c r="G101" s="104"/>
      <c r="H101" s="83"/>
      <c r="I101" s="28"/>
      <c r="J101" s="28"/>
      <c r="K101" s="104"/>
    </row>
    <row r="102" spans="1:11" s="10" customFormat="1" x14ac:dyDescent="0.25">
      <c r="A102" s="189"/>
      <c r="B102" s="40"/>
      <c r="C102" s="80" t="s">
        <v>41</v>
      </c>
      <c r="D102" s="87">
        <f t="shared" ref="D102:G102" si="28">SUM(D88:D101)</f>
        <v>28493</v>
      </c>
      <c r="E102" s="42">
        <f t="shared" si="28"/>
        <v>24271</v>
      </c>
      <c r="F102" s="42">
        <f t="shared" si="28"/>
        <v>4222</v>
      </c>
      <c r="G102" s="112">
        <f t="shared" si="28"/>
        <v>0</v>
      </c>
      <c r="H102" s="87">
        <f t="shared" ref="H102:K102" si="29">SUM(H88:H101)</f>
        <v>28552</v>
      </c>
      <c r="I102" s="42">
        <f t="shared" si="29"/>
        <v>24330</v>
      </c>
      <c r="J102" s="42">
        <f t="shared" si="29"/>
        <v>4222</v>
      </c>
      <c r="K102" s="112">
        <f t="shared" si="29"/>
        <v>0</v>
      </c>
    </row>
    <row r="103" spans="1:11" s="10" customFormat="1" x14ac:dyDescent="0.25">
      <c r="A103" s="189"/>
      <c r="B103" s="40"/>
      <c r="C103" s="80"/>
      <c r="D103" s="39"/>
      <c r="E103" s="69"/>
      <c r="F103" s="69"/>
      <c r="G103" s="103"/>
      <c r="H103" s="39"/>
      <c r="I103" s="69"/>
      <c r="J103" s="69"/>
      <c r="K103" s="103"/>
    </row>
    <row r="104" spans="1:11" s="10" customFormat="1" x14ac:dyDescent="0.25">
      <c r="A104" s="189"/>
      <c r="B104" s="40" t="s">
        <v>16</v>
      </c>
      <c r="C104" s="63" t="s">
        <v>31</v>
      </c>
      <c r="D104" s="193"/>
      <c r="E104" s="42"/>
      <c r="F104" s="42"/>
      <c r="G104" s="194"/>
      <c r="H104" s="193"/>
      <c r="I104" s="42"/>
      <c r="J104" s="42"/>
      <c r="K104" s="194"/>
    </row>
    <row r="105" spans="1:11" s="10" customFormat="1" x14ac:dyDescent="0.25">
      <c r="A105" s="189"/>
      <c r="B105" s="29"/>
      <c r="C105" s="63" t="s">
        <v>37</v>
      </c>
      <c r="D105" s="33">
        <v>2000</v>
      </c>
      <c r="E105" s="28"/>
      <c r="F105" s="28">
        <v>2000</v>
      </c>
      <c r="G105" s="98"/>
      <c r="H105" s="33">
        <v>2000</v>
      </c>
      <c r="I105" s="28"/>
      <c r="J105" s="28">
        <v>2000</v>
      </c>
      <c r="K105" s="98"/>
    </row>
    <row r="106" spans="1:11" s="10" customFormat="1" x14ac:dyDescent="0.25">
      <c r="A106" s="189"/>
      <c r="B106" s="40"/>
      <c r="C106" s="63" t="s">
        <v>105</v>
      </c>
      <c r="D106" s="33">
        <v>2400</v>
      </c>
      <c r="E106" s="28">
        <v>2400</v>
      </c>
      <c r="F106" s="28"/>
      <c r="G106" s="98"/>
      <c r="H106" s="33">
        <v>2400</v>
      </c>
      <c r="I106" s="28">
        <v>2400</v>
      </c>
      <c r="J106" s="28"/>
      <c r="K106" s="98"/>
    </row>
    <row r="107" spans="1:11" s="10" customFormat="1" x14ac:dyDescent="0.25">
      <c r="A107" s="189"/>
      <c r="B107" s="40"/>
      <c r="C107" s="63" t="s">
        <v>182</v>
      </c>
      <c r="D107" s="33">
        <v>1250</v>
      </c>
      <c r="E107" s="28">
        <v>1250</v>
      </c>
      <c r="F107" s="28"/>
      <c r="G107" s="98"/>
      <c r="H107" s="33">
        <v>1250</v>
      </c>
      <c r="I107" s="28">
        <v>1250</v>
      </c>
      <c r="J107" s="28"/>
      <c r="K107" s="98"/>
    </row>
    <row r="108" spans="1:11" s="10" customFormat="1" x14ac:dyDescent="0.25">
      <c r="A108" s="189"/>
      <c r="B108" s="40"/>
      <c r="C108" s="63" t="s">
        <v>183</v>
      </c>
      <c r="D108" s="33">
        <v>2300</v>
      </c>
      <c r="E108" s="28">
        <v>2300</v>
      </c>
      <c r="F108" s="28"/>
      <c r="G108" s="98"/>
      <c r="H108" s="33">
        <v>2300</v>
      </c>
      <c r="I108" s="28">
        <v>2300</v>
      </c>
      <c r="J108" s="28"/>
      <c r="K108" s="98"/>
    </row>
    <row r="109" spans="1:11" s="10" customFormat="1" x14ac:dyDescent="0.25">
      <c r="A109" s="189"/>
      <c r="B109" s="40"/>
      <c r="C109" s="63" t="s">
        <v>184</v>
      </c>
      <c r="D109" s="33">
        <v>40000</v>
      </c>
      <c r="E109" s="28">
        <v>40000</v>
      </c>
      <c r="F109" s="28"/>
      <c r="G109" s="98"/>
      <c r="H109" s="33">
        <v>39700</v>
      </c>
      <c r="I109" s="28">
        <v>39700</v>
      </c>
      <c r="J109" s="28"/>
      <c r="K109" s="98"/>
    </row>
    <row r="110" spans="1:11" s="10" customFormat="1" x14ac:dyDescent="0.25">
      <c r="A110" s="189"/>
      <c r="B110" s="40"/>
      <c r="C110" s="63" t="s">
        <v>354</v>
      </c>
      <c r="D110" s="33">
        <v>22000</v>
      </c>
      <c r="E110" s="28">
        <v>22000</v>
      </c>
      <c r="F110" s="28"/>
      <c r="G110" s="98"/>
      <c r="H110" s="33">
        <v>22000</v>
      </c>
      <c r="I110" s="28">
        <v>22000</v>
      </c>
      <c r="J110" s="28"/>
      <c r="K110" s="98"/>
    </row>
    <row r="111" spans="1:11" s="10" customFormat="1" x14ac:dyDescent="0.25">
      <c r="A111" s="189"/>
      <c r="B111" s="40"/>
      <c r="C111" s="63" t="s">
        <v>355</v>
      </c>
      <c r="D111" s="33">
        <v>3500</v>
      </c>
      <c r="E111" s="28">
        <v>3500</v>
      </c>
      <c r="F111" s="28"/>
      <c r="G111" s="98"/>
      <c r="H111" s="33">
        <v>3500</v>
      </c>
      <c r="I111" s="28">
        <v>3500</v>
      </c>
      <c r="J111" s="28"/>
      <c r="K111" s="98"/>
    </row>
    <row r="112" spans="1:11" s="10" customFormat="1" x14ac:dyDescent="0.25">
      <c r="A112" s="189"/>
      <c r="B112" s="40"/>
      <c r="C112" s="63" t="s">
        <v>356</v>
      </c>
      <c r="D112" s="33">
        <v>6000</v>
      </c>
      <c r="E112" s="28">
        <v>6000</v>
      </c>
      <c r="F112" s="28"/>
      <c r="G112" s="98"/>
      <c r="H112" s="33">
        <v>6000</v>
      </c>
      <c r="I112" s="28">
        <v>6000</v>
      </c>
      <c r="J112" s="28"/>
      <c r="K112" s="98"/>
    </row>
    <row r="113" spans="1:11" s="10" customFormat="1" x14ac:dyDescent="0.25">
      <c r="A113" s="189"/>
      <c r="B113" s="40"/>
      <c r="C113" s="63" t="s">
        <v>357</v>
      </c>
      <c r="D113" s="33">
        <v>30000</v>
      </c>
      <c r="E113" s="28">
        <v>30000</v>
      </c>
      <c r="F113" s="28"/>
      <c r="G113" s="98"/>
      <c r="H113" s="33">
        <v>30000</v>
      </c>
      <c r="I113" s="28">
        <v>30000</v>
      </c>
      <c r="J113" s="28"/>
      <c r="K113" s="98"/>
    </row>
    <row r="114" spans="1:11" s="10" customFormat="1" x14ac:dyDescent="0.25">
      <c r="A114" s="189"/>
      <c r="B114" s="40"/>
      <c r="C114" s="63" t="s">
        <v>358</v>
      </c>
      <c r="D114" s="33"/>
      <c r="E114" s="28"/>
      <c r="F114" s="28"/>
      <c r="G114" s="98"/>
      <c r="H114" s="33"/>
      <c r="I114" s="28"/>
      <c r="J114" s="28"/>
      <c r="K114" s="98"/>
    </row>
    <row r="115" spans="1:11" s="10" customFormat="1" ht="30" x14ac:dyDescent="0.25">
      <c r="A115" s="189"/>
      <c r="B115" s="40"/>
      <c r="C115" s="59" t="s">
        <v>359</v>
      </c>
      <c r="D115" s="33">
        <v>90000</v>
      </c>
      <c r="E115" s="28">
        <v>90000</v>
      </c>
      <c r="F115" s="28"/>
      <c r="G115" s="98"/>
      <c r="H115" s="33">
        <v>90000</v>
      </c>
      <c r="I115" s="28">
        <v>90000</v>
      </c>
      <c r="J115" s="28"/>
      <c r="K115" s="98"/>
    </row>
    <row r="116" spans="1:11" s="10" customFormat="1" ht="30" x14ac:dyDescent="0.25">
      <c r="A116" s="189"/>
      <c r="B116" s="40"/>
      <c r="C116" s="59" t="s">
        <v>360</v>
      </c>
      <c r="D116" s="33">
        <v>20000</v>
      </c>
      <c r="E116" s="28">
        <v>20000</v>
      </c>
      <c r="F116" s="28"/>
      <c r="G116" s="98"/>
      <c r="H116" s="33">
        <v>20000</v>
      </c>
      <c r="I116" s="28">
        <v>20000</v>
      </c>
      <c r="J116" s="28"/>
      <c r="K116" s="98"/>
    </row>
    <row r="117" spans="1:11" s="10" customFormat="1" x14ac:dyDescent="0.25">
      <c r="A117" s="189"/>
      <c r="B117" s="40"/>
      <c r="C117" s="63" t="s">
        <v>361</v>
      </c>
      <c r="D117" s="33">
        <v>40000</v>
      </c>
      <c r="E117" s="28">
        <v>40000</v>
      </c>
      <c r="F117" s="28"/>
      <c r="G117" s="98"/>
      <c r="H117" s="33">
        <v>40000</v>
      </c>
      <c r="I117" s="28">
        <v>40000</v>
      </c>
      <c r="J117" s="28"/>
      <c r="K117" s="98"/>
    </row>
    <row r="118" spans="1:11" s="10" customFormat="1" ht="30" x14ac:dyDescent="0.25">
      <c r="A118" s="189"/>
      <c r="B118" s="40"/>
      <c r="C118" s="59" t="s">
        <v>362</v>
      </c>
      <c r="D118" s="33"/>
      <c r="E118" s="28"/>
      <c r="F118" s="28"/>
      <c r="G118" s="98"/>
      <c r="H118" s="33"/>
      <c r="I118" s="28"/>
      <c r="J118" s="28"/>
      <c r="K118" s="98"/>
    </row>
    <row r="119" spans="1:11" s="10" customFormat="1" x14ac:dyDescent="0.25">
      <c r="A119" s="189"/>
      <c r="B119" s="40"/>
      <c r="C119" s="63" t="s">
        <v>363</v>
      </c>
      <c r="D119" s="33">
        <v>3000</v>
      </c>
      <c r="E119" s="28">
        <v>3000</v>
      </c>
      <c r="F119" s="28"/>
      <c r="G119" s="98"/>
      <c r="H119" s="33">
        <v>3000</v>
      </c>
      <c r="I119" s="28">
        <v>3000</v>
      </c>
      <c r="J119" s="28"/>
      <c r="K119" s="98"/>
    </row>
    <row r="120" spans="1:11" s="10" customFormat="1" x14ac:dyDescent="0.25">
      <c r="A120" s="189"/>
      <c r="B120" s="40"/>
      <c r="C120" s="63" t="s">
        <v>364</v>
      </c>
      <c r="D120" s="33">
        <v>2000</v>
      </c>
      <c r="E120" s="28">
        <v>2000</v>
      </c>
      <c r="F120" s="28"/>
      <c r="G120" s="98"/>
      <c r="H120" s="33">
        <v>2000</v>
      </c>
      <c r="I120" s="28">
        <v>2000</v>
      </c>
      <c r="J120" s="28"/>
      <c r="K120" s="98"/>
    </row>
    <row r="121" spans="1:11" s="10" customFormat="1" x14ac:dyDescent="0.25">
      <c r="A121" s="189"/>
      <c r="B121" s="40"/>
      <c r="C121" s="63" t="s">
        <v>365</v>
      </c>
      <c r="D121" s="33">
        <v>4000</v>
      </c>
      <c r="E121" s="28">
        <v>4000</v>
      </c>
      <c r="F121" s="28"/>
      <c r="G121" s="98"/>
      <c r="H121" s="33">
        <v>4000</v>
      </c>
      <c r="I121" s="28">
        <v>4000</v>
      </c>
      <c r="J121" s="28"/>
      <c r="K121" s="98"/>
    </row>
    <row r="122" spans="1:11" s="10" customFormat="1" x14ac:dyDescent="0.25">
      <c r="A122" s="189"/>
      <c r="B122" s="40"/>
      <c r="C122" s="63" t="s">
        <v>366</v>
      </c>
      <c r="D122" s="33">
        <v>8000</v>
      </c>
      <c r="E122" s="28">
        <v>8000</v>
      </c>
      <c r="F122" s="28"/>
      <c r="G122" s="98"/>
      <c r="H122" s="33">
        <v>8000</v>
      </c>
      <c r="I122" s="28">
        <v>8000</v>
      </c>
      <c r="J122" s="28"/>
      <c r="K122" s="98"/>
    </row>
    <row r="123" spans="1:11" s="10" customFormat="1" x14ac:dyDescent="0.25">
      <c r="A123" s="189"/>
      <c r="B123" s="40"/>
      <c r="C123" s="63" t="s">
        <v>367</v>
      </c>
      <c r="D123" s="33">
        <v>300</v>
      </c>
      <c r="E123" s="28">
        <v>300</v>
      </c>
      <c r="F123" s="28"/>
      <c r="G123" s="98"/>
      <c r="H123" s="33">
        <v>300</v>
      </c>
      <c r="I123" s="28">
        <v>300</v>
      </c>
      <c r="J123" s="28"/>
      <c r="K123" s="98"/>
    </row>
    <row r="124" spans="1:11" s="10" customFormat="1" x14ac:dyDescent="0.25">
      <c r="A124" s="189"/>
      <c r="B124" s="40"/>
      <c r="C124" s="63" t="s">
        <v>368</v>
      </c>
      <c r="D124" s="33">
        <v>50000</v>
      </c>
      <c r="E124" s="28">
        <v>50000</v>
      </c>
      <c r="F124" s="28"/>
      <c r="G124" s="98"/>
      <c r="H124" s="33">
        <v>50000</v>
      </c>
      <c r="I124" s="28">
        <v>50000</v>
      </c>
      <c r="J124" s="28"/>
      <c r="K124" s="98"/>
    </row>
    <row r="125" spans="1:11" s="10" customFormat="1" x14ac:dyDescent="0.25">
      <c r="A125" s="189"/>
      <c r="B125" s="40"/>
      <c r="C125" s="63" t="s">
        <v>369</v>
      </c>
      <c r="D125" s="33">
        <v>500</v>
      </c>
      <c r="E125" s="28">
        <v>500</v>
      </c>
      <c r="F125" s="28"/>
      <c r="G125" s="98"/>
      <c r="H125" s="33">
        <v>500</v>
      </c>
      <c r="I125" s="28">
        <v>500</v>
      </c>
      <c r="J125" s="28"/>
      <c r="K125" s="98"/>
    </row>
    <row r="126" spans="1:11" s="10" customFormat="1" x14ac:dyDescent="0.25">
      <c r="A126" s="189"/>
      <c r="B126" s="40"/>
      <c r="C126" s="63" t="s">
        <v>370</v>
      </c>
      <c r="D126" s="33">
        <v>500</v>
      </c>
      <c r="E126" s="28">
        <v>500</v>
      </c>
      <c r="F126" s="28"/>
      <c r="G126" s="98"/>
      <c r="H126" s="33">
        <v>500</v>
      </c>
      <c r="I126" s="28">
        <v>500</v>
      </c>
      <c r="J126" s="28"/>
      <c r="K126" s="98"/>
    </row>
    <row r="127" spans="1:11" s="10" customFormat="1" ht="17.25" customHeight="1" x14ac:dyDescent="0.25">
      <c r="A127" s="189"/>
      <c r="B127" s="40"/>
      <c r="C127" s="63" t="s">
        <v>371</v>
      </c>
      <c r="D127" s="33">
        <v>2000</v>
      </c>
      <c r="E127" s="28">
        <v>2000</v>
      </c>
      <c r="F127" s="28"/>
      <c r="G127" s="98"/>
      <c r="H127" s="33">
        <v>2000</v>
      </c>
      <c r="I127" s="28">
        <v>2000</v>
      </c>
      <c r="J127" s="28"/>
      <c r="K127" s="98"/>
    </row>
    <row r="128" spans="1:11" s="10" customFormat="1" x14ac:dyDescent="0.25">
      <c r="A128" s="189"/>
      <c r="B128" s="40"/>
      <c r="C128" s="63" t="s">
        <v>372</v>
      </c>
      <c r="D128" s="33"/>
      <c r="E128" s="28"/>
      <c r="F128" s="28"/>
      <c r="G128" s="98"/>
      <c r="H128" s="33"/>
      <c r="I128" s="28"/>
      <c r="J128" s="28"/>
      <c r="K128" s="98"/>
    </row>
    <row r="129" spans="1:11" s="10" customFormat="1" x14ac:dyDescent="0.25">
      <c r="A129" s="189"/>
      <c r="B129" s="40"/>
      <c r="C129" s="63" t="s">
        <v>373</v>
      </c>
      <c r="D129" s="33">
        <v>3000</v>
      </c>
      <c r="E129" s="28">
        <v>3000</v>
      </c>
      <c r="F129" s="28"/>
      <c r="G129" s="98"/>
      <c r="H129" s="33">
        <v>3000</v>
      </c>
      <c r="I129" s="28">
        <v>3000</v>
      </c>
      <c r="J129" s="28"/>
      <c r="K129" s="98"/>
    </row>
    <row r="130" spans="1:11" s="10" customFormat="1" x14ac:dyDescent="0.25">
      <c r="A130" s="189"/>
      <c r="B130" s="40"/>
      <c r="C130" s="63" t="s">
        <v>374</v>
      </c>
      <c r="D130" s="33">
        <v>7685</v>
      </c>
      <c r="E130" s="28">
        <v>7685</v>
      </c>
      <c r="F130" s="28"/>
      <c r="G130" s="98"/>
      <c r="H130" s="33">
        <v>7685</v>
      </c>
      <c r="I130" s="28">
        <v>7685</v>
      </c>
      <c r="J130" s="28"/>
      <c r="K130" s="98"/>
    </row>
    <row r="131" spans="1:11" s="10" customFormat="1" ht="18.75" customHeight="1" x14ac:dyDescent="0.25">
      <c r="A131" s="189"/>
      <c r="B131" s="40"/>
      <c r="C131" s="63" t="s">
        <v>375</v>
      </c>
      <c r="D131" s="33">
        <v>3000</v>
      </c>
      <c r="E131" s="28">
        <v>3000</v>
      </c>
      <c r="F131" s="28"/>
      <c r="G131" s="98"/>
      <c r="H131" s="33">
        <v>7328</v>
      </c>
      <c r="I131" s="28">
        <v>7328</v>
      </c>
      <c r="J131" s="28"/>
      <c r="K131" s="98"/>
    </row>
    <row r="132" spans="1:11" s="10" customFormat="1" x14ac:dyDescent="0.25">
      <c r="A132" s="189"/>
      <c r="B132" s="40"/>
      <c r="C132" s="59" t="s">
        <v>376</v>
      </c>
      <c r="D132" s="78">
        <v>100</v>
      </c>
      <c r="E132" s="51"/>
      <c r="F132" s="51">
        <v>100</v>
      </c>
      <c r="G132" s="105"/>
      <c r="H132" s="78">
        <v>100</v>
      </c>
      <c r="I132" s="51"/>
      <c r="J132" s="51">
        <v>100</v>
      </c>
      <c r="K132" s="105"/>
    </row>
    <row r="133" spans="1:11" s="10" customFormat="1" ht="16.5" customHeight="1" x14ac:dyDescent="0.25">
      <c r="A133" s="189"/>
      <c r="B133" s="40"/>
      <c r="C133" s="59" t="s">
        <v>377</v>
      </c>
      <c r="D133" s="78">
        <v>10000</v>
      </c>
      <c r="E133" s="51"/>
      <c r="F133" s="51">
        <v>10000</v>
      </c>
      <c r="G133" s="105"/>
      <c r="H133" s="78">
        <v>10000</v>
      </c>
      <c r="I133" s="51"/>
      <c r="J133" s="51">
        <v>10000</v>
      </c>
      <c r="K133" s="105"/>
    </row>
    <row r="134" spans="1:11" s="10" customFormat="1" ht="18.75" customHeight="1" x14ac:dyDescent="0.25">
      <c r="A134" s="189"/>
      <c r="B134" s="40"/>
      <c r="C134" s="59" t="s">
        <v>378</v>
      </c>
      <c r="D134" s="78">
        <v>10000</v>
      </c>
      <c r="E134" s="51"/>
      <c r="F134" s="51">
        <v>10000</v>
      </c>
      <c r="G134" s="105"/>
      <c r="H134" s="78">
        <v>15000</v>
      </c>
      <c r="I134" s="51"/>
      <c r="J134" s="51">
        <v>15000</v>
      </c>
      <c r="K134" s="105"/>
    </row>
    <row r="135" spans="1:11" s="10" customFormat="1" x14ac:dyDescent="0.25">
      <c r="A135" s="189"/>
      <c r="B135" s="40"/>
      <c r="C135" s="59" t="s">
        <v>379</v>
      </c>
      <c r="D135" s="78">
        <v>1000</v>
      </c>
      <c r="E135" s="51"/>
      <c r="F135" s="51">
        <v>1000</v>
      </c>
      <c r="G135" s="105"/>
      <c r="H135" s="78">
        <v>1000</v>
      </c>
      <c r="I135" s="51"/>
      <c r="J135" s="51">
        <v>1000</v>
      </c>
      <c r="K135" s="105"/>
    </row>
    <row r="136" spans="1:11" s="10" customFormat="1" ht="18" customHeight="1" x14ac:dyDescent="0.25">
      <c r="A136" s="189"/>
      <c r="B136" s="40"/>
      <c r="C136" s="59" t="s">
        <v>380</v>
      </c>
      <c r="D136" s="78">
        <v>25000</v>
      </c>
      <c r="E136" s="51">
        <v>25000</v>
      </c>
      <c r="F136" s="51"/>
      <c r="G136" s="105"/>
      <c r="H136" s="78">
        <v>25000</v>
      </c>
      <c r="I136" s="51">
        <v>25000</v>
      </c>
      <c r="J136" s="51"/>
      <c r="K136" s="105"/>
    </row>
    <row r="137" spans="1:11" s="10" customFormat="1" x14ac:dyDescent="0.25">
      <c r="A137" s="189"/>
      <c r="B137" s="40"/>
      <c r="C137" s="59" t="s">
        <v>381</v>
      </c>
      <c r="D137" s="78">
        <v>55000</v>
      </c>
      <c r="E137" s="51"/>
      <c r="F137" s="51">
        <v>55000</v>
      </c>
      <c r="G137" s="105"/>
      <c r="H137" s="78">
        <v>65000</v>
      </c>
      <c r="I137" s="51"/>
      <c r="J137" s="51">
        <v>65000</v>
      </c>
      <c r="K137" s="105"/>
    </row>
    <row r="138" spans="1:11" s="10" customFormat="1" x14ac:dyDescent="0.25">
      <c r="A138" s="189"/>
      <c r="B138" s="40"/>
      <c r="C138" s="59" t="s">
        <v>382</v>
      </c>
      <c r="D138" s="78">
        <v>31000</v>
      </c>
      <c r="E138" s="51"/>
      <c r="F138" s="51">
        <v>31000</v>
      </c>
      <c r="G138" s="105"/>
      <c r="H138" s="78">
        <v>31000</v>
      </c>
      <c r="I138" s="51"/>
      <c r="J138" s="51">
        <v>31000</v>
      </c>
      <c r="K138" s="105"/>
    </row>
    <row r="139" spans="1:11" s="10" customFormat="1" x14ac:dyDescent="0.25">
      <c r="A139" s="189"/>
      <c r="B139" s="40"/>
      <c r="C139" s="59" t="s">
        <v>383</v>
      </c>
      <c r="D139" s="78">
        <v>4800</v>
      </c>
      <c r="E139" s="51">
        <v>4800</v>
      </c>
      <c r="F139" s="51"/>
      <c r="G139" s="105"/>
      <c r="H139" s="78">
        <v>4800</v>
      </c>
      <c r="I139" s="51">
        <v>4800</v>
      </c>
      <c r="J139" s="51"/>
      <c r="K139" s="105"/>
    </row>
    <row r="140" spans="1:11" s="10" customFormat="1" x14ac:dyDescent="0.25">
      <c r="A140" s="189"/>
      <c r="B140" s="40"/>
      <c r="C140" s="59" t="s">
        <v>384</v>
      </c>
      <c r="D140" s="84">
        <v>1120</v>
      </c>
      <c r="E140" s="51">
        <v>1120</v>
      </c>
      <c r="F140" s="51"/>
      <c r="G140" s="105"/>
      <c r="H140" s="84">
        <v>1120</v>
      </c>
      <c r="I140" s="51">
        <v>1120</v>
      </c>
      <c r="J140" s="51"/>
      <c r="K140" s="105"/>
    </row>
    <row r="141" spans="1:11" s="10" customFormat="1" x14ac:dyDescent="0.25">
      <c r="A141" s="189"/>
      <c r="B141" s="40"/>
      <c r="C141" s="59" t="s">
        <v>385</v>
      </c>
      <c r="D141" s="84"/>
      <c r="E141" s="51"/>
      <c r="F141" s="51"/>
      <c r="G141" s="106"/>
      <c r="H141" s="84"/>
      <c r="I141" s="51"/>
      <c r="J141" s="51"/>
      <c r="K141" s="106"/>
    </row>
    <row r="142" spans="1:11" s="10" customFormat="1" x14ac:dyDescent="0.25">
      <c r="A142" s="189"/>
      <c r="B142" s="40"/>
      <c r="C142" s="59" t="s">
        <v>386</v>
      </c>
      <c r="D142" s="84">
        <v>12500</v>
      </c>
      <c r="E142" s="51"/>
      <c r="F142" s="51">
        <v>12500</v>
      </c>
      <c r="G142" s="106"/>
      <c r="H142" s="84">
        <v>12500</v>
      </c>
      <c r="I142" s="51"/>
      <c r="J142" s="51">
        <v>12500</v>
      </c>
      <c r="K142" s="106"/>
    </row>
    <row r="143" spans="1:11" s="10" customFormat="1" x14ac:dyDescent="0.25">
      <c r="A143" s="189"/>
      <c r="B143" s="40"/>
      <c r="C143" s="59" t="s">
        <v>387</v>
      </c>
      <c r="D143" s="84">
        <v>400</v>
      </c>
      <c r="E143" s="51"/>
      <c r="F143" s="51">
        <v>400</v>
      </c>
      <c r="G143" s="106"/>
      <c r="H143" s="84">
        <v>400</v>
      </c>
      <c r="I143" s="51"/>
      <c r="J143" s="51">
        <v>400</v>
      </c>
      <c r="K143" s="106"/>
    </row>
    <row r="144" spans="1:11" s="10" customFormat="1" x14ac:dyDescent="0.25">
      <c r="A144" s="189"/>
      <c r="B144" s="40"/>
      <c r="C144" s="59" t="s">
        <v>388</v>
      </c>
      <c r="D144" s="84">
        <v>1000</v>
      </c>
      <c r="E144" s="51">
        <v>1000</v>
      </c>
      <c r="F144" s="51"/>
      <c r="G144" s="106"/>
      <c r="H144" s="84">
        <v>1000</v>
      </c>
      <c r="I144" s="51">
        <v>1000</v>
      </c>
      <c r="J144" s="51"/>
      <c r="K144" s="106"/>
    </row>
    <row r="145" spans="1:11" s="10" customFormat="1" x14ac:dyDescent="0.25">
      <c r="A145" s="189"/>
      <c r="B145" s="40"/>
      <c r="C145" s="59" t="s">
        <v>389</v>
      </c>
      <c r="D145" s="84">
        <v>1000</v>
      </c>
      <c r="E145" s="51">
        <v>1000</v>
      </c>
      <c r="F145" s="51"/>
      <c r="G145" s="106"/>
      <c r="H145" s="84">
        <v>1000</v>
      </c>
      <c r="I145" s="51">
        <v>1000</v>
      </c>
      <c r="J145" s="51"/>
      <c r="K145" s="106"/>
    </row>
    <row r="146" spans="1:11" s="10" customFormat="1" x14ac:dyDescent="0.25">
      <c r="A146" s="189"/>
      <c r="B146" s="40"/>
      <c r="C146" s="59" t="s">
        <v>390</v>
      </c>
      <c r="D146" s="84">
        <v>20000</v>
      </c>
      <c r="E146" s="51">
        <v>20000</v>
      </c>
      <c r="F146" s="51"/>
      <c r="G146" s="106"/>
      <c r="H146" s="84">
        <v>20000</v>
      </c>
      <c r="I146" s="51">
        <v>20000</v>
      </c>
      <c r="J146" s="51"/>
      <c r="K146" s="106"/>
    </row>
    <row r="147" spans="1:11" s="10" customFormat="1" x14ac:dyDescent="0.25">
      <c r="A147" s="189"/>
      <c r="B147" s="40"/>
      <c r="C147" s="59" t="s">
        <v>391</v>
      </c>
      <c r="D147" s="84"/>
      <c r="E147" s="51"/>
      <c r="F147" s="51"/>
      <c r="G147" s="106"/>
      <c r="H147" s="84"/>
      <c r="I147" s="51"/>
      <c r="J147" s="51"/>
      <c r="K147" s="106"/>
    </row>
    <row r="148" spans="1:11" s="10" customFormat="1" ht="18.75" customHeight="1" x14ac:dyDescent="0.25">
      <c r="A148" s="189"/>
      <c r="B148" s="40"/>
      <c r="C148" s="59" t="s">
        <v>392</v>
      </c>
      <c r="D148" s="84">
        <v>20000</v>
      </c>
      <c r="E148" s="51">
        <v>20000</v>
      </c>
      <c r="F148" s="51"/>
      <c r="G148" s="106"/>
      <c r="H148" s="84">
        <v>20000</v>
      </c>
      <c r="I148" s="51">
        <v>20000</v>
      </c>
      <c r="J148" s="51"/>
      <c r="K148" s="106"/>
    </row>
    <row r="149" spans="1:11" s="10" customFormat="1" x14ac:dyDescent="0.25">
      <c r="A149" s="189"/>
      <c r="B149" s="40"/>
      <c r="C149" s="59" t="s">
        <v>393</v>
      </c>
      <c r="D149" s="84">
        <v>2500</v>
      </c>
      <c r="E149" s="51">
        <v>2500</v>
      </c>
      <c r="F149" s="51"/>
      <c r="G149" s="106"/>
      <c r="H149" s="84">
        <v>2500</v>
      </c>
      <c r="I149" s="51">
        <v>2500</v>
      </c>
      <c r="J149" s="51"/>
      <c r="K149" s="106"/>
    </row>
    <row r="150" spans="1:11" s="10" customFormat="1" x14ac:dyDescent="0.25">
      <c r="A150" s="189"/>
      <c r="B150" s="40"/>
      <c r="C150" s="59" t="s">
        <v>394</v>
      </c>
      <c r="D150" s="84">
        <v>1000</v>
      </c>
      <c r="E150" s="51"/>
      <c r="F150" s="51">
        <v>1000</v>
      </c>
      <c r="G150" s="106"/>
      <c r="H150" s="84">
        <v>1000</v>
      </c>
      <c r="I150" s="51"/>
      <c r="J150" s="51">
        <v>1000</v>
      </c>
      <c r="K150" s="106"/>
    </row>
    <row r="151" spans="1:11" s="10" customFormat="1" x14ac:dyDescent="0.25">
      <c r="A151" s="189"/>
      <c r="B151" s="40"/>
      <c r="C151" s="59" t="s">
        <v>395</v>
      </c>
      <c r="D151" s="84">
        <v>500</v>
      </c>
      <c r="E151" s="51"/>
      <c r="F151" s="51">
        <v>500</v>
      </c>
      <c r="G151" s="106"/>
      <c r="H151" s="84">
        <v>500</v>
      </c>
      <c r="I151" s="51"/>
      <c r="J151" s="51">
        <v>500</v>
      </c>
      <c r="K151" s="106"/>
    </row>
    <row r="152" spans="1:11" s="10" customFormat="1" x14ac:dyDescent="0.25">
      <c r="A152" s="189"/>
      <c r="B152" s="40"/>
      <c r="C152" s="59" t="s">
        <v>396</v>
      </c>
      <c r="D152" s="84">
        <v>2000</v>
      </c>
      <c r="E152" s="51">
        <v>2000</v>
      </c>
      <c r="F152" s="51"/>
      <c r="G152" s="106"/>
      <c r="H152" s="84">
        <v>0</v>
      </c>
      <c r="I152" s="51">
        <v>0</v>
      </c>
      <c r="J152" s="51"/>
      <c r="K152" s="106"/>
    </row>
    <row r="153" spans="1:11" s="10" customFormat="1" x14ac:dyDescent="0.25">
      <c r="A153" s="189"/>
      <c r="B153" s="40"/>
      <c r="C153" s="59" t="s">
        <v>397</v>
      </c>
      <c r="D153" s="84">
        <v>2500</v>
      </c>
      <c r="E153" s="51">
        <v>2500</v>
      </c>
      <c r="F153" s="51"/>
      <c r="G153" s="106"/>
      <c r="H153" s="84">
        <v>2500</v>
      </c>
      <c r="I153" s="51">
        <v>2500</v>
      </c>
      <c r="J153" s="51"/>
      <c r="K153" s="106"/>
    </row>
    <row r="154" spans="1:11" s="10" customFormat="1" x14ac:dyDescent="0.25">
      <c r="A154" s="189"/>
      <c r="B154" s="40"/>
      <c r="C154" s="59" t="s">
        <v>398</v>
      </c>
      <c r="D154" s="84">
        <v>3500</v>
      </c>
      <c r="E154" s="51"/>
      <c r="F154" s="51">
        <v>3500</v>
      </c>
      <c r="G154" s="106"/>
      <c r="H154" s="84">
        <v>3500</v>
      </c>
      <c r="I154" s="51"/>
      <c r="J154" s="51">
        <v>3500</v>
      </c>
      <c r="K154" s="106"/>
    </row>
    <row r="155" spans="1:11" s="10" customFormat="1" x14ac:dyDescent="0.25">
      <c r="A155" s="189"/>
      <c r="B155" s="40"/>
      <c r="C155" s="59" t="s">
        <v>399</v>
      </c>
      <c r="D155" s="84">
        <v>5000</v>
      </c>
      <c r="E155" s="51">
        <v>5000</v>
      </c>
      <c r="F155" s="51"/>
      <c r="G155" s="106"/>
      <c r="H155" s="84">
        <v>5000</v>
      </c>
      <c r="I155" s="51">
        <v>5000</v>
      </c>
      <c r="J155" s="51"/>
      <c r="K155" s="106"/>
    </row>
    <row r="156" spans="1:11" s="10" customFormat="1" ht="30" x14ac:dyDescent="0.25">
      <c r="A156" s="189"/>
      <c r="B156" s="40"/>
      <c r="C156" s="59" t="s">
        <v>400</v>
      </c>
      <c r="D156" s="84">
        <v>2513</v>
      </c>
      <c r="E156" s="51">
        <v>2513</v>
      </c>
      <c r="F156" s="51"/>
      <c r="G156" s="106"/>
      <c r="H156" s="84">
        <v>2513</v>
      </c>
      <c r="I156" s="51">
        <v>2513</v>
      </c>
      <c r="J156" s="51"/>
      <c r="K156" s="106"/>
    </row>
    <row r="157" spans="1:11" s="10" customFormat="1" ht="30" customHeight="1" x14ac:dyDescent="0.25">
      <c r="A157" s="189"/>
      <c r="B157" s="40"/>
      <c r="C157" s="59" t="s">
        <v>401</v>
      </c>
      <c r="D157" s="84">
        <v>2654</v>
      </c>
      <c r="E157" s="51">
        <v>2654</v>
      </c>
      <c r="F157" s="51"/>
      <c r="G157" s="106"/>
      <c r="H157" s="84">
        <v>2654</v>
      </c>
      <c r="I157" s="51">
        <v>2654</v>
      </c>
      <c r="J157" s="51"/>
      <c r="K157" s="106"/>
    </row>
    <row r="158" spans="1:11" s="10" customFormat="1" ht="30.75" customHeight="1" x14ac:dyDescent="0.25">
      <c r="A158" s="189"/>
      <c r="B158" s="40"/>
      <c r="C158" s="59" t="s">
        <v>402</v>
      </c>
      <c r="D158" s="84">
        <v>1279</v>
      </c>
      <c r="E158" s="51">
        <v>1279</v>
      </c>
      <c r="F158" s="51"/>
      <c r="G158" s="106"/>
      <c r="H158" s="84">
        <v>1279</v>
      </c>
      <c r="I158" s="51">
        <v>1279</v>
      </c>
      <c r="J158" s="51"/>
      <c r="K158" s="106"/>
    </row>
    <row r="159" spans="1:11" s="10" customFormat="1" ht="45" x14ac:dyDescent="0.25">
      <c r="A159" s="189"/>
      <c r="B159" s="40"/>
      <c r="C159" s="59" t="s">
        <v>403</v>
      </c>
      <c r="D159" s="84">
        <v>3773</v>
      </c>
      <c r="E159" s="51">
        <v>3773</v>
      </c>
      <c r="F159" s="51"/>
      <c r="G159" s="106"/>
      <c r="H159" s="84">
        <v>3773</v>
      </c>
      <c r="I159" s="51">
        <v>3773</v>
      </c>
      <c r="J159" s="51"/>
      <c r="K159" s="106"/>
    </row>
    <row r="160" spans="1:11" s="10" customFormat="1" ht="30" x14ac:dyDescent="0.25">
      <c r="A160" s="189"/>
      <c r="B160" s="40"/>
      <c r="C160" s="59" t="s">
        <v>404</v>
      </c>
      <c r="D160" s="84">
        <v>4333</v>
      </c>
      <c r="E160" s="51">
        <v>4333</v>
      </c>
      <c r="F160" s="51"/>
      <c r="G160" s="106"/>
      <c r="H160" s="84">
        <v>4333</v>
      </c>
      <c r="I160" s="51">
        <v>4333</v>
      </c>
      <c r="J160" s="51"/>
      <c r="K160" s="106"/>
    </row>
    <row r="161" spans="1:11" s="10" customFormat="1" ht="30" x14ac:dyDescent="0.25">
      <c r="A161" s="189"/>
      <c r="B161" s="40"/>
      <c r="C161" s="43" t="s">
        <v>405</v>
      </c>
      <c r="D161" s="84">
        <v>67431</v>
      </c>
      <c r="E161" s="51">
        <v>67431</v>
      </c>
      <c r="F161" s="51"/>
      <c r="G161" s="106"/>
      <c r="H161" s="84">
        <v>67431</v>
      </c>
      <c r="I161" s="51">
        <v>67431</v>
      </c>
      <c r="J161" s="51"/>
      <c r="K161" s="106"/>
    </row>
    <row r="162" spans="1:11" s="10" customFormat="1" ht="30" x14ac:dyDescent="0.25">
      <c r="A162" s="189"/>
      <c r="B162" s="40"/>
      <c r="C162" s="43" t="s">
        <v>406</v>
      </c>
      <c r="D162" s="84">
        <v>62037</v>
      </c>
      <c r="E162" s="51">
        <v>62037</v>
      </c>
      <c r="F162" s="51"/>
      <c r="G162" s="106"/>
      <c r="H162" s="84">
        <v>62037</v>
      </c>
      <c r="I162" s="51">
        <v>62037</v>
      </c>
      <c r="J162" s="51"/>
      <c r="K162" s="106"/>
    </row>
    <row r="163" spans="1:11" s="10" customFormat="1" x14ac:dyDescent="0.25">
      <c r="A163" s="189"/>
      <c r="B163" s="40"/>
      <c r="C163" s="59" t="s">
        <v>407</v>
      </c>
      <c r="D163" s="84">
        <v>2739</v>
      </c>
      <c r="E163" s="51">
        <v>2739</v>
      </c>
      <c r="F163" s="51"/>
      <c r="G163" s="106"/>
      <c r="H163" s="84">
        <v>2739</v>
      </c>
      <c r="I163" s="51">
        <v>2739</v>
      </c>
      <c r="J163" s="51"/>
      <c r="K163" s="106"/>
    </row>
    <row r="164" spans="1:11" s="10" customFormat="1" x14ac:dyDescent="0.25">
      <c r="A164" s="189"/>
      <c r="B164" s="40"/>
      <c r="C164" s="59" t="s">
        <v>408</v>
      </c>
      <c r="D164" s="84">
        <v>8815</v>
      </c>
      <c r="E164" s="51">
        <v>8815</v>
      </c>
      <c r="F164" s="51"/>
      <c r="G164" s="106"/>
      <c r="H164" s="84">
        <v>8815</v>
      </c>
      <c r="I164" s="51">
        <v>8815</v>
      </c>
      <c r="J164" s="51"/>
      <c r="K164" s="106"/>
    </row>
    <row r="165" spans="1:11" s="10" customFormat="1" ht="30" x14ac:dyDescent="0.25">
      <c r="A165" s="189"/>
      <c r="B165" s="40"/>
      <c r="C165" s="59" t="s">
        <v>227</v>
      </c>
      <c r="D165" s="84">
        <v>2998</v>
      </c>
      <c r="E165" s="51">
        <v>2998</v>
      </c>
      <c r="F165" s="51"/>
      <c r="G165" s="106"/>
      <c r="H165" s="84">
        <v>2998</v>
      </c>
      <c r="I165" s="51">
        <v>2998</v>
      </c>
      <c r="J165" s="51"/>
      <c r="K165" s="106"/>
    </row>
    <row r="166" spans="1:11" s="10" customFormat="1" x14ac:dyDescent="0.25">
      <c r="A166" s="189"/>
      <c r="B166" s="40"/>
      <c r="C166" s="59" t="s">
        <v>409</v>
      </c>
      <c r="D166" s="84">
        <v>2000</v>
      </c>
      <c r="E166" s="51">
        <v>2000</v>
      </c>
      <c r="F166" s="51"/>
      <c r="G166" s="106"/>
      <c r="H166" s="84">
        <v>2000</v>
      </c>
      <c r="I166" s="51">
        <v>2000</v>
      </c>
      <c r="J166" s="51"/>
      <c r="K166" s="106"/>
    </row>
    <row r="167" spans="1:11" s="10" customFormat="1" x14ac:dyDescent="0.25">
      <c r="A167" s="189"/>
      <c r="B167" s="40"/>
      <c r="C167" s="59" t="s">
        <v>410</v>
      </c>
      <c r="D167" s="84">
        <v>4000</v>
      </c>
      <c r="E167" s="51">
        <v>4000</v>
      </c>
      <c r="F167" s="51"/>
      <c r="G167" s="106"/>
      <c r="H167" s="84">
        <v>5000</v>
      </c>
      <c r="I167" s="51">
        <v>5000</v>
      </c>
      <c r="J167" s="51"/>
      <c r="K167" s="106"/>
    </row>
    <row r="168" spans="1:11" s="10" customFormat="1" x14ac:dyDescent="0.25">
      <c r="A168" s="189"/>
      <c r="B168" s="40"/>
      <c r="C168" s="59" t="s">
        <v>411</v>
      </c>
      <c r="D168" s="84">
        <v>20000</v>
      </c>
      <c r="E168" s="51"/>
      <c r="F168" s="51">
        <v>20000</v>
      </c>
      <c r="G168" s="106"/>
      <c r="H168" s="84">
        <v>20000</v>
      </c>
      <c r="I168" s="51"/>
      <c r="J168" s="51">
        <v>20000</v>
      </c>
      <c r="K168" s="106"/>
    </row>
    <row r="169" spans="1:11" s="10" customFormat="1" x14ac:dyDescent="0.25">
      <c r="A169" s="189"/>
      <c r="B169" s="40"/>
      <c r="C169" s="59" t="s">
        <v>412</v>
      </c>
      <c r="D169" s="84">
        <v>500</v>
      </c>
      <c r="E169" s="51">
        <v>500</v>
      </c>
      <c r="F169" s="51"/>
      <c r="G169" s="106"/>
      <c r="H169" s="84">
        <v>500</v>
      </c>
      <c r="I169" s="51">
        <v>500</v>
      </c>
      <c r="J169" s="51"/>
      <c r="K169" s="106"/>
    </row>
    <row r="170" spans="1:11" s="10" customFormat="1" x14ac:dyDescent="0.25">
      <c r="A170" s="189"/>
      <c r="B170" s="40"/>
      <c r="C170" s="59" t="s">
        <v>413</v>
      </c>
      <c r="D170" s="84">
        <v>4000</v>
      </c>
      <c r="E170" s="51">
        <v>4000</v>
      </c>
      <c r="F170" s="51"/>
      <c r="G170" s="106"/>
      <c r="H170" s="84">
        <v>4000</v>
      </c>
      <c r="I170" s="51">
        <v>4000</v>
      </c>
      <c r="J170" s="51"/>
      <c r="K170" s="106"/>
    </row>
    <row r="171" spans="1:11" s="10" customFormat="1" ht="15.75" customHeight="1" x14ac:dyDescent="0.25">
      <c r="A171" s="189"/>
      <c r="B171" s="40"/>
      <c r="C171" s="59" t="s">
        <v>414</v>
      </c>
      <c r="D171" s="84">
        <v>2700</v>
      </c>
      <c r="E171" s="51">
        <v>2700</v>
      </c>
      <c r="F171" s="51"/>
      <c r="G171" s="106"/>
      <c r="H171" s="84">
        <v>2700</v>
      </c>
      <c r="I171" s="51">
        <v>2700</v>
      </c>
      <c r="J171" s="51"/>
      <c r="K171" s="106"/>
    </row>
    <row r="172" spans="1:11" s="10" customFormat="1" x14ac:dyDescent="0.25">
      <c r="A172" s="189"/>
      <c r="B172" s="40"/>
      <c r="C172" s="59" t="s">
        <v>415</v>
      </c>
      <c r="D172" s="84">
        <v>2088</v>
      </c>
      <c r="E172" s="51">
        <v>2088</v>
      </c>
      <c r="F172" s="51"/>
      <c r="G172" s="106"/>
      <c r="H172" s="84">
        <v>2088</v>
      </c>
      <c r="I172" s="51">
        <v>2088</v>
      </c>
      <c r="J172" s="51"/>
      <c r="K172" s="106"/>
    </row>
    <row r="173" spans="1:11" s="10" customFormat="1" x14ac:dyDescent="0.25">
      <c r="A173" s="189"/>
      <c r="B173" s="40"/>
      <c r="C173" s="59" t="s">
        <v>416</v>
      </c>
      <c r="D173" s="84">
        <v>992</v>
      </c>
      <c r="E173" s="51">
        <v>992</v>
      </c>
      <c r="F173" s="51"/>
      <c r="G173" s="106"/>
      <c r="H173" s="84">
        <v>992</v>
      </c>
      <c r="I173" s="51">
        <v>992</v>
      </c>
      <c r="J173" s="51"/>
      <c r="K173" s="106"/>
    </row>
    <row r="174" spans="1:11" s="10" customFormat="1" x14ac:dyDescent="0.25">
      <c r="A174" s="189"/>
      <c r="B174" s="40"/>
      <c r="C174" s="59" t="s">
        <v>417</v>
      </c>
      <c r="D174" s="84">
        <v>12000</v>
      </c>
      <c r="E174" s="51">
        <v>12000</v>
      </c>
      <c r="F174" s="51"/>
      <c r="G174" s="106"/>
      <c r="H174" s="84">
        <v>12000</v>
      </c>
      <c r="I174" s="51">
        <v>12000</v>
      </c>
      <c r="J174" s="51"/>
      <c r="K174" s="106"/>
    </row>
    <row r="175" spans="1:11" s="10" customFormat="1" x14ac:dyDescent="0.25">
      <c r="A175" s="189"/>
      <c r="B175" s="40"/>
      <c r="C175" s="59" t="s">
        <v>418</v>
      </c>
      <c r="D175" s="84">
        <v>3000</v>
      </c>
      <c r="E175" s="51">
        <v>3000</v>
      </c>
      <c r="F175" s="51"/>
      <c r="G175" s="106"/>
      <c r="H175" s="84">
        <v>3000</v>
      </c>
      <c r="I175" s="51">
        <v>3000</v>
      </c>
      <c r="J175" s="51"/>
      <c r="K175" s="106"/>
    </row>
    <row r="176" spans="1:11" s="10" customFormat="1" x14ac:dyDescent="0.25">
      <c r="A176" s="189"/>
      <c r="B176" s="40"/>
      <c r="C176" s="59" t="s">
        <v>419</v>
      </c>
      <c r="D176" s="84">
        <v>4636</v>
      </c>
      <c r="E176" s="51">
        <v>4636</v>
      </c>
      <c r="F176" s="51"/>
      <c r="G176" s="106"/>
      <c r="H176" s="84">
        <v>4636</v>
      </c>
      <c r="I176" s="51">
        <v>4636</v>
      </c>
      <c r="J176" s="51"/>
      <c r="K176" s="106"/>
    </row>
    <row r="177" spans="1:11" s="10" customFormat="1" x14ac:dyDescent="0.25">
      <c r="A177" s="189"/>
      <c r="B177" s="40"/>
      <c r="C177" s="59" t="s">
        <v>420</v>
      </c>
      <c r="D177" s="84">
        <v>2000</v>
      </c>
      <c r="E177" s="51">
        <v>2000</v>
      </c>
      <c r="F177" s="51"/>
      <c r="G177" s="106"/>
      <c r="H177" s="84">
        <v>2000</v>
      </c>
      <c r="I177" s="51">
        <v>2000</v>
      </c>
      <c r="J177" s="51"/>
      <c r="K177" s="106"/>
    </row>
    <row r="178" spans="1:11" s="10" customFormat="1" ht="30" x14ac:dyDescent="0.25">
      <c r="A178" s="189"/>
      <c r="B178" s="40"/>
      <c r="C178" s="59" t="s">
        <v>421</v>
      </c>
      <c r="D178" s="84">
        <v>1500</v>
      </c>
      <c r="E178" s="51">
        <v>1500</v>
      </c>
      <c r="F178" s="51"/>
      <c r="G178" s="106"/>
      <c r="H178" s="84">
        <v>1500</v>
      </c>
      <c r="I178" s="51">
        <v>1500</v>
      </c>
      <c r="J178" s="51"/>
      <c r="K178" s="106"/>
    </row>
    <row r="179" spans="1:11" s="10" customFormat="1" x14ac:dyDescent="0.25">
      <c r="A179" s="189"/>
      <c r="B179" s="40"/>
      <c r="C179" s="59" t="s">
        <v>494</v>
      </c>
      <c r="D179" s="84"/>
      <c r="E179" s="51"/>
      <c r="F179" s="51"/>
      <c r="G179" s="106"/>
      <c r="H179" s="84">
        <v>1500</v>
      </c>
      <c r="I179" s="51">
        <v>1500</v>
      </c>
      <c r="J179" s="51"/>
      <c r="K179" s="106"/>
    </row>
    <row r="180" spans="1:11" s="10" customFormat="1" ht="30" x14ac:dyDescent="0.25">
      <c r="A180" s="189"/>
      <c r="B180" s="40"/>
      <c r="C180" s="59" t="s">
        <v>495</v>
      </c>
      <c r="D180" s="84"/>
      <c r="E180" s="51"/>
      <c r="F180" s="51"/>
      <c r="G180" s="106"/>
      <c r="H180" s="84">
        <v>4500</v>
      </c>
      <c r="I180" s="51">
        <v>4500</v>
      </c>
      <c r="J180" s="51"/>
      <c r="K180" s="106"/>
    </row>
    <row r="181" spans="1:11" s="10" customFormat="1" x14ac:dyDescent="0.25">
      <c r="A181" s="189"/>
      <c r="B181" s="40"/>
      <c r="C181" s="59" t="s">
        <v>496</v>
      </c>
      <c r="D181" s="84"/>
      <c r="E181" s="51"/>
      <c r="F181" s="51"/>
      <c r="G181" s="106"/>
      <c r="H181" s="84">
        <v>300</v>
      </c>
      <c r="I181" s="51">
        <v>300</v>
      </c>
      <c r="J181" s="51"/>
      <c r="K181" s="106"/>
    </row>
    <row r="182" spans="1:11" s="10" customFormat="1" x14ac:dyDescent="0.25">
      <c r="A182" s="189"/>
      <c r="B182" s="40"/>
      <c r="C182" s="59" t="s">
        <v>497</v>
      </c>
      <c r="D182" s="84"/>
      <c r="E182" s="51"/>
      <c r="F182" s="51"/>
      <c r="G182" s="106"/>
      <c r="H182" s="84">
        <v>500</v>
      </c>
      <c r="I182" s="51">
        <v>500</v>
      </c>
      <c r="J182" s="51"/>
      <c r="K182" s="106"/>
    </row>
    <row r="183" spans="1:11" s="10" customFormat="1" x14ac:dyDescent="0.25">
      <c r="A183" s="189"/>
      <c r="B183" s="40"/>
      <c r="C183" s="59" t="s">
        <v>498</v>
      </c>
      <c r="D183" s="84"/>
      <c r="E183" s="51"/>
      <c r="F183" s="51"/>
      <c r="G183" s="106"/>
      <c r="H183" s="84">
        <v>500</v>
      </c>
      <c r="I183" s="51">
        <v>500</v>
      </c>
      <c r="J183" s="51"/>
      <c r="K183" s="106"/>
    </row>
    <row r="184" spans="1:11" s="10" customFormat="1" x14ac:dyDescent="0.25">
      <c r="A184" s="189"/>
      <c r="B184" s="40"/>
      <c r="C184" s="59" t="s">
        <v>499</v>
      </c>
      <c r="D184" s="84"/>
      <c r="E184" s="51"/>
      <c r="F184" s="51"/>
      <c r="G184" s="106"/>
      <c r="H184" s="84">
        <v>2300</v>
      </c>
      <c r="I184" s="51"/>
      <c r="J184" s="51">
        <v>2300</v>
      </c>
      <c r="K184" s="106"/>
    </row>
    <row r="185" spans="1:11" s="10" customFormat="1" x14ac:dyDescent="0.25">
      <c r="A185" s="189"/>
      <c r="B185" s="40"/>
      <c r="C185" s="59" t="s">
        <v>529</v>
      </c>
      <c r="D185" s="84"/>
      <c r="E185" s="51"/>
      <c r="F185" s="51"/>
      <c r="G185" s="106"/>
      <c r="H185" s="84">
        <v>600</v>
      </c>
      <c r="I185" s="51">
        <v>600</v>
      </c>
      <c r="J185" s="51"/>
      <c r="K185" s="106"/>
    </row>
    <row r="186" spans="1:11" s="10" customFormat="1" x14ac:dyDescent="0.25">
      <c r="A186" s="189"/>
      <c r="B186" s="40"/>
      <c r="C186" s="59" t="s">
        <v>538</v>
      </c>
      <c r="D186" s="84"/>
      <c r="E186" s="51"/>
      <c r="F186" s="51"/>
      <c r="G186" s="106"/>
      <c r="H186" s="84">
        <v>1000</v>
      </c>
      <c r="I186" s="51">
        <v>1000</v>
      </c>
      <c r="J186" s="51"/>
      <c r="K186" s="106"/>
    </row>
    <row r="187" spans="1:11" s="10" customFormat="1" ht="30" x14ac:dyDescent="0.25">
      <c r="A187" s="189"/>
      <c r="B187" s="40"/>
      <c r="C187" s="59" t="s">
        <v>545</v>
      </c>
      <c r="D187" s="84"/>
      <c r="E187" s="51"/>
      <c r="F187" s="51"/>
      <c r="G187" s="106"/>
      <c r="H187" s="84">
        <v>1050</v>
      </c>
      <c r="I187" s="51">
        <v>1050</v>
      </c>
      <c r="J187" s="51"/>
      <c r="K187" s="106"/>
    </row>
    <row r="188" spans="1:11" s="10" customFormat="1" x14ac:dyDescent="0.25">
      <c r="A188" s="189"/>
      <c r="B188" s="40"/>
      <c r="C188" s="59"/>
      <c r="D188" s="84"/>
      <c r="E188" s="51"/>
      <c r="F188" s="51"/>
      <c r="G188" s="106"/>
      <c r="H188" s="84"/>
      <c r="I188" s="51"/>
      <c r="J188" s="51"/>
      <c r="K188" s="106"/>
    </row>
    <row r="189" spans="1:11" s="10" customFormat="1" x14ac:dyDescent="0.25">
      <c r="A189" s="189"/>
      <c r="B189" s="40"/>
      <c r="C189" s="80" t="s">
        <v>42</v>
      </c>
      <c r="D189" s="87">
        <f t="shared" ref="D189:G189" si="30">SUM(D105:D184)</f>
        <v>771343</v>
      </c>
      <c r="E189" s="42">
        <f t="shared" si="30"/>
        <v>624343</v>
      </c>
      <c r="F189" s="42">
        <f t="shared" si="30"/>
        <v>147000</v>
      </c>
      <c r="G189" s="112">
        <f t="shared" si="30"/>
        <v>0</v>
      </c>
      <c r="H189" s="87">
        <f>SUM(H105:H188)</f>
        <v>801621</v>
      </c>
      <c r="I189" s="42">
        <f t="shared" ref="I189:K189" si="31">SUM(I105:I188)</f>
        <v>637321</v>
      </c>
      <c r="J189" s="42">
        <f t="shared" si="31"/>
        <v>164300</v>
      </c>
      <c r="K189" s="253">
        <f t="shared" si="31"/>
        <v>0</v>
      </c>
    </row>
    <row r="190" spans="1:11" s="10" customFormat="1" x14ac:dyDescent="0.25">
      <c r="A190" s="189"/>
      <c r="B190" s="40"/>
      <c r="C190" s="80"/>
      <c r="D190" s="195"/>
      <c r="E190" s="79"/>
      <c r="F190" s="79"/>
      <c r="G190" s="107"/>
      <c r="H190" s="195"/>
      <c r="I190" s="79"/>
      <c r="J190" s="79"/>
      <c r="K190" s="107"/>
    </row>
    <row r="191" spans="1:11" s="10" customFormat="1" x14ac:dyDescent="0.25">
      <c r="A191" s="189"/>
      <c r="B191" s="40" t="s">
        <v>11</v>
      </c>
      <c r="C191" s="63" t="s">
        <v>55</v>
      </c>
      <c r="D191" s="76"/>
      <c r="E191" s="79"/>
      <c r="F191" s="79"/>
      <c r="G191" s="107"/>
      <c r="H191" s="76"/>
      <c r="I191" s="79"/>
      <c r="J191" s="79"/>
      <c r="K191" s="107"/>
    </row>
    <row r="192" spans="1:11" s="111" customFormat="1" x14ac:dyDescent="0.25">
      <c r="A192" s="196"/>
      <c r="B192" s="40"/>
      <c r="C192" s="59" t="s">
        <v>106</v>
      </c>
      <c r="D192" s="33"/>
      <c r="E192" s="28"/>
      <c r="F192" s="28"/>
      <c r="G192" s="98"/>
      <c r="H192" s="33"/>
      <c r="I192" s="28"/>
      <c r="J192" s="28"/>
      <c r="K192" s="98"/>
    </row>
    <row r="193" spans="1:11" s="111" customFormat="1" x14ac:dyDescent="0.25">
      <c r="A193" s="196"/>
      <c r="B193" s="40"/>
      <c r="C193" s="59" t="s">
        <v>107</v>
      </c>
      <c r="D193" s="33">
        <v>10000</v>
      </c>
      <c r="E193" s="28"/>
      <c r="F193" s="28"/>
      <c r="G193" s="104">
        <v>10000</v>
      </c>
      <c r="H193" s="33">
        <v>10000</v>
      </c>
      <c r="I193" s="28"/>
      <c r="J193" s="28"/>
      <c r="K193" s="104">
        <v>10000</v>
      </c>
    </row>
    <row r="194" spans="1:11" s="111" customFormat="1" ht="30" x14ac:dyDescent="0.25">
      <c r="A194" s="196"/>
      <c r="B194" s="40"/>
      <c r="C194" s="59" t="s">
        <v>108</v>
      </c>
      <c r="D194" s="33">
        <v>500</v>
      </c>
      <c r="E194" s="28"/>
      <c r="F194" s="28"/>
      <c r="G194" s="104">
        <v>500</v>
      </c>
      <c r="H194" s="33">
        <v>500</v>
      </c>
      <c r="I194" s="28"/>
      <c r="J194" s="28"/>
      <c r="K194" s="104">
        <v>500</v>
      </c>
    </row>
    <row r="195" spans="1:11" s="111" customFormat="1" x14ac:dyDescent="0.25">
      <c r="A195" s="196"/>
      <c r="B195" s="40"/>
      <c r="C195" s="59" t="s">
        <v>109</v>
      </c>
      <c r="D195" s="33">
        <v>1500</v>
      </c>
      <c r="E195" s="28"/>
      <c r="F195" s="28"/>
      <c r="G195" s="104">
        <v>1500</v>
      </c>
      <c r="H195" s="33">
        <v>1500</v>
      </c>
      <c r="I195" s="28"/>
      <c r="J195" s="28"/>
      <c r="K195" s="104">
        <v>1500</v>
      </c>
    </row>
    <row r="196" spans="1:11" s="111" customFormat="1" x14ac:dyDescent="0.25">
      <c r="A196" s="196"/>
      <c r="B196" s="40"/>
      <c r="C196" s="59" t="s">
        <v>110</v>
      </c>
      <c r="D196" s="33">
        <v>6000</v>
      </c>
      <c r="E196" s="28"/>
      <c r="F196" s="28"/>
      <c r="G196" s="104">
        <v>6000</v>
      </c>
      <c r="H196" s="33">
        <v>6000</v>
      </c>
      <c r="I196" s="28"/>
      <c r="J196" s="28"/>
      <c r="K196" s="104">
        <v>6000</v>
      </c>
    </row>
    <row r="197" spans="1:11" s="111" customFormat="1" ht="30" customHeight="1" x14ac:dyDescent="0.25">
      <c r="A197" s="196"/>
      <c r="B197" s="40"/>
      <c r="C197" s="59" t="s">
        <v>111</v>
      </c>
      <c r="D197" s="33">
        <v>100</v>
      </c>
      <c r="E197" s="28"/>
      <c r="F197" s="28"/>
      <c r="G197" s="104">
        <v>100</v>
      </c>
      <c r="H197" s="33">
        <v>100</v>
      </c>
      <c r="I197" s="28"/>
      <c r="J197" s="28"/>
      <c r="K197" s="104">
        <v>100</v>
      </c>
    </row>
    <row r="198" spans="1:11" s="111" customFormat="1" x14ac:dyDescent="0.25">
      <c r="A198" s="196"/>
      <c r="B198" s="40"/>
      <c r="C198" s="59" t="s">
        <v>112</v>
      </c>
      <c r="D198" s="33">
        <v>200</v>
      </c>
      <c r="E198" s="28"/>
      <c r="F198" s="28"/>
      <c r="G198" s="104">
        <v>200</v>
      </c>
      <c r="H198" s="33">
        <v>3830</v>
      </c>
      <c r="I198" s="28"/>
      <c r="J198" s="28"/>
      <c r="K198" s="104">
        <v>3830</v>
      </c>
    </row>
    <row r="199" spans="1:11" s="111" customFormat="1" x14ac:dyDescent="0.25">
      <c r="A199" s="196"/>
      <c r="B199" s="40"/>
      <c r="C199" s="59" t="s">
        <v>113</v>
      </c>
      <c r="D199" s="33">
        <v>150</v>
      </c>
      <c r="E199" s="28"/>
      <c r="F199" s="28"/>
      <c r="G199" s="104">
        <v>150</v>
      </c>
      <c r="H199" s="33">
        <v>150</v>
      </c>
      <c r="I199" s="28"/>
      <c r="J199" s="28"/>
      <c r="K199" s="104">
        <v>150</v>
      </c>
    </row>
    <row r="200" spans="1:11" s="111" customFormat="1" x14ac:dyDescent="0.25">
      <c r="A200" s="196"/>
      <c r="B200" s="40"/>
      <c r="C200" s="59" t="s">
        <v>139</v>
      </c>
      <c r="D200" s="33">
        <v>500</v>
      </c>
      <c r="E200" s="28"/>
      <c r="F200" s="28"/>
      <c r="G200" s="104">
        <v>500</v>
      </c>
      <c r="H200" s="33">
        <v>500</v>
      </c>
      <c r="I200" s="28"/>
      <c r="J200" s="28"/>
      <c r="K200" s="104">
        <v>500</v>
      </c>
    </row>
    <row r="201" spans="1:11" s="111" customFormat="1" x14ac:dyDescent="0.25">
      <c r="A201" s="196"/>
      <c r="B201" s="40"/>
      <c r="C201" s="59" t="s">
        <v>140</v>
      </c>
      <c r="D201" s="33">
        <v>8000</v>
      </c>
      <c r="E201" s="28"/>
      <c r="F201" s="28"/>
      <c r="G201" s="104">
        <v>8000</v>
      </c>
      <c r="H201" s="33">
        <v>8000</v>
      </c>
      <c r="I201" s="28"/>
      <c r="J201" s="28"/>
      <c r="K201" s="104">
        <v>8000</v>
      </c>
    </row>
    <row r="202" spans="1:11" s="111" customFormat="1" x14ac:dyDescent="0.25">
      <c r="A202" s="196"/>
      <c r="B202" s="40"/>
      <c r="C202" s="197" t="s">
        <v>173</v>
      </c>
      <c r="D202" s="33">
        <v>500</v>
      </c>
      <c r="E202" s="28"/>
      <c r="F202" s="28"/>
      <c r="G202" s="104">
        <v>500</v>
      </c>
      <c r="H202" s="33">
        <v>500</v>
      </c>
      <c r="I202" s="28"/>
      <c r="J202" s="28"/>
      <c r="K202" s="104">
        <v>500</v>
      </c>
    </row>
    <row r="203" spans="1:11" s="111" customFormat="1" x14ac:dyDescent="0.25">
      <c r="A203" s="196"/>
      <c r="B203" s="40"/>
      <c r="C203" s="197" t="s">
        <v>172</v>
      </c>
      <c r="D203" s="33">
        <v>2500</v>
      </c>
      <c r="E203" s="28"/>
      <c r="F203" s="28"/>
      <c r="G203" s="104">
        <v>2500</v>
      </c>
      <c r="H203" s="33">
        <v>2500</v>
      </c>
      <c r="I203" s="28"/>
      <c r="J203" s="28"/>
      <c r="K203" s="104">
        <v>2500</v>
      </c>
    </row>
    <row r="204" spans="1:11" s="111" customFormat="1" x14ac:dyDescent="0.25">
      <c r="A204" s="196"/>
      <c r="B204" s="40"/>
      <c r="C204" s="197" t="s">
        <v>171</v>
      </c>
      <c r="D204" s="33">
        <v>3700</v>
      </c>
      <c r="E204" s="28"/>
      <c r="F204" s="28"/>
      <c r="G204" s="104">
        <v>3700</v>
      </c>
      <c r="H204" s="33">
        <v>3700</v>
      </c>
      <c r="I204" s="28"/>
      <c r="J204" s="28"/>
      <c r="K204" s="104">
        <v>3700</v>
      </c>
    </row>
    <row r="205" spans="1:11" s="111" customFormat="1" x14ac:dyDescent="0.25">
      <c r="A205" s="196"/>
      <c r="B205" s="40"/>
      <c r="C205" s="59" t="s">
        <v>170</v>
      </c>
      <c r="D205" s="33">
        <v>500</v>
      </c>
      <c r="E205" s="28"/>
      <c r="F205" s="28"/>
      <c r="G205" s="104">
        <v>500</v>
      </c>
      <c r="H205" s="33">
        <v>500</v>
      </c>
      <c r="I205" s="28"/>
      <c r="J205" s="28"/>
      <c r="K205" s="104">
        <v>500</v>
      </c>
    </row>
    <row r="206" spans="1:11" s="111" customFormat="1" x14ac:dyDescent="0.25">
      <c r="A206" s="196"/>
      <c r="B206" s="40"/>
      <c r="C206" s="59" t="s">
        <v>219</v>
      </c>
      <c r="D206" s="33">
        <v>500</v>
      </c>
      <c r="E206" s="28"/>
      <c r="F206" s="28"/>
      <c r="G206" s="104">
        <v>500</v>
      </c>
      <c r="H206" s="33">
        <v>500</v>
      </c>
      <c r="I206" s="28"/>
      <c r="J206" s="28"/>
      <c r="K206" s="104">
        <v>500</v>
      </c>
    </row>
    <row r="207" spans="1:11" s="111" customFormat="1" x14ac:dyDescent="0.25">
      <c r="A207" s="196"/>
      <c r="B207" s="40"/>
      <c r="C207" s="59" t="s">
        <v>229</v>
      </c>
      <c r="D207" s="33">
        <v>500</v>
      </c>
      <c r="E207" s="28"/>
      <c r="F207" s="28"/>
      <c r="G207" s="104">
        <v>500</v>
      </c>
      <c r="H207" s="33">
        <v>500</v>
      </c>
      <c r="I207" s="28"/>
      <c r="J207" s="28"/>
      <c r="K207" s="104">
        <v>500</v>
      </c>
    </row>
    <row r="208" spans="1:11" s="111" customFormat="1" ht="30" x14ac:dyDescent="0.25">
      <c r="A208" s="196"/>
      <c r="B208" s="40"/>
      <c r="C208" s="59" t="s">
        <v>282</v>
      </c>
      <c r="D208" s="33">
        <v>5000</v>
      </c>
      <c r="E208" s="28"/>
      <c r="F208" s="28"/>
      <c r="G208" s="104">
        <v>5000</v>
      </c>
      <c r="H208" s="33">
        <v>5000</v>
      </c>
      <c r="I208" s="28"/>
      <c r="J208" s="28"/>
      <c r="K208" s="104">
        <v>5000</v>
      </c>
    </row>
    <row r="209" spans="1:11" s="111" customFormat="1" x14ac:dyDescent="0.25">
      <c r="A209" s="196"/>
      <c r="B209" s="40"/>
      <c r="C209" s="198" t="s">
        <v>500</v>
      </c>
      <c r="D209" s="33"/>
      <c r="E209" s="28"/>
      <c r="F209" s="28"/>
      <c r="G209" s="104"/>
      <c r="H209" s="33">
        <v>1000</v>
      </c>
      <c r="I209" s="28"/>
      <c r="J209" s="28"/>
      <c r="K209" s="104">
        <v>1000</v>
      </c>
    </row>
    <row r="210" spans="1:11" s="111" customFormat="1" x14ac:dyDescent="0.25">
      <c r="A210" s="196"/>
      <c r="B210" s="40"/>
      <c r="C210" s="59" t="s">
        <v>501</v>
      </c>
      <c r="D210" s="33"/>
      <c r="E210" s="28"/>
      <c r="F210" s="28"/>
      <c r="G210" s="104"/>
      <c r="H210" s="33">
        <v>1000</v>
      </c>
      <c r="I210" s="28"/>
      <c r="J210" s="28"/>
      <c r="K210" s="104">
        <v>1000</v>
      </c>
    </row>
    <row r="211" spans="1:11" s="111" customFormat="1" x14ac:dyDescent="0.25">
      <c r="A211" s="196"/>
      <c r="B211" s="40"/>
      <c r="C211" s="59" t="s">
        <v>114</v>
      </c>
      <c r="D211" s="33">
        <v>2500</v>
      </c>
      <c r="E211" s="28"/>
      <c r="F211" s="28"/>
      <c r="G211" s="104">
        <v>2500</v>
      </c>
      <c r="H211" s="33">
        <v>2500</v>
      </c>
      <c r="I211" s="28"/>
      <c r="J211" s="28"/>
      <c r="K211" s="104">
        <v>2500</v>
      </c>
    </row>
    <row r="212" spans="1:11" s="111" customFormat="1" x14ac:dyDescent="0.25">
      <c r="A212" s="196"/>
      <c r="B212" s="40"/>
      <c r="C212" s="59" t="s">
        <v>115</v>
      </c>
      <c r="D212" s="33">
        <v>151</v>
      </c>
      <c r="E212" s="28"/>
      <c r="F212" s="28"/>
      <c r="G212" s="104">
        <v>151</v>
      </c>
      <c r="H212" s="33">
        <v>151</v>
      </c>
      <c r="I212" s="28"/>
      <c r="J212" s="28"/>
      <c r="K212" s="104">
        <v>151</v>
      </c>
    </row>
    <row r="213" spans="1:11" s="111" customFormat="1" x14ac:dyDescent="0.25">
      <c r="A213" s="196"/>
      <c r="B213" s="40"/>
      <c r="C213" s="59" t="s">
        <v>232</v>
      </c>
      <c r="D213" s="33">
        <v>10968</v>
      </c>
      <c r="E213" s="28"/>
      <c r="F213" s="28"/>
      <c r="G213" s="104">
        <v>10968</v>
      </c>
      <c r="H213" s="33">
        <v>10968</v>
      </c>
      <c r="I213" s="28"/>
      <c r="J213" s="28"/>
      <c r="K213" s="104">
        <v>10968</v>
      </c>
    </row>
    <row r="214" spans="1:11" s="111" customFormat="1" x14ac:dyDescent="0.25">
      <c r="A214" s="196"/>
      <c r="B214" s="40"/>
      <c r="C214" s="59"/>
      <c r="D214" s="33"/>
      <c r="E214" s="28"/>
      <c r="F214" s="28"/>
      <c r="G214" s="104"/>
      <c r="H214" s="33"/>
      <c r="I214" s="28"/>
      <c r="J214" s="28"/>
      <c r="K214" s="104"/>
    </row>
    <row r="215" spans="1:11" s="10" customFormat="1" x14ac:dyDescent="0.25">
      <c r="A215" s="189"/>
      <c r="B215" s="49"/>
      <c r="C215" s="80" t="s">
        <v>43</v>
      </c>
      <c r="D215" s="87">
        <f t="shared" ref="D215:G215" si="32">SUM(D192:D214)</f>
        <v>53769</v>
      </c>
      <c r="E215" s="42">
        <f t="shared" si="32"/>
        <v>0</v>
      </c>
      <c r="F215" s="42">
        <f t="shared" si="32"/>
        <v>0</v>
      </c>
      <c r="G215" s="112">
        <f t="shared" si="32"/>
        <v>53769</v>
      </c>
      <c r="H215" s="87">
        <f t="shared" ref="H215:K215" si="33">SUM(H192:H214)</f>
        <v>59399</v>
      </c>
      <c r="I215" s="42">
        <f t="shared" si="33"/>
        <v>0</v>
      </c>
      <c r="J215" s="42">
        <f t="shared" si="33"/>
        <v>0</v>
      </c>
      <c r="K215" s="112">
        <f t="shared" si="33"/>
        <v>59399</v>
      </c>
    </row>
    <row r="216" spans="1:11" s="10" customFormat="1" x14ac:dyDescent="0.25">
      <c r="A216" s="189"/>
      <c r="B216" s="40"/>
      <c r="C216" s="80"/>
      <c r="D216" s="76"/>
      <c r="E216" s="79"/>
      <c r="F216" s="79"/>
      <c r="G216" s="107"/>
      <c r="H216" s="76"/>
      <c r="I216" s="79"/>
      <c r="J216" s="79"/>
      <c r="K216" s="107"/>
    </row>
    <row r="217" spans="1:11" s="10" customFormat="1" x14ac:dyDescent="0.25">
      <c r="A217" s="189"/>
      <c r="B217" s="40" t="s">
        <v>18</v>
      </c>
      <c r="C217" s="63" t="s">
        <v>56</v>
      </c>
      <c r="D217" s="76"/>
      <c r="E217" s="79"/>
      <c r="F217" s="79"/>
      <c r="G217" s="107"/>
      <c r="H217" s="76"/>
      <c r="I217" s="79"/>
      <c r="J217" s="79"/>
      <c r="K217" s="107"/>
    </row>
    <row r="218" spans="1:11" s="10" customFormat="1" x14ac:dyDescent="0.25">
      <c r="A218" s="189"/>
      <c r="B218" s="40"/>
      <c r="C218" s="63" t="s">
        <v>60</v>
      </c>
      <c r="D218" s="76"/>
      <c r="E218" s="79"/>
      <c r="F218" s="79"/>
      <c r="G218" s="107"/>
      <c r="H218" s="76"/>
      <c r="I218" s="79"/>
      <c r="J218" s="79"/>
      <c r="K218" s="107"/>
    </row>
    <row r="219" spans="1:11" s="10" customFormat="1" ht="16.5" customHeight="1" x14ac:dyDescent="0.25">
      <c r="A219" s="189"/>
      <c r="B219" s="40"/>
      <c r="C219" s="63" t="s">
        <v>531</v>
      </c>
      <c r="D219" s="33">
        <v>600</v>
      </c>
      <c r="E219" s="28">
        <v>600</v>
      </c>
      <c r="F219" s="28"/>
      <c r="G219" s="98"/>
      <c r="H219" s="33">
        <v>600</v>
      </c>
      <c r="I219" s="28">
        <v>600</v>
      </c>
      <c r="J219" s="28"/>
      <c r="K219" s="98"/>
    </row>
    <row r="220" spans="1:11" s="10" customFormat="1" ht="16.5" customHeight="1" x14ac:dyDescent="0.25">
      <c r="A220" s="189"/>
      <c r="B220" s="40"/>
      <c r="C220" s="63" t="s">
        <v>65</v>
      </c>
      <c r="D220" s="33">
        <v>3500</v>
      </c>
      <c r="E220" s="28"/>
      <c r="F220" s="28">
        <v>3500</v>
      </c>
      <c r="G220" s="98"/>
      <c r="H220" s="33">
        <v>3500</v>
      </c>
      <c r="I220" s="28"/>
      <c r="J220" s="28">
        <v>3500</v>
      </c>
      <c r="K220" s="98"/>
    </row>
    <row r="221" spans="1:11" s="10" customFormat="1" ht="30" x14ac:dyDescent="0.25">
      <c r="A221" s="189"/>
      <c r="B221" s="40"/>
      <c r="C221" s="59" t="s">
        <v>95</v>
      </c>
      <c r="D221" s="78">
        <f>243990+29634+140000</f>
        <v>413624</v>
      </c>
      <c r="E221" s="51">
        <v>353734</v>
      </c>
      <c r="F221" s="28">
        <v>59890</v>
      </c>
      <c r="G221" s="105"/>
      <c r="H221" s="78">
        <f>448072+476+759+9832</f>
        <v>459139</v>
      </c>
      <c r="I221" s="51">
        <v>399249</v>
      </c>
      <c r="J221" s="28">
        <v>59890</v>
      </c>
      <c r="K221" s="105"/>
    </row>
    <row r="222" spans="1:11" s="10" customFormat="1" x14ac:dyDescent="0.25">
      <c r="A222" s="189"/>
      <c r="B222" s="40"/>
      <c r="C222" s="59" t="s">
        <v>350</v>
      </c>
      <c r="D222" s="84">
        <v>215</v>
      </c>
      <c r="E222" s="51">
        <v>215</v>
      </c>
      <c r="F222" s="51"/>
      <c r="G222" s="106"/>
      <c r="H222" s="84">
        <v>215</v>
      </c>
      <c r="I222" s="51">
        <v>215</v>
      </c>
      <c r="J222" s="51"/>
      <c r="K222" s="106"/>
    </row>
    <row r="223" spans="1:11" s="10" customFormat="1" x14ac:dyDescent="0.25">
      <c r="A223" s="189"/>
      <c r="B223" s="40"/>
      <c r="C223" s="59"/>
      <c r="D223" s="84"/>
      <c r="E223" s="51"/>
      <c r="F223" s="51"/>
      <c r="G223" s="106"/>
      <c r="H223" s="84"/>
      <c r="I223" s="51"/>
      <c r="J223" s="51"/>
      <c r="K223" s="106"/>
    </row>
    <row r="224" spans="1:11" s="10" customFormat="1" x14ac:dyDescent="0.25">
      <c r="A224" s="189"/>
      <c r="B224" s="40"/>
      <c r="C224" s="192" t="s">
        <v>28</v>
      </c>
      <c r="D224" s="85">
        <f>SUM(D219:D223)</f>
        <v>417939</v>
      </c>
      <c r="E224" s="38">
        <f t="shared" ref="E224:G224" si="34">SUM(E219:E223)</f>
        <v>354549</v>
      </c>
      <c r="F224" s="38">
        <f t="shared" si="34"/>
        <v>63390</v>
      </c>
      <c r="G224" s="254">
        <f t="shared" si="34"/>
        <v>0</v>
      </c>
      <c r="H224" s="85">
        <f>SUM(H219:H223)</f>
        <v>463454</v>
      </c>
      <c r="I224" s="38">
        <f t="shared" ref="I224:K224" si="35">SUM(I219:I223)</f>
        <v>400064</v>
      </c>
      <c r="J224" s="38">
        <f t="shared" si="35"/>
        <v>63390</v>
      </c>
      <c r="K224" s="102">
        <f t="shared" si="35"/>
        <v>0</v>
      </c>
    </row>
    <row r="225" spans="1:11" s="10" customFormat="1" x14ac:dyDescent="0.25">
      <c r="A225" s="189"/>
      <c r="B225" s="40"/>
      <c r="C225" s="192"/>
      <c r="D225" s="76"/>
      <c r="E225" s="79"/>
      <c r="F225" s="79"/>
      <c r="G225" s="107"/>
      <c r="H225" s="76"/>
      <c r="I225" s="79"/>
      <c r="J225" s="79"/>
      <c r="K225" s="107"/>
    </row>
    <row r="226" spans="1:11" s="10" customFormat="1" x14ac:dyDescent="0.25">
      <c r="A226" s="189"/>
      <c r="B226" s="40"/>
      <c r="C226" s="63" t="s">
        <v>61</v>
      </c>
      <c r="D226" s="76"/>
      <c r="E226" s="79"/>
      <c r="F226" s="79"/>
      <c r="G226" s="107"/>
      <c r="H226" s="76"/>
      <c r="I226" s="79"/>
      <c r="J226" s="79"/>
      <c r="K226" s="107"/>
    </row>
    <row r="227" spans="1:11" s="10" customFormat="1" x14ac:dyDescent="0.25">
      <c r="A227" s="189"/>
      <c r="B227" s="40"/>
      <c r="C227" s="63" t="s">
        <v>289</v>
      </c>
      <c r="D227" s="33">
        <v>48000</v>
      </c>
      <c r="E227" s="28">
        <v>48000</v>
      </c>
      <c r="F227" s="28"/>
      <c r="G227" s="98"/>
      <c r="H227" s="33">
        <v>48000</v>
      </c>
      <c r="I227" s="28">
        <v>48000</v>
      </c>
      <c r="J227" s="28"/>
      <c r="K227" s="98"/>
    </row>
    <row r="228" spans="1:11" s="10" customFormat="1" x14ac:dyDescent="0.25">
      <c r="A228" s="189"/>
      <c r="B228" s="40"/>
      <c r="C228" s="63" t="s">
        <v>469</v>
      </c>
      <c r="D228" s="33">
        <v>28500</v>
      </c>
      <c r="E228" s="28"/>
      <c r="F228" s="28">
        <v>28500</v>
      </c>
      <c r="G228" s="98"/>
      <c r="H228" s="33">
        <v>28500</v>
      </c>
      <c r="I228" s="28"/>
      <c r="J228" s="28">
        <v>28500</v>
      </c>
      <c r="K228" s="98"/>
    </row>
    <row r="229" spans="1:11" s="10" customFormat="1" x14ac:dyDescent="0.25">
      <c r="A229" s="189"/>
      <c r="B229" s="40"/>
      <c r="C229" s="63" t="s">
        <v>470</v>
      </c>
      <c r="D229" s="33">
        <v>4000</v>
      </c>
      <c r="E229" s="28"/>
      <c r="F229" s="28">
        <v>4000</v>
      </c>
      <c r="G229" s="98"/>
      <c r="H229" s="33">
        <v>4000</v>
      </c>
      <c r="I229" s="28"/>
      <c r="J229" s="28">
        <v>4000</v>
      </c>
      <c r="K229" s="98"/>
    </row>
    <row r="230" spans="1:11" s="10" customFormat="1" x14ac:dyDescent="0.25">
      <c r="A230" s="189"/>
      <c r="B230" s="40"/>
      <c r="C230" s="63" t="s">
        <v>471</v>
      </c>
      <c r="D230" s="33">
        <v>293</v>
      </c>
      <c r="E230" s="28">
        <v>293</v>
      </c>
      <c r="F230" s="28"/>
      <c r="G230" s="98"/>
      <c r="H230" s="33">
        <v>293</v>
      </c>
      <c r="I230" s="28">
        <v>293</v>
      </c>
      <c r="J230" s="28"/>
      <c r="K230" s="98"/>
    </row>
    <row r="231" spans="1:11" s="10" customFormat="1" x14ac:dyDescent="0.25">
      <c r="A231" s="189"/>
      <c r="B231" s="40"/>
      <c r="C231" s="63" t="s">
        <v>472</v>
      </c>
      <c r="D231" s="33">
        <v>16937</v>
      </c>
      <c r="E231" s="28">
        <v>16937</v>
      </c>
      <c r="F231" s="28"/>
      <c r="G231" s="98"/>
      <c r="H231" s="33">
        <v>16937</v>
      </c>
      <c r="I231" s="28">
        <v>16937</v>
      </c>
      <c r="J231" s="28"/>
      <c r="K231" s="98"/>
    </row>
    <row r="232" spans="1:11" s="10" customFormat="1" x14ac:dyDescent="0.25">
      <c r="A232" s="189"/>
      <c r="B232" s="40"/>
      <c r="C232" s="63" t="s">
        <v>473</v>
      </c>
      <c r="D232" s="33">
        <v>3246</v>
      </c>
      <c r="E232" s="28">
        <v>3246</v>
      </c>
      <c r="F232" s="28"/>
      <c r="G232" s="98"/>
      <c r="H232" s="33">
        <v>3246</v>
      </c>
      <c r="I232" s="28">
        <v>3246</v>
      </c>
      <c r="J232" s="28"/>
      <c r="K232" s="98"/>
    </row>
    <row r="233" spans="1:11" s="10" customFormat="1" x14ac:dyDescent="0.25">
      <c r="A233" s="189"/>
      <c r="B233" s="40"/>
      <c r="C233" s="59" t="s">
        <v>474</v>
      </c>
      <c r="D233" s="78">
        <v>4000</v>
      </c>
      <c r="E233" s="51"/>
      <c r="F233" s="51">
        <v>4000</v>
      </c>
      <c r="G233" s="105"/>
      <c r="H233" s="78">
        <v>4000</v>
      </c>
      <c r="I233" s="51"/>
      <c r="J233" s="51">
        <v>4000</v>
      </c>
      <c r="K233" s="105"/>
    </row>
    <row r="234" spans="1:11" s="20" customFormat="1" x14ac:dyDescent="0.25">
      <c r="A234" s="190"/>
      <c r="B234" s="40"/>
      <c r="C234" s="59" t="s">
        <v>475</v>
      </c>
      <c r="D234" s="78">
        <v>1000</v>
      </c>
      <c r="E234" s="51"/>
      <c r="F234" s="51">
        <v>1000</v>
      </c>
      <c r="G234" s="105"/>
      <c r="H234" s="78">
        <v>1000</v>
      </c>
      <c r="I234" s="51"/>
      <c r="J234" s="51">
        <v>1000</v>
      </c>
      <c r="K234" s="105"/>
    </row>
    <row r="235" spans="1:11" s="10" customFormat="1" x14ac:dyDescent="0.25">
      <c r="A235" s="189"/>
      <c r="B235" s="40"/>
      <c r="C235" s="59" t="s">
        <v>476</v>
      </c>
      <c r="D235" s="78">
        <v>500</v>
      </c>
      <c r="E235" s="51"/>
      <c r="F235" s="51">
        <v>500</v>
      </c>
      <c r="G235" s="105"/>
      <c r="H235" s="78">
        <v>500</v>
      </c>
      <c r="I235" s="51"/>
      <c r="J235" s="51">
        <v>500</v>
      </c>
      <c r="K235" s="105"/>
    </row>
    <row r="236" spans="1:11" s="10" customFormat="1" x14ac:dyDescent="0.25">
      <c r="A236" s="189"/>
      <c r="B236" s="40"/>
      <c r="C236" s="59" t="s">
        <v>477</v>
      </c>
      <c r="D236" s="78">
        <v>1000</v>
      </c>
      <c r="E236" s="51"/>
      <c r="F236" s="51">
        <v>1000</v>
      </c>
      <c r="G236" s="105"/>
      <c r="H236" s="78">
        <v>1000</v>
      </c>
      <c r="I236" s="51"/>
      <c r="J236" s="51">
        <v>1000</v>
      </c>
      <c r="K236" s="105"/>
    </row>
    <row r="237" spans="1:11" s="10" customFormat="1" x14ac:dyDescent="0.25">
      <c r="A237" s="189"/>
      <c r="B237" s="40"/>
      <c r="C237" s="59" t="s">
        <v>478</v>
      </c>
      <c r="D237" s="78">
        <v>100</v>
      </c>
      <c r="E237" s="51"/>
      <c r="F237" s="51">
        <v>100</v>
      </c>
      <c r="G237" s="105"/>
      <c r="H237" s="78">
        <v>100</v>
      </c>
      <c r="I237" s="51"/>
      <c r="J237" s="51">
        <v>100</v>
      </c>
      <c r="K237" s="105"/>
    </row>
    <row r="238" spans="1:11" s="10" customFormat="1" x14ac:dyDescent="0.25">
      <c r="A238" s="189"/>
      <c r="B238" s="40"/>
      <c r="C238" s="198" t="s">
        <v>479</v>
      </c>
      <c r="D238" s="84">
        <v>500</v>
      </c>
      <c r="E238" s="51">
        <v>500</v>
      </c>
      <c r="F238" s="51"/>
      <c r="G238" s="106"/>
      <c r="H238" s="84">
        <v>500</v>
      </c>
      <c r="I238" s="51">
        <v>500</v>
      </c>
      <c r="J238" s="51"/>
      <c r="K238" s="106"/>
    </row>
    <row r="239" spans="1:11" s="10" customFormat="1" x14ac:dyDescent="0.25">
      <c r="A239" s="189"/>
      <c r="B239" s="40"/>
      <c r="C239" s="198" t="s">
        <v>480</v>
      </c>
      <c r="D239" s="84">
        <v>1000</v>
      </c>
      <c r="E239" s="51"/>
      <c r="F239" s="51">
        <v>1000</v>
      </c>
      <c r="G239" s="106"/>
      <c r="H239" s="84">
        <v>1000</v>
      </c>
      <c r="I239" s="51"/>
      <c r="J239" s="51">
        <v>1000</v>
      </c>
      <c r="K239" s="106"/>
    </row>
    <row r="240" spans="1:11" s="10" customFormat="1" ht="30" x14ac:dyDescent="0.25">
      <c r="A240" s="189"/>
      <c r="B240" s="40"/>
      <c r="C240" s="198" t="s">
        <v>481</v>
      </c>
      <c r="D240" s="84">
        <v>78000</v>
      </c>
      <c r="E240" s="51">
        <v>78000</v>
      </c>
      <c r="F240" s="51"/>
      <c r="G240" s="106"/>
      <c r="H240" s="84">
        <v>78000</v>
      </c>
      <c r="I240" s="51">
        <v>78000</v>
      </c>
      <c r="J240" s="51"/>
      <c r="K240" s="106"/>
    </row>
    <row r="241" spans="1:11" s="10" customFormat="1" x14ac:dyDescent="0.25">
      <c r="A241" s="189"/>
      <c r="B241" s="40"/>
      <c r="C241" s="198" t="s">
        <v>482</v>
      </c>
      <c r="D241" s="84">
        <v>2250</v>
      </c>
      <c r="E241" s="51">
        <v>2250</v>
      </c>
      <c r="F241" s="51"/>
      <c r="G241" s="106"/>
      <c r="H241" s="84">
        <v>2250</v>
      </c>
      <c r="I241" s="51">
        <v>2250</v>
      </c>
      <c r="J241" s="51"/>
      <c r="K241" s="106"/>
    </row>
    <row r="242" spans="1:11" s="10" customFormat="1" x14ac:dyDescent="0.25">
      <c r="A242" s="189"/>
      <c r="B242" s="40"/>
      <c r="C242" s="198" t="s">
        <v>483</v>
      </c>
      <c r="D242" s="84">
        <v>15287</v>
      </c>
      <c r="E242" s="51">
        <v>15287</v>
      </c>
      <c r="F242" s="51"/>
      <c r="G242" s="106"/>
      <c r="H242" s="84">
        <v>15287</v>
      </c>
      <c r="I242" s="51">
        <v>15287</v>
      </c>
      <c r="J242" s="51"/>
      <c r="K242" s="106"/>
    </row>
    <row r="243" spans="1:11" s="10" customFormat="1" x14ac:dyDescent="0.25">
      <c r="A243" s="189"/>
      <c r="B243" s="40"/>
      <c r="C243" s="198" t="s">
        <v>484</v>
      </c>
      <c r="D243" s="84">
        <v>480</v>
      </c>
      <c r="E243" s="51">
        <v>480</v>
      </c>
      <c r="F243" s="51"/>
      <c r="G243" s="106"/>
      <c r="H243" s="84">
        <v>480</v>
      </c>
      <c r="I243" s="51">
        <v>480</v>
      </c>
      <c r="J243" s="51"/>
      <c r="K243" s="106"/>
    </row>
    <row r="244" spans="1:11" s="10" customFormat="1" x14ac:dyDescent="0.25">
      <c r="A244" s="189"/>
      <c r="B244" s="40"/>
      <c r="C244" s="198" t="s">
        <v>485</v>
      </c>
      <c r="D244" s="84">
        <v>9000</v>
      </c>
      <c r="E244" s="51">
        <v>9000</v>
      </c>
      <c r="F244" s="51"/>
      <c r="G244" s="106"/>
      <c r="H244" s="84">
        <v>16473</v>
      </c>
      <c r="I244" s="51">
        <v>16473</v>
      </c>
      <c r="J244" s="51"/>
      <c r="K244" s="106"/>
    </row>
    <row r="245" spans="1:11" s="10" customFormat="1" x14ac:dyDescent="0.25">
      <c r="A245" s="189"/>
      <c r="B245" s="40"/>
      <c r="C245" s="59" t="s">
        <v>502</v>
      </c>
      <c r="D245" s="84"/>
      <c r="E245" s="51"/>
      <c r="F245" s="51"/>
      <c r="G245" s="106"/>
      <c r="H245" s="84"/>
      <c r="I245" s="51"/>
      <c r="J245" s="51"/>
      <c r="K245" s="106"/>
    </row>
    <row r="246" spans="1:11" s="10" customFormat="1" x14ac:dyDescent="0.25">
      <c r="A246" s="189"/>
      <c r="B246" s="40"/>
      <c r="C246" s="59" t="s">
        <v>503</v>
      </c>
      <c r="D246" s="84"/>
      <c r="E246" s="51"/>
      <c r="F246" s="51"/>
      <c r="G246" s="106"/>
      <c r="H246" s="84">
        <v>1247</v>
      </c>
      <c r="I246" s="51">
        <v>1247</v>
      </c>
      <c r="J246" s="51"/>
      <c r="K246" s="106"/>
    </row>
    <row r="247" spans="1:11" s="10" customFormat="1" x14ac:dyDescent="0.25">
      <c r="A247" s="189"/>
      <c r="B247" s="40"/>
      <c r="C247" s="59" t="s">
        <v>504</v>
      </c>
      <c r="D247" s="84"/>
      <c r="E247" s="51"/>
      <c r="F247" s="51"/>
      <c r="G247" s="106"/>
      <c r="H247" s="84">
        <v>4457</v>
      </c>
      <c r="I247" s="51">
        <v>4457</v>
      </c>
      <c r="J247" s="51"/>
      <c r="K247" s="106"/>
    </row>
    <row r="248" spans="1:11" s="10" customFormat="1" x14ac:dyDescent="0.25">
      <c r="A248" s="189"/>
      <c r="B248" s="40"/>
      <c r="C248" s="198" t="s">
        <v>505</v>
      </c>
      <c r="D248" s="84"/>
      <c r="E248" s="51"/>
      <c r="F248" s="51"/>
      <c r="G248" s="106"/>
      <c r="H248" s="84">
        <v>901</v>
      </c>
      <c r="I248" s="51">
        <v>901</v>
      </c>
      <c r="J248" s="51"/>
      <c r="K248" s="106"/>
    </row>
    <row r="249" spans="1:11" s="10" customFormat="1" x14ac:dyDescent="0.25">
      <c r="A249" s="189"/>
      <c r="B249" s="40"/>
      <c r="C249" s="198" t="s">
        <v>549</v>
      </c>
      <c r="D249" s="84"/>
      <c r="E249" s="51"/>
      <c r="F249" s="51"/>
      <c r="G249" s="276"/>
      <c r="H249" s="84">
        <v>585</v>
      </c>
      <c r="I249" s="51">
        <v>585</v>
      </c>
      <c r="J249" s="51"/>
      <c r="K249" s="106"/>
    </row>
    <row r="250" spans="1:11" s="10" customFormat="1" x14ac:dyDescent="0.25">
      <c r="A250" s="189"/>
      <c r="B250" s="40"/>
      <c r="C250" s="198"/>
      <c r="D250" s="84"/>
      <c r="E250" s="51"/>
      <c r="F250" s="51"/>
      <c r="G250" s="276"/>
      <c r="H250" s="84"/>
      <c r="I250" s="51"/>
      <c r="J250" s="51"/>
      <c r="K250" s="106"/>
    </row>
    <row r="251" spans="1:11" s="10" customFormat="1" x14ac:dyDescent="0.25">
      <c r="A251" s="189"/>
      <c r="B251" s="40"/>
      <c r="C251" s="192" t="s">
        <v>28</v>
      </c>
      <c r="D251" s="85">
        <f t="shared" ref="D251:G251" si="36">SUM(D227:D248)</f>
        <v>214093</v>
      </c>
      <c r="E251" s="38">
        <f t="shared" si="36"/>
        <v>173993</v>
      </c>
      <c r="F251" s="38">
        <f t="shared" si="36"/>
        <v>40100</v>
      </c>
      <c r="G251" s="254">
        <f t="shared" si="36"/>
        <v>0</v>
      </c>
      <c r="H251" s="85">
        <f>SUM(H227:H249)</f>
        <v>228756</v>
      </c>
      <c r="I251" s="38">
        <f>SUM(I227:I249)</f>
        <v>188656</v>
      </c>
      <c r="J251" s="38">
        <f t="shared" ref="J251:K251" si="37">SUM(J227:J248)</f>
        <v>40100</v>
      </c>
      <c r="K251" s="102">
        <f t="shared" si="37"/>
        <v>0</v>
      </c>
    </row>
    <row r="252" spans="1:11" s="10" customFormat="1" x14ac:dyDescent="0.25">
      <c r="A252" s="189"/>
      <c r="B252" s="40"/>
      <c r="C252" s="80"/>
      <c r="D252" s="76"/>
      <c r="E252" s="79"/>
      <c r="F252" s="79"/>
      <c r="G252" s="107"/>
      <c r="H252" s="76"/>
      <c r="I252" s="79"/>
      <c r="J252" s="79"/>
      <c r="K252" s="107"/>
    </row>
    <row r="253" spans="1:11" s="10" customFormat="1" x14ac:dyDescent="0.25">
      <c r="A253" s="22"/>
      <c r="B253" s="49"/>
      <c r="C253" s="63" t="s">
        <v>78</v>
      </c>
      <c r="D253" s="76"/>
      <c r="E253" s="79"/>
      <c r="F253" s="79"/>
      <c r="G253" s="107"/>
      <c r="H253" s="76"/>
      <c r="I253" s="79"/>
      <c r="J253" s="79"/>
      <c r="K253" s="107"/>
    </row>
    <row r="254" spans="1:11" s="10" customFormat="1" ht="30" x14ac:dyDescent="0.25">
      <c r="A254" s="22"/>
      <c r="B254" s="49"/>
      <c r="C254" s="59" t="s">
        <v>185</v>
      </c>
      <c r="D254" s="78">
        <v>868</v>
      </c>
      <c r="E254" s="51">
        <v>868</v>
      </c>
      <c r="F254" s="51"/>
      <c r="G254" s="105"/>
      <c r="H254" s="78">
        <v>868</v>
      </c>
      <c r="I254" s="51">
        <v>868</v>
      </c>
      <c r="J254" s="51"/>
      <c r="K254" s="105"/>
    </row>
    <row r="255" spans="1:11" s="10" customFormat="1" ht="30.75" customHeight="1" x14ac:dyDescent="0.25">
      <c r="A255" s="22"/>
      <c r="B255" s="49"/>
      <c r="C255" s="59" t="s">
        <v>422</v>
      </c>
      <c r="D255" s="84">
        <v>2063</v>
      </c>
      <c r="E255" s="51">
        <v>2063</v>
      </c>
      <c r="F255" s="51"/>
      <c r="G255" s="106"/>
      <c r="H255" s="84">
        <v>2063</v>
      </c>
      <c r="I255" s="51">
        <v>2063</v>
      </c>
      <c r="J255" s="51"/>
      <c r="K255" s="106"/>
    </row>
    <row r="256" spans="1:11" s="10" customFormat="1" ht="30" customHeight="1" x14ac:dyDescent="0.25">
      <c r="A256" s="22"/>
      <c r="B256" s="49"/>
      <c r="C256" s="59" t="s">
        <v>423</v>
      </c>
      <c r="D256" s="84">
        <v>1869</v>
      </c>
      <c r="E256" s="51">
        <v>1869</v>
      </c>
      <c r="F256" s="51"/>
      <c r="G256" s="106"/>
      <c r="H256" s="84">
        <v>1869</v>
      </c>
      <c r="I256" s="51">
        <v>1869</v>
      </c>
      <c r="J256" s="51"/>
      <c r="K256" s="106"/>
    </row>
    <row r="257" spans="1:11" s="10" customFormat="1" ht="45" x14ac:dyDescent="0.25">
      <c r="A257" s="22"/>
      <c r="B257" s="49"/>
      <c r="C257" s="59" t="s">
        <v>424</v>
      </c>
      <c r="D257" s="84">
        <v>3253</v>
      </c>
      <c r="E257" s="51">
        <v>3253</v>
      </c>
      <c r="F257" s="51"/>
      <c r="G257" s="106"/>
      <c r="H257" s="84">
        <v>3253</v>
      </c>
      <c r="I257" s="51">
        <v>3253</v>
      </c>
      <c r="J257" s="51"/>
      <c r="K257" s="106"/>
    </row>
    <row r="258" spans="1:11" s="10" customFormat="1" ht="30" x14ac:dyDescent="0.25">
      <c r="A258" s="22"/>
      <c r="B258" s="49"/>
      <c r="C258" s="43" t="s">
        <v>425</v>
      </c>
      <c r="D258" s="84">
        <v>2164</v>
      </c>
      <c r="E258" s="51">
        <v>2164</v>
      </c>
      <c r="F258" s="51"/>
      <c r="G258" s="106"/>
      <c r="H258" s="84">
        <v>2164</v>
      </c>
      <c r="I258" s="51">
        <v>2164</v>
      </c>
      <c r="J258" s="51"/>
      <c r="K258" s="106"/>
    </row>
    <row r="259" spans="1:11" s="10" customFormat="1" x14ac:dyDescent="0.25">
      <c r="A259" s="22"/>
      <c r="B259" s="49"/>
      <c r="C259" s="59" t="s">
        <v>457</v>
      </c>
      <c r="D259" s="84">
        <v>10358</v>
      </c>
      <c r="E259" s="51">
        <v>10358</v>
      </c>
      <c r="F259" s="51"/>
      <c r="G259" s="106"/>
      <c r="H259" s="84">
        <v>0</v>
      </c>
      <c r="I259" s="51">
        <v>0</v>
      </c>
      <c r="J259" s="51"/>
      <c r="K259" s="106"/>
    </row>
    <row r="260" spans="1:11" s="10" customFormat="1" x14ac:dyDescent="0.25">
      <c r="A260" s="22"/>
      <c r="B260" s="49"/>
      <c r="C260" s="198" t="s">
        <v>506</v>
      </c>
      <c r="D260" s="84"/>
      <c r="E260" s="51"/>
      <c r="F260" s="51"/>
      <c r="G260" s="106"/>
      <c r="H260" s="84">
        <v>126033</v>
      </c>
      <c r="I260" s="51">
        <v>126033</v>
      </c>
      <c r="J260" s="51"/>
      <c r="K260" s="106"/>
    </row>
    <row r="261" spans="1:11" s="10" customFormat="1" x14ac:dyDescent="0.25">
      <c r="A261" s="22"/>
      <c r="B261" s="49"/>
      <c r="C261" s="59"/>
      <c r="D261" s="84"/>
      <c r="E261" s="51"/>
      <c r="F261" s="51"/>
      <c r="G261" s="106"/>
      <c r="H261" s="84"/>
      <c r="I261" s="51"/>
      <c r="J261" s="51"/>
      <c r="K261" s="106"/>
    </row>
    <row r="262" spans="1:11" s="10" customFormat="1" x14ac:dyDescent="0.25">
      <c r="A262" s="22"/>
      <c r="B262" s="40"/>
      <c r="C262" s="192" t="s">
        <v>28</v>
      </c>
      <c r="D262" s="85">
        <f>SUM(D254:D261)</f>
        <v>20575</v>
      </c>
      <c r="E262" s="38">
        <f t="shared" ref="E262:G262" si="38">SUM(E254:E261)</f>
        <v>20575</v>
      </c>
      <c r="F262" s="38">
        <f t="shared" si="38"/>
        <v>0</v>
      </c>
      <c r="G262" s="254">
        <f t="shared" si="38"/>
        <v>0</v>
      </c>
      <c r="H262" s="85">
        <f>SUM(H254:H261)</f>
        <v>136250</v>
      </c>
      <c r="I262" s="38">
        <f t="shared" ref="I262:K262" si="39">SUM(I254:I261)</f>
        <v>136250</v>
      </c>
      <c r="J262" s="38">
        <f t="shared" si="39"/>
        <v>0</v>
      </c>
      <c r="K262" s="102">
        <f t="shared" si="39"/>
        <v>0</v>
      </c>
    </row>
    <row r="263" spans="1:11" s="10" customFormat="1" x14ac:dyDescent="0.25">
      <c r="A263" s="22"/>
      <c r="B263" s="40"/>
      <c r="C263" s="80"/>
      <c r="D263" s="76"/>
      <c r="E263" s="79"/>
      <c r="F263" s="79"/>
      <c r="G263" s="107"/>
      <c r="H263" s="76"/>
      <c r="I263" s="79"/>
      <c r="J263" s="79"/>
      <c r="K263" s="107"/>
    </row>
    <row r="264" spans="1:11" s="10" customFormat="1" x14ac:dyDescent="0.25">
      <c r="A264" s="22"/>
      <c r="B264" s="49"/>
      <c r="C264" s="63" t="s">
        <v>66</v>
      </c>
      <c r="D264" s="33">
        <v>5000</v>
      </c>
      <c r="E264" s="28">
        <v>5000</v>
      </c>
      <c r="F264" s="28"/>
      <c r="G264" s="98"/>
      <c r="H264" s="33">
        <v>5000</v>
      </c>
      <c r="I264" s="28">
        <v>5000</v>
      </c>
      <c r="J264" s="28"/>
      <c r="K264" s="98"/>
    </row>
    <row r="265" spans="1:11" s="10" customFormat="1" x14ac:dyDescent="0.25">
      <c r="A265" s="22"/>
      <c r="B265" s="49"/>
      <c r="C265" s="63"/>
      <c r="D265" s="33"/>
      <c r="E265" s="28"/>
      <c r="F265" s="28"/>
      <c r="G265" s="98"/>
      <c r="H265" s="33"/>
      <c r="I265" s="28"/>
      <c r="J265" s="28"/>
      <c r="K265" s="98"/>
    </row>
    <row r="266" spans="1:11" s="10" customFormat="1" ht="30" x14ac:dyDescent="0.25">
      <c r="A266" s="22"/>
      <c r="B266" s="49"/>
      <c r="C266" s="59" t="s">
        <v>100</v>
      </c>
      <c r="D266" s="33"/>
      <c r="E266" s="28"/>
      <c r="F266" s="28"/>
      <c r="G266" s="98"/>
      <c r="H266" s="33"/>
      <c r="I266" s="28"/>
      <c r="J266" s="28"/>
      <c r="K266" s="98"/>
    </row>
    <row r="267" spans="1:11" s="10" customFormat="1" x14ac:dyDescent="0.25">
      <c r="A267" s="22"/>
      <c r="B267" s="49"/>
      <c r="C267" s="198" t="s">
        <v>313</v>
      </c>
      <c r="D267" s="84">
        <v>7000</v>
      </c>
      <c r="E267" s="51">
        <v>7000</v>
      </c>
      <c r="F267" s="51"/>
      <c r="G267" s="106"/>
      <c r="H267" s="84">
        <v>11350</v>
      </c>
      <c r="I267" s="51">
        <v>11350</v>
      </c>
      <c r="J267" s="51"/>
      <c r="K267" s="106"/>
    </row>
    <row r="268" spans="1:11" s="10" customFormat="1" x14ac:dyDescent="0.25">
      <c r="A268" s="22"/>
      <c r="B268" s="49"/>
      <c r="C268" s="198" t="s">
        <v>507</v>
      </c>
      <c r="D268" s="84"/>
      <c r="E268" s="51"/>
      <c r="F268" s="51"/>
      <c r="G268" s="106"/>
      <c r="H268" s="84">
        <v>5000</v>
      </c>
      <c r="I268" s="51">
        <v>5000</v>
      </c>
      <c r="J268" s="51"/>
      <c r="K268" s="106"/>
    </row>
    <row r="269" spans="1:11" s="10" customFormat="1" x14ac:dyDescent="0.25">
      <c r="A269" s="22"/>
      <c r="B269" s="49"/>
      <c r="C269" s="198"/>
      <c r="D269" s="84"/>
      <c r="E269" s="51"/>
      <c r="F269" s="51"/>
      <c r="G269" s="106"/>
      <c r="H269" s="84"/>
      <c r="I269" s="51"/>
      <c r="J269" s="51"/>
      <c r="K269" s="106"/>
    </row>
    <row r="270" spans="1:11" s="10" customFormat="1" x14ac:dyDescent="0.25">
      <c r="A270" s="22"/>
      <c r="B270" s="40"/>
      <c r="C270" s="192" t="s">
        <v>28</v>
      </c>
      <c r="D270" s="85">
        <f t="shared" ref="D270:G270" si="40">SUM(D267:D269)</f>
        <v>7000</v>
      </c>
      <c r="E270" s="38">
        <f t="shared" si="40"/>
        <v>7000</v>
      </c>
      <c r="F270" s="38">
        <f t="shared" si="40"/>
        <v>0</v>
      </c>
      <c r="G270" s="254">
        <f t="shared" si="40"/>
        <v>0</v>
      </c>
      <c r="H270" s="85">
        <f t="shared" ref="H270:K270" si="41">SUM(H267:H269)</f>
        <v>16350</v>
      </c>
      <c r="I270" s="38">
        <f t="shared" si="41"/>
        <v>16350</v>
      </c>
      <c r="J270" s="38">
        <f t="shared" si="41"/>
        <v>0</v>
      </c>
      <c r="K270" s="102">
        <f t="shared" si="41"/>
        <v>0</v>
      </c>
    </row>
    <row r="271" spans="1:11" s="10" customFormat="1" x14ac:dyDescent="0.25">
      <c r="A271" s="22"/>
      <c r="B271" s="40"/>
      <c r="C271" s="192"/>
      <c r="D271" s="87"/>
      <c r="E271" s="42"/>
      <c r="F271" s="42"/>
      <c r="G271" s="112"/>
      <c r="H271" s="87"/>
      <c r="I271" s="42"/>
      <c r="J271" s="42"/>
      <c r="K271" s="112"/>
    </row>
    <row r="272" spans="1:11" s="10" customFormat="1" x14ac:dyDescent="0.25">
      <c r="A272" s="22"/>
      <c r="B272" s="40"/>
      <c r="C272" s="80" t="s">
        <v>63</v>
      </c>
      <c r="D272" s="87">
        <f t="shared" ref="D272:G272" si="42">D224+D251+D262+D264+D270</f>
        <v>664607</v>
      </c>
      <c r="E272" s="42">
        <f t="shared" si="42"/>
        <v>561117</v>
      </c>
      <c r="F272" s="42">
        <f t="shared" si="42"/>
        <v>103490</v>
      </c>
      <c r="G272" s="112">
        <f t="shared" si="42"/>
        <v>0</v>
      </c>
      <c r="H272" s="87">
        <f t="shared" ref="H272:K272" si="43">H224+H251+H262+H264+H270</f>
        <v>849810</v>
      </c>
      <c r="I272" s="42">
        <f t="shared" si="43"/>
        <v>746320</v>
      </c>
      <c r="J272" s="42">
        <f t="shared" si="43"/>
        <v>103490</v>
      </c>
      <c r="K272" s="112">
        <f t="shared" si="43"/>
        <v>0</v>
      </c>
    </row>
    <row r="273" spans="1:11" s="10" customFormat="1" x14ac:dyDescent="0.25">
      <c r="A273" s="189"/>
      <c r="B273" s="40"/>
      <c r="C273" s="80"/>
      <c r="D273" s="76"/>
      <c r="E273" s="79"/>
      <c r="F273" s="79"/>
      <c r="G273" s="107"/>
      <c r="H273" s="76"/>
      <c r="I273" s="79"/>
      <c r="J273" s="79"/>
      <c r="K273" s="107"/>
    </row>
    <row r="274" spans="1:11" s="10" customFormat="1" x14ac:dyDescent="0.25">
      <c r="A274" s="189"/>
      <c r="B274" s="40" t="s">
        <v>23</v>
      </c>
      <c r="C274" s="63" t="s">
        <v>57</v>
      </c>
      <c r="D274" s="76"/>
      <c r="E274" s="79"/>
      <c r="F274" s="79"/>
      <c r="G274" s="107"/>
      <c r="H274" s="76"/>
      <c r="I274" s="79"/>
      <c r="J274" s="79"/>
      <c r="K274" s="107"/>
    </row>
    <row r="275" spans="1:11" s="10" customFormat="1" x14ac:dyDescent="0.25">
      <c r="A275" s="189"/>
      <c r="B275" s="40"/>
      <c r="C275" s="198" t="s">
        <v>426</v>
      </c>
      <c r="D275" s="33">
        <v>66000</v>
      </c>
      <c r="E275" s="28">
        <v>66000</v>
      </c>
      <c r="F275" s="79"/>
      <c r="G275" s="107"/>
      <c r="H275" s="33">
        <v>75975</v>
      </c>
      <c r="I275" s="28">
        <v>75975</v>
      </c>
      <c r="J275" s="79"/>
      <c r="K275" s="107"/>
    </row>
    <row r="276" spans="1:11" s="10" customFormat="1" x14ac:dyDescent="0.25">
      <c r="A276" s="189"/>
      <c r="B276" s="40"/>
      <c r="C276" s="63" t="s">
        <v>427</v>
      </c>
      <c r="D276" s="33">
        <v>12000</v>
      </c>
      <c r="E276" s="28">
        <v>12000</v>
      </c>
      <c r="F276" s="79"/>
      <c r="G276" s="107"/>
      <c r="H276" s="33">
        <v>12292</v>
      </c>
      <c r="I276" s="28">
        <v>12292</v>
      </c>
      <c r="J276" s="79"/>
      <c r="K276" s="107"/>
    </row>
    <row r="277" spans="1:11" s="10" customFormat="1" ht="15" customHeight="1" x14ac:dyDescent="0.25">
      <c r="A277" s="189"/>
      <c r="B277" s="40"/>
      <c r="C277" s="63" t="s">
        <v>428</v>
      </c>
      <c r="D277" s="33">
        <v>4946</v>
      </c>
      <c r="E277" s="28">
        <v>4946</v>
      </c>
      <c r="F277" s="79"/>
      <c r="G277" s="107"/>
      <c r="H277" s="33">
        <v>4946</v>
      </c>
      <c r="I277" s="28">
        <v>4946</v>
      </c>
      <c r="J277" s="79"/>
      <c r="K277" s="107"/>
    </row>
    <row r="278" spans="1:11" s="10" customFormat="1" x14ac:dyDescent="0.25">
      <c r="A278" s="189"/>
      <c r="B278" s="40"/>
      <c r="C278" s="63" t="s">
        <v>429</v>
      </c>
      <c r="D278" s="83">
        <v>5000</v>
      </c>
      <c r="E278" s="28">
        <v>5000</v>
      </c>
      <c r="F278" s="28"/>
      <c r="G278" s="98"/>
      <c r="H278" s="83">
        <v>5000</v>
      </c>
      <c r="I278" s="28">
        <v>5000</v>
      </c>
      <c r="J278" s="28"/>
      <c r="K278" s="98"/>
    </row>
    <row r="279" spans="1:11" s="10" customFormat="1" x14ac:dyDescent="0.25">
      <c r="A279" s="189"/>
      <c r="B279" s="40"/>
      <c r="C279" s="63" t="s">
        <v>430</v>
      </c>
      <c r="D279" s="83">
        <v>1700</v>
      </c>
      <c r="E279" s="28">
        <v>1700</v>
      </c>
      <c r="F279" s="28"/>
      <c r="G279" s="98"/>
      <c r="H279" s="83">
        <v>1700</v>
      </c>
      <c r="I279" s="28">
        <v>1700</v>
      </c>
      <c r="J279" s="28"/>
      <c r="K279" s="98"/>
    </row>
    <row r="280" spans="1:11" s="10" customFormat="1" x14ac:dyDescent="0.25">
      <c r="A280" s="189"/>
      <c r="B280" s="40"/>
      <c r="C280" s="63" t="s">
        <v>431</v>
      </c>
      <c r="D280" s="83">
        <v>3000</v>
      </c>
      <c r="E280" s="28">
        <v>3000</v>
      </c>
      <c r="F280" s="28"/>
      <c r="G280" s="98"/>
      <c r="H280" s="83">
        <v>3000</v>
      </c>
      <c r="I280" s="28">
        <v>3000</v>
      </c>
      <c r="J280" s="28"/>
      <c r="K280" s="98"/>
    </row>
    <row r="281" spans="1:11" s="10" customFormat="1" x14ac:dyDescent="0.25">
      <c r="A281" s="189"/>
      <c r="B281" s="40"/>
      <c r="C281" s="63" t="s">
        <v>432</v>
      </c>
      <c r="D281" s="83">
        <v>984</v>
      </c>
      <c r="E281" s="28">
        <v>984</v>
      </c>
      <c r="F281" s="28"/>
      <c r="G281" s="98"/>
      <c r="H281" s="83">
        <v>984</v>
      </c>
      <c r="I281" s="28">
        <v>984</v>
      </c>
      <c r="J281" s="28"/>
      <c r="K281" s="98"/>
    </row>
    <row r="282" spans="1:11" s="10" customFormat="1" x14ac:dyDescent="0.25">
      <c r="A282" s="189"/>
      <c r="B282" s="40"/>
      <c r="C282" s="59" t="s">
        <v>433</v>
      </c>
      <c r="D282" s="83">
        <v>4000</v>
      </c>
      <c r="E282" s="28">
        <v>4000</v>
      </c>
      <c r="F282" s="28"/>
      <c r="G282" s="98"/>
      <c r="H282" s="83">
        <v>4000</v>
      </c>
      <c r="I282" s="28">
        <v>4000</v>
      </c>
      <c r="J282" s="28"/>
      <c r="K282" s="98"/>
    </row>
    <row r="283" spans="1:11" s="10" customFormat="1" ht="16.5" customHeight="1" x14ac:dyDescent="0.25">
      <c r="A283" s="189"/>
      <c r="B283" s="40"/>
      <c r="C283" s="59" t="s">
        <v>434</v>
      </c>
      <c r="D283" s="83">
        <v>5000</v>
      </c>
      <c r="E283" s="28">
        <v>5000</v>
      </c>
      <c r="F283" s="28"/>
      <c r="G283" s="98"/>
      <c r="H283" s="83">
        <v>5000</v>
      </c>
      <c r="I283" s="28">
        <v>5000</v>
      </c>
      <c r="J283" s="28"/>
      <c r="K283" s="98"/>
    </row>
    <row r="284" spans="1:11" s="10" customFormat="1" x14ac:dyDescent="0.25">
      <c r="A284" s="189"/>
      <c r="B284" s="40"/>
      <c r="C284" s="59" t="s">
        <v>435</v>
      </c>
      <c r="D284" s="83">
        <v>6000</v>
      </c>
      <c r="E284" s="28">
        <v>6000</v>
      </c>
      <c r="F284" s="28"/>
      <c r="G284" s="104"/>
      <c r="H284" s="83">
        <v>6000</v>
      </c>
      <c r="I284" s="28">
        <v>6000</v>
      </c>
      <c r="J284" s="28"/>
      <c r="K284" s="104"/>
    </row>
    <row r="285" spans="1:11" s="10" customFormat="1" ht="16.5" customHeight="1" x14ac:dyDescent="0.25">
      <c r="A285" s="189"/>
      <c r="B285" s="40"/>
      <c r="C285" s="59" t="s">
        <v>436</v>
      </c>
      <c r="D285" s="84">
        <v>1500</v>
      </c>
      <c r="E285" s="51">
        <v>1500</v>
      </c>
      <c r="F285" s="51"/>
      <c r="G285" s="106"/>
      <c r="H285" s="84">
        <v>1500</v>
      </c>
      <c r="I285" s="51">
        <v>1500</v>
      </c>
      <c r="J285" s="51"/>
      <c r="K285" s="106"/>
    </row>
    <row r="286" spans="1:11" s="10" customFormat="1" x14ac:dyDescent="0.25">
      <c r="A286" s="189"/>
      <c r="B286" s="40"/>
      <c r="C286" s="59" t="s">
        <v>437</v>
      </c>
      <c r="D286" s="84">
        <v>7000</v>
      </c>
      <c r="E286" s="51">
        <v>7000</v>
      </c>
      <c r="F286" s="51"/>
      <c r="G286" s="106"/>
      <c r="H286" s="84">
        <v>7000</v>
      </c>
      <c r="I286" s="51">
        <v>7000</v>
      </c>
      <c r="J286" s="51"/>
      <c r="K286" s="106"/>
    </row>
    <row r="287" spans="1:11" s="10" customFormat="1" x14ac:dyDescent="0.25">
      <c r="A287" s="189"/>
      <c r="B287" s="40"/>
      <c r="C287" s="59" t="s">
        <v>438</v>
      </c>
      <c r="D287" s="84">
        <v>1000</v>
      </c>
      <c r="E287" s="51">
        <v>1000</v>
      </c>
      <c r="F287" s="51"/>
      <c r="G287" s="106"/>
      <c r="H287" s="84">
        <v>0</v>
      </c>
      <c r="I287" s="51">
        <v>0</v>
      </c>
      <c r="J287" s="51"/>
      <c r="K287" s="106"/>
    </row>
    <row r="288" spans="1:11" s="10" customFormat="1" x14ac:dyDescent="0.25">
      <c r="A288" s="189"/>
      <c r="B288" s="40"/>
      <c r="C288" s="59" t="s">
        <v>439</v>
      </c>
      <c r="D288" s="84"/>
      <c r="E288" s="51"/>
      <c r="F288" s="51"/>
      <c r="G288" s="106"/>
      <c r="H288" s="84"/>
      <c r="I288" s="51"/>
      <c r="J288" s="51"/>
      <c r="K288" s="106"/>
    </row>
    <row r="289" spans="1:11" s="10" customFormat="1" x14ac:dyDescent="0.25">
      <c r="A289" s="189"/>
      <c r="B289" s="40"/>
      <c r="C289" s="59" t="s">
        <v>440</v>
      </c>
      <c r="D289" s="84">
        <v>1500</v>
      </c>
      <c r="E289" s="51">
        <v>1500</v>
      </c>
      <c r="F289" s="51"/>
      <c r="G289" s="106"/>
      <c r="H289" s="84">
        <v>1500</v>
      </c>
      <c r="I289" s="51">
        <v>1500</v>
      </c>
      <c r="J289" s="51"/>
      <c r="K289" s="106"/>
    </row>
    <row r="290" spans="1:11" s="10" customFormat="1" x14ac:dyDescent="0.25">
      <c r="A290" s="189"/>
      <c r="B290" s="40"/>
      <c r="C290" s="59" t="s">
        <v>441</v>
      </c>
      <c r="D290" s="84">
        <v>1207</v>
      </c>
      <c r="E290" s="51">
        <v>1207</v>
      </c>
      <c r="F290" s="51"/>
      <c r="G290" s="106"/>
      <c r="H290" s="84">
        <v>1207</v>
      </c>
      <c r="I290" s="51">
        <v>1207</v>
      </c>
      <c r="J290" s="51"/>
      <c r="K290" s="106"/>
    </row>
    <row r="291" spans="1:11" s="10" customFormat="1" ht="30" x14ac:dyDescent="0.25">
      <c r="A291" s="189"/>
      <c r="B291" s="40"/>
      <c r="C291" s="59" t="s">
        <v>508</v>
      </c>
      <c r="D291" s="84">
        <v>1169</v>
      </c>
      <c r="E291" s="51">
        <v>1169</v>
      </c>
      <c r="F291" s="51"/>
      <c r="G291" s="106"/>
      <c r="H291" s="84">
        <v>1169</v>
      </c>
      <c r="I291" s="51">
        <v>1169</v>
      </c>
      <c r="J291" s="51"/>
      <c r="K291" s="106"/>
    </row>
    <row r="292" spans="1:11" s="10" customFormat="1" x14ac:dyDescent="0.25">
      <c r="A292" s="189"/>
      <c r="B292" s="40"/>
      <c r="C292" s="59" t="s">
        <v>442</v>
      </c>
      <c r="D292" s="84">
        <v>13000</v>
      </c>
      <c r="E292" s="51">
        <v>13000</v>
      </c>
      <c r="F292" s="51"/>
      <c r="G292" s="106"/>
      <c r="H292" s="84">
        <v>13000</v>
      </c>
      <c r="I292" s="51">
        <v>13000</v>
      </c>
      <c r="J292" s="51"/>
      <c r="K292" s="106"/>
    </row>
    <row r="293" spans="1:11" s="10" customFormat="1" ht="30" x14ac:dyDescent="0.25">
      <c r="A293" s="189"/>
      <c r="B293" s="40"/>
      <c r="C293" s="43" t="s">
        <v>443</v>
      </c>
      <c r="D293" s="84">
        <v>2258</v>
      </c>
      <c r="E293" s="51">
        <v>2258</v>
      </c>
      <c r="F293" s="51"/>
      <c r="G293" s="106"/>
      <c r="H293" s="84">
        <v>2258</v>
      </c>
      <c r="I293" s="51">
        <v>2258</v>
      </c>
      <c r="J293" s="51"/>
      <c r="K293" s="106"/>
    </row>
    <row r="294" spans="1:11" s="10" customFormat="1" ht="30" x14ac:dyDescent="0.25">
      <c r="A294" s="189"/>
      <c r="B294" s="40"/>
      <c r="C294" s="43" t="s">
        <v>444</v>
      </c>
      <c r="D294" s="84">
        <v>792</v>
      </c>
      <c r="E294" s="51">
        <v>792</v>
      </c>
      <c r="F294" s="51"/>
      <c r="G294" s="106"/>
      <c r="H294" s="84">
        <v>792</v>
      </c>
      <c r="I294" s="51">
        <v>792</v>
      </c>
      <c r="J294" s="51"/>
      <c r="K294" s="106"/>
    </row>
    <row r="295" spans="1:11" s="10" customFormat="1" x14ac:dyDescent="0.25">
      <c r="A295" s="189"/>
      <c r="B295" s="40"/>
      <c r="C295" s="59" t="s">
        <v>445</v>
      </c>
      <c r="D295" s="84">
        <v>82400</v>
      </c>
      <c r="E295" s="51">
        <v>82400</v>
      </c>
      <c r="F295" s="51"/>
      <c r="G295" s="106"/>
      <c r="H295" s="84">
        <v>87500</v>
      </c>
      <c r="I295" s="51">
        <v>87500</v>
      </c>
      <c r="J295" s="51"/>
      <c r="K295" s="106"/>
    </row>
    <row r="296" spans="1:11" s="10" customFormat="1" ht="30" x14ac:dyDescent="0.25">
      <c r="A296" s="189"/>
      <c r="B296" s="40"/>
      <c r="C296" s="59" t="s">
        <v>446</v>
      </c>
      <c r="D296" s="84">
        <v>168750</v>
      </c>
      <c r="E296" s="51">
        <v>168750</v>
      </c>
      <c r="F296" s="51"/>
      <c r="G296" s="106"/>
      <c r="H296" s="84">
        <v>168753</v>
      </c>
      <c r="I296" s="51">
        <v>168753</v>
      </c>
      <c r="J296" s="51"/>
      <c r="K296" s="106"/>
    </row>
    <row r="297" spans="1:11" s="10" customFormat="1" x14ac:dyDescent="0.25">
      <c r="A297" s="189"/>
      <c r="B297" s="40"/>
      <c r="C297" s="59" t="s">
        <v>447</v>
      </c>
      <c r="D297" s="84">
        <v>225849</v>
      </c>
      <c r="E297" s="51">
        <v>225849</v>
      </c>
      <c r="F297" s="51"/>
      <c r="G297" s="106"/>
      <c r="H297" s="84">
        <v>223849</v>
      </c>
      <c r="I297" s="51">
        <v>223849</v>
      </c>
      <c r="J297" s="51"/>
      <c r="K297" s="106"/>
    </row>
    <row r="298" spans="1:11" s="10" customFormat="1" x14ac:dyDescent="0.25">
      <c r="A298" s="189"/>
      <c r="B298" s="40"/>
      <c r="C298" s="59" t="s">
        <v>448</v>
      </c>
      <c r="D298" s="84">
        <v>940</v>
      </c>
      <c r="E298" s="51">
        <v>940</v>
      </c>
      <c r="F298" s="51"/>
      <c r="G298" s="106"/>
      <c r="H298" s="84">
        <v>940</v>
      </c>
      <c r="I298" s="51">
        <v>940</v>
      </c>
      <c r="J298" s="51"/>
      <c r="K298" s="106"/>
    </row>
    <row r="299" spans="1:11" s="10" customFormat="1" x14ac:dyDescent="0.25">
      <c r="A299" s="189"/>
      <c r="B299" s="40"/>
      <c r="C299" s="59" t="s">
        <v>449</v>
      </c>
      <c r="D299" s="84">
        <v>751</v>
      </c>
      <c r="E299" s="51">
        <v>751</v>
      </c>
      <c r="F299" s="51"/>
      <c r="G299" s="106"/>
      <c r="H299" s="84">
        <v>751</v>
      </c>
      <c r="I299" s="51">
        <v>751</v>
      </c>
      <c r="J299" s="51"/>
      <c r="K299" s="106"/>
    </row>
    <row r="300" spans="1:11" s="10" customFormat="1" x14ac:dyDescent="0.25">
      <c r="A300" s="189"/>
      <c r="B300" s="40"/>
      <c r="C300" s="59" t="s">
        <v>450</v>
      </c>
      <c r="D300" s="84">
        <v>4445</v>
      </c>
      <c r="E300" s="51">
        <v>4445</v>
      </c>
      <c r="F300" s="51"/>
      <c r="G300" s="106"/>
      <c r="H300" s="84">
        <v>4445</v>
      </c>
      <c r="I300" s="51">
        <v>4445</v>
      </c>
      <c r="J300" s="51"/>
      <c r="K300" s="106"/>
    </row>
    <row r="301" spans="1:11" s="10" customFormat="1" ht="15.75" customHeight="1" x14ac:dyDescent="0.25">
      <c r="A301" s="189"/>
      <c r="B301" s="40"/>
      <c r="C301" s="59" t="s">
        <v>458</v>
      </c>
      <c r="D301" s="84">
        <v>2000</v>
      </c>
      <c r="E301" s="51">
        <v>2000</v>
      </c>
      <c r="F301" s="51"/>
      <c r="G301" s="106"/>
      <c r="H301" s="84">
        <v>2000</v>
      </c>
      <c r="I301" s="51">
        <v>2000</v>
      </c>
      <c r="J301" s="51"/>
      <c r="K301" s="106"/>
    </row>
    <row r="302" spans="1:11" s="10" customFormat="1" ht="30" x14ac:dyDescent="0.25">
      <c r="A302" s="189"/>
      <c r="B302" s="40"/>
      <c r="C302" s="59" t="s">
        <v>459</v>
      </c>
      <c r="D302" s="84">
        <v>3000</v>
      </c>
      <c r="E302" s="51">
        <v>3000</v>
      </c>
      <c r="F302" s="51"/>
      <c r="G302" s="106"/>
      <c r="H302" s="84">
        <v>3000</v>
      </c>
      <c r="I302" s="51">
        <v>3000</v>
      </c>
      <c r="J302" s="51"/>
      <c r="K302" s="106"/>
    </row>
    <row r="303" spans="1:11" s="10" customFormat="1" ht="15.75" customHeight="1" x14ac:dyDescent="0.25">
      <c r="A303" s="189"/>
      <c r="B303" s="40"/>
      <c r="C303" s="59" t="s">
        <v>460</v>
      </c>
      <c r="D303" s="84">
        <v>2000</v>
      </c>
      <c r="E303" s="51">
        <v>2000</v>
      </c>
      <c r="F303" s="51"/>
      <c r="G303" s="106"/>
      <c r="H303" s="84">
        <v>2000</v>
      </c>
      <c r="I303" s="51">
        <v>2000</v>
      </c>
      <c r="J303" s="51"/>
      <c r="K303" s="106"/>
    </row>
    <row r="304" spans="1:11" s="10" customFormat="1" ht="30" x14ac:dyDescent="0.25">
      <c r="A304" s="189"/>
      <c r="B304" s="40"/>
      <c r="C304" s="59" t="s">
        <v>461</v>
      </c>
      <c r="D304" s="84">
        <v>1500</v>
      </c>
      <c r="E304" s="51">
        <v>1500</v>
      </c>
      <c r="F304" s="51"/>
      <c r="G304" s="106"/>
      <c r="H304" s="84">
        <v>1500</v>
      </c>
      <c r="I304" s="51">
        <v>1500</v>
      </c>
      <c r="J304" s="51"/>
      <c r="K304" s="106"/>
    </row>
    <row r="305" spans="1:11" s="10" customFormat="1" ht="15.75" customHeight="1" x14ac:dyDescent="0.25">
      <c r="A305" s="189"/>
      <c r="B305" s="40"/>
      <c r="C305" s="59" t="s">
        <v>462</v>
      </c>
      <c r="D305" s="84">
        <v>1000</v>
      </c>
      <c r="E305" s="51">
        <v>1000</v>
      </c>
      <c r="F305" s="51"/>
      <c r="G305" s="106"/>
      <c r="H305" s="84">
        <v>1000</v>
      </c>
      <c r="I305" s="51">
        <v>1000</v>
      </c>
      <c r="J305" s="51"/>
      <c r="K305" s="106"/>
    </row>
    <row r="306" spans="1:11" s="10" customFormat="1" ht="15.75" customHeight="1" x14ac:dyDescent="0.25">
      <c r="A306" s="189"/>
      <c r="B306" s="40"/>
      <c r="C306" s="59" t="s">
        <v>463</v>
      </c>
      <c r="D306" s="84">
        <v>3400</v>
      </c>
      <c r="E306" s="51">
        <v>3400</v>
      </c>
      <c r="F306" s="51"/>
      <c r="G306" s="106"/>
      <c r="H306" s="84">
        <v>3400</v>
      </c>
      <c r="I306" s="51">
        <v>3400</v>
      </c>
      <c r="J306" s="51"/>
      <c r="K306" s="106"/>
    </row>
    <row r="307" spans="1:11" s="10" customFormat="1" ht="15.75" customHeight="1" x14ac:dyDescent="0.25">
      <c r="A307" s="189"/>
      <c r="B307" s="40"/>
      <c r="C307" s="59" t="s">
        <v>464</v>
      </c>
      <c r="D307" s="84">
        <v>550</v>
      </c>
      <c r="E307" s="51">
        <v>550</v>
      </c>
      <c r="F307" s="51"/>
      <c r="G307" s="106"/>
      <c r="H307" s="84">
        <v>3550</v>
      </c>
      <c r="I307" s="51">
        <v>3550</v>
      </c>
      <c r="J307" s="51"/>
      <c r="K307" s="106"/>
    </row>
    <row r="308" spans="1:11" s="10" customFormat="1" ht="15.75" customHeight="1" x14ac:dyDescent="0.25">
      <c r="A308" s="189"/>
      <c r="B308" s="40"/>
      <c r="C308" s="59" t="s">
        <v>465</v>
      </c>
      <c r="D308" s="84">
        <v>1348</v>
      </c>
      <c r="E308" s="51">
        <v>1348</v>
      </c>
      <c r="F308" s="51"/>
      <c r="G308" s="106"/>
      <c r="H308" s="84">
        <v>1348</v>
      </c>
      <c r="I308" s="51">
        <v>1348</v>
      </c>
      <c r="J308" s="51"/>
      <c r="K308" s="106"/>
    </row>
    <row r="309" spans="1:11" s="10" customFormat="1" ht="15.75" customHeight="1" x14ac:dyDescent="0.25">
      <c r="A309" s="189"/>
      <c r="B309" s="40"/>
      <c r="C309" s="198" t="s">
        <v>466</v>
      </c>
      <c r="D309" s="83">
        <v>1500</v>
      </c>
      <c r="E309" s="28">
        <v>1500</v>
      </c>
      <c r="F309" s="28"/>
      <c r="G309" s="104"/>
      <c r="H309" s="83">
        <v>1500</v>
      </c>
      <c r="I309" s="28">
        <v>1500</v>
      </c>
      <c r="J309" s="28"/>
      <c r="K309" s="104"/>
    </row>
    <row r="310" spans="1:11" s="10" customFormat="1" ht="15.75" customHeight="1" x14ac:dyDescent="0.25">
      <c r="A310" s="189"/>
      <c r="B310" s="40"/>
      <c r="C310" s="198" t="s">
        <v>467</v>
      </c>
      <c r="D310" s="83">
        <v>3000</v>
      </c>
      <c r="E310" s="28">
        <v>3000</v>
      </c>
      <c r="F310" s="28"/>
      <c r="G310" s="104"/>
      <c r="H310" s="83">
        <v>3861</v>
      </c>
      <c r="I310" s="28">
        <v>3861</v>
      </c>
      <c r="J310" s="28"/>
      <c r="K310" s="104"/>
    </row>
    <row r="311" spans="1:11" s="10" customFormat="1" ht="15.75" customHeight="1" x14ac:dyDescent="0.25">
      <c r="A311" s="189"/>
      <c r="B311" s="40"/>
      <c r="C311" s="198" t="s">
        <v>509</v>
      </c>
      <c r="D311" s="83"/>
      <c r="E311" s="28"/>
      <c r="F311" s="28"/>
      <c r="G311" s="104"/>
      <c r="H311" s="83">
        <v>500</v>
      </c>
      <c r="I311" s="28">
        <v>500</v>
      </c>
      <c r="J311" s="28"/>
      <c r="K311" s="104"/>
    </row>
    <row r="312" spans="1:11" s="10" customFormat="1" ht="30" x14ac:dyDescent="0.25">
      <c r="A312" s="189"/>
      <c r="B312" s="40"/>
      <c r="C312" s="198" t="s">
        <v>510</v>
      </c>
      <c r="D312" s="83"/>
      <c r="E312" s="28"/>
      <c r="F312" s="28"/>
      <c r="G312" s="104"/>
      <c r="H312" s="83">
        <v>840</v>
      </c>
      <c r="I312" s="28">
        <v>840</v>
      </c>
      <c r="J312" s="28"/>
      <c r="K312" s="104"/>
    </row>
    <row r="313" spans="1:11" s="10" customFormat="1" ht="15.75" customHeight="1" x14ac:dyDescent="0.25">
      <c r="A313" s="189"/>
      <c r="B313" s="40"/>
      <c r="C313" s="198" t="s">
        <v>511</v>
      </c>
      <c r="D313" s="83"/>
      <c r="E313" s="28"/>
      <c r="F313" s="28"/>
      <c r="G313" s="104"/>
      <c r="H313" s="83">
        <v>700</v>
      </c>
      <c r="I313" s="28">
        <v>700</v>
      </c>
      <c r="J313" s="28"/>
      <c r="K313" s="104"/>
    </row>
    <row r="314" spans="1:11" s="10" customFormat="1" ht="15.75" customHeight="1" x14ac:dyDescent="0.25">
      <c r="A314" s="189"/>
      <c r="B314" s="40"/>
      <c r="C314" s="198" t="s">
        <v>512</v>
      </c>
      <c r="D314" s="83"/>
      <c r="E314" s="28"/>
      <c r="F314" s="28"/>
      <c r="G314" s="104"/>
      <c r="H314" s="83">
        <v>9558</v>
      </c>
      <c r="I314" s="28">
        <v>9558</v>
      </c>
      <c r="J314" s="28"/>
      <c r="K314" s="104"/>
    </row>
    <row r="315" spans="1:11" s="10" customFormat="1" ht="30" x14ac:dyDescent="0.25">
      <c r="A315" s="189"/>
      <c r="B315" s="40"/>
      <c r="C315" s="198" t="s">
        <v>513</v>
      </c>
      <c r="D315" s="83"/>
      <c r="E315" s="28"/>
      <c r="F315" s="28"/>
      <c r="G315" s="104"/>
      <c r="H315" s="83">
        <v>700</v>
      </c>
      <c r="I315" s="28">
        <v>700</v>
      </c>
      <c r="J315" s="28"/>
      <c r="K315" s="104"/>
    </row>
    <row r="316" spans="1:11" s="10" customFormat="1" x14ac:dyDescent="0.25">
      <c r="A316" s="189"/>
      <c r="B316" s="40"/>
      <c r="C316" s="198" t="s">
        <v>514</v>
      </c>
      <c r="D316" s="83"/>
      <c r="E316" s="28"/>
      <c r="F316" s="28"/>
      <c r="G316" s="104"/>
      <c r="H316" s="83">
        <v>11830</v>
      </c>
      <c r="I316" s="28">
        <v>11830</v>
      </c>
      <c r="J316" s="28"/>
      <c r="K316" s="104"/>
    </row>
    <row r="317" spans="1:11" s="10" customFormat="1" x14ac:dyDescent="0.25">
      <c r="A317" s="189"/>
      <c r="B317" s="40"/>
      <c r="C317" s="198" t="s">
        <v>515</v>
      </c>
      <c r="D317" s="83"/>
      <c r="E317" s="28"/>
      <c r="F317" s="28"/>
      <c r="G317" s="104"/>
      <c r="H317" s="83">
        <v>700</v>
      </c>
      <c r="I317" s="28">
        <v>700</v>
      </c>
      <c r="J317" s="28"/>
      <c r="K317" s="104"/>
    </row>
    <row r="318" spans="1:11" s="10" customFormat="1" x14ac:dyDescent="0.25">
      <c r="A318" s="189"/>
      <c r="B318" s="40"/>
      <c r="C318" s="198" t="s">
        <v>526</v>
      </c>
      <c r="D318" s="83"/>
      <c r="E318" s="28"/>
      <c r="F318" s="28"/>
      <c r="G318" s="104"/>
      <c r="H318" s="83">
        <v>4725</v>
      </c>
      <c r="I318" s="28">
        <v>4725</v>
      </c>
      <c r="J318" s="28"/>
      <c r="K318" s="104"/>
    </row>
    <row r="319" spans="1:11" s="10" customFormat="1" x14ac:dyDescent="0.25">
      <c r="A319" s="189"/>
      <c r="B319" s="40"/>
      <c r="C319" s="198" t="s">
        <v>527</v>
      </c>
      <c r="D319" s="83"/>
      <c r="E319" s="28"/>
      <c r="F319" s="28"/>
      <c r="G319" s="104"/>
      <c r="H319" s="83">
        <v>3000</v>
      </c>
      <c r="I319" s="28">
        <v>3000</v>
      </c>
      <c r="J319" s="28"/>
      <c r="K319" s="104"/>
    </row>
    <row r="320" spans="1:11" s="10" customFormat="1" x14ac:dyDescent="0.25">
      <c r="A320" s="189"/>
      <c r="B320" s="40"/>
      <c r="C320" s="198" t="s">
        <v>528</v>
      </c>
      <c r="D320" s="83"/>
      <c r="E320" s="28"/>
      <c r="F320" s="28"/>
      <c r="G320" s="104"/>
      <c r="H320" s="83">
        <v>700</v>
      </c>
      <c r="I320" s="28">
        <v>700</v>
      </c>
      <c r="J320" s="28"/>
      <c r="K320" s="104"/>
    </row>
    <row r="321" spans="1:11" s="10" customFormat="1" x14ac:dyDescent="0.25">
      <c r="A321" s="189"/>
      <c r="B321" s="40"/>
      <c r="C321" s="198" t="s">
        <v>530</v>
      </c>
      <c r="D321" s="83"/>
      <c r="E321" s="28"/>
      <c r="F321" s="28"/>
      <c r="G321" s="104"/>
      <c r="H321" s="83">
        <v>1650</v>
      </c>
      <c r="I321" s="28">
        <v>1650</v>
      </c>
      <c r="J321" s="28"/>
      <c r="K321" s="104"/>
    </row>
    <row r="322" spans="1:11" s="10" customFormat="1" x14ac:dyDescent="0.25">
      <c r="A322" s="189"/>
      <c r="B322" s="40"/>
      <c r="C322" s="198" t="s">
        <v>563</v>
      </c>
      <c r="D322" s="83"/>
      <c r="E322" s="28"/>
      <c r="F322" s="28"/>
      <c r="G322" s="104"/>
      <c r="H322" s="83">
        <v>3900</v>
      </c>
      <c r="I322" s="28">
        <v>3900</v>
      </c>
      <c r="J322" s="28"/>
      <c r="K322" s="104"/>
    </row>
    <row r="323" spans="1:11" s="10" customFormat="1" x14ac:dyDescent="0.25">
      <c r="A323" s="189"/>
      <c r="B323" s="40"/>
      <c r="C323" s="198" t="s">
        <v>559</v>
      </c>
      <c r="D323" s="83"/>
      <c r="E323" s="28"/>
      <c r="F323" s="28"/>
      <c r="G323" s="104"/>
      <c r="H323" s="83">
        <v>7182</v>
      </c>
      <c r="I323" s="28">
        <v>7182</v>
      </c>
      <c r="J323" s="28"/>
      <c r="K323" s="104"/>
    </row>
    <row r="324" spans="1:11" s="10" customFormat="1" x14ac:dyDescent="0.25">
      <c r="A324" s="189"/>
      <c r="B324" s="40"/>
      <c r="C324" s="59"/>
      <c r="D324" s="84"/>
      <c r="E324" s="51"/>
      <c r="F324" s="51"/>
      <c r="G324" s="106"/>
      <c r="H324" s="84"/>
      <c r="I324" s="51"/>
      <c r="J324" s="51"/>
      <c r="K324" s="106"/>
    </row>
    <row r="325" spans="1:11" s="10" customFormat="1" x14ac:dyDescent="0.25">
      <c r="A325" s="189"/>
      <c r="B325" s="40"/>
      <c r="C325" s="80" t="s">
        <v>44</v>
      </c>
      <c r="D325" s="87">
        <f t="shared" ref="D325:G325" si="44">SUM(D275:D324)</f>
        <v>640489</v>
      </c>
      <c r="E325" s="42">
        <f t="shared" si="44"/>
        <v>640489</v>
      </c>
      <c r="F325" s="42">
        <f t="shared" si="44"/>
        <v>0</v>
      </c>
      <c r="G325" s="253">
        <f t="shared" si="44"/>
        <v>0</v>
      </c>
      <c r="H325" s="87">
        <f t="shared" ref="H325:K325" si="45">SUM(H275:H324)</f>
        <v>702705</v>
      </c>
      <c r="I325" s="42">
        <f t="shared" si="45"/>
        <v>702705</v>
      </c>
      <c r="J325" s="42">
        <f t="shared" si="45"/>
        <v>0</v>
      </c>
      <c r="K325" s="112">
        <f t="shared" si="45"/>
        <v>0</v>
      </c>
    </row>
    <row r="326" spans="1:11" s="10" customFormat="1" x14ac:dyDescent="0.25">
      <c r="A326" s="189"/>
      <c r="B326" s="40"/>
      <c r="C326" s="80"/>
      <c r="D326" s="76"/>
      <c r="E326" s="79"/>
      <c r="F326" s="79"/>
      <c r="G326" s="107"/>
      <c r="H326" s="76"/>
      <c r="I326" s="79"/>
      <c r="J326" s="79"/>
      <c r="K326" s="107"/>
    </row>
    <row r="327" spans="1:11" s="10" customFormat="1" x14ac:dyDescent="0.25">
      <c r="A327" s="189"/>
      <c r="B327" s="40" t="s">
        <v>25</v>
      </c>
      <c r="C327" s="63" t="s">
        <v>24</v>
      </c>
      <c r="D327" s="76"/>
      <c r="E327" s="79"/>
      <c r="F327" s="79"/>
      <c r="G327" s="107"/>
      <c r="H327" s="76"/>
      <c r="I327" s="79"/>
      <c r="J327" s="79"/>
      <c r="K327" s="107"/>
    </row>
    <row r="328" spans="1:11" s="10" customFormat="1" x14ac:dyDescent="0.25">
      <c r="A328" s="189"/>
      <c r="B328" s="40"/>
      <c r="C328" s="198" t="s">
        <v>322</v>
      </c>
      <c r="D328" s="84">
        <v>62000</v>
      </c>
      <c r="E328" s="51">
        <v>62000</v>
      </c>
      <c r="F328" s="28"/>
      <c r="G328" s="98"/>
      <c r="H328" s="84">
        <v>51549</v>
      </c>
      <c r="I328" s="51">
        <v>51549</v>
      </c>
      <c r="J328" s="28"/>
      <c r="K328" s="98"/>
    </row>
    <row r="329" spans="1:11" s="10" customFormat="1" x14ac:dyDescent="0.25">
      <c r="A329" s="189"/>
      <c r="B329" s="40"/>
      <c r="C329" s="198" t="s">
        <v>323</v>
      </c>
      <c r="D329" s="84">
        <v>47095</v>
      </c>
      <c r="E329" s="51">
        <v>47095</v>
      </c>
      <c r="F329" s="28"/>
      <c r="G329" s="98"/>
      <c r="H329" s="84">
        <v>48010</v>
      </c>
      <c r="I329" s="51">
        <v>48010</v>
      </c>
      <c r="J329" s="28"/>
      <c r="K329" s="98"/>
    </row>
    <row r="330" spans="1:11" s="10" customFormat="1" x14ac:dyDescent="0.25">
      <c r="A330" s="189"/>
      <c r="B330" s="40"/>
      <c r="C330" s="198" t="s">
        <v>324</v>
      </c>
      <c r="D330" s="84">
        <v>33000</v>
      </c>
      <c r="E330" s="51">
        <v>33000</v>
      </c>
      <c r="F330" s="28"/>
      <c r="G330" s="98"/>
      <c r="H330" s="84">
        <v>50147</v>
      </c>
      <c r="I330" s="51">
        <v>50147</v>
      </c>
      <c r="J330" s="28"/>
      <c r="K330" s="98"/>
    </row>
    <row r="331" spans="1:11" s="10" customFormat="1" x14ac:dyDescent="0.25">
      <c r="A331" s="189"/>
      <c r="B331" s="40"/>
      <c r="C331" s="198" t="s">
        <v>325</v>
      </c>
      <c r="D331" s="84">
        <v>44000</v>
      </c>
      <c r="E331" s="51">
        <v>44000</v>
      </c>
      <c r="F331" s="28"/>
      <c r="G331" s="98"/>
      <c r="H331" s="84">
        <v>47500</v>
      </c>
      <c r="I331" s="51">
        <v>47500</v>
      </c>
      <c r="J331" s="28"/>
      <c r="K331" s="98"/>
    </row>
    <row r="332" spans="1:11" s="10" customFormat="1" x14ac:dyDescent="0.25">
      <c r="A332" s="189"/>
      <c r="B332" s="40"/>
      <c r="C332" s="198" t="s">
        <v>326</v>
      </c>
      <c r="D332" s="84">
        <v>3785</v>
      </c>
      <c r="E332" s="51">
        <v>3785</v>
      </c>
      <c r="F332" s="28"/>
      <c r="G332" s="98"/>
      <c r="H332" s="84">
        <v>3785</v>
      </c>
      <c r="I332" s="51">
        <v>3785</v>
      </c>
      <c r="J332" s="28"/>
      <c r="K332" s="98"/>
    </row>
    <row r="333" spans="1:11" s="10" customFormat="1" x14ac:dyDescent="0.25">
      <c r="A333" s="189"/>
      <c r="B333" s="40"/>
      <c r="C333" s="198" t="s">
        <v>327</v>
      </c>
      <c r="D333" s="84">
        <v>22225</v>
      </c>
      <c r="E333" s="51">
        <v>22225</v>
      </c>
      <c r="F333" s="28"/>
      <c r="G333" s="98"/>
      <c r="H333" s="84">
        <v>22225</v>
      </c>
      <c r="I333" s="51">
        <v>22225</v>
      </c>
      <c r="J333" s="28"/>
      <c r="K333" s="98"/>
    </row>
    <row r="334" spans="1:11" s="10" customFormat="1" ht="16.5" customHeight="1" x14ac:dyDescent="0.25">
      <c r="A334" s="189"/>
      <c r="B334" s="40"/>
      <c r="C334" s="59" t="s">
        <v>328</v>
      </c>
      <c r="D334" s="84">
        <v>6000</v>
      </c>
      <c r="E334" s="51">
        <v>6000</v>
      </c>
      <c r="F334" s="51"/>
      <c r="G334" s="105"/>
      <c r="H334" s="84">
        <v>6000</v>
      </c>
      <c r="I334" s="51">
        <v>6000</v>
      </c>
      <c r="J334" s="51"/>
      <c r="K334" s="105"/>
    </row>
    <row r="335" spans="1:11" s="10" customFormat="1" x14ac:dyDescent="0.25">
      <c r="A335" s="189"/>
      <c r="B335" s="40"/>
      <c r="C335" s="59" t="s">
        <v>329</v>
      </c>
      <c r="D335" s="84">
        <v>8884</v>
      </c>
      <c r="E335" s="51">
        <v>8884</v>
      </c>
      <c r="F335" s="51"/>
      <c r="G335" s="105"/>
      <c r="H335" s="84">
        <v>8884</v>
      </c>
      <c r="I335" s="51">
        <v>8884</v>
      </c>
      <c r="J335" s="51"/>
      <c r="K335" s="105"/>
    </row>
    <row r="336" spans="1:11" s="10" customFormat="1" x14ac:dyDescent="0.25">
      <c r="A336" s="189"/>
      <c r="B336" s="40"/>
      <c r="C336" s="59" t="s">
        <v>330</v>
      </c>
      <c r="D336" s="84">
        <v>20643</v>
      </c>
      <c r="E336" s="51">
        <v>20643</v>
      </c>
      <c r="F336" s="51"/>
      <c r="G336" s="105"/>
      <c r="H336" s="84">
        <v>20643</v>
      </c>
      <c r="I336" s="51">
        <v>20643</v>
      </c>
      <c r="J336" s="51"/>
      <c r="K336" s="105"/>
    </row>
    <row r="337" spans="1:11" s="10" customFormat="1" x14ac:dyDescent="0.25">
      <c r="A337" s="189"/>
      <c r="B337" s="40"/>
      <c r="C337" s="59" t="s">
        <v>331</v>
      </c>
      <c r="D337" s="84">
        <v>8000</v>
      </c>
      <c r="E337" s="51">
        <v>8000</v>
      </c>
      <c r="F337" s="51"/>
      <c r="G337" s="105"/>
      <c r="H337" s="84">
        <v>8000</v>
      </c>
      <c r="I337" s="51">
        <v>8000</v>
      </c>
      <c r="J337" s="51"/>
      <c r="K337" s="105"/>
    </row>
    <row r="338" spans="1:11" s="10" customFormat="1" ht="30" x14ac:dyDescent="0.25">
      <c r="A338" s="189"/>
      <c r="B338" s="40"/>
      <c r="C338" s="59" t="s">
        <v>332</v>
      </c>
      <c r="D338" s="83">
        <v>4000</v>
      </c>
      <c r="E338" s="28">
        <v>4000</v>
      </c>
      <c r="F338" s="28"/>
      <c r="G338" s="98"/>
      <c r="H338" s="83">
        <v>4000</v>
      </c>
      <c r="I338" s="28">
        <v>4000</v>
      </c>
      <c r="J338" s="28"/>
      <c r="K338" s="98"/>
    </row>
    <row r="339" spans="1:11" s="10" customFormat="1" ht="30" x14ac:dyDescent="0.25">
      <c r="A339" s="189"/>
      <c r="B339" s="40"/>
      <c r="C339" s="198" t="s">
        <v>333</v>
      </c>
      <c r="D339" s="83">
        <v>36084</v>
      </c>
      <c r="E339" s="28">
        <v>36084</v>
      </c>
      <c r="F339" s="28"/>
      <c r="G339" s="104"/>
      <c r="H339" s="83">
        <v>36084</v>
      </c>
      <c r="I339" s="28">
        <v>36084</v>
      </c>
      <c r="J339" s="28"/>
      <c r="K339" s="104"/>
    </row>
    <row r="340" spans="1:11" s="10" customFormat="1" x14ac:dyDescent="0.25">
      <c r="A340" s="189"/>
      <c r="B340" s="40"/>
      <c r="C340" s="198" t="s">
        <v>334</v>
      </c>
      <c r="D340" s="83">
        <v>3500</v>
      </c>
      <c r="E340" s="28">
        <v>3500</v>
      </c>
      <c r="F340" s="28"/>
      <c r="G340" s="104"/>
      <c r="H340" s="83">
        <v>3500</v>
      </c>
      <c r="I340" s="28">
        <v>3500</v>
      </c>
      <c r="J340" s="28"/>
      <c r="K340" s="104"/>
    </row>
    <row r="341" spans="1:11" s="10" customFormat="1" x14ac:dyDescent="0.25">
      <c r="A341" s="189"/>
      <c r="B341" s="40"/>
      <c r="C341" s="198" t="s">
        <v>335</v>
      </c>
      <c r="D341" s="83">
        <v>4000</v>
      </c>
      <c r="E341" s="28">
        <v>4000</v>
      </c>
      <c r="F341" s="28"/>
      <c r="G341" s="104"/>
      <c r="H341" s="83">
        <v>4000</v>
      </c>
      <c r="I341" s="28">
        <v>4000</v>
      </c>
      <c r="J341" s="28"/>
      <c r="K341" s="104"/>
    </row>
    <row r="342" spans="1:11" s="10" customFormat="1" x14ac:dyDescent="0.25">
      <c r="A342" s="189"/>
      <c r="B342" s="40"/>
      <c r="C342" s="59" t="s">
        <v>336</v>
      </c>
      <c r="D342" s="83">
        <v>400</v>
      </c>
      <c r="E342" s="28">
        <v>400</v>
      </c>
      <c r="F342" s="28"/>
      <c r="G342" s="104"/>
      <c r="H342" s="83">
        <v>400</v>
      </c>
      <c r="I342" s="28">
        <v>400</v>
      </c>
      <c r="J342" s="28"/>
      <c r="K342" s="104"/>
    </row>
    <row r="343" spans="1:11" s="10" customFormat="1" x14ac:dyDescent="0.25">
      <c r="A343" s="189"/>
      <c r="B343" s="40"/>
      <c r="C343" s="198" t="s">
        <v>337</v>
      </c>
      <c r="D343" s="83">
        <v>2000</v>
      </c>
      <c r="E343" s="28">
        <v>2000</v>
      </c>
      <c r="F343" s="28"/>
      <c r="G343" s="104"/>
      <c r="H343" s="83">
        <v>2000</v>
      </c>
      <c r="I343" s="28">
        <v>2000</v>
      </c>
      <c r="J343" s="28"/>
      <c r="K343" s="104"/>
    </row>
    <row r="344" spans="1:11" s="10" customFormat="1" x14ac:dyDescent="0.25">
      <c r="A344" s="189"/>
      <c r="B344" s="40"/>
      <c r="C344" s="198" t="s">
        <v>338</v>
      </c>
      <c r="D344" s="83">
        <v>6000</v>
      </c>
      <c r="E344" s="28">
        <v>6000</v>
      </c>
      <c r="F344" s="28"/>
      <c r="G344" s="104"/>
      <c r="H344" s="83">
        <v>6000</v>
      </c>
      <c r="I344" s="28">
        <v>6000</v>
      </c>
      <c r="J344" s="28"/>
      <c r="K344" s="104"/>
    </row>
    <row r="345" spans="1:11" s="10" customFormat="1" x14ac:dyDescent="0.25">
      <c r="A345" s="189"/>
      <c r="B345" s="40"/>
      <c r="C345" s="198" t="s">
        <v>339</v>
      </c>
      <c r="D345" s="83">
        <v>2000</v>
      </c>
      <c r="E345" s="28">
        <v>2000</v>
      </c>
      <c r="F345" s="28"/>
      <c r="G345" s="104"/>
      <c r="H345" s="83">
        <v>2000</v>
      </c>
      <c r="I345" s="28">
        <v>2000</v>
      </c>
      <c r="J345" s="28"/>
      <c r="K345" s="104"/>
    </row>
    <row r="346" spans="1:11" s="10" customFormat="1" x14ac:dyDescent="0.25">
      <c r="A346" s="189"/>
      <c r="B346" s="40"/>
      <c r="C346" s="198" t="s">
        <v>468</v>
      </c>
      <c r="D346" s="83">
        <v>2000</v>
      </c>
      <c r="E346" s="28">
        <v>2000</v>
      </c>
      <c r="F346" s="28"/>
      <c r="G346" s="104"/>
      <c r="H346" s="83">
        <v>2000</v>
      </c>
      <c r="I346" s="28">
        <v>2000</v>
      </c>
      <c r="J346" s="28"/>
      <c r="K346" s="104"/>
    </row>
    <row r="347" spans="1:11" s="10" customFormat="1" x14ac:dyDescent="0.25">
      <c r="A347" s="189"/>
      <c r="B347" s="40"/>
      <c r="C347" s="198" t="s">
        <v>340</v>
      </c>
      <c r="D347" s="83">
        <v>3000</v>
      </c>
      <c r="E347" s="28">
        <v>3000</v>
      </c>
      <c r="F347" s="28"/>
      <c r="G347" s="104"/>
      <c r="H347" s="83">
        <v>3000</v>
      </c>
      <c r="I347" s="28">
        <v>3000</v>
      </c>
      <c r="J347" s="28"/>
      <c r="K347" s="104"/>
    </row>
    <row r="348" spans="1:11" s="10" customFormat="1" x14ac:dyDescent="0.25">
      <c r="A348" s="189"/>
      <c r="B348" s="40"/>
      <c r="C348" s="198" t="s">
        <v>341</v>
      </c>
      <c r="D348" s="83">
        <v>2400</v>
      </c>
      <c r="E348" s="28">
        <v>2400</v>
      </c>
      <c r="F348" s="28"/>
      <c r="G348" s="104"/>
      <c r="H348" s="83">
        <v>2400</v>
      </c>
      <c r="I348" s="28">
        <v>2400</v>
      </c>
      <c r="J348" s="28"/>
      <c r="K348" s="104"/>
    </row>
    <row r="349" spans="1:11" s="10" customFormat="1" x14ac:dyDescent="0.25">
      <c r="A349" s="189"/>
      <c r="B349" s="40"/>
      <c r="C349" s="198" t="s">
        <v>342</v>
      </c>
      <c r="D349" s="83">
        <v>5200</v>
      </c>
      <c r="E349" s="28">
        <v>5200</v>
      </c>
      <c r="F349" s="28"/>
      <c r="G349" s="104"/>
      <c r="H349" s="83">
        <v>5200</v>
      </c>
      <c r="I349" s="28">
        <v>5200</v>
      </c>
      <c r="J349" s="28"/>
      <c r="K349" s="104"/>
    </row>
    <row r="350" spans="1:11" s="10" customFormat="1" x14ac:dyDescent="0.25">
      <c r="A350" s="189"/>
      <c r="B350" s="40"/>
      <c r="C350" s="198" t="s">
        <v>343</v>
      </c>
      <c r="D350" s="83">
        <v>2000</v>
      </c>
      <c r="E350" s="28">
        <v>2000</v>
      </c>
      <c r="F350" s="28"/>
      <c r="G350" s="104"/>
      <c r="H350" s="83">
        <v>2000</v>
      </c>
      <c r="I350" s="28">
        <v>2000</v>
      </c>
      <c r="J350" s="28"/>
      <c r="K350" s="104"/>
    </row>
    <row r="351" spans="1:11" s="10" customFormat="1" x14ac:dyDescent="0.25">
      <c r="A351" s="189"/>
      <c r="B351" s="40"/>
      <c r="C351" s="198" t="s">
        <v>344</v>
      </c>
      <c r="D351" s="83">
        <v>6000</v>
      </c>
      <c r="E351" s="28">
        <v>6000</v>
      </c>
      <c r="F351" s="28"/>
      <c r="G351" s="104"/>
      <c r="H351" s="83">
        <v>6000</v>
      </c>
      <c r="I351" s="28">
        <v>6000</v>
      </c>
      <c r="J351" s="28"/>
      <c r="K351" s="104"/>
    </row>
    <row r="352" spans="1:11" s="10" customFormat="1" x14ac:dyDescent="0.25">
      <c r="A352" s="189"/>
      <c r="B352" s="40"/>
      <c r="C352" s="198" t="s">
        <v>345</v>
      </c>
      <c r="D352" s="83">
        <v>2000</v>
      </c>
      <c r="E352" s="28">
        <v>2000</v>
      </c>
      <c r="F352" s="28"/>
      <c r="G352" s="104"/>
      <c r="H352" s="83">
        <v>2000</v>
      </c>
      <c r="I352" s="28">
        <v>2000</v>
      </c>
      <c r="J352" s="28"/>
      <c r="K352" s="104"/>
    </row>
    <row r="353" spans="1:11" s="10" customFormat="1" x14ac:dyDescent="0.25">
      <c r="A353" s="189"/>
      <c r="B353" s="40"/>
      <c r="C353" s="198" t="s">
        <v>346</v>
      </c>
      <c r="D353" s="83">
        <v>1500</v>
      </c>
      <c r="E353" s="28">
        <v>1500</v>
      </c>
      <c r="F353" s="28"/>
      <c r="G353" s="104"/>
      <c r="H353" s="83">
        <v>1500</v>
      </c>
      <c r="I353" s="28">
        <v>1500</v>
      </c>
      <c r="J353" s="28"/>
      <c r="K353" s="104"/>
    </row>
    <row r="354" spans="1:11" s="10" customFormat="1" x14ac:dyDescent="0.25">
      <c r="A354" s="189"/>
      <c r="B354" s="40"/>
      <c r="C354" s="198" t="s">
        <v>347</v>
      </c>
      <c r="D354" s="83">
        <v>5600</v>
      </c>
      <c r="E354" s="28">
        <v>5600</v>
      </c>
      <c r="F354" s="28"/>
      <c r="G354" s="104"/>
      <c r="H354" s="83">
        <v>5600</v>
      </c>
      <c r="I354" s="28">
        <v>5600</v>
      </c>
      <c r="J354" s="28"/>
      <c r="K354" s="104"/>
    </row>
    <row r="355" spans="1:11" s="10" customFormat="1" ht="30" x14ac:dyDescent="0.25">
      <c r="A355" s="189"/>
      <c r="B355" s="40"/>
      <c r="C355" s="198" t="s">
        <v>348</v>
      </c>
      <c r="D355" s="83">
        <v>700</v>
      </c>
      <c r="E355" s="28">
        <v>700</v>
      </c>
      <c r="F355" s="28"/>
      <c r="G355" s="104"/>
      <c r="H355" s="83">
        <v>700</v>
      </c>
      <c r="I355" s="28">
        <v>700</v>
      </c>
      <c r="J355" s="28"/>
      <c r="K355" s="104"/>
    </row>
    <row r="356" spans="1:11" s="10" customFormat="1" x14ac:dyDescent="0.25">
      <c r="A356" s="189"/>
      <c r="B356" s="40"/>
      <c r="C356" s="198" t="s">
        <v>349</v>
      </c>
      <c r="D356" s="83">
        <v>2000</v>
      </c>
      <c r="E356" s="28">
        <v>2000</v>
      </c>
      <c r="F356" s="28"/>
      <c r="G356" s="104"/>
      <c r="H356" s="83">
        <v>2000</v>
      </c>
      <c r="I356" s="28">
        <v>2000</v>
      </c>
      <c r="J356" s="28"/>
      <c r="K356" s="104"/>
    </row>
    <row r="357" spans="1:11" s="10" customFormat="1" x14ac:dyDescent="0.25">
      <c r="A357" s="189"/>
      <c r="B357" s="40"/>
      <c r="C357" s="198" t="s">
        <v>452</v>
      </c>
      <c r="D357" s="83">
        <v>8000</v>
      </c>
      <c r="E357" s="28">
        <v>8000</v>
      </c>
      <c r="F357" s="28"/>
      <c r="G357" s="104"/>
      <c r="H357" s="83">
        <v>8000</v>
      </c>
      <c r="I357" s="28">
        <v>8000</v>
      </c>
      <c r="J357" s="28"/>
      <c r="K357" s="104"/>
    </row>
    <row r="358" spans="1:11" s="10" customFormat="1" x14ac:dyDescent="0.25">
      <c r="A358" s="189"/>
      <c r="B358" s="40"/>
      <c r="C358" s="198" t="s">
        <v>516</v>
      </c>
      <c r="D358" s="83"/>
      <c r="E358" s="28"/>
      <c r="F358" s="28"/>
      <c r="G358" s="104"/>
      <c r="H358" s="83">
        <v>51187</v>
      </c>
      <c r="I358" s="28">
        <v>51187</v>
      </c>
      <c r="J358" s="28"/>
      <c r="K358" s="104"/>
    </row>
    <row r="359" spans="1:11" s="10" customFormat="1" x14ac:dyDescent="0.25">
      <c r="A359" s="189"/>
      <c r="B359" s="40"/>
      <c r="C359" s="198" t="s">
        <v>524</v>
      </c>
      <c r="D359" s="83"/>
      <c r="E359" s="28"/>
      <c r="F359" s="28"/>
      <c r="G359" s="104"/>
      <c r="H359" s="83">
        <v>55700</v>
      </c>
      <c r="I359" s="28">
        <v>55700</v>
      </c>
      <c r="J359" s="28"/>
      <c r="K359" s="104"/>
    </row>
    <row r="360" spans="1:11" s="10" customFormat="1" x14ac:dyDescent="0.25">
      <c r="A360" s="189"/>
      <c r="B360" s="40"/>
      <c r="C360" s="198" t="s">
        <v>546</v>
      </c>
      <c r="D360" s="83"/>
      <c r="E360" s="28"/>
      <c r="F360" s="28"/>
      <c r="G360" s="104"/>
      <c r="H360" s="83">
        <v>1905</v>
      </c>
      <c r="I360" s="28">
        <v>1905</v>
      </c>
      <c r="J360" s="28"/>
      <c r="K360" s="104"/>
    </row>
    <row r="361" spans="1:11" s="10" customFormat="1" x14ac:dyDescent="0.25">
      <c r="A361" s="189"/>
      <c r="B361" s="40"/>
      <c r="C361" s="198" t="s">
        <v>560</v>
      </c>
      <c r="D361" s="83"/>
      <c r="E361" s="28"/>
      <c r="F361" s="28"/>
      <c r="G361" s="104"/>
      <c r="H361" s="83">
        <v>3818</v>
      </c>
      <c r="I361" s="28">
        <v>3818</v>
      </c>
      <c r="J361" s="28"/>
      <c r="K361" s="104"/>
    </row>
    <row r="362" spans="1:11" s="10" customFormat="1" x14ac:dyDescent="0.25">
      <c r="A362" s="189"/>
      <c r="B362" s="40"/>
      <c r="C362" s="198"/>
      <c r="D362" s="83"/>
      <c r="E362" s="28"/>
      <c r="F362" s="28"/>
      <c r="G362" s="104"/>
      <c r="H362" s="83"/>
      <c r="I362" s="28"/>
      <c r="J362" s="28"/>
      <c r="K362" s="104"/>
    </row>
    <row r="363" spans="1:11" s="10" customFormat="1" x14ac:dyDescent="0.25">
      <c r="A363" s="189"/>
      <c r="B363" s="40"/>
      <c r="C363" s="80" t="s">
        <v>45</v>
      </c>
      <c r="D363" s="87">
        <f t="shared" ref="D363:G363" si="46">SUM(D328:D362)</f>
        <v>354016</v>
      </c>
      <c r="E363" s="42">
        <f t="shared" si="46"/>
        <v>354016</v>
      </c>
      <c r="F363" s="42">
        <f t="shared" si="46"/>
        <v>0</v>
      </c>
      <c r="G363" s="253">
        <f t="shared" si="46"/>
        <v>0</v>
      </c>
      <c r="H363" s="87">
        <f t="shared" ref="H363:K363" si="47">SUM(H328:H362)</f>
        <v>477737</v>
      </c>
      <c r="I363" s="42">
        <f t="shared" si="47"/>
        <v>477737</v>
      </c>
      <c r="J363" s="42">
        <f t="shared" si="47"/>
        <v>0</v>
      </c>
      <c r="K363" s="112">
        <f t="shared" si="47"/>
        <v>0</v>
      </c>
    </row>
    <row r="364" spans="1:11" s="10" customFormat="1" x14ac:dyDescent="0.25">
      <c r="A364" s="189"/>
      <c r="B364" s="49"/>
      <c r="C364" s="80"/>
      <c r="D364" s="76"/>
      <c r="E364" s="79"/>
      <c r="F364" s="79"/>
      <c r="G364" s="107"/>
      <c r="H364" s="76"/>
      <c r="I364" s="79"/>
      <c r="J364" s="79"/>
      <c r="K364" s="107"/>
    </row>
    <row r="365" spans="1:11" s="10" customFormat="1" x14ac:dyDescent="0.25">
      <c r="A365" s="189"/>
      <c r="B365" s="40" t="s">
        <v>33</v>
      </c>
      <c r="C365" s="63" t="s">
        <v>58</v>
      </c>
      <c r="D365" s="76"/>
      <c r="E365" s="79"/>
      <c r="F365" s="79"/>
      <c r="G365" s="107"/>
      <c r="H365" s="76"/>
      <c r="I365" s="79"/>
      <c r="J365" s="79"/>
      <c r="K365" s="107"/>
    </row>
    <row r="366" spans="1:11" s="10" customFormat="1" x14ac:dyDescent="0.25">
      <c r="A366" s="189"/>
      <c r="B366" s="40"/>
      <c r="C366" s="63" t="s">
        <v>91</v>
      </c>
      <c r="D366" s="76"/>
      <c r="E366" s="79"/>
      <c r="F366" s="79"/>
      <c r="G366" s="107"/>
      <c r="H366" s="76"/>
      <c r="I366" s="79"/>
      <c r="J366" s="79"/>
      <c r="K366" s="107"/>
    </row>
    <row r="367" spans="1:11" s="10" customFormat="1" x14ac:dyDescent="0.25">
      <c r="A367" s="22"/>
      <c r="B367" s="40"/>
      <c r="C367" s="192" t="s">
        <v>28</v>
      </c>
      <c r="D367" s="85">
        <v>0</v>
      </c>
      <c r="E367" s="38">
        <v>0</v>
      </c>
      <c r="F367" s="38">
        <v>0</v>
      </c>
      <c r="G367" s="102">
        <v>0</v>
      </c>
      <c r="H367" s="85">
        <v>0</v>
      </c>
      <c r="I367" s="38">
        <v>0</v>
      </c>
      <c r="J367" s="38">
        <v>0</v>
      </c>
      <c r="K367" s="102">
        <v>0</v>
      </c>
    </row>
    <row r="368" spans="1:11" s="10" customFormat="1" x14ac:dyDescent="0.25">
      <c r="A368" s="22"/>
      <c r="B368" s="40"/>
      <c r="C368" s="192"/>
      <c r="D368" s="37"/>
      <c r="E368" s="38"/>
      <c r="F368" s="38"/>
      <c r="G368" s="99"/>
      <c r="H368" s="37"/>
      <c r="I368" s="38"/>
      <c r="J368" s="38"/>
      <c r="K368" s="99"/>
    </row>
    <row r="369" spans="1:11" s="10" customFormat="1" x14ac:dyDescent="0.25">
      <c r="A369" s="199"/>
      <c r="B369" s="50"/>
      <c r="C369" s="63" t="s">
        <v>92</v>
      </c>
      <c r="D369" s="33"/>
      <c r="E369" s="28"/>
      <c r="F369" s="28"/>
      <c r="G369" s="98"/>
      <c r="H369" s="33"/>
      <c r="I369" s="28"/>
      <c r="J369" s="28"/>
      <c r="K369" s="98"/>
    </row>
    <row r="370" spans="1:11" s="10" customFormat="1" x14ac:dyDescent="0.25">
      <c r="A370" s="22"/>
      <c r="B370" s="50"/>
      <c r="C370" s="198" t="s">
        <v>314</v>
      </c>
      <c r="D370" s="83">
        <v>3324</v>
      </c>
      <c r="E370" s="28">
        <v>3324</v>
      </c>
      <c r="F370" s="28"/>
      <c r="G370" s="104"/>
      <c r="H370" s="83">
        <v>3324</v>
      </c>
      <c r="I370" s="28">
        <v>3324</v>
      </c>
      <c r="J370" s="28"/>
      <c r="K370" s="104"/>
    </row>
    <row r="371" spans="1:11" s="10" customFormat="1" x14ac:dyDescent="0.25">
      <c r="A371" s="22"/>
      <c r="B371" s="50"/>
      <c r="C371" s="198" t="s">
        <v>317</v>
      </c>
      <c r="D371" s="83">
        <v>1000</v>
      </c>
      <c r="E371" s="28">
        <v>1000</v>
      </c>
      <c r="F371" s="28"/>
      <c r="G371" s="104"/>
      <c r="H371" s="83">
        <v>1000</v>
      </c>
      <c r="I371" s="28">
        <v>1000</v>
      </c>
      <c r="J371" s="28"/>
      <c r="K371" s="104"/>
    </row>
    <row r="372" spans="1:11" s="10" customFormat="1" ht="30" x14ac:dyDescent="0.25">
      <c r="A372" s="22"/>
      <c r="B372" s="50"/>
      <c r="C372" s="198" t="s">
        <v>318</v>
      </c>
      <c r="D372" s="83">
        <v>2000</v>
      </c>
      <c r="E372" s="28"/>
      <c r="F372" s="28">
        <v>2000</v>
      </c>
      <c r="G372" s="104"/>
      <c r="H372" s="83">
        <v>2000</v>
      </c>
      <c r="I372" s="28"/>
      <c r="J372" s="28">
        <v>2000</v>
      </c>
      <c r="K372" s="104"/>
    </row>
    <row r="373" spans="1:11" s="10" customFormat="1" ht="30" x14ac:dyDescent="0.25">
      <c r="A373" s="22"/>
      <c r="B373" s="50"/>
      <c r="C373" s="198" t="s">
        <v>319</v>
      </c>
      <c r="D373" s="83">
        <v>3988</v>
      </c>
      <c r="E373" s="28">
        <v>3988</v>
      </c>
      <c r="F373" s="28"/>
      <c r="G373" s="104"/>
      <c r="H373" s="83">
        <v>3988</v>
      </c>
      <c r="I373" s="28">
        <v>3988</v>
      </c>
      <c r="J373" s="28"/>
      <c r="K373" s="104"/>
    </row>
    <row r="374" spans="1:11" s="10" customFormat="1" ht="30" x14ac:dyDescent="0.25">
      <c r="A374" s="22"/>
      <c r="B374" s="50"/>
      <c r="C374" s="198" t="s">
        <v>320</v>
      </c>
      <c r="D374" s="83">
        <v>8203</v>
      </c>
      <c r="E374" s="28">
        <v>8203</v>
      </c>
      <c r="F374" s="28"/>
      <c r="G374" s="104"/>
      <c r="H374" s="83">
        <v>0</v>
      </c>
      <c r="I374" s="28">
        <v>0</v>
      </c>
      <c r="J374" s="28"/>
      <c r="K374" s="104"/>
    </row>
    <row r="375" spans="1:11" s="10" customFormat="1" x14ac:dyDescent="0.25">
      <c r="A375" s="22"/>
      <c r="B375" s="50"/>
      <c r="C375" s="198" t="s">
        <v>321</v>
      </c>
      <c r="D375" s="83">
        <v>4500</v>
      </c>
      <c r="E375" s="28">
        <v>4500</v>
      </c>
      <c r="F375" s="28"/>
      <c r="G375" s="104"/>
      <c r="H375" s="83">
        <v>4500</v>
      </c>
      <c r="I375" s="28">
        <v>4500</v>
      </c>
      <c r="J375" s="28"/>
      <c r="K375" s="104"/>
    </row>
    <row r="376" spans="1:11" s="10" customFormat="1" ht="30" x14ac:dyDescent="0.25">
      <c r="A376" s="22"/>
      <c r="B376" s="50"/>
      <c r="C376" s="198" t="s">
        <v>517</v>
      </c>
      <c r="D376" s="83"/>
      <c r="E376" s="28"/>
      <c r="F376" s="28"/>
      <c r="G376" s="265"/>
      <c r="H376" s="83">
        <v>1835</v>
      </c>
      <c r="I376" s="28">
        <v>1835</v>
      </c>
      <c r="J376" s="28"/>
      <c r="K376" s="104"/>
    </row>
    <row r="377" spans="1:11" s="10" customFormat="1" ht="16.5" customHeight="1" x14ac:dyDescent="0.25">
      <c r="A377" s="22"/>
      <c r="B377" s="50"/>
      <c r="C377" s="198" t="s">
        <v>518</v>
      </c>
      <c r="D377" s="83"/>
      <c r="E377" s="28"/>
      <c r="F377" s="28"/>
      <c r="G377" s="265"/>
      <c r="H377" s="83">
        <v>213</v>
      </c>
      <c r="I377" s="28">
        <v>213</v>
      </c>
      <c r="J377" s="28"/>
      <c r="K377" s="104"/>
    </row>
    <row r="378" spans="1:11" s="10" customFormat="1" ht="16.5" customHeight="1" x14ac:dyDescent="0.25">
      <c r="A378" s="22"/>
      <c r="B378" s="50"/>
      <c r="C378" s="198" t="s">
        <v>550</v>
      </c>
      <c r="D378" s="83"/>
      <c r="E378" s="28"/>
      <c r="F378" s="28"/>
      <c r="G378" s="265"/>
      <c r="H378" s="83">
        <v>2032</v>
      </c>
      <c r="I378" s="28">
        <v>2032</v>
      </c>
      <c r="J378" s="28"/>
      <c r="K378" s="104"/>
    </row>
    <row r="379" spans="1:11" s="10" customFormat="1" x14ac:dyDescent="0.25">
      <c r="A379" s="22"/>
      <c r="B379" s="50"/>
      <c r="C379" s="198"/>
      <c r="D379" s="83"/>
      <c r="E379" s="28"/>
      <c r="F379" s="28"/>
      <c r="G379" s="265"/>
      <c r="H379" s="83"/>
      <c r="I379" s="28"/>
      <c r="J379" s="28"/>
      <c r="K379" s="104"/>
    </row>
    <row r="380" spans="1:11" s="10" customFormat="1" x14ac:dyDescent="0.25">
      <c r="A380" s="22"/>
      <c r="B380" s="50"/>
      <c r="C380" s="192" t="s">
        <v>28</v>
      </c>
      <c r="D380" s="85">
        <f>SUM(D370:D379)</f>
        <v>23015</v>
      </c>
      <c r="E380" s="38">
        <f t="shared" ref="E380:G380" si="48">SUM(E370:E379)</f>
        <v>21015</v>
      </c>
      <c r="F380" s="38">
        <f t="shared" si="48"/>
        <v>2000</v>
      </c>
      <c r="G380" s="254">
        <f t="shared" si="48"/>
        <v>0</v>
      </c>
      <c r="H380" s="85">
        <f>SUM(H370:H379)</f>
        <v>18892</v>
      </c>
      <c r="I380" s="38">
        <f t="shared" ref="I380:K380" si="49">SUM(I370:I379)</f>
        <v>16892</v>
      </c>
      <c r="J380" s="38">
        <f t="shared" si="49"/>
        <v>2000</v>
      </c>
      <c r="K380" s="102">
        <f t="shared" si="49"/>
        <v>0</v>
      </c>
    </row>
    <row r="381" spans="1:11" s="10" customFormat="1" x14ac:dyDescent="0.25">
      <c r="A381" s="22"/>
      <c r="B381" s="50"/>
      <c r="C381" s="192"/>
      <c r="D381" s="37"/>
      <c r="E381" s="38"/>
      <c r="F381" s="38"/>
      <c r="G381" s="99"/>
      <c r="H381" s="37"/>
      <c r="I381" s="38"/>
      <c r="J381" s="38"/>
      <c r="K381" s="99"/>
    </row>
    <row r="382" spans="1:11" s="10" customFormat="1" x14ac:dyDescent="0.25">
      <c r="A382" s="22"/>
      <c r="B382" s="50"/>
      <c r="C382" s="63" t="s">
        <v>77</v>
      </c>
      <c r="D382" s="37"/>
      <c r="E382" s="38"/>
      <c r="F382" s="38"/>
      <c r="G382" s="99"/>
      <c r="H382" s="37"/>
      <c r="I382" s="38"/>
      <c r="J382" s="38"/>
      <c r="K382" s="99"/>
    </row>
    <row r="383" spans="1:11" s="10" customFormat="1" x14ac:dyDescent="0.25">
      <c r="A383" s="22"/>
      <c r="B383" s="50"/>
      <c r="C383" s="59" t="s">
        <v>2</v>
      </c>
      <c r="D383" s="78">
        <v>111275</v>
      </c>
      <c r="E383" s="51">
        <v>111275</v>
      </c>
      <c r="F383" s="51"/>
      <c r="G383" s="105"/>
      <c r="H383" s="78">
        <v>4388</v>
      </c>
      <c r="I383" s="51">
        <v>4388</v>
      </c>
      <c r="J383" s="51"/>
      <c r="K383" s="105"/>
    </row>
    <row r="384" spans="1:11" s="10" customFormat="1" x14ac:dyDescent="0.25">
      <c r="A384" s="22"/>
      <c r="B384" s="50"/>
      <c r="C384" s="198" t="s">
        <v>315</v>
      </c>
      <c r="D384" s="84">
        <v>3100</v>
      </c>
      <c r="E384" s="51">
        <v>3100</v>
      </c>
      <c r="F384" s="51"/>
      <c r="G384" s="106"/>
      <c r="H384" s="84">
        <v>1000</v>
      </c>
      <c r="I384" s="51">
        <v>1000</v>
      </c>
      <c r="J384" s="51"/>
      <c r="K384" s="106"/>
    </row>
    <row r="385" spans="1:11" s="10" customFormat="1" ht="30" x14ac:dyDescent="0.25">
      <c r="A385" s="22"/>
      <c r="B385" s="50"/>
      <c r="C385" s="198" t="s">
        <v>228</v>
      </c>
      <c r="D385" s="84">
        <v>2000</v>
      </c>
      <c r="E385" s="51">
        <v>2000</v>
      </c>
      <c r="F385" s="51"/>
      <c r="G385" s="106"/>
      <c r="H385" s="84">
        <v>2000</v>
      </c>
      <c r="I385" s="51">
        <v>2000</v>
      </c>
      <c r="J385" s="51"/>
      <c r="K385" s="106"/>
    </row>
    <row r="386" spans="1:11" s="10" customFormat="1" ht="45" x14ac:dyDescent="0.25">
      <c r="A386" s="22"/>
      <c r="B386" s="50"/>
      <c r="C386" s="198" t="s">
        <v>316</v>
      </c>
      <c r="D386" s="84">
        <v>21245</v>
      </c>
      <c r="E386" s="51">
        <v>21245</v>
      </c>
      <c r="F386" s="51"/>
      <c r="G386" s="106"/>
      <c r="H386" s="84">
        <v>21245</v>
      </c>
      <c r="I386" s="51">
        <v>21245</v>
      </c>
      <c r="J386" s="51"/>
      <c r="K386" s="106"/>
    </row>
    <row r="387" spans="1:11" s="10" customFormat="1" x14ac:dyDescent="0.25">
      <c r="A387" s="22"/>
      <c r="B387" s="50"/>
      <c r="C387" s="198" t="s">
        <v>525</v>
      </c>
      <c r="D387" s="84"/>
      <c r="E387" s="51"/>
      <c r="F387" s="51"/>
      <c r="G387" s="106"/>
      <c r="H387" s="84">
        <v>3000</v>
      </c>
      <c r="I387" s="51">
        <v>3000</v>
      </c>
      <c r="J387" s="51"/>
      <c r="K387" s="106"/>
    </row>
    <row r="388" spans="1:11" s="10" customFormat="1" ht="30" x14ac:dyDescent="0.25">
      <c r="A388" s="22"/>
      <c r="B388" s="50"/>
      <c r="C388" s="198" t="s">
        <v>547</v>
      </c>
      <c r="D388" s="84"/>
      <c r="E388" s="51"/>
      <c r="F388" s="51"/>
      <c r="G388" s="106"/>
      <c r="H388" s="84">
        <v>2053</v>
      </c>
      <c r="I388" s="51">
        <v>2053</v>
      </c>
      <c r="J388" s="51"/>
      <c r="K388" s="106"/>
    </row>
    <row r="389" spans="1:11" s="10" customFormat="1" ht="30" x14ac:dyDescent="0.25">
      <c r="A389" s="22"/>
      <c r="B389" s="50"/>
      <c r="C389" s="198" t="s">
        <v>548</v>
      </c>
      <c r="D389" s="84"/>
      <c r="E389" s="51"/>
      <c r="F389" s="51"/>
      <c r="G389" s="106"/>
      <c r="H389" s="84">
        <v>8353</v>
      </c>
      <c r="I389" s="51">
        <v>8353</v>
      </c>
      <c r="J389" s="51"/>
      <c r="K389" s="106"/>
    </row>
    <row r="390" spans="1:11" s="10" customFormat="1" x14ac:dyDescent="0.25">
      <c r="A390" s="22"/>
      <c r="B390" s="50"/>
      <c r="C390" s="198" t="s">
        <v>562</v>
      </c>
      <c r="D390" s="84"/>
      <c r="E390" s="51"/>
      <c r="F390" s="51"/>
      <c r="G390" s="106"/>
      <c r="H390" s="84">
        <v>187</v>
      </c>
      <c r="I390" s="51">
        <v>187</v>
      </c>
      <c r="J390" s="51"/>
      <c r="K390" s="106"/>
    </row>
    <row r="391" spans="1:11" s="10" customFormat="1" x14ac:dyDescent="0.25">
      <c r="A391" s="22"/>
      <c r="B391" s="50"/>
      <c r="C391" s="198"/>
      <c r="D391" s="84"/>
      <c r="E391" s="51"/>
      <c r="F391" s="51"/>
      <c r="G391" s="106"/>
      <c r="H391" s="84"/>
      <c r="I391" s="51"/>
      <c r="J391" s="51"/>
      <c r="K391" s="106"/>
    </row>
    <row r="392" spans="1:11" s="10" customFormat="1" x14ac:dyDescent="0.25">
      <c r="A392" s="22"/>
      <c r="B392" s="50"/>
      <c r="C392" s="192" t="s">
        <v>28</v>
      </c>
      <c r="D392" s="85">
        <f t="shared" ref="D392:G392" si="50">SUM(D383:D391)</f>
        <v>137620</v>
      </c>
      <c r="E392" s="38">
        <f t="shared" si="50"/>
        <v>137620</v>
      </c>
      <c r="F392" s="38">
        <f t="shared" si="50"/>
        <v>0</v>
      </c>
      <c r="G392" s="254">
        <f t="shared" si="50"/>
        <v>0</v>
      </c>
      <c r="H392" s="85">
        <f t="shared" ref="H392:K392" si="51">SUM(H383:H391)</f>
        <v>42226</v>
      </c>
      <c r="I392" s="38">
        <f t="shared" si="51"/>
        <v>42226</v>
      </c>
      <c r="J392" s="38">
        <f t="shared" si="51"/>
        <v>0</v>
      </c>
      <c r="K392" s="102">
        <f t="shared" si="51"/>
        <v>0</v>
      </c>
    </row>
    <row r="393" spans="1:11" s="10" customFormat="1" x14ac:dyDescent="0.25">
      <c r="A393" s="22"/>
      <c r="B393" s="50"/>
      <c r="C393" s="192"/>
      <c r="D393" s="85"/>
      <c r="E393" s="38"/>
      <c r="F393" s="38"/>
      <c r="G393" s="102"/>
      <c r="H393" s="85"/>
      <c r="I393" s="38"/>
      <c r="J393" s="38"/>
      <c r="K393" s="102"/>
    </row>
    <row r="394" spans="1:11" s="10" customFormat="1" x14ac:dyDescent="0.25">
      <c r="A394" s="22"/>
      <c r="B394" s="50"/>
      <c r="C394" s="80" t="s">
        <v>46</v>
      </c>
      <c r="D394" s="87">
        <f t="shared" ref="D394:G394" si="52">D367+D380+D392</f>
        <v>160635</v>
      </c>
      <c r="E394" s="42">
        <f t="shared" si="52"/>
        <v>158635</v>
      </c>
      <c r="F394" s="42">
        <f t="shared" si="52"/>
        <v>2000</v>
      </c>
      <c r="G394" s="112">
        <f t="shared" si="52"/>
        <v>0</v>
      </c>
      <c r="H394" s="87">
        <f t="shared" ref="H394:K394" si="53">H367+H380+H392</f>
        <v>61118</v>
      </c>
      <c r="I394" s="42">
        <f t="shared" si="53"/>
        <v>59118</v>
      </c>
      <c r="J394" s="42">
        <f t="shared" si="53"/>
        <v>2000</v>
      </c>
      <c r="K394" s="112">
        <f t="shared" si="53"/>
        <v>0</v>
      </c>
    </row>
    <row r="395" spans="1:11" s="10" customFormat="1" x14ac:dyDescent="0.25">
      <c r="A395" s="22"/>
      <c r="B395" s="40"/>
      <c r="C395" s="80"/>
      <c r="D395" s="39"/>
      <c r="E395" s="69"/>
      <c r="F395" s="69"/>
      <c r="G395" s="103"/>
      <c r="H395" s="39"/>
      <c r="I395" s="69"/>
      <c r="J395" s="69"/>
      <c r="K395" s="103"/>
    </row>
    <row r="396" spans="1:11" s="10" customFormat="1" x14ac:dyDescent="0.25">
      <c r="A396" s="22"/>
      <c r="B396" s="40"/>
      <c r="C396" s="64" t="s">
        <v>14</v>
      </c>
      <c r="D396" s="77">
        <f t="shared" ref="D396:G396" si="54">D85+D102+D189+D215+D272+D325+D363+D394</f>
        <v>2828549</v>
      </c>
      <c r="E396" s="31">
        <f t="shared" si="54"/>
        <v>2490828</v>
      </c>
      <c r="F396" s="31">
        <f t="shared" si="54"/>
        <v>283952</v>
      </c>
      <c r="G396" s="97">
        <f t="shared" si="54"/>
        <v>53769</v>
      </c>
      <c r="H396" s="77">
        <f t="shared" ref="H396:K396" si="55">H85+H102+H189+H215+H272+H325+H363+H394</f>
        <v>3136440</v>
      </c>
      <c r="I396" s="31">
        <f t="shared" si="55"/>
        <v>2775789</v>
      </c>
      <c r="J396" s="31">
        <f t="shared" si="55"/>
        <v>301252</v>
      </c>
      <c r="K396" s="97">
        <f t="shared" si="55"/>
        <v>59399</v>
      </c>
    </row>
    <row r="397" spans="1:11" s="10" customFormat="1" x14ac:dyDescent="0.25">
      <c r="A397" s="22"/>
      <c r="B397" s="52"/>
      <c r="C397" s="81"/>
      <c r="D397" s="76"/>
      <c r="E397" s="79"/>
      <c r="F397" s="79"/>
      <c r="G397" s="107"/>
      <c r="H397" s="76"/>
      <c r="I397" s="79"/>
      <c r="J397" s="79"/>
      <c r="K397" s="107"/>
    </row>
    <row r="398" spans="1:11" s="10" customFormat="1" x14ac:dyDescent="0.25">
      <c r="A398" s="22"/>
      <c r="B398" s="40" t="s">
        <v>75</v>
      </c>
      <c r="C398" s="63" t="s">
        <v>101</v>
      </c>
      <c r="D398" s="76"/>
      <c r="E398" s="79"/>
      <c r="F398" s="79"/>
      <c r="G398" s="107"/>
      <c r="H398" s="76"/>
      <c r="I398" s="79"/>
      <c r="J398" s="79"/>
      <c r="K398" s="107"/>
    </row>
    <row r="399" spans="1:11" s="10" customFormat="1" x14ac:dyDescent="0.25">
      <c r="A399" s="22"/>
      <c r="B399" s="49"/>
      <c r="C399" s="63" t="s">
        <v>102</v>
      </c>
      <c r="D399" s="76"/>
      <c r="E399" s="79"/>
      <c r="F399" s="79"/>
      <c r="G399" s="107"/>
      <c r="H399" s="76"/>
      <c r="I399" s="79"/>
      <c r="J399" s="79"/>
      <c r="K399" s="107"/>
    </row>
    <row r="400" spans="1:11" s="10" customFormat="1" x14ac:dyDescent="0.25">
      <c r="A400" s="22"/>
      <c r="B400" s="40"/>
      <c r="C400" s="24" t="s">
        <v>96</v>
      </c>
      <c r="D400" s="33"/>
      <c r="E400" s="28"/>
      <c r="F400" s="28"/>
      <c r="G400" s="98"/>
      <c r="H400" s="33"/>
      <c r="I400" s="28"/>
      <c r="J400" s="28"/>
      <c r="K400" s="98"/>
    </row>
    <row r="401" spans="1:11" s="10" customFormat="1" x14ac:dyDescent="0.25">
      <c r="A401" s="22"/>
      <c r="B401" s="40"/>
      <c r="C401" s="24" t="s">
        <v>97</v>
      </c>
      <c r="D401" s="33">
        <v>20668</v>
      </c>
      <c r="E401" s="28">
        <v>20668</v>
      </c>
      <c r="F401" s="28"/>
      <c r="G401" s="98"/>
      <c r="H401" s="33">
        <v>20668</v>
      </c>
      <c r="I401" s="28">
        <v>20668</v>
      </c>
      <c r="J401" s="28"/>
      <c r="K401" s="98"/>
    </row>
    <row r="402" spans="1:11" s="10" customFormat="1" x14ac:dyDescent="0.25">
      <c r="A402" s="22"/>
      <c r="B402" s="40"/>
      <c r="C402" s="24" t="s">
        <v>98</v>
      </c>
      <c r="D402" s="33"/>
      <c r="E402" s="28"/>
      <c r="F402" s="28"/>
      <c r="G402" s="98"/>
      <c r="H402" s="33">
        <v>866874</v>
      </c>
      <c r="I402" s="28">
        <v>866874</v>
      </c>
      <c r="J402" s="28"/>
      <c r="K402" s="98"/>
    </row>
    <row r="403" spans="1:11" s="10" customFormat="1" x14ac:dyDescent="0.25">
      <c r="A403" s="22"/>
      <c r="B403" s="40"/>
      <c r="C403" s="80" t="s">
        <v>28</v>
      </c>
      <c r="D403" s="86">
        <f t="shared" ref="D403:G403" si="56">SUM(D400:D402)</f>
        <v>20668</v>
      </c>
      <c r="E403" s="48">
        <f t="shared" si="56"/>
        <v>20668</v>
      </c>
      <c r="F403" s="48">
        <f t="shared" si="56"/>
        <v>0</v>
      </c>
      <c r="G403" s="100">
        <f t="shared" si="56"/>
        <v>0</v>
      </c>
      <c r="H403" s="86">
        <f t="shared" ref="H403:K403" si="57">SUM(H400:H402)</f>
        <v>887542</v>
      </c>
      <c r="I403" s="48">
        <f t="shared" si="57"/>
        <v>887542</v>
      </c>
      <c r="J403" s="48">
        <f t="shared" si="57"/>
        <v>0</v>
      </c>
      <c r="K403" s="100">
        <f t="shared" si="57"/>
        <v>0</v>
      </c>
    </row>
    <row r="404" spans="1:11" s="10" customFormat="1" x14ac:dyDescent="0.25">
      <c r="A404" s="22"/>
      <c r="B404" s="40"/>
      <c r="C404" s="80"/>
      <c r="D404" s="86"/>
      <c r="E404" s="48"/>
      <c r="F404" s="48"/>
      <c r="G404" s="100"/>
      <c r="H404" s="86"/>
      <c r="I404" s="48"/>
      <c r="J404" s="48"/>
      <c r="K404" s="100"/>
    </row>
    <row r="405" spans="1:11" s="10" customFormat="1" x14ac:dyDescent="0.25">
      <c r="A405" s="22"/>
      <c r="B405" s="40"/>
      <c r="C405" s="24" t="s">
        <v>103</v>
      </c>
      <c r="D405" s="83">
        <v>41199</v>
      </c>
      <c r="E405" s="28">
        <v>41199</v>
      </c>
      <c r="F405" s="29"/>
      <c r="G405" s="30"/>
      <c r="H405" s="83">
        <v>41199</v>
      </c>
      <c r="I405" s="28">
        <v>41199</v>
      </c>
      <c r="J405" s="29"/>
      <c r="K405" s="30"/>
    </row>
    <row r="406" spans="1:11" s="10" customFormat="1" x14ac:dyDescent="0.25">
      <c r="A406" s="22"/>
      <c r="B406" s="30"/>
      <c r="C406" s="63"/>
      <c r="D406" s="22"/>
      <c r="E406" s="29"/>
      <c r="F406" s="29"/>
      <c r="G406" s="30"/>
      <c r="H406" s="22"/>
      <c r="I406" s="29"/>
      <c r="J406" s="29"/>
      <c r="K406" s="30"/>
    </row>
    <row r="407" spans="1:11" s="10" customFormat="1" ht="17.25" thickBot="1" x14ac:dyDescent="0.3">
      <c r="A407" s="45"/>
      <c r="B407" s="53"/>
      <c r="C407" s="82" t="s">
        <v>19</v>
      </c>
      <c r="D407" s="109">
        <f t="shared" ref="D407:G407" si="58">SUM(D56,D67,D403,D396)+D405</f>
        <v>3996164</v>
      </c>
      <c r="E407" s="31">
        <f t="shared" si="58"/>
        <v>3658443</v>
      </c>
      <c r="F407" s="31">
        <f t="shared" si="58"/>
        <v>283952</v>
      </c>
      <c r="G407" s="113">
        <f t="shared" si="58"/>
        <v>53769</v>
      </c>
      <c r="H407" s="109">
        <f t="shared" ref="H407:K407" si="59">SUM(H56,H67,H403,H396)+H405</f>
        <v>5198931</v>
      </c>
      <c r="I407" s="31">
        <f t="shared" si="59"/>
        <v>4838280</v>
      </c>
      <c r="J407" s="31">
        <f t="shared" si="59"/>
        <v>301252</v>
      </c>
      <c r="K407" s="113">
        <f t="shared" si="59"/>
        <v>59399</v>
      </c>
    </row>
    <row r="408" spans="1:11" s="10" customFormat="1" x14ac:dyDescent="0.25">
      <c r="A408" s="54"/>
      <c r="B408" s="55"/>
      <c r="C408" s="29"/>
      <c r="E408" s="11"/>
      <c r="F408" s="11"/>
      <c r="I408" s="11"/>
      <c r="J408" s="11"/>
    </row>
    <row r="409" spans="1:11" s="10" customFormat="1" x14ac:dyDescent="0.25">
      <c r="A409" s="56"/>
      <c r="B409" s="29"/>
      <c r="C409" s="29"/>
    </row>
    <row r="410" spans="1:11" s="10" customFormat="1" x14ac:dyDescent="0.25">
      <c r="A410" s="56"/>
      <c r="B410" s="29"/>
      <c r="C410" s="29"/>
      <c r="D410" s="79"/>
      <c r="H410" s="79"/>
    </row>
    <row r="411" spans="1:11" s="10" customFormat="1" x14ac:dyDescent="0.25">
      <c r="A411" s="56"/>
      <c r="B411" s="29"/>
      <c r="C411" s="29"/>
    </row>
    <row r="412" spans="1:11" s="10" customFormat="1" x14ac:dyDescent="0.25">
      <c r="A412" s="56"/>
      <c r="B412" s="29"/>
      <c r="C412" s="29"/>
    </row>
    <row r="413" spans="1:11" s="10" customFormat="1" x14ac:dyDescent="0.25">
      <c r="A413" s="56"/>
      <c r="B413" s="29"/>
      <c r="C413" s="29"/>
    </row>
    <row r="414" spans="1:11" s="10" customFormat="1" x14ac:dyDescent="0.25">
      <c r="A414" s="56"/>
      <c r="B414" s="29"/>
      <c r="C414" s="29"/>
    </row>
    <row r="415" spans="1:11" s="10" customFormat="1" x14ac:dyDescent="0.25">
      <c r="A415" s="56"/>
      <c r="B415" s="29"/>
      <c r="C415" s="29"/>
    </row>
    <row r="416" spans="1:11" s="10" customFormat="1" x14ac:dyDescent="0.25">
      <c r="A416" s="56"/>
      <c r="B416" s="29"/>
      <c r="C416" s="29"/>
    </row>
    <row r="417" spans="1:3" s="10" customFormat="1" x14ac:dyDescent="0.25">
      <c r="A417" s="56"/>
      <c r="B417" s="29"/>
      <c r="C417" s="29"/>
    </row>
    <row r="418" spans="1:3" s="10" customFormat="1" x14ac:dyDescent="0.25">
      <c r="A418" s="56"/>
      <c r="B418" s="29"/>
      <c r="C418" s="29"/>
    </row>
    <row r="419" spans="1:3" s="10" customFormat="1" x14ac:dyDescent="0.25">
      <c r="A419" s="56"/>
      <c r="B419" s="29"/>
      <c r="C419" s="29"/>
    </row>
    <row r="420" spans="1:3" s="10" customFormat="1" x14ac:dyDescent="0.25">
      <c r="A420" s="56"/>
      <c r="B420" s="29"/>
      <c r="C420" s="29"/>
    </row>
    <row r="421" spans="1:3" s="10" customFormat="1" x14ac:dyDescent="0.25">
      <c r="A421" s="56"/>
      <c r="B421" s="29"/>
      <c r="C421" s="29"/>
    </row>
    <row r="422" spans="1:3" s="10" customFormat="1" x14ac:dyDescent="0.25">
      <c r="A422" s="56"/>
      <c r="B422" s="29"/>
      <c r="C422" s="29"/>
    </row>
    <row r="423" spans="1:3" s="10" customFormat="1" x14ac:dyDescent="0.25">
      <c r="A423" s="56"/>
      <c r="B423" s="29"/>
      <c r="C423" s="29"/>
    </row>
    <row r="424" spans="1:3" s="10" customFormat="1" x14ac:dyDescent="0.25">
      <c r="A424" s="56"/>
      <c r="B424" s="29"/>
      <c r="C424" s="29"/>
    </row>
    <row r="425" spans="1:3" s="10" customFormat="1" x14ac:dyDescent="0.25">
      <c r="A425" s="56"/>
      <c r="B425" s="29"/>
      <c r="C425" s="29"/>
    </row>
    <row r="426" spans="1:3" s="10" customFormat="1" x14ac:dyDescent="0.25">
      <c r="A426" s="56"/>
      <c r="B426" s="29"/>
      <c r="C426" s="29"/>
    </row>
    <row r="427" spans="1:3" s="10" customFormat="1" x14ac:dyDescent="0.25">
      <c r="A427" s="56"/>
      <c r="B427" s="29"/>
      <c r="C427" s="29"/>
    </row>
    <row r="428" spans="1:3" s="10" customFormat="1" x14ac:dyDescent="0.25">
      <c r="A428" s="56"/>
      <c r="B428" s="29"/>
      <c r="C428" s="29"/>
    </row>
    <row r="429" spans="1:3" s="10" customFormat="1" x14ac:dyDescent="0.25">
      <c r="A429" s="56"/>
      <c r="B429" s="29"/>
      <c r="C429" s="29"/>
    </row>
    <row r="430" spans="1:3" s="10" customFormat="1" x14ac:dyDescent="0.25">
      <c r="A430" s="56"/>
      <c r="B430" s="29"/>
      <c r="C430" s="29"/>
    </row>
    <row r="431" spans="1:3" s="10" customFormat="1" x14ac:dyDescent="0.25">
      <c r="A431" s="56"/>
      <c r="B431" s="29"/>
      <c r="C431" s="29"/>
    </row>
    <row r="432" spans="1:3" s="10" customFormat="1" x14ac:dyDescent="0.25">
      <c r="A432" s="56"/>
      <c r="B432" s="29"/>
      <c r="C432" s="29"/>
    </row>
    <row r="433" spans="1:3" s="10" customFormat="1" x14ac:dyDescent="0.25">
      <c r="A433" s="56"/>
      <c r="B433" s="29"/>
      <c r="C433" s="29"/>
    </row>
    <row r="434" spans="1:3" s="10" customFormat="1" x14ac:dyDescent="0.25">
      <c r="A434" s="56"/>
      <c r="B434" s="29"/>
      <c r="C434" s="29"/>
    </row>
    <row r="435" spans="1:3" s="10" customFormat="1" x14ac:dyDescent="0.25">
      <c r="A435" s="56"/>
      <c r="B435" s="29"/>
      <c r="C435" s="29"/>
    </row>
    <row r="436" spans="1:3" s="10" customFormat="1" x14ac:dyDescent="0.25">
      <c r="A436" s="56"/>
      <c r="B436" s="29"/>
      <c r="C436" s="29"/>
    </row>
    <row r="437" spans="1:3" s="10" customFormat="1" x14ac:dyDescent="0.25">
      <c r="A437" s="56"/>
      <c r="B437" s="29"/>
      <c r="C437" s="29"/>
    </row>
    <row r="438" spans="1:3" s="10" customFormat="1" x14ac:dyDescent="0.25">
      <c r="A438" s="56"/>
      <c r="B438" s="29"/>
      <c r="C438" s="29"/>
    </row>
    <row r="439" spans="1:3" s="10" customFormat="1" x14ac:dyDescent="0.25">
      <c r="A439" s="56"/>
      <c r="B439" s="29"/>
      <c r="C439" s="29"/>
    </row>
    <row r="440" spans="1:3" s="10" customFormat="1" x14ac:dyDescent="0.25">
      <c r="A440" s="56"/>
      <c r="B440" s="29"/>
      <c r="C440" s="29"/>
    </row>
    <row r="441" spans="1:3" s="10" customFormat="1" x14ac:dyDescent="0.25">
      <c r="A441" s="56"/>
      <c r="B441" s="29"/>
      <c r="C441" s="29"/>
    </row>
    <row r="442" spans="1:3" s="10" customFormat="1" x14ac:dyDescent="0.25">
      <c r="A442" s="56"/>
      <c r="B442" s="29"/>
      <c r="C442" s="29"/>
    </row>
    <row r="443" spans="1:3" s="10" customFormat="1" x14ac:dyDescent="0.25">
      <c r="A443" s="56"/>
      <c r="B443" s="29"/>
      <c r="C443" s="29"/>
    </row>
    <row r="444" spans="1:3" s="10" customFormat="1" x14ac:dyDescent="0.25">
      <c r="A444" s="56"/>
      <c r="B444" s="29"/>
      <c r="C444" s="29"/>
    </row>
    <row r="445" spans="1:3" s="10" customFormat="1" x14ac:dyDescent="0.25">
      <c r="A445" s="56"/>
      <c r="B445" s="29"/>
      <c r="C445" s="29"/>
    </row>
    <row r="446" spans="1:3" s="10" customFormat="1" x14ac:dyDescent="0.25">
      <c r="A446" s="56"/>
      <c r="B446" s="29"/>
      <c r="C446" s="29"/>
    </row>
    <row r="447" spans="1:3" s="10" customFormat="1" x14ac:dyDescent="0.25">
      <c r="A447" s="56"/>
      <c r="B447" s="29"/>
      <c r="C447" s="29"/>
    </row>
    <row r="448" spans="1:3" s="10" customFormat="1" x14ac:dyDescent="0.25">
      <c r="A448" s="56"/>
      <c r="B448" s="29"/>
      <c r="C448" s="29"/>
    </row>
    <row r="449" spans="1:3" s="10" customFormat="1" x14ac:dyDescent="0.25">
      <c r="A449" s="56"/>
      <c r="B449" s="29"/>
      <c r="C449" s="29"/>
    </row>
    <row r="450" spans="1:3" s="10" customFormat="1" x14ac:dyDescent="0.25">
      <c r="A450" s="56"/>
      <c r="B450" s="29"/>
      <c r="C450" s="29"/>
    </row>
  </sheetData>
  <mergeCells count="2">
    <mergeCell ref="D6:G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1"/>
  <sheetViews>
    <sheetView view="pageBreakPreview" topLeftCell="E1" zoomScaleNormal="100" zoomScaleSheetLayoutView="100" workbookViewId="0">
      <selection activeCell="AB1" sqref="AB1"/>
    </sheetView>
  </sheetViews>
  <sheetFormatPr defaultColWidth="9.140625" defaultRowHeight="16.5" x14ac:dyDescent="0.25"/>
  <cols>
    <col min="1" max="1" width="16.5703125" style="272" customWidth="1"/>
    <col min="2" max="2" width="8.28515625" style="266" bestFit="1" customWidth="1"/>
    <col min="3" max="3" width="8.28515625" style="266" customWidth="1"/>
    <col min="4" max="4" width="8" style="266" bestFit="1" customWidth="1"/>
    <col min="5" max="6" width="9.85546875" style="266" customWidth="1"/>
    <col min="7" max="7" width="7.85546875" style="266" bestFit="1" customWidth="1"/>
    <col min="8" max="8" width="8.28515625" style="266" bestFit="1" customWidth="1"/>
    <col min="9" max="9" width="8.28515625" style="266" customWidth="1"/>
    <col min="10" max="10" width="7.85546875" style="266" bestFit="1" customWidth="1"/>
    <col min="11" max="11" width="8.28515625" style="1" bestFit="1" customWidth="1"/>
    <col min="12" max="12" width="8.28515625" style="1" customWidth="1"/>
    <col min="13" max="13" width="7.85546875" style="1" bestFit="1" customWidth="1"/>
    <col min="14" max="14" width="8.28515625" style="1" bestFit="1" customWidth="1"/>
    <col min="15" max="15" width="8.28515625" style="1" customWidth="1"/>
    <col min="16" max="16" width="7.85546875" style="1" bestFit="1" customWidth="1"/>
    <col min="17" max="17" width="8.28515625" style="1" bestFit="1" customWidth="1"/>
    <col min="18" max="18" width="8.28515625" style="1" customWidth="1"/>
    <col min="19" max="19" width="7.85546875" style="1" bestFit="1" customWidth="1"/>
    <col min="20" max="20" width="8.28515625" style="15" bestFit="1" customWidth="1"/>
    <col min="21" max="21" width="8.28515625" style="15" customWidth="1"/>
    <col min="22" max="22" width="7.85546875" style="15" bestFit="1" customWidth="1"/>
    <col min="23" max="23" width="8.28515625" style="15" bestFit="1" customWidth="1"/>
    <col min="24" max="24" width="8.28515625" style="15" customWidth="1"/>
    <col min="25" max="25" width="7.85546875" style="15" bestFit="1" customWidth="1"/>
    <col min="26" max="26" width="8.28515625" style="1" bestFit="1" customWidth="1"/>
    <col min="27" max="27" width="8.28515625" style="1" customWidth="1"/>
    <col min="28" max="28" width="8.7109375" style="1" customWidth="1"/>
    <col min="29" max="16384" width="9.140625" style="1"/>
  </cols>
  <sheetData>
    <row r="1" spans="1:28" x14ac:dyDescent="0.25">
      <c r="AB1" s="298" t="s">
        <v>567</v>
      </c>
    </row>
    <row r="2" spans="1:28" x14ac:dyDescent="0.2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75"/>
      <c r="L2" s="75"/>
      <c r="M2" s="75"/>
      <c r="N2" s="75"/>
      <c r="O2" s="75"/>
      <c r="P2" s="75"/>
      <c r="AB2" s="252" t="s">
        <v>556</v>
      </c>
    </row>
    <row r="3" spans="1:28" x14ac:dyDescent="0.25">
      <c r="A3" s="320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2"/>
      <c r="U3" s="288"/>
      <c r="V3" s="273"/>
      <c r="W3" s="273"/>
      <c r="X3" s="288"/>
      <c r="Y3" s="273"/>
    </row>
    <row r="4" spans="1:28" x14ac:dyDescent="0.25">
      <c r="A4" s="323" t="s">
        <v>53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2"/>
      <c r="U4" s="288"/>
      <c r="V4" s="273"/>
      <c r="W4" s="273"/>
      <c r="X4" s="288"/>
      <c r="Y4" s="273"/>
    </row>
    <row r="5" spans="1:28" s="2" customFormat="1" ht="19.5" x14ac:dyDescent="0.3">
      <c r="A5" s="323" t="s">
        <v>280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2"/>
      <c r="U5" s="288"/>
      <c r="V5" s="273"/>
      <c r="W5" s="273"/>
      <c r="X5" s="288"/>
      <c r="Y5" s="273"/>
    </row>
    <row r="6" spans="1:28" s="2" customFormat="1" ht="19.5" x14ac:dyDescent="0.3">
      <c r="A6" s="270"/>
      <c r="B6" s="271"/>
      <c r="C6" s="271"/>
      <c r="D6" s="271"/>
      <c r="E6" s="271"/>
      <c r="F6" s="271"/>
      <c r="G6" s="271"/>
      <c r="H6" s="271"/>
      <c r="I6" s="271"/>
      <c r="J6" s="271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108"/>
      <c r="Y6" s="108"/>
      <c r="Z6" s="108"/>
      <c r="AA6" s="108"/>
    </row>
    <row r="7" spans="1:28" s="13" customFormat="1" ht="38.25" customHeight="1" x14ac:dyDescent="0.2">
      <c r="A7" s="122"/>
      <c r="B7" s="314" t="s">
        <v>26</v>
      </c>
      <c r="C7" s="315"/>
      <c r="D7" s="316"/>
      <c r="E7" s="314" t="s">
        <v>94</v>
      </c>
      <c r="F7" s="315"/>
      <c r="G7" s="316"/>
      <c r="H7" s="314" t="s">
        <v>31</v>
      </c>
      <c r="I7" s="315"/>
      <c r="J7" s="316"/>
      <c r="K7" s="314" t="s">
        <v>55</v>
      </c>
      <c r="L7" s="315"/>
      <c r="M7" s="316"/>
      <c r="N7" s="314" t="s">
        <v>56</v>
      </c>
      <c r="O7" s="315"/>
      <c r="P7" s="316"/>
      <c r="Q7" s="314" t="s">
        <v>57</v>
      </c>
      <c r="R7" s="315"/>
      <c r="S7" s="316"/>
      <c r="T7" s="314" t="s">
        <v>24</v>
      </c>
      <c r="U7" s="315"/>
      <c r="V7" s="316"/>
      <c r="W7" s="314" t="s">
        <v>58</v>
      </c>
      <c r="X7" s="315"/>
      <c r="Y7" s="316"/>
      <c r="Z7" s="317" t="s">
        <v>27</v>
      </c>
      <c r="AA7" s="318"/>
      <c r="AB7" s="319"/>
    </row>
    <row r="8" spans="1:28" s="13" customFormat="1" ht="33.75" customHeight="1" x14ac:dyDescent="0.2">
      <c r="A8" s="122"/>
      <c r="B8" s="14" t="s">
        <v>51</v>
      </c>
      <c r="C8" s="14" t="s">
        <v>521</v>
      </c>
      <c r="D8" s="14" t="s">
        <v>555</v>
      </c>
      <c r="E8" s="14" t="s">
        <v>51</v>
      </c>
      <c r="F8" s="14" t="s">
        <v>521</v>
      </c>
      <c r="G8" s="14" t="s">
        <v>555</v>
      </c>
      <c r="H8" s="14" t="s">
        <v>51</v>
      </c>
      <c r="I8" s="14" t="s">
        <v>521</v>
      </c>
      <c r="J8" s="14" t="s">
        <v>555</v>
      </c>
      <c r="K8" s="14" t="s">
        <v>51</v>
      </c>
      <c r="L8" s="14" t="s">
        <v>521</v>
      </c>
      <c r="M8" s="14" t="s">
        <v>555</v>
      </c>
      <c r="N8" s="14" t="s">
        <v>51</v>
      </c>
      <c r="O8" s="14" t="s">
        <v>521</v>
      </c>
      <c r="P8" s="14" t="s">
        <v>555</v>
      </c>
      <c r="Q8" s="14" t="s">
        <v>51</v>
      </c>
      <c r="R8" s="14" t="s">
        <v>521</v>
      </c>
      <c r="S8" s="14" t="s">
        <v>555</v>
      </c>
      <c r="T8" s="14" t="s">
        <v>51</v>
      </c>
      <c r="U8" s="14" t="s">
        <v>521</v>
      </c>
      <c r="V8" s="14" t="s">
        <v>555</v>
      </c>
      <c r="W8" s="14" t="s">
        <v>51</v>
      </c>
      <c r="X8" s="14" t="s">
        <v>521</v>
      </c>
      <c r="Y8" s="14" t="s">
        <v>555</v>
      </c>
      <c r="Z8" s="14" t="s">
        <v>51</v>
      </c>
      <c r="AA8" s="14" t="s">
        <v>521</v>
      </c>
      <c r="AB8" s="14" t="s">
        <v>555</v>
      </c>
    </row>
    <row r="9" spans="1:28" ht="23.25" customHeight="1" x14ac:dyDescent="0.25">
      <c r="A9" s="16" t="s">
        <v>47</v>
      </c>
      <c r="B9" s="3">
        <v>273006</v>
      </c>
      <c r="C9" s="3">
        <v>273208</v>
      </c>
      <c r="D9" s="3">
        <v>278013</v>
      </c>
      <c r="E9" s="3">
        <v>54233</v>
      </c>
      <c r="F9" s="3">
        <v>54272</v>
      </c>
      <c r="G9" s="3">
        <v>55258</v>
      </c>
      <c r="H9" s="3">
        <v>76300</v>
      </c>
      <c r="I9" s="3">
        <v>79571</v>
      </c>
      <c r="J9" s="3">
        <v>80435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8000</v>
      </c>
      <c r="R9" s="3">
        <v>8000</v>
      </c>
      <c r="S9" s="3">
        <v>8000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 t="shared" ref="Z9:AB10" si="0">B9+E9+H9+K9+N9+Q9+T9+W9</f>
        <v>411539</v>
      </c>
      <c r="AA9" s="3">
        <f t="shared" si="0"/>
        <v>415051</v>
      </c>
      <c r="AB9" s="3">
        <f t="shared" si="0"/>
        <v>421706</v>
      </c>
    </row>
    <row r="10" spans="1:28" s="266" customFormat="1" ht="26.25" x14ac:dyDescent="0.25">
      <c r="A10" s="16" t="s">
        <v>93</v>
      </c>
      <c r="B10" s="3">
        <v>24500</v>
      </c>
      <c r="C10" s="3">
        <v>27868</v>
      </c>
      <c r="D10" s="3">
        <v>28552</v>
      </c>
      <c r="E10" s="3">
        <v>4650</v>
      </c>
      <c r="F10" s="3">
        <v>5307</v>
      </c>
      <c r="G10" s="3">
        <v>5453</v>
      </c>
      <c r="H10" s="3">
        <v>3700</v>
      </c>
      <c r="I10" s="3">
        <v>3700</v>
      </c>
      <c r="J10" s="3">
        <v>3722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650</v>
      </c>
      <c r="R10" s="3">
        <v>650</v>
      </c>
      <c r="S10" s="3">
        <v>650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f t="shared" si="0"/>
        <v>33500</v>
      </c>
      <c r="AA10" s="3">
        <f t="shared" si="0"/>
        <v>37525</v>
      </c>
      <c r="AB10" s="3">
        <f t="shared" si="0"/>
        <v>38377</v>
      </c>
    </row>
    <row r="11" spans="1:28" s="17" customFormat="1" ht="24.75" customHeight="1" x14ac:dyDescent="0.25">
      <c r="A11" s="110" t="s">
        <v>28</v>
      </c>
      <c r="B11" s="4">
        <f t="shared" ref="B11:AB11" si="1">B9+B10</f>
        <v>297506</v>
      </c>
      <c r="C11" s="4">
        <f t="shared" ref="C11" si="2">C9+C10</f>
        <v>301076</v>
      </c>
      <c r="D11" s="4">
        <f t="shared" si="1"/>
        <v>306565</v>
      </c>
      <c r="E11" s="4">
        <f t="shared" si="1"/>
        <v>58883</v>
      </c>
      <c r="F11" s="4">
        <f t="shared" ref="F11" si="3">F9+F10</f>
        <v>59579</v>
      </c>
      <c r="G11" s="4">
        <f t="shared" si="1"/>
        <v>60711</v>
      </c>
      <c r="H11" s="4">
        <f t="shared" si="1"/>
        <v>80000</v>
      </c>
      <c r="I11" s="4">
        <f t="shared" ref="I11" si="4">I9+I10</f>
        <v>83271</v>
      </c>
      <c r="J11" s="4">
        <f t="shared" si="1"/>
        <v>84157</v>
      </c>
      <c r="K11" s="4">
        <f t="shared" si="1"/>
        <v>0</v>
      </c>
      <c r="L11" s="4">
        <f t="shared" ref="L11" si="5">L9+L10</f>
        <v>0</v>
      </c>
      <c r="M11" s="4">
        <f t="shared" si="1"/>
        <v>0</v>
      </c>
      <c r="N11" s="4">
        <f t="shared" si="1"/>
        <v>0</v>
      </c>
      <c r="O11" s="4">
        <f t="shared" ref="O11" si="6">O9+O10</f>
        <v>0</v>
      </c>
      <c r="P11" s="4">
        <f t="shared" si="1"/>
        <v>0</v>
      </c>
      <c r="Q11" s="4">
        <f t="shared" si="1"/>
        <v>8650</v>
      </c>
      <c r="R11" s="4">
        <f t="shared" ref="R11" si="7">R9+R10</f>
        <v>8650</v>
      </c>
      <c r="S11" s="4">
        <f t="shared" si="1"/>
        <v>8650</v>
      </c>
      <c r="T11" s="4">
        <f t="shared" si="1"/>
        <v>0</v>
      </c>
      <c r="U11" s="4">
        <f t="shared" ref="U11" si="8">U9+U10</f>
        <v>0</v>
      </c>
      <c r="V11" s="4">
        <f t="shared" si="1"/>
        <v>0</v>
      </c>
      <c r="W11" s="4">
        <f t="shared" si="1"/>
        <v>0</v>
      </c>
      <c r="X11" s="4">
        <f t="shared" ref="X11" si="9">X9+X10</f>
        <v>0</v>
      </c>
      <c r="Y11" s="4">
        <f t="shared" si="1"/>
        <v>0</v>
      </c>
      <c r="Z11" s="4">
        <f t="shared" si="1"/>
        <v>445039</v>
      </c>
      <c r="AA11" s="4">
        <f t="shared" ref="AA11" si="10">AA9+AA10</f>
        <v>452576</v>
      </c>
      <c r="AB11" s="4">
        <f t="shared" si="1"/>
        <v>460083</v>
      </c>
    </row>
  </sheetData>
  <mergeCells count="12">
    <mergeCell ref="W7:Y7"/>
    <mergeCell ref="Z7:AB7"/>
    <mergeCell ref="A3:T3"/>
    <mergeCell ref="A4:T4"/>
    <mergeCell ref="A5:T5"/>
    <mergeCell ref="B7:D7"/>
    <mergeCell ref="E7:G7"/>
    <mergeCell ref="H7:J7"/>
    <mergeCell ref="K7:M7"/>
    <mergeCell ref="N7:P7"/>
    <mergeCell ref="Q7:S7"/>
    <mergeCell ref="T7:V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6"/>
  <sheetViews>
    <sheetView view="pageBreakPreview" zoomScale="110" zoomScaleNormal="100" zoomScaleSheetLayoutView="110" workbookViewId="0">
      <selection activeCell="M2" sqref="M2"/>
    </sheetView>
  </sheetViews>
  <sheetFormatPr defaultRowHeight="12.75" x14ac:dyDescent="0.2"/>
  <cols>
    <col min="1" max="1" width="40" style="138" customWidth="1"/>
    <col min="2" max="2" width="10.42578125" style="138" customWidth="1"/>
    <col min="3" max="4" width="10.42578125" style="123" customWidth="1"/>
    <col min="5" max="6" width="10.28515625" style="123" customWidth="1"/>
    <col min="7" max="7" width="4.7109375" style="138" customWidth="1"/>
    <col min="8" max="8" width="32.42578125" style="138" customWidth="1"/>
    <col min="9" max="9" width="10.42578125" style="138" customWidth="1"/>
    <col min="10" max="10" width="10.7109375" style="123" bestFit="1" customWidth="1"/>
    <col min="11" max="11" width="9.140625" style="138"/>
    <col min="12" max="13" width="10.85546875" style="138" customWidth="1"/>
    <col min="14" max="251" width="9.140625" style="138"/>
    <col min="252" max="252" width="40" style="138" customWidth="1"/>
    <col min="253" max="253" width="12" style="138" customWidth="1"/>
    <col min="254" max="256" width="10.42578125" style="138" customWidth="1"/>
    <col min="257" max="257" width="11" style="138" customWidth="1"/>
    <col min="258" max="258" width="4.7109375" style="138" customWidth="1"/>
    <col min="259" max="259" width="32.42578125" style="138" customWidth="1"/>
    <col min="260" max="260" width="12" style="138" customWidth="1"/>
    <col min="261" max="263" width="13.5703125" style="138" customWidth="1"/>
    <col min="264" max="264" width="11" style="138" customWidth="1"/>
    <col min="265" max="507" width="9.140625" style="138"/>
    <col min="508" max="508" width="40" style="138" customWidth="1"/>
    <col min="509" max="509" width="12" style="138" customWidth="1"/>
    <col min="510" max="512" width="10.42578125" style="138" customWidth="1"/>
    <col min="513" max="513" width="11" style="138" customWidth="1"/>
    <col min="514" max="514" width="4.7109375" style="138" customWidth="1"/>
    <col min="515" max="515" width="32.42578125" style="138" customWidth="1"/>
    <col min="516" max="516" width="12" style="138" customWidth="1"/>
    <col min="517" max="519" width="13.5703125" style="138" customWidth="1"/>
    <col min="520" max="520" width="11" style="138" customWidth="1"/>
    <col min="521" max="763" width="9.140625" style="138"/>
    <col min="764" max="764" width="40" style="138" customWidth="1"/>
    <col min="765" max="765" width="12" style="138" customWidth="1"/>
    <col min="766" max="768" width="10.42578125" style="138" customWidth="1"/>
    <col min="769" max="769" width="11" style="138" customWidth="1"/>
    <col min="770" max="770" width="4.7109375" style="138" customWidth="1"/>
    <col min="771" max="771" width="32.42578125" style="138" customWidth="1"/>
    <col min="772" max="772" width="12" style="138" customWidth="1"/>
    <col min="773" max="775" width="13.5703125" style="138" customWidth="1"/>
    <col min="776" max="776" width="11" style="138" customWidth="1"/>
    <col min="777" max="1019" width="9.140625" style="138"/>
    <col min="1020" max="1020" width="40" style="138" customWidth="1"/>
    <col min="1021" max="1021" width="12" style="138" customWidth="1"/>
    <col min="1022" max="1024" width="10.42578125" style="138" customWidth="1"/>
    <col min="1025" max="1025" width="11" style="138" customWidth="1"/>
    <col min="1026" max="1026" width="4.7109375" style="138" customWidth="1"/>
    <col min="1027" max="1027" width="32.42578125" style="138" customWidth="1"/>
    <col min="1028" max="1028" width="12" style="138" customWidth="1"/>
    <col min="1029" max="1031" width="13.5703125" style="138" customWidth="1"/>
    <col min="1032" max="1032" width="11" style="138" customWidth="1"/>
    <col min="1033" max="1275" width="9.140625" style="138"/>
    <col min="1276" max="1276" width="40" style="138" customWidth="1"/>
    <col min="1277" max="1277" width="12" style="138" customWidth="1"/>
    <col min="1278" max="1280" width="10.42578125" style="138" customWidth="1"/>
    <col min="1281" max="1281" width="11" style="138" customWidth="1"/>
    <col min="1282" max="1282" width="4.7109375" style="138" customWidth="1"/>
    <col min="1283" max="1283" width="32.42578125" style="138" customWidth="1"/>
    <col min="1284" max="1284" width="12" style="138" customWidth="1"/>
    <col min="1285" max="1287" width="13.5703125" style="138" customWidth="1"/>
    <col min="1288" max="1288" width="11" style="138" customWidth="1"/>
    <col min="1289" max="1531" width="9.140625" style="138"/>
    <col min="1532" max="1532" width="40" style="138" customWidth="1"/>
    <col min="1533" max="1533" width="12" style="138" customWidth="1"/>
    <col min="1534" max="1536" width="10.42578125" style="138" customWidth="1"/>
    <col min="1537" max="1537" width="11" style="138" customWidth="1"/>
    <col min="1538" max="1538" width="4.7109375" style="138" customWidth="1"/>
    <col min="1539" max="1539" width="32.42578125" style="138" customWidth="1"/>
    <col min="1540" max="1540" width="12" style="138" customWidth="1"/>
    <col min="1541" max="1543" width="13.5703125" style="138" customWidth="1"/>
    <col min="1544" max="1544" width="11" style="138" customWidth="1"/>
    <col min="1545" max="1787" width="9.140625" style="138"/>
    <col min="1788" max="1788" width="40" style="138" customWidth="1"/>
    <col min="1789" max="1789" width="12" style="138" customWidth="1"/>
    <col min="1790" max="1792" width="10.42578125" style="138" customWidth="1"/>
    <col min="1793" max="1793" width="11" style="138" customWidth="1"/>
    <col min="1794" max="1794" width="4.7109375" style="138" customWidth="1"/>
    <col min="1795" max="1795" width="32.42578125" style="138" customWidth="1"/>
    <col min="1796" max="1796" width="12" style="138" customWidth="1"/>
    <col min="1797" max="1799" width="13.5703125" style="138" customWidth="1"/>
    <col min="1800" max="1800" width="11" style="138" customWidth="1"/>
    <col min="1801" max="2043" width="9.140625" style="138"/>
    <col min="2044" max="2044" width="40" style="138" customWidth="1"/>
    <col min="2045" max="2045" width="12" style="138" customWidth="1"/>
    <col min="2046" max="2048" width="10.42578125" style="138" customWidth="1"/>
    <col min="2049" max="2049" width="11" style="138" customWidth="1"/>
    <col min="2050" max="2050" width="4.7109375" style="138" customWidth="1"/>
    <col min="2051" max="2051" width="32.42578125" style="138" customWidth="1"/>
    <col min="2052" max="2052" width="12" style="138" customWidth="1"/>
    <col min="2053" max="2055" width="13.5703125" style="138" customWidth="1"/>
    <col min="2056" max="2056" width="11" style="138" customWidth="1"/>
    <col min="2057" max="2299" width="9.140625" style="138"/>
    <col min="2300" max="2300" width="40" style="138" customWidth="1"/>
    <col min="2301" max="2301" width="12" style="138" customWidth="1"/>
    <col min="2302" max="2304" width="10.42578125" style="138" customWidth="1"/>
    <col min="2305" max="2305" width="11" style="138" customWidth="1"/>
    <col min="2306" max="2306" width="4.7109375" style="138" customWidth="1"/>
    <col min="2307" max="2307" width="32.42578125" style="138" customWidth="1"/>
    <col min="2308" max="2308" width="12" style="138" customWidth="1"/>
    <col min="2309" max="2311" width="13.5703125" style="138" customWidth="1"/>
    <col min="2312" max="2312" width="11" style="138" customWidth="1"/>
    <col min="2313" max="2555" width="9.140625" style="138"/>
    <col min="2556" max="2556" width="40" style="138" customWidth="1"/>
    <col min="2557" max="2557" width="12" style="138" customWidth="1"/>
    <col min="2558" max="2560" width="10.42578125" style="138" customWidth="1"/>
    <col min="2561" max="2561" width="11" style="138" customWidth="1"/>
    <col min="2562" max="2562" width="4.7109375" style="138" customWidth="1"/>
    <col min="2563" max="2563" width="32.42578125" style="138" customWidth="1"/>
    <col min="2564" max="2564" width="12" style="138" customWidth="1"/>
    <col min="2565" max="2567" width="13.5703125" style="138" customWidth="1"/>
    <col min="2568" max="2568" width="11" style="138" customWidth="1"/>
    <col min="2569" max="2811" width="9.140625" style="138"/>
    <col min="2812" max="2812" width="40" style="138" customWidth="1"/>
    <col min="2813" max="2813" width="12" style="138" customWidth="1"/>
    <col min="2814" max="2816" width="10.42578125" style="138" customWidth="1"/>
    <col min="2817" max="2817" width="11" style="138" customWidth="1"/>
    <col min="2818" max="2818" width="4.7109375" style="138" customWidth="1"/>
    <col min="2819" max="2819" width="32.42578125" style="138" customWidth="1"/>
    <col min="2820" max="2820" width="12" style="138" customWidth="1"/>
    <col min="2821" max="2823" width="13.5703125" style="138" customWidth="1"/>
    <col min="2824" max="2824" width="11" style="138" customWidth="1"/>
    <col min="2825" max="3067" width="9.140625" style="138"/>
    <col min="3068" max="3068" width="40" style="138" customWidth="1"/>
    <col min="3069" max="3069" width="12" style="138" customWidth="1"/>
    <col min="3070" max="3072" width="10.42578125" style="138" customWidth="1"/>
    <col min="3073" max="3073" width="11" style="138" customWidth="1"/>
    <col min="3074" max="3074" width="4.7109375" style="138" customWidth="1"/>
    <col min="3075" max="3075" width="32.42578125" style="138" customWidth="1"/>
    <col min="3076" max="3076" width="12" style="138" customWidth="1"/>
    <col min="3077" max="3079" width="13.5703125" style="138" customWidth="1"/>
    <col min="3080" max="3080" width="11" style="138" customWidth="1"/>
    <col min="3081" max="3323" width="9.140625" style="138"/>
    <col min="3324" max="3324" width="40" style="138" customWidth="1"/>
    <col min="3325" max="3325" width="12" style="138" customWidth="1"/>
    <col min="3326" max="3328" width="10.42578125" style="138" customWidth="1"/>
    <col min="3329" max="3329" width="11" style="138" customWidth="1"/>
    <col min="3330" max="3330" width="4.7109375" style="138" customWidth="1"/>
    <col min="3331" max="3331" width="32.42578125" style="138" customWidth="1"/>
    <col min="3332" max="3332" width="12" style="138" customWidth="1"/>
    <col min="3333" max="3335" width="13.5703125" style="138" customWidth="1"/>
    <col min="3336" max="3336" width="11" style="138" customWidth="1"/>
    <col min="3337" max="3579" width="9.140625" style="138"/>
    <col min="3580" max="3580" width="40" style="138" customWidth="1"/>
    <col min="3581" max="3581" width="12" style="138" customWidth="1"/>
    <col min="3582" max="3584" width="10.42578125" style="138" customWidth="1"/>
    <col min="3585" max="3585" width="11" style="138" customWidth="1"/>
    <col min="3586" max="3586" width="4.7109375" style="138" customWidth="1"/>
    <col min="3587" max="3587" width="32.42578125" style="138" customWidth="1"/>
    <col min="3588" max="3588" width="12" style="138" customWidth="1"/>
    <col min="3589" max="3591" width="13.5703125" style="138" customWidth="1"/>
    <col min="3592" max="3592" width="11" style="138" customWidth="1"/>
    <col min="3593" max="3835" width="9.140625" style="138"/>
    <col min="3836" max="3836" width="40" style="138" customWidth="1"/>
    <col min="3837" max="3837" width="12" style="138" customWidth="1"/>
    <col min="3838" max="3840" width="10.42578125" style="138" customWidth="1"/>
    <col min="3841" max="3841" width="11" style="138" customWidth="1"/>
    <col min="3842" max="3842" width="4.7109375" style="138" customWidth="1"/>
    <col min="3843" max="3843" width="32.42578125" style="138" customWidth="1"/>
    <col min="3844" max="3844" width="12" style="138" customWidth="1"/>
    <col min="3845" max="3847" width="13.5703125" style="138" customWidth="1"/>
    <col min="3848" max="3848" width="11" style="138" customWidth="1"/>
    <col min="3849" max="4091" width="9.140625" style="138"/>
    <col min="4092" max="4092" width="40" style="138" customWidth="1"/>
    <col min="4093" max="4093" width="12" style="138" customWidth="1"/>
    <col min="4094" max="4096" width="10.42578125" style="138" customWidth="1"/>
    <col min="4097" max="4097" width="11" style="138" customWidth="1"/>
    <col min="4098" max="4098" width="4.7109375" style="138" customWidth="1"/>
    <col min="4099" max="4099" width="32.42578125" style="138" customWidth="1"/>
    <col min="4100" max="4100" width="12" style="138" customWidth="1"/>
    <col min="4101" max="4103" width="13.5703125" style="138" customWidth="1"/>
    <col min="4104" max="4104" width="11" style="138" customWidth="1"/>
    <col min="4105" max="4347" width="9.140625" style="138"/>
    <col min="4348" max="4348" width="40" style="138" customWidth="1"/>
    <col min="4349" max="4349" width="12" style="138" customWidth="1"/>
    <col min="4350" max="4352" width="10.42578125" style="138" customWidth="1"/>
    <col min="4353" max="4353" width="11" style="138" customWidth="1"/>
    <col min="4354" max="4354" width="4.7109375" style="138" customWidth="1"/>
    <col min="4355" max="4355" width="32.42578125" style="138" customWidth="1"/>
    <col min="4356" max="4356" width="12" style="138" customWidth="1"/>
    <col min="4357" max="4359" width="13.5703125" style="138" customWidth="1"/>
    <col min="4360" max="4360" width="11" style="138" customWidth="1"/>
    <col min="4361" max="4603" width="9.140625" style="138"/>
    <col min="4604" max="4604" width="40" style="138" customWidth="1"/>
    <col min="4605" max="4605" width="12" style="138" customWidth="1"/>
    <col min="4606" max="4608" width="10.42578125" style="138" customWidth="1"/>
    <col min="4609" max="4609" width="11" style="138" customWidth="1"/>
    <col min="4610" max="4610" width="4.7109375" style="138" customWidth="1"/>
    <col min="4611" max="4611" width="32.42578125" style="138" customWidth="1"/>
    <col min="4612" max="4612" width="12" style="138" customWidth="1"/>
    <col min="4613" max="4615" width="13.5703125" style="138" customWidth="1"/>
    <col min="4616" max="4616" width="11" style="138" customWidth="1"/>
    <col min="4617" max="4859" width="9.140625" style="138"/>
    <col min="4860" max="4860" width="40" style="138" customWidth="1"/>
    <col min="4861" max="4861" width="12" style="138" customWidth="1"/>
    <col min="4862" max="4864" width="10.42578125" style="138" customWidth="1"/>
    <col min="4865" max="4865" width="11" style="138" customWidth="1"/>
    <col min="4866" max="4866" width="4.7109375" style="138" customWidth="1"/>
    <col min="4867" max="4867" width="32.42578125" style="138" customWidth="1"/>
    <col min="4868" max="4868" width="12" style="138" customWidth="1"/>
    <col min="4869" max="4871" width="13.5703125" style="138" customWidth="1"/>
    <col min="4872" max="4872" width="11" style="138" customWidth="1"/>
    <col min="4873" max="5115" width="9.140625" style="138"/>
    <col min="5116" max="5116" width="40" style="138" customWidth="1"/>
    <col min="5117" max="5117" width="12" style="138" customWidth="1"/>
    <col min="5118" max="5120" width="10.42578125" style="138" customWidth="1"/>
    <col min="5121" max="5121" width="11" style="138" customWidth="1"/>
    <col min="5122" max="5122" width="4.7109375" style="138" customWidth="1"/>
    <col min="5123" max="5123" width="32.42578125" style="138" customWidth="1"/>
    <col min="5124" max="5124" width="12" style="138" customWidth="1"/>
    <col min="5125" max="5127" width="13.5703125" style="138" customWidth="1"/>
    <col min="5128" max="5128" width="11" style="138" customWidth="1"/>
    <col min="5129" max="5371" width="9.140625" style="138"/>
    <col min="5372" max="5372" width="40" style="138" customWidth="1"/>
    <col min="5373" max="5373" width="12" style="138" customWidth="1"/>
    <col min="5374" max="5376" width="10.42578125" style="138" customWidth="1"/>
    <col min="5377" max="5377" width="11" style="138" customWidth="1"/>
    <col min="5378" max="5378" width="4.7109375" style="138" customWidth="1"/>
    <col min="5379" max="5379" width="32.42578125" style="138" customWidth="1"/>
    <col min="5380" max="5380" width="12" style="138" customWidth="1"/>
    <col min="5381" max="5383" width="13.5703125" style="138" customWidth="1"/>
    <col min="5384" max="5384" width="11" style="138" customWidth="1"/>
    <col min="5385" max="5627" width="9.140625" style="138"/>
    <col min="5628" max="5628" width="40" style="138" customWidth="1"/>
    <col min="5629" max="5629" width="12" style="138" customWidth="1"/>
    <col min="5630" max="5632" width="10.42578125" style="138" customWidth="1"/>
    <col min="5633" max="5633" width="11" style="138" customWidth="1"/>
    <col min="5634" max="5634" width="4.7109375" style="138" customWidth="1"/>
    <col min="5635" max="5635" width="32.42578125" style="138" customWidth="1"/>
    <col min="5636" max="5636" width="12" style="138" customWidth="1"/>
    <col min="5637" max="5639" width="13.5703125" style="138" customWidth="1"/>
    <col min="5640" max="5640" width="11" style="138" customWidth="1"/>
    <col min="5641" max="5883" width="9.140625" style="138"/>
    <col min="5884" max="5884" width="40" style="138" customWidth="1"/>
    <col min="5885" max="5885" width="12" style="138" customWidth="1"/>
    <col min="5886" max="5888" width="10.42578125" style="138" customWidth="1"/>
    <col min="5889" max="5889" width="11" style="138" customWidth="1"/>
    <col min="5890" max="5890" width="4.7109375" style="138" customWidth="1"/>
    <col min="5891" max="5891" width="32.42578125" style="138" customWidth="1"/>
    <col min="5892" max="5892" width="12" style="138" customWidth="1"/>
    <col min="5893" max="5895" width="13.5703125" style="138" customWidth="1"/>
    <col min="5896" max="5896" width="11" style="138" customWidth="1"/>
    <col min="5897" max="6139" width="9.140625" style="138"/>
    <col min="6140" max="6140" width="40" style="138" customWidth="1"/>
    <col min="6141" max="6141" width="12" style="138" customWidth="1"/>
    <col min="6142" max="6144" width="10.42578125" style="138" customWidth="1"/>
    <col min="6145" max="6145" width="11" style="138" customWidth="1"/>
    <col min="6146" max="6146" width="4.7109375" style="138" customWidth="1"/>
    <col min="6147" max="6147" width="32.42578125" style="138" customWidth="1"/>
    <col min="6148" max="6148" width="12" style="138" customWidth="1"/>
    <col min="6149" max="6151" width="13.5703125" style="138" customWidth="1"/>
    <col min="6152" max="6152" width="11" style="138" customWidth="1"/>
    <col min="6153" max="6395" width="9.140625" style="138"/>
    <col min="6396" max="6396" width="40" style="138" customWidth="1"/>
    <col min="6397" max="6397" width="12" style="138" customWidth="1"/>
    <col min="6398" max="6400" width="10.42578125" style="138" customWidth="1"/>
    <col min="6401" max="6401" width="11" style="138" customWidth="1"/>
    <col min="6402" max="6402" width="4.7109375" style="138" customWidth="1"/>
    <col min="6403" max="6403" width="32.42578125" style="138" customWidth="1"/>
    <col min="6404" max="6404" width="12" style="138" customWidth="1"/>
    <col min="6405" max="6407" width="13.5703125" style="138" customWidth="1"/>
    <col min="6408" max="6408" width="11" style="138" customWidth="1"/>
    <col min="6409" max="6651" width="9.140625" style="138"/>
    <col min="6652" max="6652" width="40" style="138" customWidth="1"/>
    <col min="6653" max="6653" width="12" style="138" customWidth="1"/>
    <col min="6654" max="6656" width="10.42578125" style="138" customWidth="1"/>
    <col min="6657" max="6657" width="11" style="138" customWidth="1"/>
    <col min="6658" max="6658" width="4.7109375" style="138" customWidth="1"/>
    <col min="6659" max="6659" width="32.42578125" style="138" customWidth="1"/>
    <col min="6660" max="6660" width="12" style="138" customWidth="1"/>
    <col min="6661" max="6663" width="13.5703125" style="138" customWidth="1"/>
    <col min="6664" max="6664" width="11" style="138" customWidth="1"/>
    <col min="6665" max="6907" width="9.140625" style="138"/>
    <col min="6908" max="6908" width="40" style="138" customWidth="1"/>
    <col min="6909" max="6909" width="12" style="138" customWidth="1"/>
    <col min="6910" max="6912" width="10.42578125" style="138" customWidth="1"/>
    <col min="6913" max="6913" width="11" style="138" customWidth="1"/>
    <col min="6914" max="6914" width="4.7109375" style="138" customWidth="1"/>
    <col min="6915" max="6915" width="32.42578125" style="138" customWidth="1"/>
    <col min="6916" max="6916" width="12" style="138" customWidth="1"/>
    <col min="6917" max="6919" width="13.5703125" style="138" customWidth="1"/>
    <col min="6920" max="6920" width="11" style="138" customWidth="1"/>
    <col min="6921" max="7163" width="9.140625" style="138"/>
    <col min="7164" max="7164" width="40" style="138" customWidth="1"/>
    <col min="7165" max="7165" width="12" style="138" customWidth="1"/>
    <col min="7166" max="7168" width="10.42578125" style="138" customWidth="1"/>
    <col min="7169" max="7169" width="11" style="138" customWidth="1"/>
    <col min="7170" max="7170" width="4.7109375" style="138" customWidth="1"/>
    <col min="7171" max="7171" width="32.42578125" style="138" customWidth="1"/>
    <col min="7172" max="7172" width="12" style="138" customWidth="1"/>
    <col min="7173" max="7175" width="13.5703125" style="138" customWidth="1"/>
    <col min="7176" max="7176" width="11" style="138" customWidth="1"/>
    <col min="7177" max="7419" width="9.140625" style="138"/>
    <col min="7420" max="7420" width="40" style="138" customWidth="1"/>
    <col min="7421" max="7421" width="12" style="138" customWidth="1"/>
    <col min="7422" max="7424" width="10.42578125" style="138" customWidth="1"/>
    <col min="7425" max="7425" width="11" style="138" customWidth="1"/>
    <col min="7426" max="7426" width="4.7109375" style="138" customWidth="1"/>
    <col min="7427" max="7427" width="32.42578125" style="138" customWidth="1"/>
    <col min="7428" max="7428" width="12" style="138" customWidth="1"/>
    <col min="7429" max="7431" width="13.5703125" style="138" customWidth="1"/>
    <col min="7432" max="7432" width="11" style="138" customWidth="1"/>
    <col min="7433" max="7675" width="9.140625" style="138"/>
    <col min="7676" max="7676" width="40" style="138" customWidth="1"/>
    <col min="7677" max="7677" width="12" style="138" customWidth="1"/>
    <col min="7678" max="7680" width="10.42578125" style="138" customWidth="1"/>
    <col min="7681" max="7681" width="11" style="138" customWidth="1"/>
    <col min="7682" max="7682" width="4.7109375" style="138" customWidth="1"/>
    <col min="7683" max="7683" width="32.42578125" style="138" customWidth="1"/>
    <col min="7684" max="7684" width="12" style="138" customWidth="1"/>
    <col min="7685" max="7687" width="13.5703125" style="138" customWidth="1"/>
    <col min="7688" max="7688" width="11" style="138" customWidth="1"/>
    <col min="7689" max="7931" width="9.140625" style="138"/>
    <col min="7932" max="7932" width="40" style="138" customWidth="1"/>
    <col min="7933" max="7933" width="12" style="138" customWidth="1"/>
    <col min="7934" max="7936" width="10.42578125" style="138" customWidth="1"/>
    <col min="7937" max="7937" width="11" style="138" customWidth="1"/>
    <col min="7938" max="7938" width="4.7109375" style="138" customWidth="1"/>
    <col min="7939" max="7939" width="32.42578125" style="138" customWidth="1"/>
    <col min="7940" max="7940" width="12" style="138" customWidth="1"/>
    <col min="7941" max="7943" width="13.5703125" style="138" customWidth="1"/>
    <col min="7944" max="7944" width="11" style="138" customWidth="1"/>
    <col min="7945" max="8187" width="9.140625" style="138"/>
    <col min="8188" max="8188" width="40" style="138" customWidth="1"/>
    <col min="8189" max="8189" width="12" style="138" customWidth="1"/>
    <col min="8190" max="8192" width="10.42578125" style="138" customWidth="1"/>
    <col min="8193" max="8193" width="11" style="138" customWidth="1"/>
    <col min="8194" max="8194" width="4.7109375" style="138" customWidth="1"/>
    <col min="8195" max="8195" width="32.42578125" style="138" customWidth="1"/>
    <col min="8196" max="8196" width="12" style="138" customWidth="1"/>
    <col min="8197" max="8199" width="13.5703125" style="138" customWidth="1"/>
    <col min="8200" max="8200" width="11" style="138" customWidth="1"/>
    <col min="8201" max="8443" width="9.140625" style="138"/>
    <col min="8444" max="8444" width="40" style="138" customWidth="1"/>
    <col min="8445" max="8445" width="12" style="138" customWidth="1"/>
    <col min="8446" max="8448" width="10.42578125" style="138" customWidth="1"/>
    <col min="8449" max="8449" width="11" style="138" customWidth="1"/>
    <col min="8450" max="8450" width="4.7109375" style="138" customWidth="1"/>
    <col min="8451" max="8451" width="32.42578125" style="138" customWidth="1"/>
    <col min="8452" max="8452" width="12" style="138" customWidth="1"/>
    <col min="8453" max="8455" width="13.5703125" style="138" customWidth="1"/>
    <col min="8456" max="8456" width="11" style="138" customWidth="1"/>
    <col min="8457" max="8699" width="9.140625" style="138"/>
    <col min="8700" max="8700" width="40" style="138" customWidth="1"/>
    <col min="8701" max="8701" width="12" style="138" customWidth="1"/>
    <col min="8702" max="8704" width="10.42578125" style="138" customWidth="1"/>
    <col min="8705" max="8705" width="11" style="138" customWidth="1"/>
    <col min="8706" max="8706" width="4.7109375" style="138" customWidth="1"/>
    <col min="8707" max="8707" width="32.42578125" style="138" customWidth="1"/>
    <col min="8708" max="8708" width="12" style="138" customWidth="1"/>
    <col min="8709" max="8711" width="13.5703125" style="138" customWidth="1"/>
    <col min="8712" max="8712" width="11" style="138" customWidth="1"/>
    <col min="8713" max="8955" width="9.140625" style="138"/>
    <col min="8956" max="8956" width="40" style="138" customWidth="1"/>
    <col min="8957" max="8957" width="12" style="138" customWidth="1"/>
    <col min="8958" max="8960" width="10.42578125" style="138" customWidth="1"/>
    <col min="8961" max="8961" width="11" style="138" customWidth="1"/>
    <col min="8962" max="8962" width="4.7109375" style="138" customWidth="1"/>
    <col min="8963" max="8963" width="32.42578125" style="138" customWidth="1"/>
    <col min="8964" max="8964" width="12" style="138" customWidth="1"/>
    <col min="8965" max="8967" width="13.5703125" style="138" customWidth="1"/>
    <col min="8968" max="8968" width="11" style="138" customWidth="1"/>
    <col min="8969" max="9211" width="9.140625" style="138"/>
    <col min="9212" max="9212" width="40" style="138" customWidth="1"/>
    <col min="9213" max="9213" width="12" style="138" customWidth="1"/>
    <col min="9214" max="9216" width="10.42578125" style="138" customWidth="1"/>
    <col min="9217" max="9217" width="11" style="138" customWidth="1"/>
    <col min="9218" max="9218" width="4.7109375" style="138" customWidth="1"/>
    <col min="9219" max="9219" width="32.42578125" style="138" customWidth="1"/>
    <col min="9220" max="9220" width="12" style="138" customWidth="1"/>
    <col min="9221" max="9223" width="13.5703125" style="138" customWidth="1"/>
    <col min="9224" max="9224" width="11" style="138" customWidth="1"/>
    <col min="9225" max="9467" width="9.140625" style="138"/>
    <col min="9468" max="9468" width="40" style="138" customWidth="1"/>
    <col min="9469" max="9469" width="12" style="138" customWidth="1"/>
    <col min="9470" max="9472" width="10.42578125" style="138" customWidth="1"/>
    <col min="9473" max="9473" width="11" style="138" customWidth="1"/>
    <col min="9474" max="9474" width="4.7109375" style="138" customWidth="1"/>
    <col min="9475" max="9475" width="32.42578125" style="138" customWidth="1"/>
    <col min="9476" max="9476" width="12" style="138" customWidth="1"/>
    <col min="9477" max="9479" width="13.5703125" style="138" customWidth="1"/>
    <col min="9480" max="9480" width="11" style="138" customWidth="1"/>
    <col min="9481" max="9723" width="9.140625" style="138"/>
    <col min="9724" max="9724" width="40" style="138" customWidth="1"/>
    <col min="9725" max="9725" width="12" style="138" customWidth="1"/>
    <col min="9726" max="9728" width="10.42578125" style="138" customWidth="1"/>
    <col min="9729" max="9729" width="11" style="138" customWidth="1"/>
    <col min="9730" max="9730" width="4.7109375" style="138" customWidth="1"/>
    <col min="9731" max="9731" width="32.42578125" style="138" customWidth="1"/>
    <col min="9732" max="9732" width="12" style="138" customWidth="1"/>
    <col min="9733" max="9735" width="13.5703125" style="138" customWidth="1"/>
    <col min="9736" max="9736" width="11" style="138" customWidth="1"/>
    <col min="9737" max="9979" width="9.140625" style="138"/>
    <col min="9980" max="9980" width="40" style="138" customWidth="1"/>
    <col min="9981" max="9981" width="12" style="138" customWidth="1"/>
    <col min="9982" max="9984" width="10.42578125" style="138" customWidth="1"/>
    <col min="9985" max="9985" width="11" style="138" customWidth="1"/>
    <col min="9986" max="9986" width="4.7109375" style="138" customWidth="1"/>
    <col min="9987" max="9987" width="32.42578125" style="138" customWidth="1"/>
    <col min="9988" max="9988" width="12" style="138" customWidth="1"/>
    <col min="9989" max="9991" width="13.5703125" style="138" customWidth="1"/>
    <col min="9992" max="9992" width="11" style="138" customWidth="1"/>
    <col min="9993" max="10235" width="9.140625" style="138"/>
    <col min="10236" max="10236" width="40" style="138" customWidth="1"/>
    <col min="10237" max="10237" width="12" style="138" customWidth="1"/>
    <col min="10238" max="10240" width="10.42578125" style="138" customWidth="1"/>
    <col min="10241" max="10241" width="11" style="138" customWidth="1"/>
    <col min="10242" max="10242" width="4.7109375" style="138" customWidth="1"/>
    <col min="10243" max="10243" width="32.42578125" style="138" customWidth="1"/>
    <col min="10244" max="10244" width="12" style="138" customWidth="1"/>
    <col min="10245" max="10247" width="13.5703125" style="138" customWidth="1"/>
    <col min="10248" max="10248" width="11" style="138" customWidth="1"/>
    <col min="10249" max="10491" width="9.140625" style="138"/>
    <col min="10492" max="10492" width="40" style="138" customWidth="1"/>
    <col min="10493" max="10493" width="12" style="138" customWidth="1"/>
    <col min="10494" max="10496" width="10.42578125" style="138" customWidth="1"/>
    <col min="10497" max="10497" width="11" style="138" customWidth="1"/>
    <col min="10498" max="10498" width="4.7109375" style="138" customWidth="1"/>
    <col min="10499" max="10499" width="32.42578125" style="138" customWidth="1"/>
    <col min="10500" max="10500" width="12" style="138" customWidth="1"/>
    <col min="10501" max="10503" width="13.5703125" style="138" customWidth="1"/>
    <col min="10504" max="10504" width="11" style="138" customWidth="1"/>
    <col min="10505" max="10747" width="9.140625" style="138"/>
    <col min="10748" max="10748" width="40" style="138" customWidth="1"/>
    <col min="10749" max="10749" width="12" style="138" customWidth="1"/>
    <col min="10750" max="10752" width="10.42578125" style="138" customWidth="1"/>
    <col min="10753" max="10753" width="11" style="138" customWidth="1"/>
    <col min="10754" max="10754" width="4.7109375" style="138" customWidth="1"/>
    <col min="10755" max="10755" width="32.42578125" style="138" customWidth="1"/>
    <col min="10756" max="10756" width="12" style="138" customWidth="1"/>
    <col min="10757" max="10759" width="13.5703125" style="138" customWidth="1"/>
    <col min="10760" max="10760" width="11" style="138" customWidth="1"/>
    <col min="10761" max="11003" width="9.140625" style="138"/>
    <col min="11004" max="11004" width="40" style="138" customWidth="1"/>
    <col min="11005" max="11005" width="12" style="138" customWidth="1"/>
    <col min="11006" max="11008" width="10.42578125" style="138" customWidth="1"/>
    <col min="11009" max="11009" width="11" style="138" customWidth="1"/>
    <col min="11010" max="11010" width="4.7109375" style="138" customWidth="1"/>
    <col min="11011" max="11011" width="32.42578125" style="138" customWidth="1"/>
    <col min="11012" max="11012" width="12" style="138" customWidth="1"/>
    <col min="11013" max="11015" width="13.5703125" style="138" customWidth="1"/>
    <col min="11016" max="11016" width="11" style="138" customWidth="1"/>
    <col min="11017" max="11259" width="9.140625" style="138"/>
    <col min="11260" max="11260" width="40" style="138" customWidth="1"/>
    <col min="11261" max="11261" width="12" style="138" customWidth="1"/>
    <col min="11262" max="11264" width="10.42578125" style="138" customWidth="1"/>
    <col min="11265" max="11265" width="11" style="138" customWidth="1"/>
    <col min="11266" max="11266" width="4.7109375" style="138" customWidth="1"/>
    <col min="11267" max="11267" width="32.42578125" style="138" customWidth="1"/>
    <col min="11268" max="11268" width="12" style="138" customWidth="1"/>
    <col min="11269" max="11271" width="13.5703125" style="138" customWidth="1"/>
    <col min="11272" max="11272" width="11" style="138" customWidth="1"/>
    <col min="11273" max="11515" width="9.140625" style="138"/>
    <col min="11516" max="11516" width="40" style="138" customWidth="1"/>
    <col min="11517" max="11517" width="12" style="138" customWidth="1"/>
    <col min="11518" max="11520" width="10.42578125" style="138" customWidth="1"/>
    <col min="11521" max="11521" width="11" style="138" customWidth="1"/>
    <col min="11522" max="11522" width="4.7109375" style="138" customWidth="1"/>
    <col min="11523" max="11523" width="32.42578125" style="138" customWidth="1"/>
    <col min="11524" max="11524" width="12" style="138" customWidth="1"/>
    <col min="11525" max="11527" width="13.5703125" style="138" customWidth="1"/>
    <col min="11528" max="11528" width="11" style="138" customWidth="1"/>
    <col min="11529" max="11771" width="9.140625" style="138"/>
    <col min="11772" max="11772" width="40" style="138" customWidth="1"/>
    <col min="11773" max="11773" width="12" style="138" customWidth="1"/>
    <col min="11774" max="11776" width="10.42578125" style="138" customWidth="1"/>
    <col min="11777" max="11777" width="11" style="138" customWidth="1"/>
    <col min="11778" max="11778" width="4.7109375" style="138" customWidth="1"/>
    <col min="11779" max="11779" width="32.42578125" style="138" customWidth="1"/>
    <col min="11780" max="11780" width="12" style="138" customWidth="1"/>
    <col min="11781" max="11783" width="13.5703125" style="138" customWidth="1"/>
    <col min="11784" max="11784" width="11" style="138" customWidth="1"/>
    <col min="11785" max="12027" width="9.140625" style="138"/>
    <col min="12028" max="12028" width="40" style="138" customWidth="1"/>
    <col min="12029" max="12029" width="12" style="138" customWidth="1"/>
    <col min="12030" max="12032" width="10.42578125" style="138" customWidth="1"/>
    <col min="12033" max="12033" width="11" style="138" customWidth="1"/>
    <col min="12034" max="12034" width="4.7109375" style="138" customWidth="1"/>
    <col min="12035" max="12035" width="32.42578125" style="138" customWidth="1"/>
    <col min="12036" max="12036" width="12" style="138" customWidth="1"/>
    <col min="12037" max="12039" width="13.5703125" style="138" customWidth="1"/>
    <col min="12040" max="12040" width="11" style="138" customWidth="1"/>
    <col min="12041" max="12283" width="9.140625" style="138"/>
    <col min="12284" max="12284" width="40" style="138" customWidth="1"/>
    <col min="12285" max="12285" width="12" style="138" customWidth="1"/>
    <col min="12286" max="12288" width="10.42578125" style="138" customWidth="1"/>
    <col min="12289" max="12289" width="11" style="138" customWidth="1"/>
    <col min="12290" max="12290" width="4.7109375" style="138" customWidth="1"/>
    <col min="12291" max="12291" width="32.42578125" style="138" customWidth="1"/>
    <col min="12292" max="12292" width="12" style="138" customWidth="1"/>
    <col min="12293" max="12295" width="13.5703125" style="138" customWidth="1"/>
    <col min="12296" max="12296" width="11" style="138" customWidth="1"/>
    <col min="12297" max="12539" width="9.140625" style="138"/>
    <col min="12540" max="12540" width="40" style="138" customWidth="1"/>
    <col min="12541" max="12541" width="12" style="138" customWidth="1"/>
    <col min="12542" max="12544" width="10.42578125" style="138" customWidth="1"/>
    <col min="12545" max="12545" width="11" style="138" customWidth="1"/>
    <col min="12546" max="12546" width="4.7109375" style="138" customWidth="1"/>
    <col min="12547" max="12547" width="32.42578125" style="138" customWidth="1"/>
    <col min="12548" max="12548" width="12" style="138" customWidth="1"/>
    <col min="12549" max="12551" width="13.5703125" style="138" customWidth="1"/>
    <col min="12552" max="12552" width="11" style="138" customWidth="1"/>
    <col min="12553" max="12795" width="9.140625" style="138"/>
    <col min="12796" max="12796" width="40" style="138" customWidth="1"/>
    <col min="12797" max="12797" width="12" style="138" customWidth="1"/>
    <col min="12798" max="12800" width="10.42578125" style="138" customWidth="1"/>
    <col min="12801" max="12801" width="11" style="138" customWidth="1"/>
    <col min="12802" max="12802" width="4.7109375" style="138" customWidth="1"/>
    <col min="12803" max="12803" width="32.42578125" style="138" customWidth="1"/>
    <col min="12804" max="12804" width="12" style="138" customWidth="1"/>
    <col min="12805" max="12807" width="13.5703125" style="138" customWidth="1"/>
    <col min="12808" max="12808" width="11" style="138" customWidth="1"/>
    <col min="12809" max="13051" width="9.140625" style="138"/>
    <col min="13052" max="13052" width="40" style="138" customWidth="1"/>
    <col min="13053" max="13053" width="12" style="138" customWidth="1"/>
    <col min="13054" max="13056" width="10.42578125" style="138" customWidth="1"/>
    <col min="13057" max="13057" width="11" style="138" customWidth="1"/>
    <col min="13058" max="13058" width="4.7109375" style="138" customWidth="1"/>
    <col min="13059" max="13059" width="32.42578125" style="138" customWidth="1"/>
    <col min="13060" max="13060" width="12" style="138" customWidth="1"/>
    <col min="13061" max="13063" width="13.5703125" style="138" customWidth="1"/>
    <col min="13064" max="13064" width="11" style="138" customWidth="1"/>
    <col min="13065" max="13307" width="9.140625" style="138"/>
    <col min="13308" max="13308" width="40" style="138" customWidth="1"/>
    <col min="13309" max="13309" width="12" style="138" customWidth="1"/>
    <col min="13310" max="13312" width="10.42578125" style="138" customWidth="1"/>
    <col min="13313" max="13313" width="11" style="138" customWidth="1"/>
    <col min="13314" max="13314" width="4.7109375" style="138" customWidth="1"/>
    <col min="13315" max="13315" width="32.42578125" style="138" customWidth="1"/>
    <col min="13316" max="13316" width="12" style="138" customWidth="1"/>
    <col min="13317" max="13319" width="13.5703125" style="138" customWidth="1"/>
    <col min="13320" max="13320" width="11" style="138" customWidth="1"/>
    <col min="13321" max="13563" width="9.140625" style="138"/>
    <col min="13564" max="13564" width="40" style="138" customWidth="1"/>
    <col min="13565" max="13565" width="12" style="138" customWidth="1"/>
    <col min="13566" max="13568" width="10.42578125" style="138" customWidth="1"/>
    <col min="13569" max="13569" width="11" style="138" customWidth="1"/>
    <col min="13570" max="13570" width="4.7109375" style="138" customWidth="1"/>
    <col min="13571" max="13571" width="32.42578125" style="138" customWidth="1"/>
    <col min="13572" max="13572" width="12" style="138" customWidth="1"/>
    <col min="13573" max="13575" width="13.5703125" style="138" customWidth="1"/>
    <col min="13576" max="13576" width="11" style="138" customWidth="1"/>
    <col min="13577" max="13819" width="9.140625" style="138"/>
    <col min="13820" max="13820" width="40" style="138" customWidth="1"/>
    <col min="13821" max="13821" width="12" style="138" customWidth="1"/>
    <col min="13822" max="13824" width="10.42578125" style="138" customWidth="1"/>
    <col min="13825" max="13825" width="11" style="138" customWidth="1"/>
    <col min="13826" max="13826" width="4.7109375" style="138" customWidth="1"/>
    <col min="13827" max="13827" width="32.42578125" style="138" customWidth="1"/>
    <col min="13828" max="13828" width="12" style="138" customWidth="1"/>
    <col min="13829" max="13831" width="13.5703125" style="138" customWidth="1"/>
    <col min="13832" max="13832" width="11" style="138" customWidth="1"/>
    <col min="13833" max="14075" width="9.140625" style="138"/>
    <col min="14076" max="14076" width="40" style="138" customWidth="1"/>
    <col min="14077" max="14077" width="12" style="138" customWidth="1"/>
    <col min="14078" max="14080" width="10.42578125" style="138" customWidth="1"/>
    <col min="14081" max="14081" width="11" style="138" customWidth="1"/>
    <col min="14082" max="14082" width="4.7109375" style="138" customWidth="1"/>
    <col min="14083" max="14083" width="32.42578125" style="138" customWidth="1"/>
    <col min="14084" max="14084" width="12" style="138" customWidth="1"/>
    <col min="14085" max="14087" width="13.5703125" style="138" customWidth="1"/>
    <col min="14088" max="14088" width="11" style="138" customWidth="1"/>
    <col min="14089" max="14331" width="9.140625" style="138"/>
    <col min="14332" max="14332" width="40" style="138" customWidth="1"/>
    <col min="14333" max="14333" width="12" style="138" customWidth="1"/>
    <col min="14334" max="14336" width="10.42578125" style="138" customWidth="1"/>
    <col min="14337" max="14337" width="11" style="138" customWidth="1"/>
    <col min="14338" max="14338" width="4.7109375" style="138" customWidth="1"/>
    <col min="14339" max="14339" width="32.42578125" style="138" customWidth="1"/>
    <col min="14340" max="14340" width="12" style="138" customWidth="1"/>
    <col min="14341" max="14343" width="13.5703125" style="138" customWidth="1"/>
    <col min="14344" max="14344" width="11" style="138" customWidth="1"/>
    <col min="14345" max="14587" width="9.140625" style="138"/>
    <col min="14588" max="14588" width="40" style="138" customWidth="1"/>
    <col min="14589" max="14589" width="12" style="138" customWidth="1"/>
    <col min="14590" max="14592" width="10.42578125" style="138" customWidth="1"/>
    <col min="14593" max="14593" width="11" style="138" customWidth="1"/>
    <col min="14594" max="14594" width="4.7109375" style="138" customWidth="1"/>
    <col min="14595" max="14595" width="32.42578125" style="138" customWidth="1"/>
    <col min="14596" max="14596" width="12" style="138" customWidth="1"/>
    <col min="14597" max="14599" width="13.5703125" style="138" customWidth="1"/>
    <col min="14600" max="14600" width="11" style="138" customWidth="1"/>
    <col min="14601" max="14843" width="9.140625" style="138"/>
    <col min="14844" max="14844" width="40" style="138" customWidth="1"/>
    <col min="14845" max="14845" width="12" style="138" customWidth="1"/>
    <col min="14846" max="14848" width="10.42578125" style="138" customWidth="1"/>
    <col min="14849" max="14849" width="11" style="138" customWidth="1"/>
    <col min="14850" max="14850" width="4.7109375" style="138" customWidth="1"/>
    <col min="14851" max="14851" width="32.42578125" style="138" customWidth="1"/>
    <col min="14852" max="14852" width="12" style="138" customWidth="1"/>
    <col min="14853" max="14855" width="13.5703125" style="138" customWidth="1"/>
    <col min="14856" max="14856" width="11" style="138" customWidth="1"/>
    <col min="14857" max="15099" width="9.140625" style="138"/>
    <col min="15100" max="15100" width="40" style="138" customWidth="1"/>
    <col min="15101" max="15101" width="12" style="138" customWidth="1"/>
    <col min="15102" max="15104" width="10.42578125" style="138" customWidth="1"/>
    <col min="15105" max="15105" width="11" style="138" customWidth="1"/>
    <col min="15106" max="15106" width="4.7109375" style="138" customWidth="1"/>
    <col min="15107" max="15107" width="32.42578125" style="138" customWidth="1"/>
    <col min="15108" max="15108" width="12" style="138" customWidth="1"/>
    <col min="15109" max="15111" width="13.5703125" style="138" customWidth="1"/>
    <col min="15112" max="15112" width="11" style="138" customWidth="1"/>
    <col min="15113" max="15355" width="9.140625" style="138"/>
    <col min="15356" max="15356" width="40" style="138" customWidth="1"/>
    <col min="15357" max="15357" width="12" style="138" customWidth="1"/>
    <col min="15358" max="15360" width="10.42578125" style="138" customWidth="1"/>
    <col min="15361" max="15361" width="11" style="138" customWidth="1"/>
    <col min="15362" max="15362" width="4.7109375" style="138" customWidth="1"/>
    <col min="15363" max="15363" width="32.42578125" style="138" customWidth="1"/>
    <col min="15364" max="15364" width="12" style="138" customWidth="1"/>
    <col min="15365" max="15367" width="13.5703125" style="138" customWidth="1"/>
    <col min="15368" max="15368" width="11" style="138" customWidth="1"/>
    <col min="15369" max="15611" width="9.140625" style="138"/>
    <col min="15612" max="15612" width="40" style="138" customWidth="1"/>
    <col min="15613" max="15613" width="12" style="138" customWidth="1"/>
    <col min="15614" max="15616" width="10.42578125" style="138" customWidth="1"/>
    <col min="15617" max="15617" width="11" style="138" customWidth="1"/>
    <col min="15618" max="15618" width="4.7109375" style="138" customWidth="1"/>
    <col min="15619" max="15619" width="32.42578125" style="138" customWidth="1"/>
    <col min="15620" max="15620" width="12" style="138" customWidth="1"/>
    <col min="15621" max="15623" width="13.5703125" style="138" customWidth="1"/>
    <col min="15624" max="15624" width="11" style="138" customWidth="1"/>
    <col min="15625" max="15867" width="9.140625" style="138"/>
    <col min="15868" max="15868" width="40" style="138" customWidth="1"/>
    <col min="15869" max="15869" width="12" style="138" customWidth="1"/>
    <col min="15870" max="15872" width="10.42578125" style="138" customWidth="1"/>
    <col min="15873" max="15873" width="11" style="138" customWidth="1"/>
    <col min="15874" max="15874" width="4.7109375" style="138" customWidth="1"/>
    <col min="15875" max="15875" width="32.42578125" style="138" customWidth="1"/>
    <col min="15876" max="15876" width="12" style="138" customWidth="1"/>
    <col min="15877" max="15879" width="13.5703125" style="138" customWidth="1"/>
    <col min="15880" max="15880" width="11" style="138" customWidth="1"/>
    <col min="15881" max="16123" width="9.140625" style="138"/>
    <col min="16124" max="16124" width="40" style="138" customWidth="1"/>
    <col min="16125" max="16125" width="12" style="138" customWidth="1"/>
    <col min="16126" max="16128" width="10.42578125" style="138" customWidth="1"/>
    <col min="16129" max="16129" width="11" style="138" customWidth="1"/>
    <col min="16130" max="16130" width="4.7109375" style="138" customWidth="1"/>
    <col min="16131" max="16131" width="32.42578125" style="138" customWidth="1"/>
    <col min="16132" max="16132" width="12" style="138" customWidth="1"/>
    <col min="16133" max="16135" width="13.5703125" style="138" customWidth="1"/>
    <col min="16136" max="16136" width="11" style="138" customWidth="1"/>
    <col min="16137" max="16384" width="9.140625" style="138"/>
  </cols>
  <sheetData>
    <row r="1" spans="1:13" x14ac:dyDescent="0.2">
      <c r="M1" s="299" t="s">
        <v>568</v>
      </c>
    </row>
    <row r="2" spans="1:13" s="263" customFormat="1" x14ac:dyDescent="0.2">
      <c r="A2" s="149"/>
      <c r="B2" s="148"/>
      <c r="C2" s="143"/>
      <c r="D2" s="143"/>
      <c r="E2" s="143"/>
      <c r="F2" s="143"/>
      <c r="G2" s="148"/>
      <c r="H2" s="261"/>
      <c r="I2" s="148"/>
      <c r="J2" s="262"/>
      <c r="K2" s="277"/>
      <c r="L2" s="262"/>
      <c r="M2" s="300" t="s">
        <v>557</v>
      </c>
    </row>
    <row r="3" spans="1:13" ht="12.75" customHeight="1" x14ac:dyDescent="0.25">
      <c r="A3" s="149"/>
      <c r="B3" s="148"/>
      <c r="C3" s="143"/>
      <c r="D3" s="143"/>
      <c r="E3" s="143"/>
      <c r="F3" s="143"/>
      <c r="G3" s="148"/>
      <c r="H3" s="147"/>
      <c r="I3" s="146"/>
      <c r="J3" s="252"/>
    </row>
    <row r="4" spans="1:13" ht="12.75" customHeight="1" x14ac:dyDescent="0.2">
      <c r="A4" s="324" t="s">
        <v>141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x14ac:dyDescent="0.2">
      <c r="A5" s="325" t="s">
        <v>451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13" x14ac:dyDescent="0.2">
      <c r="A6" s="124"/>
      <c r="B6" s="125"/>
      <c r="C6" s="125"/>
      <c r="D6" s="125"/>
      <c r="E6" s="125"/>
      <c r="F6" s="125"/>
      <c r="G6" s="125"/>
      <c r="H6" s="124"/>
      <c r="I6" s="143"/>
    </row>
    <row r="7" spans="1:13" x14ac:dyDescent="0.2">
      <c r="A7" s="126" t="s">
        <v>142</v>
      </c>
      <c r="B7" s="127"/>
      <c r="C7" s="127"/>
      <c r="D7" s="127"/>
      <c r="E7" s="127"/>
      <c r="F7" s="127"/>
      <c r="G7" s="125"/>
      <c r="H7" s="126" t="s">
        <v>143</v>
      </c>
      <c r="I7" s="143"/>
    </row>
    <row r="8" spans="1:13" ht="24" x14ac:dyDescent="0.2">
      <c r="A8" s="210"/>
      <c r="B8" s="211" t="s">
        <v>222</v>
      </c>
      <c r="C8" s="211" t="s">
        <v>519</v>
      </c>
      <c r="D8" s="211" t="s">
        <v>281</v>
      </c>
      <c r="E8" s="278" t="s">
        <v>522</v>
      </c>
      <c r="F8" s="278" t="s">
        <v>554</v>
      </c>
      <c r="G8" s="128"/>
      <c r="H8" s="210"/>
      <c r="I8" s="211" t="s">
        <v>222</v>
      </c>
      <c r="J8" s="211" t="s">
        <v>519</v>
      </c>
      <c r="K8" s="211" t="s">
        <v>281</v>
      </c>
      <c r="L8" s="278" t="s">
        <v>522</v>
      </c>
      <c r="M8" s="278" t="s">
        <v>554</v>
      </c>
    </row>
    <row r="9" spans="1:13" x14ac:dyDescent="0.2">
      <c r="A9" s="126"/>
      <c r="B9" s="129" t="s">
        <v>29</v>
      </c>
      <c r="C9" s="129" t="s">
        <v>29</v>
      </c>
      <c r="D9" s="129"/>
      <c r="E9" s="129"/>
      <c r="F9" s="129"/>
      <c r="G9" s="130"/>
      <c r="H9" s="131"/>
      <c r="I9" s="129" t="s">
        <v>29</v>
      </c>
      <c r="J9" s="129" t="s">
        <v>29</v>
      </c>
    </row>
    <row r="10" spans="1:13" x14ac:dyDescent="0.2">
      <c r="A10" s="124" t="s">
        <v>144</v>
      </c>
      <c r="B10" s="132">
        <v>196842</v>
      </c>
      <c r="C10" s="132">
        <v>239215</v>
      </c>
      <c r="D10" s="132">
        <f>'1. m. bevételek (3)'!D14+'1. m. bevételek (3)'!D27+'1. m. bevételek (3)'!D36+'1. m. bevételek (3)'!D50+'1. m. bevételek (3)'!D77</f>
        <v>288047</v>
      </c>
      <c r="E10" s="132" t="e">
        <f>'1. m. bevételek (3)'!#REF!+'1. m. bevételek (3)'!#REF!+'1. m. bevételek (3)'!#REF!+'1. m. bevételek (3)'!#REF!+'1. m. bevételek (3)'!#REF!</f>
        <v>#REF!</v>
      </c>
      <c r="F10" s="132">
        <f>'1. m. bevételek (3)'!H14+'1. m. bevételek (3)'!H27+'1. m. bevételek (3)'!H36+'1. m. bevételek (3)'!H50+'1. m. bevételek (3)'!H77+'1. m. bevételek (3)'!H23</f>
        <v>288047</v>
      </c>
      <c r="G10" s="132"/>
      <c r="H10" s="124" t="s">
        <v>26</v>
      </c>
      <c r="I10" s="140">
        <v>644513</v>
      </c>
      <c r="J10" s="140">
        <v>733332</v>
      </c>
      <c r="K10" s="140">
        <f>'2. m. kiadások (3)'!D11+'2. m. kiadások (3)'!D31+'2. m. kiadások (3)'!D45+'2. m. kiadások (3)'!D59+'2. m. kiadások (3)'!D85</f>
        <v>831738</v>
      </c>
      <c r="L10" s="140" t="e">
        <f>'2. m. kiadások (3)'!#REF!+'2. m. kiadások (3)'!#REF!+'2. m. kiadások (3)'!#REF!+'2. m. kiadások (3)'!#REF!+'2. m. kiadások (3)'!#REF!</f>
        <v>#REF!</v>
      </c>
      <c r="M10" s="140">
        <f>'2. m. kiadások (3)'!H11+'2. m. kiadások (3)'!H31+'2. m. kiadások (3)'!H45+'2. m. kiadások (3)'!H59+'2. m. kiadások (3)'!H85+'2. m. kiadások (3)'!H25</f>
        <v>849198</v>
      </c>
    </row>
    <row r="11" spans="1:13" x14ac:dyDescent="0.2">
      <c r="A11" s="124" t="s">
        <v>68</v>
      </c>
      <c r="B11" s="132">
        <v>797342</v>
      </c>
      <c r="C11" s="132">
        <v>823846</v>
      </c>
      <c r="D11" s="132">
        <f>'1. m. bevételek (3)'!D97</f>
        <v>838000</v>
      </c>
      <c r="E11" s="132" t="e">
        <f>'1. m. bevételek (3)'!#REF!</f>
        <v>#REF!</v>
      </c>
      <c r="F11" s="132">
        <f>'1. m. bevételek (3)'!H97</f>
        <v>838000</v>
      </c>
      <c r="G11" s="132"/>
      <c r="H11" s="124" t="s">
        <v>145</v>
      </c>
      <c r="I11" s="140">
        <v>143411</v>
      </c>
      <c r="J11" s="140">
        <v>149468</v>
      </c>
      <c r="K11" s="140">
        <f>'2. m. kiadások (3)'!D12+'2. m. kiadások (3)'!D32+'2. m. kiadások (3)'!D46+'2. m. kiadások (3)'!D60+'2. m. kiadások (3)'!D102</f>
        <v>160170</v>
      </c>
      <c r="L11" s="140" t="e">
        <f>'2. m. kiadások (3)'!#REF!+'2. m. kiadások (3)'!#REF!+'2. m. kiadások (3)'!#REF!+'2. m. kiadások (3)'!#REF!+'2. m. kiadások (3)'!#REF!</f>
        <v>#REF!</v>
      </c>
      <c r="M11" s="140">
        <f>'2. m. kiadások (3)'!H12+'2. m. kiadások (3)'!H32+'2. m. kiadások (3)'!H46+'2. m. kiadások (3)'!H60+'2. m. kiadások (3)'!H102+'2. m. kiadások (3)'!H26</f>
        <v>163852</v>
      </c>
    </row>
    <row r="12" spans="1:13" x14ac:dyDescent="0.2">
      <c r="A12" s="124" t="s">
        <v>146</v>
      </c>
      <c r="B12" s="132">
        <v>1252532</v>
      </c>
      <c r="C12" s="132">
        <v>1173885</v>
      </c>
      <c r="D12" s="132">
        <f>'1. m. bevételek (3)'!D125-D23</f>
        <v>1113245</v>
      </c>
      <c r="E12" s="132" t="e">
        <f>'1. m. bevételek (3)'!#REF!-E23</f>
        <v>#REF!</v>
      </c>
      <c r="F12" s="132">
        <f>'1. m. bevételek (3)'!H125-F23</f>
        <v>1275517</v>
      </c>
      <c r="G12" s="132"/>
      <c r="H12" s="124" t="s">
        <v>31</v>
      </c>
      <c r="I12" s="140">
        <v>816279</v>
      </c>
      <c r="J12" s="140">
        <v>877991</v>
      </c>
      <c r="K12" s="140">
        <f>'2. m. kiadások (3)'!D13+'2. m. kiadások (3)'!D33+'2. m. kiadások (3)'!D47+'2. m. kiadások (3)'!D61+'2. m. kiadások (3)'!D189</f>
        <v>1041843</v>
      </c>
      <c r="L12" s="140" t="e">
        <f>'2. m. kiadások (3)'!#REF!+'2. m. kiadások (3)'!#REF!+'2. m. kiadások (3)'!#REF!+'2. m. kiadások (3)'!#REF!+'2. m. kiadások (3)'!#REF!</f>
        <v>#REF!</v>
      </c>
      <c r="M12" s="140">
        <f>'2. m. kiadások (3)'!H13+'2. m. kiadások (3)'!H33+'2. m. kiadások (3)'!H47+'2. m. kiadások (3)'!H61+'2. m. kiadások (3)'!H189+'2. m. kiadások (3)'!H27</f>
        <v>1079081</v>
      </c>
    </row>
    <row r="13" spans="1:13" ht="24" x14ac:dyDescent="0.2">
      <c r="A13" s="124" t="s">
        <v>147</v>
      </c>
      <c r="B13" s="132">
        <v>150294</v>
      </c>
      <c r="C13" s="132">
        <v>252239</v>
      </c>
      <c r="D13" s="132">
        <f>'1. m. bevételek (3)'!D156+'1. m. bevételek (3)'!D55</f>
        <v>236178</v>
      </c>
      <c r="E13" s="132" t="e">
        <f>'1. m. bevételek (3)'!#REF!+'1. m. bevételek (3)'!#REF!+'1. m. bevételek (3)'!#REF!+'1. m. bevételek (3)'!#REF!+'1. m. bevételek (3)'!#REF!</f>
        <v>#REF!</v>
      </c>
      <c r="F13" s="132">
        <f>'1. m. bevételek (3)'!H156+'1. m. bevételek (3)'!H55+'1. m. bevételek (3)'!H19+'1. m. bevételek (3)'!H32+'1. m. bevételek (3)'!H41</f>
        <v>249235</v>
      </c>
      <c r="G13" s="132"/>
      <c r="H13" s="135" t="s">
        <v>218</v>
      </c>
      <c r="I13" s="140">
        <v>586830</v>
      </c>
      <c r="J13" s="140">
        <v>609728</v>
      </c>
      <c r="K13" s="140">
        <f>'2. m. kiadások (3)'!D224+'2. m. kiadások (3)'!D251</f>
        <v>632032</v>
      </c>
      <c r="L13" s="140" t="e">
        <f>'2. m. kiadások (3)'!#REF!+'2. m. kiadások (3)'!#REF!</f>
        <v>#REF!</v>
      </c>
      <c r="M13" s="140">
        <f>'2. m. kiadások (3)'!H224+'2. m. kiadások (3)'!H251</f>
        <v>692210</v>
      </c>
    </row>
    <row r="14" spans="1:13" ht="24" x14ac:dyDescent="0.2">
      <c r="A14" s="124" t="s">
        <v>148</v>
      </c>
      <c r="B14" s="132">
        <v>5183</v>
      </c>
      <c r="C14" s="132">
        <v>1000</v>
      </c>
      <c r="D14" s="132">
        <f>'1. m. bevételek (3)'!D173</f>
        <v>0</v>
      </c>
      <c r="E14" s="132" t="e">
        <f>'1. m. bevételek (3)'!#REF!</f>
        <v>#REF!</v>
      </c>
      <c r="F14" s="132">
        <f>'1. m. bevételek (3)'!H173</f>
        <v>0</v>
      </c>
      <c r="G14" s="132"/>
      <c r="H14" s="124" t="s">
        <v>55</v>
      </c>
      <c r="I14" s="140">
        <v>27292</v>
      </c>
      <c r="J14" s="140">
        <v>33660</v>
      </c>
      <c r="K14" s="140">
        <f>'2. m. kiadások (3)'!D215</f>
        <v>53769</v>
      </c>
      <c r="L14" s="140" t="e">
        <f>'2. m. kiadások (3)'!#REF!</f>
        <v>#REF!</v>
      </c>
      <c r="M14" s="140">
        <f>'2. m. kiadások (3)'!H215</f>
        <v>59399</v>
      </c>
    </row>
    <row r="15" spans="1:13" x14ac:dyDescent="0.2">
      <c r="A15" s="124" t="s">
        <v>149</v>
      </c>
      <c r="B15" s="132">
        <v>1540</v>
      </c>
      <c r="C15" s="132">
        <v>2000</v>
      </c>
      <c r="D15" s="132">
        <f>'1. m. bevételek (3)'!D194</f>
        <v>24200</v>
      </c>
      <c r="E15" s="132" t="e">
        <f>'1. m. bevételek (3)'!#REF!</f>
        <v>#REF!</v>
      </c>
      <c r="F15" s="132">
        <f>'1. m. bevételek (3)'!H194</f>
        <v>25000</v>
      </c>
      <c r="G15" s="132"/>
      <c r="H15" s="124" t="s">
        <v>150</v>
      </c>
      <c r="I15" s="140">
        <v>984239</v>
      </c>
      <c r="J15" s="140">
        <v>868729</v>
      </c>
      <c r="K15" s="140">
        <f>'2. m. kiadások (3)'!D402</f>
        <v>0</v>
      </c>
      <c r="L15" s="140" t="e">
        <f>'2. m. kiadások (3)'!#REF!</f>
        <v>#REF!</v>
      </c>
      <c r="M15" s="140">
        <f>'2. m. kiadások (3)'!H402</f>
        <v>866874</v>
      </c>
    </row>
    <row r="16" spans="1:13" x14ac:dyDescent="0.2">
      <c r="A16" s="133" t="s">
        <v>151</v>
      </c>
      <c r="B16" s="132">
        <v>71588</v>
      </c>
      <c r="C16" s="132">
        <v>248107</v>
      </c>
      <c r="D16" s="132">
        <f>'1. m. bevételek (3)'!D212</f>
        <v>126809</v>
      </c>
      <c r="E16" s="132" t="e">
        <f>'1. m. bevételek (3)'!#REF!</f>
        <v>#REF!</v>
      </c>
      <c r="F16" s="132">
        <f>'1. m. bevételek (3)'!H212</f>
        <v>258904</v>
      </c>
      <c r="G16" s="132"/>
      <c r="H16" s="124" t="s">
        <v>153</v>
      </c>
      <c r="I16" s="140">
        <v>9400</v>
      </c>
      <c r="J16" s="140">
        <v>11750</v>
      </c>
      <c r="K16" s="140">
        <f>'2. m. kiadások (3)'!D270</f>
        <v>7000</v>
      </c>
      <c r="L16" s="140" t="e">
        <f>'2. m. kiadások (3)'!#REF!</f>
        <v>#REF!</v>
      </c>
      <c r="M16" s="140">
        <f>'2. m. kiadások (3)'!H270</f>
        <v>16350</v>
      </c>
    </row>
    <row r="17" spans="1:13" x14ac:dyDescent="0.2">
      <c r="A17" s="124" t="s">
        <v>152</v>
      </c>
      <c r="B17" s="132">
        <v>984239</v>
      </c>
      <c r="C17" s="132">
        <v>868729</v>
      </c>
      <c r="D17" s="132">
        <f>'1. m. bevételek (3)'!D229</f>
        <v>0</v>
      </c>
      <c r="E17" s="132" t="e">
        <f>'1. m. bevételek (3)'!#REF!</f>
        <v>#REF!</v>
      </c>
      <c r="F17" s="132">
        <f>'1. m. bevételek (3)'!H229</f>
        <v>866874</v>
      </c>
      <c r="G17" s="132"/>
      <c r="H17" s="124" t="s">
        <v>155</v>
      </c>
      <c r="I17" s="140">
        <v>1178</v>
      </c>
      <c r="J17" s="140">
        <v>0</v>
      </c>
      <c r="K17" s="140">
        <f>'2. m. kiadások (3)'!D262+'2. m. kiadások (3)'!D264</f>
        <v>25575</v>
      </c>
      <c r="L17" s="140" t="e">
        <f>'2. m. kiadások (3)'!#REF!+'2. m. kiadások (3)'!#REF!</f>
        <v>#REF!</v>
      </c>
      <c r="M17" s="140">
        <f>'2. m. kiadások (3)'!H262+'2. m. kiadások (3)'!H264</f>
        <v>141250</v>
      </c>
    </row>
    <row r="18" spans="1:13" ht="24" x14ac:dyDescent="0.2">
      <c r="A18" s="124" t="s">
        <v>154</v>
      </c>
      <c r="B18" s="132">
        <v>38852</v>
      </c>
      <c r="C18" s="132">
        <v>41198</v>
      </c>
      <c r="D18" s="132">
        <f>'1. m. bevételek (3)'!D232</f>
        <v>0</v>
      </c>
      <c r="E18" s="132" t="e">
        <f>'1. m. bevételek (3)'!#REF!</f>
        <v>#REF!</v>
      </c>
      <c r="F18" s="132">
        <f>'1. m. bevételek (3)'!H232</f>
        <v>0</v>
      </c>
      <c r="G18" s="132"/>
      <c r="H18" s="142" t="s">
        <v>168</v>
      </c>
      <c r="I18" s="140">
        <v>39627</v>
      </c>
      <c r="J18" s="140">
        <v>38852</v>
      </c>
      <c r="K18" s="140">
        <f>'2. m. kiadások (3)'!D405</f>
        <v>41199</v>
      </c>
      <c r="L18" s="140" t="e">
        <f>'2. m. kiadások (3)'!#REF!</f>
        <v>#REF!</v>
      </c>
      <c r="M18" s="140">
        <f>'2. m. kiadások (3)'!H405</f>
        <v>41199</v>
      </c>
    </row>
    <row r="19" spans="1:13" x14ac:dyDescent="0.2">
      <c r="A19" s="144"/>
      <c r="B19" s="132"/>
      <c r="C19" s="132"/>
      <c r="D19" s="132"/>
      <c r="E19" s="132"/>
      <c r="F19" s="132"/>
      <c r="G19" s="132"/>
      <c r="J19" s="140"/>
      <c r="K19" s="140"/>
      <c r="L19" s="140"/>
      <c r="M19" s="140"/>
    </row>
    <row r="20" spans="1:13" x14ac:dyDescent="0.2">
      <c r="A20" s="126" t="s">
        <v>156</v>
      </c>
      <c r="B20" s="134">
        <f>SUM(B10:B19)</f>
        <v>3498412</v>
      </c>
      <c r="C20" s="134">
        <f>SUM(C10:C19)</f>
        <v>3650219</v>
      </c>
      <c r="D20" s="134">
        <f>SUM(D10:D19)</f>
        <v>2626479</v>
      </c>
      <c r="E20" s="134" t="e">
        <f>SUM(E10:E19)</f>
        <v>#REF!</v>
      </c>
      <c r="F20" s="134">
        <f>SUM(F10:F19)</f>
        <v>3801577</v>
      </c>
      <c r="G20" s="145"/>
      <c r="H20" s="126" t="s">
        <v>157</v>
      </c>
      <c r="I20" s="141">
        <f>SUM(I10:I18)</f>
        <v>3252769</v>
      </c>
      <c r="J20" s="141">
        <f>SUM(J10:J19)</f>
        <v>3323510</v>
      </c>
      <c r="K20" s="141">
        <f>SUM(K10:K19)</f>
        <v>2793326</v>
      </c>
      <c r="L20" s="141" t="e">
        <f>SUM(L10:L19)</f>
        <v>#REF!</v>
      </c>
      <c r="M20" s="141">
        <f>SUM(M10:M19)</f>
        <v>3909413</v>
      </c>
    </row>
    <row r="21" spans="1:13" x14ac:dyDescent="0.2">
      <c r="A21" s="144"/>
      <c r="B21" s="134"/>
      <c r="C21" s="134"/>
      <c r="D21" s="134"/>
      <c r="E21" s="134"/>
      <c r="F21" s="134"/>
      <c r="G21" s="134"/>
      <c r="H21" s="124"/>
      <c r="I21" s="140"/>
      <c r="J21" s="140"/>
      <c r="K21" s="140"/>
      <c r="L21" s="140"/>
      <c r="M21" s="140"/>
    </row>
    <row r="22" spans="1:13" x14ac:dyDescent="0.2">
      <c r="A22" s="124" t="s">
        <v>79</v>
      </c>
      <c r="B22" s="140">
        <v>117618</v>
      </c>
      <c r="C22" s="140">
        <v>315391</v>
      </c>
      <c r="D22" s="140">
        <f>'1. m. bevételek (3)'!D136</f>
        <v>436982</v>
      </c>
      <c r="E22" s="140" t="e">
        <f>'1. m. bevételek (3)'!#REF!</f>
        <v>#REF!</v>
      </c>
      <c r="F22" s="140">
        <f>'1. m. bevételek (3)'!H136</f>
        <v>482401</v>
      </c>
      <c r="G22" s="143"/>
      <c r="H22" s="124" t="s">
        <v>57</v>
      </c>
      <c r="I22" s="140">
        <v>203517</v>
      </c>
      <c r="J22" s="140">
        <v>393652</v>
      </c>
      <c r="K22" s="140">
        <f>'2. m. kiadások (3)'!D16+'2. m. kiadások (3)'!D38+'2. m. kiadások (3)'!D50+'2. m. kiadások (3)'!D66+'2. m. kiadások (3)'!D325</f>
        <v>656089</v>
      </c>
      <c r="L22" s="140" t="e">
        <f>'2. m. kiadások (3)'!#REF!+'2. m. kiadások (3)'!#REF!+'2. m. kiadások (3)'!#REF!+'2. m. kiadások (3)'!#REF!+'2. m. kiadások (3)'!#REF!</f>
        <v>#REF!</v>
      </c>
      <c r="M22" s="140">
        <f>'2. m. kiadások (3)'!H16+'2. m. kiadások (3)'!H38+'2. m. kiadások (3)'!H50+'2. m. kiadások (3)'!H66+'2. m. kiadások (3)'!H325</f>
        <v>718565</v>
      </c>
    </row>
    <row r="23" spans="1:13" x14ac:dyDescent="0.2">
      <c r="A23" s="124" t="s">
        <v>231</v>
      </c>
      <c r="B23" s="132">
        <v>32480</v>
      </c>
      <c r="C23" s="132">
        <v>2268</v>
      </c>
      <c r="D23" s="132">
        <f>'1. m. bevételek (3)'!D119</f>
        <v>0</v>
      </c>
      <c r="E23" s="132" t="e">
        <f>'1. m. bevételek (3)'!#REF!</f>
        <v>#REF!</v>
      </c>
      <c r="F23" s="132">
        <f>'1. m. bevételek (3)'!H119</f>
        <v>0</v>
      </c>
      <c r="G23" s="132"/>
      <c r="H23" s="124" t="s">
        <v>24</v>
      </c>
      <c r="I23" s="140">
        <v>225339</v>
      </c>
      <c r="J23" s="140">
        <v>235033</v>
      </c>
      <c r="K23" s="140">
        <f>'2. m. kiadások (3)'!D21+'2. m. kiadások (3)'!D53+'2. m. kiadások (3)'!D363+'2. m. kiadások (3)'!D41</f>
        <v>365446</v>
      </c>
      <c r="L23" s="140" t="e">
        <f>'2. m. kiadások (3)'!#REF!+'2. m. kiadások (3)'!#REF!+'2. m. kiadások (3)'!#REF!+'2. m. kiadások (3)'!#REF!</f>
        <v>#REF!</v>
      </c>
      <c r="M23" s="140">
        <f>'2. m. kiadások (3)'!H21+'2. m. kiadások (3)'!H53+'2. m. kiadások (3)'!H363+'2. m. kiadások (3)'!H41</f>
        <v>489167</v>
      </c>
    </row>
    <row r="24" spans="1:13" ht="24" x14ac:dyDescent="0.2">
      <c r="A24" s="124" t="s">
        <v>158</v>
      </c>
      <c r="B24" s="132">
        <v>2737</v>
      </c>
      <c r="C24" s="132">
        <v>532</v>
      </c>
      <c r="D24" s="132">
        <f>'1. m. bevételek (3)'!D177</f>
        <v>2000</v>
      </c>
      <c r="E24" s="132" t="e">
        <f>'1. m. bevételek (3)'!#REF!</f>
        <v>#REF!</v>
      </c>
      <c r="F24" s="132">
        <f>'1. m. bevételek (3)'!H177</f>
        <v>2000</v>
      </c>
      <c r="G24" s="132"/>
      <c r="H24" s="135" t="s">
        <v>217</v>
      </c>
      <c r="I24" s="140">
        <v>13303</v>
      </c>
      <c r="J24" s="140">
        <v>10093</v>
      </c>
      <c r="K24" s="140">
        <f>'2. m. kiadások (3)'!D367+'2. m. kiadások (3)'!D380</f>
        <v>23015</v>
      </c>
      <c r="L24" s="140" t="e">
        <f>'2. m. kiadások (3)'!#REF!+'2. m. kiadások (3)'!#REF!</f>
        <v>#REF!</v>
      </c>
      <c r="M24" s="140">
        <f>'2. m. kiadások (3)'!H367+'2. m. kiadások (3)'!H380</f>
        <v>18892</v>
      </c>
    </row>
    <row r="25" spans="1:13" x14ac:dyDescent="0.2">
      <c r="A25" s="124" t="s">
        <v>159</v>
      </c>
      <c r="B25" s="136">
        <v>236297</v>
      </c>
      <c r="C25" s="136">
        <v>189886</v>
      </c>
      <c r="D25" s="136">
        <f>'1. m. bevételek (3)'!D167</f>
        <v>361353</v>
      </c>
      <c r="E25" s="136" t="e">
        <f>'1. m. bevételek (3)'!#REF!</f>
        <v>#REF!</v>
      </c>
      <c r="F25" s="136">
        <f>'1. m. bevételek (3)'!H167</f>
        <v>343253</v>
      </c>
      <c r="G25" s="136"/>
      <c r="H25" s="124" t="s">
        <v>176</v>
      </c>
      <c r="I25" s="140">
        <v>17109</v>
      </c>
      <c r="J25" s="140">
        <v>20584</v>
      </c>
      <c r="K25" s="140">
        <f>'2. m. kiadások (3)'!D401</f>
        <v>20668</v>
      </c>
      <c r="L25" s="140" t="e">
        <f>'2. m. kiadások (3)'!#REF!</f>
        <v>#REF!</v>
      </c>
      <c r="M25" s="140">
        <f>'2. m. kiadások (3)'!H401</f>
        <v>20668</v>
      </c>
    </row>
    <row r="26" spans="1:13" x14ac:dyDescent="0.2">
      <c r="A26" s="133" t="s">
        <v>160</v>
      </c>
      <c r="B26" s="132">
        <v>357</v>
      </c>
      <c r="C26" s="132">
        <v>23885</v>
      </c>
      <c r="D26" s="132">
        <f>'1. m. bevételek (3)'!D187</f>
        <v>8850</v>
      </c>
      <c r="E26" s="132" t="e">
        <f>'1. m. bevételek (3)'!#REF!</f>
        <v>#REF!</v>
      </c>
      <c r="F26" s="132">
        <f>'1. m. bevételek (3)'!H187</f>
        <v>9200</v>
      </c>
      <c r="G26" s="132"/>
      <c r="H26" s="124" t="s">
        <v>216</v>
      </c>
      <c r="I26" s="140">
        <v>290</v>
      </c>
      <c r="J26" s="140">
        <v>420</v>
      </c>
      <c r="K26" s="140">
        <f>'2. m. kiadások (3)'!D392</f>
        <v>137620</v>
      </c>
      <c r="L26" s="140" t="e">
        <f>'2. m. kiadások (3)'!#REF!</f>
        <v>#REF!</v>
      </c>
      <c r="M26" s="140">
        <f>'2. m. kiadások (3)'!H392</f>
        <v>42226</v>
      </c>
    </row>
    <row r="27" spans="1:13" x14ac:dyDescent="0.2">
      <c r="A27" s="124" t="s">
        <v>161</v>
      </c>
      <c r="B27" s="132">
        <v>420413</v>
      </c>
      <c r="C27" s="132">
        <v>383010</v>
      </c>
      <c r="D27" s="132">
        <f>'1. m. bevételek (3)'!D223</f>
        <v>323000</v>
      </c>
      <c r="E27" s="132" t="e">
        <f>'1. m. bevételek (3)'!#REF!</f>
        <v>#REF!</v>
      </c>
      <c r="F27" s="132">
        <f>'1. m. bevételek (3)'!H223</f>
        <v>323000</v>
      </c>
      <c r="G27" s="132"/>
      <c r="H27" s="124" t="s">
        <v>163</v>
      </c>
      <c r="I27" s="140">
        <v>3390</v>
      </c>
      <c r="J27" s="140">
        <v>0</v>
      </c>
      <c r="K27" s="140">
        <v>0</v>
      </c>
      <c r="L27" s="140">
        <v>0</v>
      </c>
      <c r="M27" s="140">
        <v>0</v>
      </c>
    </row>
    <row r="28" spans="1:13" x14ac:dyDescent="0.2">
      <c r="A28" s="124" t="s">
        <v>162</v>
      </c>
      <c r="B28" s="132">
        <v>38541</v>
      </c>
      <c r="C28" s="132">
        <v>0</v>
      </c>
      <c r="D28" s="132">
        <f>'1. m. bevételek (3)'!D228</f>
        <v>237500</v>
      </c>
      <c r="E28" s="132" t="e">
        <f>'1. m. bevételek (3)'!#REF!</f>
        <v>#REF!</v>
      </c>
      <c r="F28" s="132">
        <f>'1. m. bevételek (3)'!H228</f>
        <v>237500</v>
      </c>
      <c r="G28" s="132"/>
      <c r="J28" s="140"/>
      <c r="K28" s="140"/>
      <c r="L28" s="140"/>
      <c r="M28" s="140"/>
    </row>
    <row r="29" spans="1:13" x14ac:dyDescent="0.2">
      <c r="A29" s="133"/>
      <c r="B29" s="132"/>
      <c r="C29" s="132"/>
      <c r="D29" s="132"/>
      <c r="E29" s="132"/>
      <c r="F29" s="132"/>
      <c r="G29" s="132"/>
      <c r="H29" s="142"/>
      <c r="I29" s="140"/>
      <c r="J29" s="140"/>
      <c r="K29" s="140"/>
      <c r="L29" s="140"/>
      <c r="M29" s="140"/>
    </row>
    <row r="30" spans="1:13" x14ac:dyDescent="0.2">
      <c r="A30" s="126" t="s">
        <v>164</v>
      </c>
      <c r="B30" s="134">
        <f>SUM(B22:B29)</f>
        <v>848443</v>
      </c>
      <c r="C30" s="134">
        <f>SUM(C22:C29)</f>
        <v>914972</v>
      </c>
      <c r="D30" s="134">
        <f>SUM(D22:D29)</f>
        <v>1369685</v>
      </c>
      <c r="E30" s="134" t="e">
        <f>SUM(E22:E29)</f>
        <v>#REF!</v>
      </c>
      <c r="F30" s="134">
        <f>SUM(F22:F29)</f>
        <v>1397354</v>
      </c>
      <c r="G30" s="134"/>
      <c r="H30" s="126" t="s">
        <v>165</v>
      </c>
      <c r="I30" s="141">
        <f>SUM(I22:I29)</f>
        <v>462948</v>
      </c>
      <c r="J30" s="141">
        <f>SUM(J22:J29)</f>
        <v>659782</v>
      </c>
      <c r="K30" s="141">
        <f>SUM(K22:K29)</f>
        <v>1202838</v>
      </c>
      <c r="L30" s="141" t="e">
        <f>SUM(L22:L29)</f>
        <v>#REF!</v>
      </c>
      <c r="M30" s="141">
        <f>SUM(M22:M29)</f>
        <v>1289518</v>
      </c>
    </row>
    <row r="31" spans="1:13" x14ac:dyDescent="0.2">
      <c r="A31" s="126"/>
      <c r="B31" s="134"/>
      <c r="C31" s="134"/>
      <c r="D31" s="134"/>
      <c r="E31" s="134"/>
      <c r="F31" s="134"/>
      <c r="G31" s="134"/>
      <c r="H31" s="126"/>
      <c r="I31" s="141"/>
      <c r="J31" s="141"/>
      <c r="K31" s="140"/>
      <c r="L31" s="140"/>
      <c r="M31" s="140"/>
    </row>
    <row r="32" spans="1:13" x14ac:dyDescent="0.2">
      <c r="A32" s="126"/>
      <c r="B32" s="134"/>
      <c r="C32" s="134"/>
      <c r="D32" s="134"/>
      <c r="E32" s="134"/>
      <c r="F32" s="134"/>
      <c r="G32" s="134"/>
      <c r="H32" s="126"/>
      <c r="I32" s="140"/>
      <c r="J32" s="140"/>
      <c r="K32" s="140"/>
      <c r="L32" s="140"/>
      <c r="M32" s="140"/>
    </row>
    <row r="33" spans="1:13" x14ac:dyDescent="0.2">
      <c r="A33" s="137" t="s">
        <v>166</v>
      </c>
      <c r="B33" s="139">
        <f>SUM(B30,B20)</f>
        <v>4346855</v>
      </c>
      <c r="C33" s="139">
        <f>SUM(C30,C20)</f>
        <v>4565191</v>
      </c>
      <c r="D33" s="139">
        <f>SUM(D30,D20)</f>
        <v>3996164</v>
      </c>
      <c r="E33" s="139" t="e">
        <f>SUM(E30,E20)</f>
        <v>#REF!</v>
      </c>
      <c r="F33" s="139">
        <f>SUM(F30,F20)</f>
        <v>5198931</v>
      </c>
      <c r="G33" s="139"/>
      <c r="H33" s="137" t="s">
        <v>167</v>
      </c>
      <c r="I33" s="139">
        <f>SUM(I30,I20)</f>
        <v>3715717</v>
      </c>
      <c r="J33" s="139">
        <f>SUM(J30,J20)</f>
        <v>3983292</v>
      </c>
      <c r="K33" s="139">
        <f>SUM(K30,K20)</f>
        <v>3996164</v>
      </c>
      <c r="L33" s="139" t="e">
        <f>SUM(L30,L20)</f>
        <v>#REF!</v>
      </c>
      <c r="M33" s="139">
        <f>SUM(M30,M20)</f>
        <v>5198931</v>
      </c>
    </row>
    <row r="34" spans="1:13" x14ac:dyDescent="0.2">
      <c r="A34" s="123"/>
      <c r="B34" s="123"/>
      <c r="G34" s="123"/>
      <c r="H34" s="123"/>
      <c r="I34" s="123"/>
    </row>
    <row r="35" spans="1:13" x14ac:dyDescent="0.2">
      <c r="A35" s="123"/>
      <c r="B35" s="123"/>
      <c r="G35" s="123"/>
      <c r="H35" s="123"/>
      <c r="I35" s="123"/>
    </row>
    <row r="36" spans="1:13" x14ac:dyDescent="0.2">
      <c r="A36" s="123"/>
      <c r="B36" s="123"/>
      <c r="G36" s="123"/>
      <c r="H36" s="123"/>
      <c r="I36" s="123"/>
    </row>
  </sheetData>
  <mergeCells count="2">
    <mergeCell ref="A4:M4"/>
    <mergeCell ref="A5:M5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73"/>
  <sheetViews>
    <sheetView view="pageBreakPreview" zoomScale="60" zoomScaleNormal="100" workbookViewId="0">
      <selection activeCell="F2" sqref="F2"/>
    </sheetView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5.7109375" style="123" customWidth="1"/>
    <col min="4" max="4" width="12.42578125" style="123" customWidth="1"/>
    <col min="5" max="5" width="14.140625" style="123" customWidth="1"/>
    <col min="6" max="6" width="14.5703125" style="123" customWidth="1"/>
    <col min="7" max="7" width="16.140625" style="123" customWidth="1"/>
    <col min="8" max="16384" width="9.140625" style="138"/>
  </cols>
  <sheetData>
    <row r="1" spans="1:7" ht="15" x14ac:dyDescent="0.25">
      <c r="G1" s="284" t="s">
        <v>569</v>
      </c>
    </row>
    <row r="2" spans="1:7" ht="15" x14ac:dyDescent="0.25">
      <c r="B2" s="175"/>
      <c r="C2" s="175"/>
      <c r="D2" s="175"/>
      <c r="E2" s="175"/>
      <c r="F2" s="175"/>
      <c r="G2" s="252" t="s">
        <v>553</v>
      </c>
    </row>
    <row r="3" spans="1:7" ht="15" x14ac:dyDescent="0.25">
      <c r="A3" s="212"/>
      <c r="B3" s="213"/>
      <c r="C3" s="213"/>
      <c r="D3" s="213"/>
      <c r="E3" s="213"/>
      <c r="F3" s="213"/>
      <c r="G3" s="252"/>
    </row>
    <row r="4" spans="1:7" ht="13.5" x14ac:dyDescent="0.25">
      <c r="A4" s="327" t="s">
        <v>237</v>
      </c>
      <c r="B4" s="327"/>
      <c r="C4" s="327"/>
      <c r="D4" s="327"/>
      <c r="E4" s="327"/>
      <c r="F4" s="327"/>
      <c r="G4" s="327"/>
    </row>
    <row r="5" spans="1:7" ht="13.5" x14ac:dyDescent="0.25">
      <c r="A5" s="212"/>
      <c r="B5" s="214"/>
      <c r="C5" s="212"/>
      <c r="D5" s="215"/>
      <c r="E5" s="216"/>
      <c r="F5" s="215"/>
      <c r="G5" s="215"/>
    </row>
    <row r="6" spans="1:7" ht="15.75" x14ac:dyDescent="0.25">
      <c r="A6" s="328" t="s">
        <v>238</v>
      </c>
      <c r="B6" s="328"/>
      <c r="C6" s="328"/>
      <c r="D6" s="328"/>
      <c r="E6" s="328"/>
      <c r="F6" s="328"/>
      <c r="G6" s="328"/>
    </row>
    <row r="7" spans="1:7" ht="13.5" x14ac:dyDescent="0.2">
      <c r="A7" s="217"/>
      <c r="B7" s="221"/>
      <c r="C7" s="222"/>
      <c r="D7" s="221"/>
      <c r="E7" s="216"/>
      <c r="F7" s="221"/>
      <c r="G7" s="223" t="s">
        <v>239</v>
      </c>
    </row>
    <row r="8" spans="1:7" ht="13.5" x14ac:dyDescent="0.2">
      <c r="A8" s="224" t="s">
        <v>240</v>
      </c>
      <c r="B8" s="218" t="s">
        <v>241</v>
      </c>
      <c r="C8" s="218" t="s">
        <v>242</v>
      </c>
      <c r="D8" s="218" t="s">
        <v>275</v>
      </c>
      <c r="E8" s="218" t="s">
        <v>276</v>
      </c>
      <c r="F8" s="218" t="s">
        <v>277</v>
      </c>
      <c r="G8" s="225" t="s">
        <v>243</v>
      </c>
    </row>
    <row r="9" spans="1:7" ht="13.5" x14ac:dyDescent="0.2">
      <c r="A9" s="224"/>
      <c r="B9" s="218"/>
      <c r="C9" s="218"/>
      <c r="D9" s="218"/>
      <c r="E9" s="218"/>
      <c r="F9" s="218"/>
      <c r="G9" s="225"/>
    </row>
    <row r="10" spans="1:7" ht="25.5" x14ac:dyDescent="0.2">
      <c r="A10" s="226">
        <v>1</v>
      </c>
      <c r="B10" s="227" t="s">
        <v>245</v>
      </c>
      <c r="C10" s="228" t="s">
        <v>246</v>
      </c>
      <c r="D10" s="218"/>
      <c r="E10" s="218"/>
      <c r="F10" s="218"/>
      <c r="G10" s="225"/>
    </row>
    <row r="11" spans="1:7" ht="13.5" x14ac:dyDescent="0.2">
      <c r="A11" s="224"/>
      <c r="B11" s="229" t="s">
        <v>36</v>
      </c>
      <c r="C11" s="218"/>
      <c r="D11" s="218"/>
      <c r="E11" s="218"/>
      <c r="F11" s="218"/>
      <c r="G11" s="225"/>
    </row>
    <row r="12" spans="1:7" ht="13.5" x14ac:dyDescent="0.2">
      <c r="A12" s="224"/>
      <c r="B12" s="230" t="s">
        <v>244</v>
      </c>
      <c r="C12" s="231"/>
      <c r="D12" s="232">
        <v>141990461</v>
      </c>
      <c r="E12" s="232">
        <v>1434246</v>
      </c>
      <c r="F12" s="232">
        <v>0</v>
      </c>
      <c r="G12" s="215">
        <f>SUM(D12:F12)</f>
        <v>143424707</v>
      </c>
    </row>
    <row r="13" spans="1:7" ht="13.5" x14ac:dyDescent="0.2">
      <c r="A13" s="224"/>
      <c r="B13" s="230" t="s">
        <v>279</v>
      </c>
      <c r="C13" s="231"/>
      <c r="D13" s="232">
        <v>0</v>
      </c>
      <c r="E13" s="232">
        <v>14347380</v>
      </c>
      <c r="F13" s="232">
        <v>0</v>
      </c>
      <c r="G13" s="215">
        <f>SUM(D13:F13)</f>
        <v>14347380</v>
      </c>
    </row>
    <row r="14" spans="1:7" ht="13.5" x14ac:dyDescent="0.25">
      <c r="A14" s="233"/>
      <c r="B14" s="234" t="s">
        <v>30</v>
      </c>
      <c r="C14" s="235"/>
      <c r="D14" s="236">
        <f>SUM(D12:D13)</f>
        <v>141990461</v>
      </c>
      <c r="E14" s="236">
        <f t="shared" ref="E14:F14" si="0">SUM(E12:E13)</f>
        <v>15781626</v>
      </c>
      <c r="F14" s="236">
        <f t="shared" si="0"/>
        <v>0</v>
      </c>
      <c r="G14" s="236">
        <f>SUM(G12:G13)</f>
        <v>157772087</v>
      </c>
    </row>
    <row r="15" spans="1:7" ht="13.5" x14ac:dyDescent="0.2">
      <c r="A15" s="224"/>
      <c r="B15" s="218"/>
      <c r="C15" s="218"/>
      <c r="D15" s="218"/>
      <c r="E15" s="218"/>
      <c r="F15" s="218"/>
      <c r="G15" s="225"/>
    </row>
    <row r="16" spans="1:7" ht="25.5" x14ac:dyDescent="0.2">
      <c r="A16" s="226">
        <v>2</v>
      </c>
      <c r="B16" s="227" t="s">
        <v>247</v>
      </c>
      <c r="C16" s="228" t="s">
        <v>248</v>
      </c>
      <c r="D16" s="218"/>
      <c r="E16" s="218"/>
      <c r="F16" s="218"/>
      <c r="G16" s="225"/>
    </row>
    <row r="17" spans="1:7" ht="13.5" x14ac:dyDescent="0.2">
      <c r="A17" s="224"/>
      <c r="B17" s="229" t="s">
        <v>36</v>
      </c>
      <c r="C17" s="218"/>
      <c r="D17" s="218"/>
      <c r="E17" s="218"/>
      <c r="F17" s="218"/>
      <c r="G17" s="225"/>
    </row>
    <row r="18" spans="1:7" ht="13.5" x14ac:dyDescent="0.2">
      <c r="A18" s="224"/>
      <c r="B18" s="230" t="s">
        <v>244</v>
      </c>
      <c r="C18" s="231"/>
      <c r="D18" s="232">
        <v>67384779</v>
      </c>
      <c r="E18" s="232">
        <v>165100</v>
      </c>
      <c r="F18" s="232">
        <v>0</v>
      </c>
      <c r="G18" s="215">
        <f>SUM(D18:F18)</f>
        <v>67549879</v>
      </c>
    </row>
    <row r="19" spans="1:7" ht="13.5" x14ac:dyDescent="0.2">
      <c r="A19" s="224"/>
      <c r="B19" s="230" t="s">
        <v>279</v>
      </c>
      <c r="C19" s="231"/>
      <c r="D19" s="232">
        <v>9475165</v>
      </c>
      <c r="E19" s="232">
        <v>0</v>
      </c>
      <c r="F19" s="232">
        <v>0</v>
      </c>
      <c r="G19" s="215">
        <f>SUM(D19:F19)</f>
        <v>9475165</v>
      </c>
    </row>
    <row r="20" spans="1:7" ht="13.5" x14ac:dyDescent="0.25">
      <c r="A20" s="233"/>
      <c r="B20" s="234" t="s">
        <v>30</v>
      </c>
      <c r="C20" s="235"/>
      <c r="D20" s="236">
        <f>SUM(D18:D19)</f>
        <v>76859944</v>
      </c>
      <c r="E20" s="236">
        <f t="shared" ref="E20:F20" si="1">SUM(E18:E19)</f>
        <v>165100</v>
      </c>
      <c r="F20" s="236">
        <f t="shared" si="1"/>
        <v>0</v>
      </c>
      <c r="G20" s="236">
        <f>SUM(G18:G19)</f>
        <v>77025044</v>
      </c>
    </row>
    <row r="21" spans="1:7" ht="13.5" x14ac:dyDescent="0.2">
      <c r="A21" s="224"/>
      <c r="B21" s="218"/>
      <c r="C21" s="218"/>
      <c r="D21" s="218"/>
      <c r="E21" s="218"/>
      <c r="F21" s="218"/>
      <c r="G21" s="225"/>
    </row>
    <row r="22" spans="1:7" ht="38.25" x14ac:dyDescent="0.2">
      <c r="A22" s="226">
        <v>3</v>
      </c>
      <c r="B22" s="227" t="s">
        <v>249</v>
      </c>
      <c r="C22" s="228" t="s">
        <v>250</v>
      </c>
      <c r="D22" s="218"/>
      <c r="E22" s="218"/>
      <c r="F22" s="218"/>
      <c r="G22" s="225"/>
    </row>
    <row r="23" spans="1:7" ht="13.5" x14ac:dyDescent="0.2">
      <c r="A23" s="224"/>
      <c r="B23" s="229" t="s">
        <v>36</v>
      </c>
      <c r="C23" s="218"/>
      <c r="D23" s="218"/>
      <c r="E23" s="218"/>
      <c r="F23" s="218"/>
      <c r="G23" s="225"/>
    </row>
    <row r="24" spans="1:7" ht="13.5" x14ac:dyDescent="0.2">
      <c r="A24" s="224"/>
      <c r="B24" s="230" t="s">
        <v>244</v>
      </c>
      <c r="C24" s="231"/>
      <c r="D24" s="232">
        <v>8474064</v>
      </c>
      <c r="E24" s="232">
        <v>0</v>
      </c>
      <c r="F24" s="232">
        <v>720596</v>
      </c>
      <c r="G24" s="215">
        <f>SUM(D24:F24)</f>
        <v>9194660</v>
      </c>
    </row>
    <row r="25" spans="1:7" s="241" customFormat="1" ht="13.5" x14ac:dyDescent="0.25">
      <c r="A25" s="237"/>
      <c r="B25" s="238" t="s">
        <v>30</v>
      </c>
      <c r="C25" s="239"/>
      <c r="D25" s="240">
        <f>SUM(D24:D24)</f>
        <v>8474064</v>
      </c>
      <c r="E25" s="240">
        <f>SUM(E24:E24)</f>
        <v>0</v>
      </c>
      <c r="F25" s="240">
        <f>SUM(F24:F24)</f>
        <v>720596</v>
      </c>
      <c r="G25" s="240">
        <f>SUM(G24:G24)</f>
        <v>9194660</v>
      </c>
    </row>
    <row r="26" spans="1:7" ht="13.5" x14ac:dyDescent="0.2">
      <c r="A26" s="224"/>
      <c r="B26" s="218"/>
      <c r="C26" s="218"/>
      <c r="D26" s="218"/>
      <c r="E26" s="218"/>
      <c r="F26" s="218"/>
      <c r="G26" s="225"/>
    </row>
    <row r="27" spans="1:7" ht="51" x14ac:dyDescent="0.2">
      <c r="A27" s="226">
        <v>4</v>
      </c>
      <c r="B27" s="227" t="s">
        <v>251</v>
      </c>
      <c r="C27" s="228" t="s">
        <v>252</v>
      </c>
      <c r="D27" s="218"/>
      <c r="E27" s="218"/>
      <c r="F27" s="218"/>
      <c r="G27" s="225"/>
    </row>
    <row r="28" spans="1:7" ht="13.5" x14ac:dyDescent="0.2">
      <c r="A28" s="224"/>
      <c r="B28" s="229" t="s">
        <v>36</v>
      </c>
      <c r="C28" s="218"/>
      <c r="D28" s="218"/>
      <c r="E28" s="218"/>
      <c r="F28" s="218"/>
      <c r="G28" s="225"/>
    </row>
    <row r="29" spans="1:7" ht="13.5" x14ac:dyDescent="0.2">
      <c r="A29" s="224"/>
      <c r="B29" s="230" t="s">
        <v>244</v>
      </c>
      <c r="C29" s="231"/>
      <c r="D29" s="232">
        <v>12798978</v>
      </c>
      <c r="E29" s="232">
        <v>0</v>
      </c>
      <c r="F29" s="232">
        <v>3939282</v>
      </c>
      <c r="G29" s="232">
        <f>SUM(D29:F29)</f>
        <v>16738260</v>
      </c>
    </row>
    <row r="30" spans="1:7" ht="13.5" x14ac:dyDescent="0.25">
      <c r="A30" s="237"/>
      <c r="B30" s="238" t="s">
        <v>30</v>
      </c>
      <c r="C30" s="239"/>
      <c r="D30" s="240">
        <f>SUM(D29:D29)</f>
        <v>12798978</v>
      </c>
      <c r="E30" s="240">
        <f>SUM(E29:E29)</f>
        <v>0</v>
      </c>
      <c r="F30" s="240">
        <f>SUM(F29:F29)</f>
        <v>3939282</v>
      </c>
      <c r="G30" s="240">
        <f>SUM(G29:G29)</f>
        <v>16738260</v>
      </c>
    </row>
    <row r="31" spans="1:7" ht="13.5" x14ac:dyDescent="0.2">
      <c r="A31" s="224"/>
      <c r="B31" s="218"/>
      <c r="C31" s="218"/>
      <c r="D31" s="218"/>
      <c r="E31" s="218"/>
      <c r="F31" s="218"/>
      <c r="G31" s="225"/>
    </row>
    <row r="32" spans="1:7" ht="38.25" x14ac:dyDescent="0.2">
      <c r="A32" s="226">
        <v>5</v>
      </c>
      <c r="B32" s="227" t="s">
        <v>253</v>
      </c>
      <c r="C32" s="228" t="s">
        <v>254</v>
      </c>
      <c r="D32" s="218"/>
      <c r="E32" s="218"/>
      <c r="F32" s="218"/>
      <c r="G32" s="225"/>
    </row>
    <row r="33" spans="1:7" ht="13.5" x14ac:dyDescent="0.2">
      <c r="A33" s="224"/>
      <c r="B33" s="229" t="s">
        <v>36</v>
      </c>
      <c r="C33" s="218"/>
      <c r="D33" s="218"/>
      <c r="E33" s="218"/>
      <c r="F33" s="218"/>
      <c r="G33" s="225"/>
    </row>
    <row r="34" spans="1:7" ht="13.5" x14ac:dyDescent="0.2">
      <c r="A34" s="224"/>
      <c r="B34" s="230" t="s">
        <v>244</v>
      </c>
      <c r="C34" s="231"/>
      <c r="D34" s="232">
        <v>6255276</v>
      </c>
      <c r="E34" s="232">
        <v>0</v>
      </c>
      <c r="F34" s="232">
        <v>1587184</v>
      </c>
      <c r="G34" s="215">
        <f>SUM(D34:F34)</f>
        <v>7842460</v>
      </c>
    </row>
    <row r="35" spans="1:7" ht="13.5" x14ac:dyDescent="0.25">
      <c r="A35" s="237"/>
      <c r="B35" s="238" t="s">
        <v>30</v>
      </c>
      <c r="C35" s="239"/>
      <c r="D35" s="240">
        <f>SUM(D34:D34)</f>
        <v>6255276</v>
      </c>
      <c r="E35" s="240">
        <f>SUM(E34:E34)</f>
        <v>0</v>
      </c>
      <c r="F35" s="240">
        <f>SUM(F34:F34)</f>
        <v>1587184</v>
      </c>
      <c r="G35" s="240">
        <f>SUM(G34:G34)</f>
        <v>7842460</v>
      </c>
    </row>
    <row r="36" spans="1:7" ht="13.5" x14ac:dyDescent="0.2">
      <c r="A36" s="224"/>
      <c r="B36" s="218"/>
      <c r="C36" s="218"/>
      <c r="D36" s="218"/>
      <c r="E36" s="218"/>
      <c r="F36" s="218"/>
      <c r="G36" s="225"/>
    </row>
    <row r="37" spans="1:7" ht="25.5" x14ac:dyDescent="0.2">
      <c r="A37" s="226">
        <v>6</v>
      </c>
      <c r="B37" s="227" t="s">
        <v>255</v>
      </c>
      <c r="C37" s="228" t="s">
        <v>256</v>
      </c>
      <c r="D37" s="218"/>
      <c r="E37" s="218"/>
      <c r="F37" s="218"/>
      <c r="G37" s="225"/>
    </row>
    <row r="38" spans="1:7" ht="13.5" x14ac:dyDescent="0.2">
      <c r="A38" s="224"/>
      <c r="B38" s="229" t="s">
        <v>36</v>
      </c>
      <c r="C38" s="218"/>
      <c r="D38" s="218"/>
      <c r="E38" s="218"/>
      <c r="F38" s="218"/>
      <c r="G38" s="225"/>
    </row>
    <row r="39" spans="1:7" ht="13.5" x14ac:dyDescent="0.2">
      <c r="A39" s="224"/>
      <c r="B39" s="230" t="s">
        <v>244</v>
      </c>
      <c r="C39" s="231"/>
      <c r="D39" s="232">
        <v>21453020</v>
      </c>
      <c r="E39" s="232">
        <v>0</v>
      </c>
      <c r="F39" s="232">
        <v>0</v>
      </c>
      <c r="G39" s="232">
        <f>SUM(D39:F39)</f>
        <v>21453020</v>
      </c>
    </row>
    <row r="40" spans="1:7" ht="13.5" x14ac:dyDescent="0.25">
      <c r="A40" s="237"/>
      <c r="B40" s="238" t="s">
        <v>30</v>
      </c>
      <c r="C40" s="239"/>
      <c r="D40" s="240">
        <f>SUM(D39:D39)</f>
        <v>21453020</v>
      </c>
      <c r="E40" s="240">
        <f>SUM(E39:E39)</f>
        <v>0</v>
      </c>
      <c r="F40" s="240">
        <f>SUM(F39:F39)</f>
        <v>0</v>
      </c>
      <c r="G40" s="240">
        <f>SUM(G39:G39)</f>
        <v>21453020</v>
      </c>
    </row>
    <row r="41" spans="1:7" ht="13.5" x14ac:dyDescent="0.25">
      <c r="A41" s="217"/>
      <c r="B41" s="286"/>
      <c r="C41" s="218"/>
      <c r="D41" s="219"/>
      <c r="E41" s="219"/>
      <c r="F41" s="219"/>
      <c r="G41" s="219"/>
    </row>
    <row r="42" spans="1:7" ht="13.5" x14ac:dyDescent="0.2">
      <c r="A42" s="226">
        <v>7</v>
      </c>
      <c r="B42" s="227" t="s">
        <v>257</v>
      </c>
      <c r="C42" s="228" t="s">
        <v>258</v>
      </c>
      <c r="D42" s="218"/>
      <c r="E42" s="218"/>
      <c r="F42" s="218"/>
      <c r="G42" s="225"/>
    </row>
    <row r="43" spans="1:7" ht="13.5" x14ac:dyDescent="0.2">
      <c r="A43" s="224"/>
      <c r="B43" s="229" t="s">
        <v>36</v>
      </c>
      <c r="C43" s="218"/>
      <c r="D43" s="218"/>
      <c r="E43" s="218"/>
      <c r="F43" s="218"/>
      <c r="G43" s="225"/>
    </row>
    <row r="44" spans="1:7" ht="13.5" x14ac:dyDescent="0.2">
      <c r="A44" s="224"/>
      <c r="B44" s="230" t="s">
        <v>244</v>
      </c>
      <c r="C44" s="231"/>
      <c r="D44" s="232">
        <v>78366000</v>
      </c>
      <c r="E44" s="232">
        <v>78975000</v>
      </c>
      <c r="F44" s="232">
        <v>1710000</v>
      </c>
      <c r="G44" s="232">
        <f>SUM(D44:F44)</f>
        <v>159051000</v>
      </c>
    </row>
    <row r="45" spans="1:7" ht="13.5" x14ac:dyDescent="0.25">
      <c r="A45" s="237"/>
      <c r="B45" s="238" t="s">
        <v>30</v>
      </c>
      <c r="C45" s="239"/>
      <c r="D45" s="240">
        <f>SUM(D44:D44)</f>
        <v>78366000</v>
      </c>
      <c r="E45" s="240">
        <f>SUM(E44:E44)</f>
        <v>78975000</v>
      </c>
      <c r="F45" s="240">
        <f>SUM(F44:F44)</f>
        <v>1710000</v>
      </c>
      <c r="G45" s="240">
        <f>SUM(G44:G44)</f>
        <v>159051000</v>
      </c>
    </row>
    <row r="46" spans="1:7" ht="13.5" x14ac:dyDescent="0.25">
      <c r="A46" s="217"/>
      <c r="B46" s="286"/>
      <c r="C46" s="218"/>
      <c r="D46" s="219"/>
      <c r="E46" s="219"/>
      <c r="F46" s="219"/>
      <c r="G46" s="219"/>
    </row>
    <row r="47" spans="1:7" ht="25.5" x14ac:dyDescent="0.2">
      <c r="A47" s="226">
        <v>8</v>
      </c>
      <c r="B47" s="227" t="s">
        <v>259</v>
      </c>
      <c r="C47" s="228" t="s">
        <v>260</v>
      </c>
      <c r="D47" s="218"/>
      <c r="E47" s="218"/>
      <c r="F47" s="218"/>
      <c r="G47" s="225"/>
    </row>
    <row r="48" spans="1:7" ht="13.5" x14ac:dyDescent="0.2">
      <c r="A48" s="224"/>
      <c r="B48" s="229" t="s">
        <v>36</v>
      </c>
      <c r="C48" s="218"/>
      <c r="D48" s="218"/>
      <c r="E48" s="218"/>
      <c r="F48" s="218"/>
      <c r="G48" s="225"/>
    </row>
    <row r="49" spans="1:7" ht="13.5" x14ac:dyDescent="0.2">
      <c r="A49" s="224"/>
      <c r="B49" s="230" t="s">
        <v>244</v>
      </c>
      <c r="C49" s="231"/>
      <c r="D49" s="232">
        <v>62570637</v>
      </c>
      <c r="E49" s="232">
        <v>68353178</v>
      </c>
      <c r="F49" s="232">
        <v>3224950</v>
      </c>
      <c r="G49" s="232">
        <f>SUM(D49:F49)</f>
        <v>134148765</v>
      </c>
    </row>
    <row r="50" spans="1:7" ht="13.5" x14ac:dyDescent="0.25">
      <c r="A50" s="237"/>
      <c r="B50" s="238" t="s">
        <v>30</v>
      </c>
      <c r="C50" s="239"/>
      <c r="D50" s="240">
        <f>SUM(D49:D49)</f>
        <v>62570637</v>
      </c>
      <c r="E50" s="240">
        <f>SUM(E49:E49)</f>
        <v>68353178</v>
      </c>
      <c r="F50" s="240">
        <f>SUM(F49:F49)</f>
        <v>3224950</v>
      </c>
      <c r="G50" s="240">
        <f>SUM(G49:G49)</f>
        <v>134148765</v>
      </c>
    </row>
    <row r="51" spans="1:7" ht="13.5" x14ac:dyDescent="0.25">
      <c r="A51" s="217"/>
      <c r="B51" s="286"/>
      <c r="C51" s="218"/>
      <c r="D51" s="219"/>
      <c r="E51" s="219"/>
      <c r="F51" s="219"/>
      <c r="G51" s="219"/>
    </row>
    <row r="52" spans="1:7" ht="25.5" x14ac:dyDescent="0.2">
      <c r="A52" s="226">
        <v>9</v>
      </c>
      <c r="B52" s="227" t="s">
        <v>261</v>
      </c>
      <c r="C52" s="228" t="s">
        <v>262</v>
      </c>
      <c r="D52" s="218"/>
      <c r="E52" s="218"/>
      <c r="F52" s="218"/>
      <c r="G52" s="225"/>
    </row>
    <row r="53" spans="1:7" ht="13.5" x14ac:dyDescent="0.2">
      <c r="A53" s="224"/>
      <c r="B53" s="229" t="s">
        <v>36</v>
      </c>
      <c r="C53" s="218"/>
      <c r="D53" s="218"/>
      <c r="E53" s="218"/>
      <c r="F53" s="218"/>
      <c r="G53" s="225"/>
    </row>
    <row r="54" spans="1:7" ht="13.5" x14ac:dyDescent="0.2">
      <c r="A54" s="224"/>
      <c r="B54" s="230" t="s">
        <v>244</v>
      </c>
      <c r="C54" s="231"/>
      <c r="D54" s="232">
        <v>183273300</v>
      </c>
      <c r="E54" s="232">
        <v>3851245</v>
      </c>
      <c r="F54" s="232">
        <v>0</v>
      </c>
      <c r="G54" s="232">
        <f>SUM(D54:F54)</f>
        <v>187124545</v>
      </c>
    </row>
    <row r="55" spans="1:7" ht="13.5" x14ac:dyDescent="0.2">
      <c r="A55" s="224"/>
      <c r="B55" s="230" t="s">
        <v>279</v>
      </c>
      <c r="C55" s="231"/>
      <c r="D55" s="232">
        <v>0</v>
      </c>
      <c r="E55" s="232">
        <v>5241236</v>
      </c>
      <c r="F55" s="232">
        <v>0</v>
      </c>
      <c r="G55" s="232">
        <f>SUM(D55:F55)</f>
        <v>5241236</v>
      </c>
    </row>
    <row r="56" spans="1:7" ht="13.5" x14ac:dyDescent="0.25">
      <c r="A56" s="237"/>
      <c r="B56" s="238" t="s">
        <v>30</v>
      </c>
      <c r="C56" s="239"/>
      <c r="D56" s="240">
        <f>SUM(D54:D55)</f>
        <v>183273300</v>
      </c>
      <c r="E56" s="240">
        <f t="shared" ref="E56:F56" si="2">SUM(E54:E55)</f>
        <v>9092481</v>
      </c>
      <c r="F56" s="240">
        <f t="shared" si="2"/>
        <v>0</v>
      </c>
      <c r="G56" s="240">
        <f>SUM(G54:G55)</f>
        <v>192365781</v>
      </c>
    </row>
    <row r="57" spans="1:7" ht="13.5" x14ac:dyDescent="0.25">
      <c r="A57" s="217"/>
      <c r="B57" s="286"/>
      <c r="C57" s="218"/>
      <c r="D57" s="219"/>
      <c r="E57" s="219"/>
      <c r="F57" s="219"/>
      <c r="G57" s="219"/>
    </row>
    <row r="58" spans="1:7" x14ac:dyDescent="0.2">
      <c r="A58" s="226">
        <v>10</v>
      </c>
      <c r="B58" s="227" t="s">
        <v>283</v>
      </c>
      <c r="C58" s="255" t="s">
        <v>284</v>
      </c>
    </row>
    <row r="59" spans="1:7" ht="13.5" x14ac:dyDescent="0.25">
      <c r="A59" s="217"/>
      <c r="B59" s="286"/>
      <c r="C59" s="218"/>
    </row>
    <row r="60" spans="1:7" ht="13.5" x14ac:dyDescent="0.25">
      <c r="A60" s="217"/>
      <c r="B60" s="229" t="s">
        <v>36</v>
      </c>
      <c r="C60" s="218"/>
      <c r="D60" s="219"/>
      <c r="E60" s="219"/>
      <c r="F60" s="219"/>
      <c r="G60" s="219"/>
    </row>
    <row r="61" spans="1:7" ht="13.5" x14ac:dyDescent="0.2">
      <c r="A61" s="217"/>
      <c r="B61" s="289" t="s">
        <v>285</v>
      </c>
      <c r="C61" s="218"/>
      <c r="D61" s="232">
        <v>0</v>
      </c>
      <c r="E61" s="232">
        <v>88239210</v>
      </c>
      <c r="F61" s="232">
        <v>0</v>
      </c>
      <c r="G61" s="232">
        <v>88239210</v>
      </c>
    </row>
    <row r="62" spans="1:7" ht="13.5" x14ac:dyDescent="0.2">
      <c r="A62" s="217"/>
      <c r="B62" s="230" t="s">
        <v>279</v>
      </c>
      <c r="C62" s="218"/>
      <c r="D62" s="232">
        <v>0</v>
      </c>
      <c r="E62" s="232">
        <v>3000000</v>
      </c>
      <c r="F62" s="232">
        <v>9695314</v>
      </c>
      <c r="G62" s="232">
        <f>SUM(D62:F62)</f>
        <v>12695314</v>
      </c>
    </row>
    <row r="63" spans="1:7" ht="13.5" x14ac:dyDescent="0.25">
      <c r="A63" s="290"/>
      <c r="B63" s="291" t="s">
        <v>30</v>
      </c>
      <c r="C63" s="239"/>
      <c r="D63" s="240">
        <f>SUM(D61:D62)</f>
        <v>0</v>
      </c>
      <c r="E63" s="240">
        <f t="shared" ref="E63:G63" si="3">SUM(E61:E62)</f>
        <v>91239210</v>
      </c>
      <c r="F63" s="240">
        <f t="shared" si="3"/>
        <v>9695314</v>
      </c>
      <c r="G63" s="240">
        <f t="shared" si="3"/>
        <v>100934524</v>
      </c>
    </row>
    <row r="64" spans="1:7" ht="13.5" x14ac:dyDescent="0.25">
      <c r="A64" s="292"/>
      <c r="B64" s="293"/>
      <c r="C64" s="218"/>
      <c r="D64" s="218"/>
      <c r="E64" s="218"/>
      <c r="F64" s="218"/>
      <c r="G64" s="256"/>
    </row>
    <row r="65" spans="1:7" ht="38.25" x14ac:dyDescent="0.2">
      <c r="A65" s="226">
        <v>11</v>
      </c>
      <c r="B65" s="294" t="s">
        <v>286</v>
      </c>
      <c r="C65" s="228" t="s">
        <v>287</v>
      </c>
      <c r="F65" s="218"/>
      <c r="G65" s="256"/>
    </row>
    <row r="66" spans="1:7" ht="13.5" x14ac:dyDescent="0.2">
      <c r="A66" s="295"/>
      <c r="B66" s="294"/>
      <c r="C66" s="228"/>
      <c r="F66" s="218"/>
      <c r="G66" s="256"/>
    </row>
    <row r="67" spans="1:7" ht="13.5" x14ac:dyDescent="0.2">
      <c r="A67" s="295"/>
      <c r="B67" s="296" t="s">
        <v>36</v>
      </c>
      <c r="C67" s="228"/>
      <c r="F67" s="218"/>
      <c r="G67" s="256"/>
    </row>
    <row r="68" spans="1:7" ht="13.5" x14ac:dyDescent="0.2">
      <c r="A68" s="292"/>
      <c r="B68" s="297" t="s">
        <v>285</v>
      </c>
      <c r="C68" s="218"/>
      <c r="D68" s="279">
        <v>0</v>
      </c>
      <c r="E68" s="258">
        <v>232664000</v>
      </c>
      <c r="F68" s="280">
        <v>0</v>
      </c>
      <c r="G68" s="258">
        <v>232664000</v>
      </c>
    </row>
    <row r="69" spans="1:7" ht="13.5" x14ac:dyDescent="0.2">
      <c r="A69" s="292"/>
      <c r="B69" s="230" t="s">
        <v>279</v>
      </c>
      <c r="C69" s="218"/>
      <c r="D69" s="279">
        <v>0</v>
      </c>
      <c r="E69" s="258">
        <v>3000000</v>
      </c>
      <c r="F69" s="258">
        <v>8868611</v>
      </c>
      <c r="G69" s="258">
        <f>SUM(D69:F69)</f>
        <v>11868611</v>
      </c>
    </row>
    <row r="70" spans="1:7" ht="13.5" x14ac:dyDescent="0.25">
      <c r="A70" s="290"/>
      <c r="B70" s="291" t="s">
        <v>30</v>
      </c>
      <c r="C70" s="239"/>
      <c r="D70" s="259">
        <f>SUM(D68:D69)</f>
        <v>0</v>
      </c>
      <c r="E70" s="259">
        <f t="shared" ref="E70:G70" si="4">SUM(E68:E69)</f>
        <v>235664000</v>
      </c>
      <c r="F70" s="259">
        <f t="shared" si="4"/>
        <v>8868611</v>
      </c>
      <c r="G70" s="259">
        <f t="shared" si="4"/>
        <v>244532611</v>
      </c>
    </row>
    <row r="71" spans="1:7" ht="13.5" x14ac:dyDescent="0.2">
      <c r="A71" s="224"/>
      <c r="B71" s="218"/>
      <c r="C71" s="218"/>
      <c r="D71" s="218"/>
      <c r="E71" s="218"/>
      <c r="F71" s="218"/>
      <c r="G71" s="225"/>
    </row>
    <row r="72" spans="1:7" ht="15.75" x14ac:dyDescent="0.25">
      <c r="A72" s="242"/>
      <c r="B72" s="326" t="s">
        <v>263</v>
      </c>
      <c r="C72" s="326"/>
      <c r="D72" s="243">
        <f>D14+D20+D25+D30+D40+D35+D45+D50+D56+D63+D70</f>
        <v>592041680</v>
      </c>
      <c r="E72" s="243">
        <f t="shared" ref="E72:G72" si="5">E14+E20+E25+E30+E40+E35+E45+E50+E56+E63+E70</f>
        <v>499270595</v>
      </c>
      <c r="F72" s="243">
        <f t="shared" si="5"/>
        <v>29745937</v>
      </c>
      <c r="G72" s="243">
        <f t="shared" si="5"/>
        <v>1121058212</v>
      </c>
    </row>
    <row r="73" spans="1:7" x14ac:dyDescent="0.2">
      <c r="A73" s="217"/>
      <c r="B73" s="244"/>
      <c r="C73" s="217"/>
      <c r="D73" s="245"/>
      <c r="E73" s="216"/>
      <c r="F73" s="245"/>
      <c r="G73" s="215"/>
    </row>
    <row r="74" spans="1:7" ht="15.75" x14ac:dyDescent="0.25">
      <c r="A74" s="328" t="s">
        <v>264</v>
      </c>
      <c r="B74" s="328"/>
      <c r="C74" s="328"/>
      <c r="D74" s="328"/>
      <c r="E74" s="328"/>
      <c r="F74" s="328"/>
      <c r="G74" s="328"/>
    </row>
    <row r="75" spans="1:7" ht="13.5" x14ac:dyDescent="0.25">
      <c r="A75" s="329" t="s">
        <v>239</v>
      </c>
      <c r="B75" s="329"/>
      <c r="C75" s="329"/>
      <c r="D75" s="329"/>
      <c r="E75" s="329"/>
      <c r="F75" s="329"/>
      <c r="G75" s="329"/>
    </row>
    <row r="76" spans="1:7" ht="13.5" x14ac:dyDescent="0.25">
      <c r="A76" s="224" t="s">
        <v>240</v>
      </c>
      <c r="B76" s="285" t="s">
        <v>241</v>
      </c>
      <c r="C76" s="218" t="s">
        <v>242</v>
      </c>
      <c r="D76" s="218" t="s">
        <v>275</v>
      </c>
      <c r="E76" s="218" t="s">
        <v>276</v>
      </c>
      <c r="F76" s="218" t="s">
        <v>277</v>
      </c>
      <c r="G76" s="225" t="s">
        <v>243</v>
      </c>
    </row>
    <row r="77" spans="1:7" x14ac:dyDescent="0.2">
      <c r="A77" s="217"/>
      <c r="B77" s="246"/>
      <c r="C77" s="217"/>
      <c r="D77" s="247"/>
      <c r="E77" s="216"/>
      <c r="F77" s="247"/>
      <c r="G77" s="215"/>
    </row>
    <row r="78" spans="1:7" ht="25.5" x14ac:dyDescent="0.25">
      <c r="A78" s="226">
        <v>1</v>
      </c>
      <c r="B78" s="227" t="s">
        <v>245</v>
      </c>
      <c r="C78" s="228" t="s">
        <v>246</v>
      </c>
      <c r="D78" s="219"/>
      <c r="E78" s="220"/>
      <c r="F78" s="219"/>
      <c r="G78" s="220"/>
    </row>
    <row r="79" spans="1:7" x14ac:dyDescent="0.2">
      <c r="A79" s="217"/>
      <c r="B79" s="229" t="s">
        <v>36</v>
      </c>
      <c r="C79" s="217"/>
      <c r="D79" s="232"/>
      <c r="E79" s="215"/>
      <c r="F79" s="232"/>
      <c r="G79" s="215"/>
    </row>
    <row r="80" spans="1:7" x14ac:dyDescent="0.2">
      <c r="A80" s="217"/>
      <c r="B80" s="230" t="s">
        <v>265</v>
      </c>
      <c r="C80" s="231" t="s">
        <v>270</v>
      </c>
      <c r="D80" s="232">
        <v>119175161</v>
      </c>
      <c r="E80" s="215">
        <v>36083926</v>
      </c>
      <c r="F80" s="232">
        <v>0</v>
      </c>
      <c r="G80" s="215">
        <f>SUM(D80:F80)</f>
        <v>155259087</v>
      </c>
    </row>
    <row r="81" spans="1:7" x14ac:dyDescent="0.2">
      <c r="A81" s="217"/>
      <c r="B81" s="230"/>
      <c r="C81" s="231" t="s">
        <v>268</v>
      </c>
      <c r="D81" s="232">
        <v>0</v>
      </c>
      <c r="E81" s="215">
        <f>1524000+319000+543000+127000</f>
        <v>2513000</v>
      </c>
      <c r="F81" s="232">
        <v>0</v>
      </c>
      <c r="G81" s="215">
        <f>SUM(D81:F81)</f>
        <v>2513000</v>
      </c>
    </row>
    <row r="82" spans="1:7" ht="13.5" x14ac:dyDescent="0.25">
      <c r="A82" s="233"/>
      <c r="B82" s="234" t="s">
        <v>30</v>
      </c>
      <c r="C82" s="235"/>
      <c r="D82" s="236">
        <f>SUM(D80:D81)</f>
        <v>119175161</v>
      </c>
      <c r="E82" s="236">
        <f>SUM(E80:E81)</f>
        <v>38596926</v>
      </c>
      <c r="F82" s="236">
        <f>SUM(F80:F81)</f>
        <v>0</v>
      </c>
      <c r="G82" s="236">
        <f>SUM(G80:G81)</f>
        <v>157772087</v>
      </c>
    </row>
    <row r="83" spans="1:7" ht="13.5" x14ac:dyDescent="0.25">
      <c r="A83" s="217"/>
      <c r="B83" s="286"/>
      <c r="C83" s="218"/>
      <c r="D83" s="219"/>
      <c r="E83" s="219"/>
      <c r="F83" s="219"/>
      <c r="G83" s="219"/>
    </row>
    <row r="84" spans="1:7" ht="25.5" x14ac:dyDescent="0.25">
      <c r="A84" s="226">
        <v>2</v>
      </c>
      <c r="B84" s="227" t="s">
        <v>247</v>
      </c>
      <c r="C84" s="228" t="s">
        <v>248</v>
      </c>
      <c r="D84" s="219"/>
      <c r="E84" s="220"/>
      <c r="F84" s="219"/>
      <c r="G84" s="220"/>
    </row>
    <row r="85" spans="1:7" x14ac:dyDescent="0.2">
      <c r="A85" s="217"/>
      <c r="B85" s="229" t="s">
        <v>36</v>
      </c>
      <c r="C85" s="217"/>
      <c r="D85" s="232"/>
      <c r="E85" s="215"/>
      <c r="F85" s="232"/>
      <c r="G85" s="215"/>
    </row>
    <row r="86" spans="1:7" x14ac:dyDescent="0.2">
      <c r="A86" s="217"/>
      <c r="B86" s="230" t="s">
        <v>265</v>
      </c>
      <c r="C86" s="231" t="s">
        <v>270</v>
      </c>
      <c r="D86" s="215">
        <v>76032944</v>
      </c>
      <c r="E86" s="215">
        <v>0</v>
      </c>
      <c r="F86" s="232">
        <v>0</v>
      </c>
      <c r="G86" s="215">
        <f>SUM(D86:F86)</f>
        <v>76032944</v>
      </c>
    </row>
    <row r="87" spans="1:7" x14ac:dyDescent="0.2">
      <c r="A87" s="217"/>
      <c r="B87" s="230"/>
      <c r="C87" s="231" t="s">
        <v>268</v>
      </c>
      <c r="D87" s="215">
        <v>992100</v>
      </c>
      <c r="E87" s="215">
        <v>0</v>
      </c>
      <c r="F87" s="232">
        <v>0</v>
      </c>
      <c r="G87" s="215">
        <f>SUM(D87:F87)</f>
        <v>992100</v>
      </c>
    </row>
    <row r="88" spans="1:7" ht="13.5" x14ac:dyDescent="0.25">
      <c r="A88" s="233"/>
      <c r="B88" s="234" t="s">
        <v>30</v>
      </c>
      <c r="C88" s="235"/>
      <c r="D88" s="236">
        <f>SUM(D86:D87)</f>
        <v>77025044</v>
      </c>
      <c r="E88" s="236">
        <f>SUM(E86:E87)</f>
        <v>0</v>
      </c>
      <c r="F88" s="236">
        <f>SUM(F86:F87)</f>
        <v>0</v>
      </c>
      <c r="G88" s="236">
        <f>SUM(G86:G87)</f>
        <v>77025044</v>
      </c>
    </row>
    <row r="89" spans="1:7" ht="13.5" x14ac:dyDescent="0.25">
      <c r="A89" s="217"/>
      <c r="B89" s="286"/>
      <c r="C89" s="218"/>
      <c r="D89" s="219"/>
      <c r="E89" s="219"/>
      <c r="F89" s="219"/>
      <c r="G89" s="219"/>
    </row>
    <row r="90" spans="1:7" ht="38.25" x14ac:dyDescent="0.25">
      <c r="A90" s="226">
        <v>3</v>
      </c>
      <c r="B90" s="227" t="s">
        <v>249</v>
      </c>
      <c r="C90" s="228" t="s">
        <v>250</v>
      </c>
      <c r="D90" s="219"/>
      <c r="E90" s="220"/>
      <c r="F90" s="219"/>
      <c r="G90" s="220"/>
    </row>
    <row r="91" spans="1:7" x14ac:dyDescent="0.2">
      <c r="A91" s="217"/>
      <c r="B91" s="229" t="s">
        <v>36</v>
      </c>
      <c r="C91" s="217"/>
      <c r="D91" s="232"/>
      <c r="E91" s="215"/>
      <c r="F91" s="232"/>
      <c r="G91" s="215"/>
    </row>
    <row r="92" spans="1:7" x14ac:dyDescent="0.2">
      <c r="A92" s="217"/>
      <c r="B92" s="230" t="s">
        <v>265</v>
      </c>
      <c r="C92" s="231" t="s">
        <v>266</v>
      </c>
      <c r="D92" s="232">
        <v>949754</v>
      </c>
      <c r="E92" s="215">
        <v>1500243</v>
      </c>
      <c r="F92" s="232">
        <v>1028023</v>
      </c>
      <c r="G92" s="215">
        <f>SUM(D92:F92)</f>
        <v>3478020</v>
      </c>
    </row>
    <row r="93" spans="1:7" x14ac:dyDescent="0.2">
      <c r="A93" s="217"/>
      <c r="B93" s="230"/>
      <c r="C93" s="231" t="s">
        <v>267</v>
      </c>
      <c r="D93" s="232">
        <v>185202</v>
      </c>
      <c r="E93" s="215">
        <v>292547</v>
      </c>
      <c r="F93" s="232">
        <v>179904</v>
      </c>
      <c r="G93" s="215">
        <f t="shared" ref="G93:G95" si="6">SUM(D93:F93)</f>
        <v>657653</v>
      </c>
    </row>
    <row r="94" spans="1:7" x14ac:dyDescent="0.2">
      <c r="A94" s="217"/>
      <c r="B94" s="230"/>
      <c r="C94" s="231" t="s">
        <v>268</v>
      </c>
      <c r="D94" s="232">
        <v>0</v>
      </c>
      <c r="E94" s="215">
        <v>2654392</v>
      </c>
      <c r="F94" s="232">
        <v>1769595</v>
      </c>
      <c r="G94" s="215">
        <f t="shared" si="6"/>
        <v>4423987</v>
      </c>
    </row>
    <row r="95" spans="1:7" s="249" customFormat="1" x14ac:dyDescent="0.2">
      <c r="A95" s="217"/>
      <c r="B95" s="248"/>
      <c r="C95" s="231" t="s">
        <v>271</v>
      </c>
      <c r="D95" s="232">
        <v>0</v>
      </c>
      <c r="E95" s="215">
        <v>0</v>
      </c>
      <c r="F95" s="232">
        <v>635000</v>
      </c>
      <c r="G95" s="215">
        <f t="shared" si="6"/>
        <v>635000</v>
      </c>
    </row>
    <row r="96" spans="1:7" s="251" customFormat="1" ht="13.5" x14ac:dyDescent="0.25">
      <c r="A96" s="239"/>
      <c r="B96" s="238" t="s">
        <v>30</v>
      </c>
      <c r="C96" s="250"/>
      <c r="D96" s="240">
        <f>SUM(D92:D95)</f>
        <v>1134956</v>
      </c>
      <c r="E96" s="240">
        <f>SUM(E92:E95)</f>
        <v>4447182</v>
      </c>
      <c r="F96" s="240">
        <f>SUM(F92:F95)</f>
        <v>3612522</v>
      </c>
      <c r="G96" s="240">
        <f>SUM(G92:G95)</f>
        <v>9194660</v>
      </c>
    </row>
    <row r="97" spans="1:7" ht="13.5" x14ac:dyDescent="0.25">
      <c r="A97" s="217"/>
      <c r="B97" s="286"/>
      <c r="C97" s="218"/>
      <c r="D97" s="219"/>
      <c r="E97" s="219"/>
      <c r="F97" s="219"/>
      <c r="G97" s="219"/>
    </row>
    <row r="98" spans="1:7" ht="38.25" x14ac:dyDescent="0.25">
      <c r="A98" s="226">
        <v>4</v>
      </c>
      <c r="B98" s="227" t="s">
        <v>251</v>
      </c>
      <c r="C98" s="228" t="s">
        <v>252</v>
      </c>
      <c r="D98" s="219"/>
      <c r="E98" s="220"/>
      <c r="F98" s="219"/>
      <c r="G98" s="220"/>
    </row>
    <row r="99" spans="1:7" x14ac:dyDescent="0.2">
      <c r="A99" s="217"/>
      <c r="B99" s="229" t="s">
        <v>36</v>
      </c>
      <c r="C99" s="217"/>
      <c r="D99" s="232"/>
      <c r="E99" s="215"/>
      <c r="F99" s="232"/>
      <c r="G99" s="215"/>
    </row>
    <row r="100" spans="1:7" x14ac:dyDescent="0.2">
      <c r="A100" s="217"/>
      <c r="B100" s="230" t="s">
        <v>265</v>
      </c>
      <c r="C100" s="231" t="s">
        <v>266</v>
      </c>
      <c r="D100" s="232">
        <v>937640</v>
      </c>
      <c r="E100" s="215">
        <v>2770994</v>
      </c>
      <c r="F100" s="232">
        <v>1878773</v>
      </c>
      <c r="G100" s="215">
        <f>SUM(D100:F100)</f>
        <v>5587407</v>
      </c>
    </row>
    <row r="101" spans="1:7" x14ac:dyDescent="0.2">
      <c r="A101" s="217"/>
      <c r="B101" s="230"/>
      <c r="C101" s="231" t="s">
        <v>267</v>
      </c>
      <c r="D101" s="232">
        <v>182840</v>
      </c>
      <c r="E101" s="215">
        <v>540344</v>
      </c>
      <c r="F101" s="232">
        <v>328785</v>
      </c>
      <c r="G101" s="215">
        <f t="shared" ref="G101:G103" si="7">SUM(D101:F101)</f>
        <v>1051969</v>
      </c>
    </row>
    <row r="102" spans="1:7" x14ac:dyDescent="0.2">
      <c r="A102" s="217"/>
      <c r="B102" s="230"/>
      <c r="C102" s="231" t="s">
        <v>268</v>
      </c>
      <c r="D102" s="232">
        <v>0</v>
      </c>
      <c r="E102" s="215">
        <v>3773330</v>
      </c>
      <c r="F102" s="232">
        <v>2515554</v>
      </c>
      <c r="G102" s="215">
        <f t="shared" si="7"/>
        <v>6288884</v>
      </c>
    </row>
    <row r="103" spans="1:7" x14ac:dyDescent="0.2">
      <c r="A103" s="217"/>
      <c r="B103" s="230"/>
      <c r="C103" s="231" t="s">
        <v>271</v>
      </c>
      <c r="D103" s="232">
        <v>0</v>
      </c>
      <c r="E103" s="215">
        <v>0</v>
      </c>
      <c r="F103" s="232">
        <v>3810000</v>
      </c>
      <c r="G103" s="215">
        <f t="shared" si="7"/>
        <v>3810000</v>
      </c>
    </row>
    <row r="104" spans="1:7" ht="13.5" x14ac:dyDescent="0.25">
      <c r="A104" s="237"/>
      <c r="B104" s="238" t="s">
        <v>30</v>
      </c>
      <c r="C104" s="239"/>
      <c r="D104" s="240">
        <f>SUM(D100:D103)</f>
        <v>1120480</v>
      </c>
      <c r="E104" s="240">
        <f>SUM(E100:E103)</f>
        <v>7084668</v>
      </c>
      <c r="F104" s="240">
        <f>SUM(F100:F103)</f>
        <v>8533112</v>
      </c>
      <c r="G104" s="240">
        <f>SUM(G100:G103)</f>
        <v>16738260</v>
      </c>
    </row>
    <row r="105" spans="1:7" ht="13.5" x14ac:dyDescent="0.25">
      <c r="A105" s="217"/>
      <c r="B105" s="286"/>
      <c r="C105" s="218"/>
      <c r="D105" s="219"/>
      <c r="E105" s="219"/>
      <c r="F105" s="219"/>
      <c r="G105" s="219"/>
    </row>
    <row r="106" spans="1:7" ht="38.25" x14ac:dyDescent="0.25">
      <c r="A106" s="226">
        <v>5</v>
      </c>
      <c r="B106" s="227" t="s">
        <v>253</v>
      </c>
      <c r="C106" s="228" t="s">
        <v>254</v>
      </c>
      <c r="D106" s="219"/>
      <c r="E106" s="220"/>
      <c r="F106" s="219"/>
      <c r="G106" s="220"/>
    </row>
    <row r="107" spans="1:7" x14ac:dyDescent="0.2">
      <c r="A107" s="217"/>
      <c r="B107" s="229" t="s">
        <v>36</v>
      </c>
      <c r="C107" s="217"/>
      <c r="D107" s="232"/>
      <c r="E107" s="215"/>
      <c r="F107" s="232"/>
      <c r="G107" s="215"/>
    </row>
    <row r="108" spans="1:7" x14ac:dyDescent="0.2">
      <c r="A108" s="217"/>
      <c r="B108" s="230" t="s">
        <v>265</v>
      </c>
      <c r="C108" s="231" t="s">
        <v>266</v>
      </c>
      <c r="D108" s="232">
        <v>843407</v>
      </c>
      <c r="E108" s="215">
        <v>1595936</v>
      </c>
      <c r="F108" s="232">
        <v>1082067</v>
      </c>
      <c r="G108" s="215">
        <f>SUM(D108:F108)</f>
        <v>3521410</v>
      </c>
    </row>
    <row r="109" spans="1:7" x14ac:dyDescent="0.2">
      <c r="A109" s="217"/>
      <c r="B109" s="230"/>
      <c r="C109" s="231" t="s">
        <v>267</v>
      </c>
      <c r="D109" s="232">
        <v>164465</v>
      </c>
      <c r="E109" s="215">
        <v>311208</v>
      </c>
      <c r="F109" s="232">
        <v>189362</v>
      </c>
      <c r="G109" s="215">
        <f t="shared" ref="G109:G111" si="8">SUM(D109:F109)</f>
        <v>665035</v>
      </c>
    </row>
    <row r="110" spans="1:7" x14ac:dyDescent="0.2">
      <c r="A110" s="217"/>
      <c r="B110" s="230"/>
      <c r="C110" s="231" t="s">
        <v>268</v>
      </c>
      <c r="D110" s="232">
        <v>0</v>
      </c>
      <c r="E110" s="215">
        <v>1279209</v>
      </c>
      <c r="F110" s="232">
        <v>852806</v>
      </c>
      <c r="G110" s="215">
        <f t="shared" si="8"/>
        <v>2132015</v>
      </c>
    </row>
    <row r="111" spans="1:7" x14ac:dyDescent="0.2">
      <c r="A111" s="217"/>
      <c r="B111" s="230"/>
      <c r="C111" s="231" t="s">
        <v>271</v>
      </c>
      <c r="D111" s="232">
        <v>0</v>
      </c>
      <c r="E111" s="215">
        <v>0</v>
      </c>
      <c r="F111" s="232">
        <v>1524000</v>
      </c>
      <c r="G111" s="215">
        <f t="shared" si="8"/>
        <v>1524000</v>
      </c>
    </row>
    <row r="112" spans="1:7" ht="13.5" x14ac:dyDescent="0.25">
      <c r="A112" s="237"/>
      <c r="B112" s="238" t="s">
        <v>30</v>
      </c>
      <c r="C112" s="239"/>
      <c r="D112" s="240">
        <f>SUM(D108:D111)</f>
        <v>1007872</v>
      </c>
      <c r="E112" s="240">
        <f>SUM(E108:E111)</f>
        <v>3186353</v>
      </c>
      <c r="F112" s="240">
        <f>SUM(F108:F111)</f>
        <v>3648235</v>
      </c>
      <c r="G112" s="240">
        <f>SUM(G108:G111)</f>
        <v>7842460</v>
      </c>
    </row>
    <row r="113" spans="1:7" ht="13.5" x14ac:dyDescent="0.25">
      <c r="A113" s="217"/>
      <c r="B113" s="286"/>
      <c r="C113" s="218"/>
      <c r="D113" s="219"/>
      <c r="E113" s="219"/>
      <c r="F113" s="219"/>
      <c r="G113" s="219"/>
    </row>
    <row r="114" spans="1:7" ht="25.5" x14ac:dyDescent="0.25">
      <c r="A114" s="226">
        <v>6</v>
      </c>
      <c r="B114" s="227" t="s">
        <v>255</v>
      </c>
      <c r="C114" s="228" t="s">
        <v>256</v>
      </c>
      <c r="D114" s="219"/>
      <c r="E114" s="220"/>
      <c r="F114" s="219"/>
      <c r="G114" s="220"/>
    </row>
    <row r="115" spans="1:7" x14ac:dyDescent="0.2">
      <c r="A115" s="217"/>
      <c r="B115" s="229" t="s">
        <v>36</v>
      </c>
      <c r="C115" s="217"/>
      <c r="D115" s="232"/>
      <c r="E115" s="215"/>
      <c r="F115" s="232"/>
      <c r="G115" s="215"/>
    </row>
    <row r="116" spans="1:7" x14ac:dyDescent="0.2">
      <c r="A116" s="217"/>
      <c r="B116" s="230" t="s">
        <v>265</v>
      </c>
      <c r="C116" s="231" t="s">
        <v>268</v>
      </c>
      <c r="D116" s="232">
        <v>16252627</v>
      </c>
      <c r="E116" s="215">
        <v>4332364</v>
      </c>
      <c r="F116" s="232">
        <v>868029</v>
      </c>
      <c r="G116" s="215">
        <f>SUM(D116:F116)</f>
        <v>21453020</v>
      </c>
    </row>
    <row r="117" spans="1:7" ht="13.5" x14ac:dyDescent="0.25">
      <c r="A117" s="233"/>
      <c r="B117" s="234" t="s">
        <v>30</v>
      </c>
      <c r="C117" s="235"/>
      <c r="D117" s="236">
        <f>SUM(D116:D116)</f>
        <v>16252627</v>
      </c>
      <c r="E117" s="236">
        <f>SUM(E116:E116)</f>
        <v>4332364</v>
      </c>
      <c r="F117" s="236">
        <f>SUM(F116:F116)</f>
        <v>868029</v>
      </c>
      <c r="G117" s="236">
        <f>SUM(G116:G116)</f>
        <v>21453020</v>
      </c>
    </row>
    <row r="118" spans="1:7" ht="13.5" x14ac:dyDescent="0.25">
      <c r="A118" s="217"/>
      <c r="B118" s="286"/>
      <c r="C118" s="218"/>
      <c r="D118" s="219"/>
      <c r="E118" s="219"/>
      <c r="F118" s="219"/>
      <c r="G118" s="219"/>
    </row>
    <row r="119" spans="1:7" ht="13.5" x14ac:dyDescent="0.25">
      <c r="A119" s="226">
        <v>7</v>
      </c>
      <c r="B119" s="227" t="s">
        <v>257</v>
      </c>
      <c r="C119" s="228" t="s">
        <v>258</v>
      </c>
      <c r="D119" s="219"/>
      <c r="E119" s="220"/>
      <c r="F119" s="219"/>
      <c r="G119" s="220"/>
    </row>
    <row r="120" spans="1:7" x14ac:dyDescent="0.2">
      <c r="A120" s="217"/>
      <c r="B120" s="229" t="s">
        <v>36</v>
      </c>
      <c r="C120" s="217"/>
      <c r="D120" s="232"/>
      <c r="E120" s="215"/>
      <c r="F120" s="232"/>
      <c r="G120" s="215"/>
    </row>
    <row r="121" spans="1:7" x14ac:dyDescent="0.2">
      <c r="A121" s="217"/>
      <c r="B121" s="230" t="s">
        <v>265</v>
      </c>
      <c r="C121" s="231" t="s">
        <v>266</v>
      </c>
      <c r="D121" s="232">
        <v>13272000</v>
      </c>
      <c r="E121" s="215">
        <v>21284000</v>
      </c>
      <c r="F121" s="232">
        <v>1466000</v>
      </c>
      <c r="G121" s="215">
        <f>SUM(D121:F121)</f>
        <v>36022000</v>
      </c>
    </row>
    <row r="122" spans="1:7" x14ac:dyDescent="0.2">
      <c r="A122" s="217"/>
      <c r="B122" s="230"/>
      <c r="C122" s="231" t="s">
        <v>267</v>
      </c>
      <c r="D122" s="232">
        <v>2588000</v>
      </c>
      <c r="E122" s="215">
        <v>3176000</v>
      </c>
      <c r="F122" s="232">
        <v>244000</v>
      </c>
      <c r="G122" s="215">
        <f t="shared" ref="G122:G124" si="9">SUM(D122:F122)</f>
        <v>6008000</v>
      </c>
    </row>
    <row r="123" spans="1:7" x14ac:dyDescent="0.2">
      <c r="A123" s="217"/>
      <c r="B123" s="230"/>
      <c r="C123" s="231" t="s">
        <v>268</v>
      </c>
      <c r="D123" s="232">
        <v>47332000</v>
      </c>
      <c r="E123" s="215">
        <v>67431000</v>
      </c>
      <c r="F123" s="232">
        <v>0</v>
      </c>
      <c r="G123" s="215">
        <f t="shared" si="9"/>
        <v>114763000</v>
      </c>
    </row>
    <row r="124" spans="1:7" x14ac:dyDescent="0.2">
      <c r="A124" s="217"/>
      <c r="B124" s="230"/>
      <c r="C124" s="231" t="s">
        <v>269</v>
      </c>
      <c r="D124" s="232">
        <v>0</v>
      </c>
      <c r="E124" s="215">
        <v>2258000</v>
      </c>
      <c r="F124" s="232">
        <v>0</v>
      </c>
      <c r="G124" s="215">
        <f t="shared" si="9"/>
        <v>2258000</v>
      </c>
    </row>
    <row r="125" spans="1:7" s="251" customFormat="1" ht="13.5" x14ac:dyDescent="0.25">
      <c r="A125" s="239"/>
      <c r="B125" s="238" t="s">
        <v>30</v>
      </c>
      <c r="C125" s="250"/>
      <c r="D125" s="240">
        <f>SUM(D121:D124)</f>
        <v>63192000</v>
      </c>
      <c r="E125" s="240">
        <f>SUM(E121:E124)</f>
        <v>94149000</v>
      </c>
      <c r="F125" s="240">
        <f>SUM(F121:F124)</f>
        <v>1710000</v>
      </c>
      <c r="G125" s="240">
        <f>SUM(G121:G124)</f>
        <v>159051000</v>
      </c>
    </row>
    <row r="126" spans="1:7" ht="13.5" x14ac:dyDescent="0.25">
      <c r="A126" s="217"/>
      <c r="B126" s="286"/>
      <c r="C126" s="218"/>
      <c r="D126" s="219"/>
      <c r="E126" s="219"/>
      <c r="F126" s="219"/>
      <c r="G126" s="219"/>
    </row>
    <row r="127" spans="1:7" ht="25.5" x14ac:dyDescent="0.25">
      <c r="A127" s="226">
        <v>8</v>
      </c>
      <c r="B127" s="227" t="s">
        <v>259</v>
      </c>
      <c r="C127" s="228" t="s">
        <v>260</v>
      </c>
      <c r="D127" s="219"/>
      <c r="E127" s="220"/>
      <c r="F127" s="219"/>
      <c r="G127" s="220"/>
    </row>
    <row r="128" spans="1:7" x14ac:dyDescent="0.2">
      <c r="A128" s="217"/>
      <c r="B128" s="229" t="s">
        <v>36</v>
      </c>
      <c r="C128" s="217"/>
      <c r="D128" s="232"/>
      <c r="E128" s="215"/>
      <c r="F128" s="232"/>
      <c r="G128" s="215"/>
    </row>
    <row r="129" spans="1:7" x14ac:dyDescent="0.2">
      <c r="A129" s="217"/>
      <c r="B129" s="230" t="s">
        <v>265</v>
      </c>
      <c r="C129" s="231" t="s">
        <v>266</v>
      </c>
      <c r="D129" s="232">
        <v>16792066</v>
      </c>
      <c r="E129" s="215">
        <v>23768141</v>
      </c>
      <c r="F129" s="232">
        <v>1652050</v>
      </c>
      <c r="G129" s="215">
        <f>SUM(D129:F129)</f>
        <v>42212257</v>
      </c>
    </row>
    <row r="130" spans="1:7" x14ac:dyDescent="0.2">
      <c r="A130" s="217"/>
      <c r="B130" s="230"/>
      <c r="C130" s="231" t="s">
        <v>267</v>
      </c>
      <c r="D130" s="232">
        <v>3242028</v>
      </c>
      <c r="E130" s="215">
        <v>4595012</v>
      </c>
      <c r="F130" s="232">
        <v>315520</v>
      </c>
      <c r="G130" s="215">
        <f t="shared" ref="G130:G132" si="10">SUM(D130:F130)</f>
        <v>8152560</v>
      </c>
    </row>
    <row r="131" spans="1:7" x14ac:dyDescent="0.2">
      <c r="A131" s="217"/>
      <c r="B131" s="230"/>
      <c r="C131" s="231" t="s">
        <v>268</v>
      </c>
      <c r="D131" s="232">
        <v>19697131</v>
      </c>
      <c r="E131" s="215">
        <v>62037059</v>
      </c>
      <c r="F131" s="232">
        <v>1257380</v>
      </c>
      <c r="G131" s="215">
        <f t="shared" si="10"/>
        <v>82991570</v>
      </c>
    </row>
    <row r="132" spans="1:7" x14ac:dyDescent="0.2">
      <c r="A132" s="217"/>
      <c r="B132" s="230"/>
      <c r="C132" s="231" t="s">
        <v>269</v>
      </c>
      <c r="D132" s="232">
        <v>0</v>
      </c>
      <c r="E132" s="215">
        <v>792378</v>
      </c>
      <c r="F132" s="232">
        <v>0</v>
      </c>
      <c r="G132" s="215">
        <f t="shared" si="10"/>
        <v>792378</v>
      </c>
    </row>
    <row r="133" spans="1:7" s="251" customFormat="1" ht="13.5" x14ac:dyDescent="0.25">
      <c r="A133" s="239"/>
      <c r="B133" s="238" t="s">
        <v>30</v>
      </c>
      <c r="C133" s="250"/>
      <c r="D133" s="240">
        <f>SUM(D129:D132)</f>
        <v>39731225</v>
      </c>
      <c r="E133" s="240">
        <f>SUM(E129:E132)</f>
        <v>91192590</v>
      </c>
      <c r="F133" s="240">
        <f>SUM(F129:F132)</f>
        <v>3224950</v>
      </c>
      <c r="G133" s="240">
        <f>SUM(G129:G132)</f>
        <v>134148765</v>
      </c>
    </row>
    <row r="134" spans="1:7" ht="13.5" x14ac:dyDescent="0.25">
      <c r="A134" s="217"/>
      <c r="B134" s="286"/>
      <c r="C134" s="218"/>
      <c r="D134" s="219"/>
      <c r="E134" s="219"/>
      <c r="F134" s="219"/>
      <c r="G134" s="219"/>
    </row>
    <row r="135" spans="1:7" ht="25.5" x14ac:dyDescent="0.25">
      <c r="A135" s="226">
        <v>9</v>
      </c>
      <c r="B135" s="227" t="s">
        <v>261</v>
      </c>
      <c r="C135" s="228" t="s">
        <v>262</v>
      </c>
      <c r="D135" s="219"/>
      <c r="E135" s="220"/>
      <c r="F135" s="219"/>
      <c r="G135" s="220"/>
    </row>
    <row r="136" spans="1:7" x14ac:dyDescent="0.2">
      <c r="A136" s="217"/>
      <c r="B136" s="229" t="s">
        <v>36</v>
      </c>
      <c r="C136" s="217"/>
      <c r="D136" s="232"/>
      <c r="E136" s="215"/>
      <c r="F136" s="232"/>
      <c r="G136" s="215"/>
    </row>
    <row r="137" spans="1:7" x14ac:dyDescent="0.2">
      <c r="A137" s="217"/>
      <c r="B137" s="230" t="s">
        <v>265</v>
      </c>
      <c r="C137" s="231" t="s">
        <v>266</v>
      </c>
      <c r="D137" s="232">
        <v>0</v>
      </c>
      <c r="E137" s="215">
        <v>0</v>
      </c>
      <c r="F137" s="232">
        <v>0</v>
      </c>
      <c r="G137" s="215">
        <f>SUM(D137:F137)</f>
        <v>0</v>
      </c>
    </row>
    <row r="138" spans="1:7" x14ac:dyDescent="0.2">
      <c r="A138" s="217"/>
      <c r="B138" s="230"/>
      <c r="C138" s="231" t="s">
        <v>267</v>
      </c>
      <c r="D138" s="232">
        <v>0</v>
      </c>
      <c r="E138" s="215">
        <v>0</v>
      </c>
      <c r="F138" s="232">
        <f>F137*0.21</f>
        <v>0</v>
      </c>
      <c r="G138" s="215">
        <f t="shared" ref="G138:G143" si="11">SUM(D138:F138)</f>
        <v>0</v>
      </c>
    </row>
    <row r="139" spans="1:7" x14ac:dyDescent="0.2">
      <c r="A139" s="217"/>
      <c r="B139" s="230"/>
      <c r="C139" s="231" t="s">
        <v>268</v>
      </c>
      <c r="D139" s="232">
        <v>0</v>
      </c>
      <c r="E139" s="215">
        <v>2997907</v>
      </c>
      <c r="F139" s="232">
        <v>0</v>
      </c>
      <c r="G139" s="215">
        <f t="shared" si="11"/>
        <v>2997907</v>
      </c>
    </row>
    <row r="140" spans="1:7" x14ac:dyDescent="0.2">
      <c r="A140" s="217"/>
      <c r="B140" s="230"/>
      <c r="C140" s="231" t="s">
        <v>272</v>
      </c>
      <c r="D140" s="232">
        <v>9200000</v>
      </c>
      <c r="E140" s="215">
        <v>0</v>
      </c>
      <c r="F140" s="232">
        <v>0</v>
      </c>
      <c r="G140" s="215">
        <f t="shared" si="11"/>
        <v>9200000</v>
      </c>
    </row>
    <row r="141" spans="1:7" x14ac:dyDescent="0.2">
      <c r="A141" s="217"/>
      <c r="B141" s="230"/>
      <c r="C141" s="231" t="s">
        <v>273</v>
      </c>
      <c r="D141" s="232">
        <v>0</v>
      </c>
      <c r="E141" s="215">
        <v>159309427</v>
      </c>
      <c r="F141" s="232">
        <v>0</v>
      </c>
      <c r="G141" s="215">
        <f t="shared" si="11"/>
        <v>159309427</v>
      </c>
    </row>
    <row r="142" spans="1:7" x14ac:dyDescent="0.2">
      <c r="A142" s="217"/>
      <c r="B142" s="230"/>
      <c r="C142" s="231" t="s">
        <v>269</v>
      </c>
      <c r="D142" s="232">
        <v>9414981</v>
      </c>
      <c r="E142" s="215">
        <v>9443466</v>
      </c>
      <c r="F142" s="232">
        <v>0</v>
      </c>
      <c r="G142" s="215">
        <f t="shared" si="11"/>
        <v>18858447</v>
      </c>
    </row>
    <row r="143" spans="1:7" s="249" customFormat="1" x14ac:dyDescent="0.2">
      <c r="A143" s="217"/>
      <c r="B143" s="248"/>
      <c r="C143" s="231" t="s">
        <v>271</v>
      </c>
      <c r="D143" s="232">
        <v>0</v>
      </c>
      <c r="E143" s="215">
        <v>2000000</v>
      </c>
      <c r="F143" s="232">
        <v>0</v>
      </c>
      <c r="G143" s="215">
        <f t="shared" si="11"/>
        <v>2000000</v>
      </c>
    </row>
    <row r="144" spans="1:7" s="251" customFormat="1" ht="13.5" x14ac:dyDescent="0.25">
      <c r="A144" s="239"/>
      <c r="B144" s="238" t="s">
        <v>30</v>
      </c>
      <c r="C144" s="250"/>
      <c r="D144" s="240">
        <f>SUM(D137:D143)</f>
        <v>18614981</v>
      </c>
      <c r="E144" s="240">
        <f>SUM(E137:E143)</f>
        <v>173750800</v>
      </c>
      <c r="F144" s="240">
        <f>SUM(F137:F143)</f>
        <v>0</v>
      </c>
      <c r="G144" s="240">
        <f>SUM(G137:G143)</f>
        <v>192365781</v>
      </c>
    </row>
    <row r="145" spans="1:7" s="251" customFormat="1" ht="13.5" x14ac:dyDescent="0.25">
      <c r="A145" s="218"/>
      <c r="B145" s="286"/>
      <c r="C145" s="257"/>
      <c r="D145" s="219"/>
      <c r="E145" s="219"/>
      <c r="F145" s="219"/>
      <c r="G145" s="219"/>
    </row>
    <row r="146" spans="1:7" ht="13.5" x14ac:dyDescent="0.2">
      <c r="A146" s="226">
        <v>10</v>
      </c>
      <c r="B146" s="227" t="s">
        <v>283</v>
      </c>
      <c r="C146" s="228" t="s">
        <v>284</v>
      </c>
      <c r="D146" s="218"/>
      <c r="E146" s="218"/>
      <c r="F146" s="218"/>
      <c r="G146" s="225"/>
    </row>
    <row r="147" spans="1:7" ht="13.5" x14ac:dyDescent="0.2">
      <c r="A147" s="224"/>
      <c r="B147" s="229" t="s">
        <v>36</v>
      </c>
      <c r="C147" s="218"/>
      <c r="D147" s="218"/>
      <c r="E147" s="218"/>
      <c r="F147" s="218"/>
      <c r="G147" s="225"/>
    </row>
    <row r="148" spans="1:7" ht="13.5" x14ac:dyDescent="0.2">
      <c r="A148" s="224"/>
      <c r="B148" s="230" t="s">
        <v>288</v>
      </c>
      <c r="C148" s="231" t="s">
        <v>266</v>
      </c>
      <c r="D148" s="232">
        <v>0</v>
      </c>
      <c r="E148" s="215">
        <v>0</v>
      </c>
      <c r="F148" s="232">
        <v>0</v>
      </c>
      <c r="G148" s="215">
        <v>0</v>
      </c>
    </row>
    <row r="149" spans="1:7" ht="13.5" x14ac:dyDescent="0.25">
      <c r="A149" s="217"/>
      <c r="B149" s="286"/>
      <c r="C149" s="231" t="s">
        <v>267</v>
      </c>
      <c r="D149" s="232">
        <v>0</v>
      </c>
      <c r="E149" s="215">
        <v>0</v>
      </c>
      <c r="F149" s="232">
        <f>F148*0.21</f>
        <v>0</v>
      </c>
      <c r="G149" s="215">
        <f t="shared" ref="G149:G154" si="12">SUM(D149:F149)</f>
        <v>0</v>
      </c>
    </row>
    <row r="150" spans="1:7" ht="13.5" x14ac:dyDescent="0.25">
      <c r="A150" s="217"/>
      <c r="B150" s="286"/>
      <c r="C150" s="231" t="s">
        <v>268</v>
      </c>
      <c r="D150" s="232">
        <v>0</v>
      </c>
      <c r="E150" s="215">
        <v>2739210</v>
      </c>
      <c r="F150" s="232">
        <v>0</v>
      </c>
      <c r="G150" s="215">
        <f t="shared" si="12"/>
        <v>2739210</v>
      </c>
    </row>
    <row r="151" spans="1:7" x14ac:dyDescent="0.2">
      <c r="A151" s="226"/>
      <c r="B151" s="227"/>
      <c r="C151" s="231" t="s">
        <v>272</v>
      </c>
      <c r="D151" s="232">
        <v>0</v>
      </c>
      <c r="E151" s="215">
        <v>1500000</v>
      </c>
      <c r="F151" s="232">
        <v>0</v>
      </c>
      <c r="G151" s="215">
        <f t="shared" si="12"/>
        <v>1500000</v>
      </c>
    </row>
    <row r="152" spans="1:7" ht="13.5" x14ac:dyDescent="0.25">
      <c r="A152" s="217"/>
      <c r="B152" s="286"/>
      <c r="C152" s="231" t="s">
        <v>273</v>
      </c>
      <c r="D152" s="232">
        <v>0</v>
      </c>
      <c r="E152" s="215">
        <f>79500000+3000000</f>
        <v>82500000</v>
      </c>
      <c r="F152" s="232">
        <v>9695314</v>
      </c>
      <c r="G152" s="215">
        <f t="shared" si="12"/>
        <v>92195314</v>
      </c>
    </row>
    <row r="153" spans="1:7" x14ac:dyDescent="0.2">
      <c r="A153" s="217"/>
      <c r="B153" s="229"/>
      <c r="C153" s="231" t="s">
        <v>269</v>
      </c>
      <c r="D153" s="232">
        <v>0</v>
      </c>
      <c r="E153" s="215">
        <v>3500000</v>
      </c>
      <c r="F153" s="232">
        <v>0</v>
      </c>
      <c r="G153" s="215">
        <f t="shared" si="12"/>
        <v>3500000</v>
      </c>
    </row>
    <row r="154" spans="1:7" x14ac:dyDescent="0.2">
      <c r="A154" s="217"/>
      <c r="B154" s="297"/>
      <c r="C154" s="231" t="s">
        <v>271</v>
      </c>
      <c r="D154" s="232">
        <v>0</v>
      </c>
      <c r="E154" s="215">
        <v>1000000</v>
      </c>
      <c r="F154" s="232">
        <v>0</v>
      </c>
      <c r="G154" s="215">
        <f t="shared" si="12"/>
        <v>1000000</v>
      </c>
    </row>
    <row r="155" spans="1:7" ht="13.5" x14ac:dyDescent="0.25">
      <c r="A155" s="290"/>
      <c r="B155" s="291" t="s">
        <v>30</v>
      </c>
      <c r="C155" s="250"/>
      <c r="D155" s="240">
        <f>SUM(D148:D154)</f>
        <v>0</v>
      </c>
      <c r="E155" s="240">
        <f>SUM(E148:E154)</f>
        <v>91239210</v>
      </c>
      <c r="F155" s="240">
        <f>SUM(F148:F154)</f>
        <v>9695314</v>
      </c>
      <c r="G155" s="240">
        <f>SUM(G148:G154)</f>
        <v>100934524</v>
      </c>
    </row>
    <row r="156" spans="1:7" ht="13.5" x14ac:dyDescent="0.25">
      <c r="A156" s="292"/>
      <c r="B156" s="293"/>
      <c r="C156" s="218"/>
      <c r="D156" s="218"/>
      <c r="E156" s="218"/>
      <c r="F156" s="218"/>
      <c r="G156" s="256"/>
    </row>
    <row r="157" spans="1:7" ht="38.25" x14ac:dyDescent="0.2">
      <c r="A157" s="226">
        <v>11</v>
      </c>
      <c r="B157" s="294" t="s">
        <v>286</v>
      </c>
      <c r="C157" s="228" t="s">
        <v>287</v>
      </c>
      <c r="F157" s="218"/>
      <c r="G157" s="256"/>
    </row>
    <row r="158" spans="1:7" ht="13.5" x14ac:dyDescent="0.2">
      <c r="A158" s="295"/>
      <c r="B158" s="296" t="s">
        <v>36</v>
      </c>
      <c r="C158" s="228"/>
      <c r="F158" s="218"/>
      <c r="G158" s="256"/>
    </row>
    <row r="159" spans="1:7" x14ac:dyDescent="0.2">
      <c r="A159" s="295"/>
      <c r="B159" s="230" t="s">
        <v>288</v>
      </c>
      <c r="C159" s="231" t="s">
        <v>266</v>
      </c>
      <c r="D159" s="232">
        <v>0</v>
      </c>
      <c r="E159" s="215">
        <v>0</v>
      </c>
      <c r="F159" s="232">
        <v>0</v>
      </c>
      <c r="G159" s="215">
        <f>SUM(D159:F159)</f>
        <v>0</v>
      </c>
    </row>
    <row r="160" spans="1:7" ht="13.5" x14ac:dyDescent="0.25">
      <c r="A160" s="292"/>
      <c r="B160" s="286"/>
      <c r="C160" s="231" t="s">
        <v>267</v>
      </c>
      <c r="D160" s="232">
        <v>0</v>
      </c>
      <c r="E160" s="215">
        <v>0</v>
      </c>
      <c r="F160" s="232">
        <f>F159*0.21</f>
        <v>0</v>
      </c>
      <c r="G160" s="215">
        <f t="shared" ref="G160:G165" si="13">SUM(D160:F160)</f>
        <v>0</v>
      </c>
    </row>
    <row r="161" spans="1:7" ht="13.5" x14ac:dyDescent="0.25">
      <c r="A161" s="292"/>
      <c r="B161" s="286"/>
      <c r="C161" s="231" t="s">
        <v>268</v>
      </c>
      <c r="D161" s="232">
        <v>0</v>
      </c>
      <c r="E161" s="215">
        <v>8814600</v>
      </c>
      <c r="F161" s="232">
        <v>0</v>
      </c>
      <c r="G161" s="215">
        <f t="shared" si="13"/>
        <v>8814600</v>
      </c>
    </row>
    <row r="162" spans="1:7" x14ac:dyDescent="0.2">
      <c r="B162" s="227"/>
      <c r="C162" s="231" t="s">
        <v>272</v>
      </c>
      <c r="D162" s="232">
        <v>0</v>
      </c>
      <c r="E162" s="215">
        <v>2000000</v>
      </c>
      <c r="F162" s="232">
        <v>0</v>
      </c>
      <c r="G162" s="215">
        <f t="shared" si="13"/>
        <v>2000000</v>
      </c>
    </row>
    <row r="163" spans="1:7" ht="13.5" x14ac:dyDescent="0.25">
      <c r="B163" s="286"/>
      <c r="C163" s="231" t="s">
        <v>273</v>
      </c>
      <c r="D163" s="232">
        <v>0</v>
      </c>
      <c r="E163" s="215">
        <f>202249400+3000000</f>
        <v>205249400</v>
      </c>
      <c r="F163" s="232">
        <v>8868611</v>
      </c>
      <c r="G163" s="215">
        <f t="shared" si="13"/>
        <v>214118011</v>
      </c>
    </row>
    <row r="164" spans="1:7" x14ac:dyDescent="0.2">
      <c r="B164" s="229"/>
      <c r="C164" s="231" t="s">
        <v>269</v>
      </c>
      <c r="D164" s="232">
        <v>0</v>
      </c>
      <c r="E164" s="215">
        <v>16600000</v>
      </c>
      <c r="F164" s="232">
        <v>0</v>
      </c>
      <c r="G164" s="215">
        <f t="shared" si="13"/>
        <v>16600000</v>
      </c>
    </row>
    <row r="165" spans="1:7" x14ac:dyDescent="0.2">
      <c r="B165" s="297"/>
      <c r="C165" s="231" t="s">
        <v>271</v>
      </c>
      <c r="D165" s="232">
        <v>0</v>
      </c>
      <c r="E165" s="215">
        <v>3000000</v>
      </c>
      <c r="F165" s="232">
        <v>0</v>
      </c>
      <c r="G165" s="215">
        <f t="shared" si="13"/>
        <v>3000000</v>
      </c>
    </row>
    <row r="166" spans="1:7" ht="13.5" x14ac:dyDescent="0.25">
      <c r="B166" s="291" t="s">
        <v>30</v>
      </c>
      <c r="C166" s="250"/>
      <c r="D166" s="240">
        <f>SUM(D159:D165)</f>
        <v>0</v>
      </c>
      <c r="E166" s="240">
        <f>SUM(E159:E165)</f>
        <v>235664000</v>
      </c>
      <c r="F166" s="240">
        <f>SUM(F159:F165)</f>
        <v>8868611</v>
      </c>
      <c r="G166" s="240">
        <f>SUM(G159:G165)</f>
        <v>244532611</v>
      </c>
    </row>
    <row r="167" spans="1:7" s="251" customFormat="1" ht="13.5" x14ac:dyDescent="0.25">
      <c r="A167" s="218"/>
      <c r="B167" s="286"/>
      <c r="C167" s="257"/>
      <c r="D167" s="219"/>
      <c r="E167" s="219"/>
      <c r="F167" s="219"/>
      <c r="G167" s="219"/>
    </row>
    <row r="168" spans="1:7" s="251" customFormat="1" ht="13.5" x14ac:dyDescent="0.25">
      <c r="A168" s="218"/>
      <c r="B168" s="286"/>
      <c r="C168" s="257"/>
      <c r="D168" s="219"/>
      <c r="E168" s="219"/>
      <c r="F168" s="219"/>
      <c r="G168" s="219"/>
    </row>
    <row r="169" spans="1:7" ht="13.5" x14ac:dyDescent="0.25">
      <c r="A169" s="217"/>
      <c r="B169" s="286"/>
      <c r="C169" s="218"/>
      <c r="D169" s="219"/>
      <c r="E169" s="219"/>
      <c r="F169" s="219"/>
      <c r="G169" s="219"/>
    </row>
    <row r="170" spans="1:7" ht="15.75" x14ac:dyDescent="0.25">
      <c r="A170" s="326" t="s">
        <v>274</v>
      </c>
      <c r="B170" s="326"/>
      <c r="C170" s="326"/>
      <c r="D170" s="243">
        <f>D82+D88+D112+D117+D96+D104+D125+D133+D144+D155+D166</f>
        <v>337254346</v>
      </c>
      <c r="E170" s="243">
        <f t="shared" ref="E170:G170" si="14">E82+E88+E112+E117+E96+E104+E125+E133+E144+E155+E166</f>
        <v>743643093</v>
      </c>
      <c r="F170" s="243">
        <f t="shared" si="14"/>
        <v>40160773</v>
      </c>
      <c r="G170" s="243">
        <f t="shared" si="14"/>
        <v>1121058212</v>
      </c>
    </row>
    <row r="171" spans="1:7" x14ac:dyDescent="0.2">
      <c r="A171" s="212"/>
      <c r="B171" s="216"/>
      <c r="C171" s="212"/>
      <c r="D171" s="215"/>
      <c r="E171" s="216"/>
      <c r="F171" s="215"/>
      <c r="G171" s="215"/>
    </row>
    <row r="172" spans="1:7" x14ac:dyDescent="0.2">
      <c r="A172" s="212"/>
      <c r="B172" s="216"/>
      <c r="C172" s="212"/>
      <c r="D172" s="215"/>
      <c r="E172" s="216"/>
      <c r="F172" s="215"/>
      <c r="G172" s="215"/>
    </row>
    <row r="173" spans="1:7" x14ac:dyDescent="0.2">
      <c r="A173" s="212"/>
      <c r="B173" s="216"/>
      <c r="C173" s="212"/>
      <c r="D173" s="215"/>
      <c r="E173" s="216"/>
      <c r="F173" s="215"/>
      <c r="G173" s="215"/>
    </row>
  </sheetData>
  <mergeCells count="6">
    <mergeCell ref="A170:C170"/>
    <mergeCell ref="A4:G4"/>
    <mergeCell ref="A6:G6"/>
    <mergeCell ref="B72:C72"/>
    <mergeCell ref="A74:G74"/>
    <mergeCell ref="A75:G75"/>
  </mergeCells>
  <pageMargins left="0.70866141732283472" right="0.70866141732283472" top="0.35433070866141736" bottom="0.35433070866141736" header="0.31496062992125984" footer="0.31496062992125984"/>
  <pageSetup paperSize="9" scale="93" fitToHeight="0" orientation="landscape" r:id="rId1"/>
  <rowBreaks count="2" manualBreakCount="2">
    <brk id="33" max="6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m. bevételek (3)</vt:lpstr>
      <vt:lpstr>2. m. kiadások (3)</vt:lpstr>
      <vt:lpstr>2.a KÖH (3)</vt:lpstr>
      <vt:lpstr>4. melléklet (3)</vt:lpstr>
      <vt:lpstr>10. melléklet EU-s (2)</vt:lpstr>
      <vt:lpstr>'1. m. bevételek (3)'!Nyomtatási_cím</vt:lpstr>
      <vt:lpstr>'2. m. kiadások (3)'!Nyomtatási_cím</vt:lpstr>
      <vt:lpstr>'2.a KÖH (3)'!Nyomtatási_cím</vt:lpstr>
      <vt:lpstr>'1. m. bevételek (3)'!Nyomtatási_terület</vt:lpstr>
      <vt:lpstr>'2. m. kiadások (3)'!Nyomtatási_terület</vt:lpstr>
      <vt:lpstr>'2.a KÖH (3)'!Nyomtatási_terület</vt:lpstr>
      <vt:lpstr>'4. melléklet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2019-08-28T06:34:23Z</cp:lastPrinted>
  <dcterms:created xsi:type="dcterms:W3CDTF">2009-01-15T09:14:34Z</dcterms:created>
  <dcterms:modified xsi:type="dcterms:W3CDTF">2019-09-13T09:53:44Z</dcterms:modified>
</cp:coreProperties>
</file>