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910" firstSheet="12" activeTab="18"/>
  </bookViews>
  <sheets>
    <sheet name="Konszol" sheetId="1" r:id="rId1"/>
    <sheet name="Deszk" sheetId="2" r:id="rId2"/>
    <sheet name="Önkor" sheetId="3" r:id="rId3"/>
    <sheet name="PolgármH" sheetId="4" r:id="rId4"/>
    <sheet name="MűvH" sheetId="5" r:id="rId5"/>
    <sheet name="SZKTT" sheetId="6" r:id="rId6"/>
    <sheet name="Hulladék" sheetId="7" r:id="rId7"/>
    <sheet name="Szúnyog" sheetId="8" r:id="rId8"/>
    <sheet name="Létszám" sheetId="9" r:id="rId9"/>
    <sheet name="Felhalmozás" sheetId="10" r:id="rId10"/>
    <sheet name="Konszolidált mérleg" sheetId="11" r:id="rId11"/>
    <sheet name="Deszk mérleg" sheetId="12" r:id="rId12"/>
    <sheet name="Önkorm mérleg" sheetId="13" r:id="rId13"/>
    <sheet name="Hivatal mérleg" sheetId="14" r:id="rId14"/>
    <sheet name="MűvHáz mérleg" sheetId="15" r:id="rId15"/>
    <sheet name="Szktt mérleg" sheetId="16" r:id="rId16"/>
    <sheet name="Hulladék mérleg" sheetId="17" r:id="rId17"/>
    <sheet name="Konszol eredmény" sheetId="18" r:id="rId18"/>
    <sheet name="Maradvány" sheetId="19" r:id="rId19"/>
  </sheets>
  <definedNames>
    <definedName name="_xlnm.Print_Area" localSheetId="1">'Deszk'!$A$1:$D$107</definedName>
    <definedName name="_xlnm.Print_Area" localSheetId="0">'Konszol'!$A$1:$D$107</definedName>
    <definedName name="_xlnm.Print_Area" localSheetId="2">'Önkor'!$A$1:$M$106</definedName>
  </definedNames>
  <calcPr fullCalcOnLoad="1"/>
</workbook>
</file>

<file path=xl/sharedStrings.xml><?xml version="1.0" encoding="utf-8"?>
<sst xmlns="http://schemas.openxmlformats.org/spreadsheetml/2006/main" count="2601" uniqueCount="618">
  <si>
    <t>„Rehabilitációs szolgáltatások fejlesztése a Dél-alföldi régióban”  operatív programon kívüli bővítés (Szatymaz)</t>
  </si>
  <si>
    <t>DAOP-4.1.2/B-11-2011-0001
 (1886/2013. (XI.29.) Kormányrendelet</t>
  </si>
  <si>
    <t>"Óvodai férőhelyek bővítését célzó beruházások
támogatása" (Újszentiván)</t>
  </si>
  <si>
    <t>ebből: elkülönített állami pénzalapok</t>
  </si>
  <si>
    <t>Működési célú támogatások az EU</t>
  </si>
  <si>
    <t>Működési célú támogatások EU</t>
  </si>
  <si>
    <t>Teljesítés</t>
  </si>
  <si>
    <t>%</t>
  </si>
  <si>
    <t>Munkaszerződéssel</t>
  </si>
  <si>
    <t>Összes</t>
  </si>
  <si>
    <t>Engedélyezett</t>
  </si>
  <si>
    <t>Tény</t>
  </si>
  <si>
    <t>ÓFB-14.</t>
  </si>
  <si>
    <t>Önerő</t>
  </si>
  <si>
    <t xml:space="preserve">Maradvány igénybevétele </t>
  </si>
  <si>
    <t>3. melléklet</t>
  </si>
  <si>
    <t>4. melléklet</t>
  </si>
  <si>
    <t>5. melléklet</t>
  </si>
  <si>
    <t>6. melléklet</t>
  </si>
  <si>
    <t>7. melléklet</t>
  </si>
  <si>
    <t>11. melléklet</t>
  </si>
  <si>
    <t>12. melléklet</t>
  </si>
  <si>
    <t>13. melléklet</t>
  </si>
  <si>
    <t>14. melléklet</t>
  </si>
  <si>
    <t xml:space="preserve">Működési célú gar.és kezess. szárm. megtérülése államháztartáson kívülről </t>
  </si>
  <si>
    <t>Egyéb működési célú átvett pénzeszközök</t>
  </si>
  <si>
    <t>Elvonások és befizetések</t>
  </si>
  <si>
    <t>Orvosi ügyelet ellátáshoz 3 db gépjármű beszerzése</t>
  </si>
  <si>
    <t>MVH pályázat keretében 2 db gépjármű beszerzés szociális feladatellátáshoz</t>
  </si>
  <si>
    <t>Működési célú visszatér.támog.kölcsön Áh-n kívülről</t>
  </si>
  <si>
    <t>96.</t>
  </si>
  <si>
    <t>97.</t>
  </si>
  <si>
    <t>ebből: szabálysétési és helyszíni bírság</t>
  </si>
  <si>
    <t>Egyéb, szociális és köznevelési feladatellátáshoz informatikai és egyéb eszközök, kis értékű tárgyi eszközök beszerzése</t>
  </si>
  <si>
    <t>Köznevelési és szociális intézmények felújítása</t>
  </si>
  <si>
    <t>Nemzetközi kötelezettségek</t>
  </si>
  <si>
    <t>Egéb működési célú átvett pénzeszköz</t>
  </si>
  <si>
    <t>Intézményi ellátottak pénzbeli juttatásai</t>
  </si>
  <si>
    <t xml:space="preserve">ebből: elkülönített állami pénzalapok </t>
  </si>
  <si>
    <t>Műk. célú visszatér. tám. nyújt. Áh-n kívilre</t>
  </si>
  <si>
    <t>Működési célú kv-i támogatások</t>
  </si>
  <si>
    <t>Egyéb pü-i müveletek bevételei</t>
  </si>
  <si>
    <t>Biztosító által fizetett kártérítés</t>
  </si>
  <si>
    <t>Részesedések értékesítése</t>
  </si>
  <si>
    <t>Államháztartáson belüli megelőlegzések visszafizetése</t>
  </si>
  <si>
    <r>
      <t xml:space="preserve">Falumegújítás és -fejlesztés Deszken  2012.
</t>
    </r>
    <r>
      <rPr>
        <sz val="10"/>
        <rFont val="Arial"/>
        <family val="2"/>
      </rPr>
      <t>(Tájház I. ütem)</t>
    </r>
  </si>
  <si>
    <t>Helyi örökség megőrzése Deszken - 
Emlékpark és Népi hagyományőrző közösségi ház fejlesztése
(Emlékpark+Tájház II. ütem)</t>
  </si>
  <si>
    <t>Leader 1552946897</t>
  </si>
  <si>
    <t>Leader 1624604364</t>
  </si>
  <si>
    <t>Urnafal építés, parkoló kialakítás</t>
  </si>
  <si>
    <t>Zoltánfy iskola 2 tanterembe bútor</t>
  </si>
  <si>
    <t>Bálint Sándor utca aszfaltozás</t>
  </si>
  <si>
    <t>Római katolikus templom homlokzat felújjítás</t>
  </si>
  <si>
    <t>Szerb parókia feújjítás</t>
  </si>
  <si>
    <t>Polgármesteri hivatal átalakítás, bútor</t>
  </si>
  <si>
    <t>Zoltánfy iskola 2 tanterem felújítása</t>
  </si>
  <si>
    <t>Idősek otthona előtt térburkulat, kerékpártároló</t>
  </si>
  <si>
    <t>Polgármesteri Hivatal iroda festés</t>
  </si>
  <si>
    <t>Faluház kupola burkolat csere</t>
  </si>
  <si>
    <t>Emlékpark: járdakiépítés, parkoló, kerékpártároló</t>
  </si>
  <si>
    <t>A Dél-alföldi Térségi Hulladékgazdálkodási rendszerének fejlesztése eszközbeszerzésekkel</t>
  </si>
  <si>
    <t xml:space="preserve">KEOP 1.1.1/C/13-2013-0004 </t>
  </si>
  <si>
    <t>Polgármesteri Hivatal</t>
  </si>
  <si>
    <t xml:space="preserve">     Igazgatás</t>
  </si>
  <si>
    <t xml:space="preserve">     Fizikai</t>
  </si>
  <si>
    <t xml:space="preserve">     Képviselő-testület</t>
  </si>
  <si>
    <t xml:space="preserve">     Közfoglalkoztatott</t>
  </si>
  <si>
    <t>Tájékoztató adat - Önkormányzat Kistérség állami támogatása nélkül</t>
  </si>
  <si>
    <t xml:space="preserve">     Védőnői szolgálat</t>
  </si>
  <si>
    <t>Tájékoztató adat -  Deszk költségvetése Kistérség állami támogatása nélkül</t>
  </si>
  <si>
    <t>Költségvetés főösszege</t>
  </si>
  <si>
    <t>Költségvetési főösszeg</t>
  </si>
  <si>
    <t>Felújítás összesen</t>
  </si>
  <si>
    <t>94.</t>
  </si>
  <si>
    <t>95.</t>
  </si>
  <si>
    <t xml:space="preserve">Termékek és szolgáltatások adói (=17+18+22+26+27) </t>
  </si>
  <si>
    <t>Egyéb közhatalmi bevételek (=30+…+32)</t>
  </si>
  <si>
    <t>Közhatalmi bevételek (=28+29)</t>
  </si>
  <si>
    <t>Működési bevételek (=34+…+41)</t>
  </si>
  <si>
    <t>Felhalmozási bevételek (=43+...+45)</t>
  </si>
  <si>
    <t>Működési célú átvett pénzeszközök (=47)</t>
  </si>
  <si>
    <t>Felhalmozási célú átvett pénzeszközök (=49)</t>
  </si>
  <si>
    <t>Költségvetési bevételek (=11+16+28+33+42+46+48+50)</t>
  </si>
  <si>
    <t>Személyi juttatások összesen (=52+53)</t>
  </si>
  <si>
    <t>Dologi kiadások (=56+…+60)</t>
  </si>
  <si>
    <t>Ellátottak pénzbeli juttatásai (=62+…+66)</t>
  </si>
  <si>
    <t>Egyéb működési célú kiadások (=68+…+70+75)</t>
  </si>
  <si>
    <t>Egyéb felhalmozási célú kiadások (=79+…+82)</t>
  </si>
  <si>
    <t>Költségvetési kiadások (=54+55+61+67+76+77+78)</t>
  </si>
  <si>
    <t>Belföldi finanszírozás bevételei (=87+88)</t>
  </si>
  <si>
    <t>Finanszírozási bevételek (=86+90)</t>
  </si>
  <si>
    <t>Belföldi finanszírozás kiadásai (=92+93)</t>
  </si>
  <si>
    <t>Finanszírozási kiadások (=92+94)</t>
  </si>
  <si>
    <t>Beruházás összesen</t>
  </si>
  <si>
    <t>Felhalmozás összesen</t>
  </si>
  <si>
    <t>Pályázati azonosító</t>
  </si>
  <si>
    <t>Deszk összesen</t>
  </si>
  <si>
    <t>Szegedi Kistérség Többcélú Társulása összesen</t>
  </si>
  <si>
    <t>Rovat megnevezése</t>
  </si>
  <si>
    <t>Eredeti</t>
  </si>
  <si>
    <t>Módosított</t>
  </si>
  <si>
    <t>ezer Ft</t>
  </si>
  <si>
    <t>1.</t>
  </si>
  <si>
    <t>Helyi önkormányzatok működésének általános támogatása</t>
  </si>
  <si>
    <t>2.</t>
  </si>
  <si>
    <t>Települési önkormányzatok egyes köznevelési feladatainak támogatása</t>
  </si>
  <si>
    <t>3.</t>
  </si>
  <si>
    <t>Települési önkormányzatok szociális és gyermekjóléti  feladatainak támogatása</t>
  </si>
  <si>
    <t>4.</t>
  </si>
  <si>
    <t>Települési önkormányzatok kulturális feladatainak támogatása</t>
  </si>
  <si>
    <t>5.</t>
  </si>
  <si>
    <t>Működési célú központosított előirányzatok</t>
  </si>
  <si>
    <t>6.</t>
  </si>
  <si>
    <t>Helyi önkormányzatok kiegészítő támogatásai</t>
  </si>
  <si>
    <t>7.</t>
  </si>
  <si>
    <t>Önkormányzatok működési támogatásai (=01+…+06)</t>
  </si>
  <si>
    <t>8.</t>
  </si>
  <si>
    <t xml:space="preserve">Működési célú visszatérítendő támogatások, kölcsönök visszatérülése államháztartáson belülről </t>
  </si>
  <si>
    <t>9.</t>
  </si>
  <si>
    <t xml:space="preserve">Működési célú visszatérítendő támogatások, kölcsönök igénybevétele államháztartáson belülről </t>
  </si>
  <si>
    <t>10.</t>
  </si>
  <si>
    <t xml:space="preserve">Egyéb működési célú támogatások bevételei államháztartáson belülről </t>
  </si>
  <si>
    <t>11.</t>
  </si>
  <si>
    <t>Működési célú támogatások államháztartáson belülről (=07+...+10)</t>
  </si>
  <si>
    <t>12.</t>
  </si>
  <si>
    <t>Felhalmozási célú önkormányzati támogatások</t>
  </si>
  <si>
    <t>13.</t>
  </si>
  <si>
    <t xml:space="preserve">Felhalmozási célú visszatérítendő támogatások, kölcsönök visszatérülése államháztartáson belülről </t>
  </si>
  <si>
    <t>14.</t>
  </si>
  <si>
    <t xml:space="preserve">Felhalmozási célú visszatérítendő támogatások, kölcsönök igénybevétele államháztartáson belülről </t>
  </si>
  <si>
    <t>15.</t>
  </si>
  <si>
    <t xml:space="preserve">Egyéb felhalmozási célú támogatások bevételei államháztartáson belülről </t>
  </si>
  <si>
    <t>16.</t>
  </si>
  <si>
    <t>Felhalmozási célú támogatások államháztartáson belülről (=12+...+15)</t>
  </si>
  <si>
    <t>17.</t>
  </si>
  <si>
    <t>Magánszemélyek jövedelemadói (termőföld)</t>
  </si>
  <si>
    <t>18.</t>
  </si>
  <si>
    <t>Vagyoni tipusú adók (=19+…+21)</t>
  </si>
  <si>
    <t>19.</t>
  </si>
  <si>
    <t xml:space="preserve">ebből: építményadó </t>
  </si>
  <si>
    <t>20.</t>
  </si>
  <si>
    <t>ebből: magánszemélyek kommunális adója</t>
  </si>
  <si>
    <t>21.</t>
  </si>
  <si>
    <t>ebből: telekadó</t>
  </si>
  <si>
    <t>22.</t>
  </si>
  <si>
    <t>Értékesítési és forgalmi adók (=23+24)</t>
  </si>
  <si>
    <t>23.</t>
  </si>
  <si>
    <t>ebből: állandó jeleggel végzett iparűzési tevékenység után fizetett helyi iparűzési adó</t>
  </si>
  <si>
    <t>24.</t>
  </si>
  <si>
    <t>ebből: ideiglenes jeleggel végzett tevékenység után fizetett helyi iparűzési adó</t>
  </si>
  <si>
    <t>25.</t>
  </si>
  <si>
    <t>Gépjárműadók helyi önkormányzatot megillető rész</t>
  </si>
  <si>
    <t>26.</t>
  </si>
  <si>
    <t xml:space="preserve">Egyéb áruhasználati és szolgáltatási adók </t>
  </si>
  <si>
    <t>27.</t>
  </si>
  <si>
    <t xml:space="preserve">Termékek és szolgáltatások adói (=17+18+22+25+26) </t>
  </si>
  <si>
    <t>28.</t>
  </si>
  <si>
    <t>Egyéb közhatalmi bevételek (=29+…+31)</t>
  </si>
  <si>
    <t>29.</t>
  </si>
  <si>
    <t>ebből: igazgatási szolgáltatási díjak</t>
  </si>
  <si>
    <t>30.</t>
  </si>
  <si>
    <t>ebből: környezetvédelmi bírság</t>
  </si>
  <si>
    <t>31.</t>
  </si>
  <si>
    <t>ebből: egyéb bírság</t>
  </si>
  <si>
    <t>32.</t>
  </si>
  <si>
    <t>Közhatalmi bevételek (=27+28)</t>
  </si>
  <si>
    <t>33.</t>
  </si>
  <si>
    <t>Áru- és készletértékesítés ellenértéke</t>
  </si>
  <si>
    <t>34.</t>
  </si>
  <si>
    <t>Szolgáltatások ellenértéke</t>
  </si>
  <si>
    <t>35.</t>
  </si>
  <si>
    <t xml:space="preserve">Közvetített szolgáltatások értéke </t>
  </si>
  <si>
    <t>36.</t>
  </si>
  <si>
    <t xml:space="preserve">Tulajdonosi bevételek </t>
  </si>
  <si>
    <t>37.</t>
  </si>
  <si>
    <t>Kiszámlázott általános forgalmi adó</t>
  </si>
  <si>
    <t>38.</t>
  </si>
  <si>
    <t>Általános forgalmi adó visszatérítése</t>
  </si>
  <si>
    <t>39.</t>
  </si>
  <si>
    <t xml:space="preserve">Kamatbevételek </t>
  </si>
  <si>
    <t>40.</t>
  </si>
  <si>
    <t xml:space="preserve">Egyéb működési bevételek </t>
  </si>
  <si>
    <t>41.</t>
  </si>
  <si>
    <t>Működési bevételek (=33+…+40)</t>
  </si>
  <si>
    <t>42.</t>
  </si>
  <si>
    <t xml:space="preserve">Immateriális javak értékesítése </t>
  </si>
  <si>
    <t>43.</t>
  </si>
  <si>
    <t xml:space="preserve">Ingatlanok értékesítése </t>
  </si>
  <si>
    <t>44.</t>
  </si>
  <si>
    <t>Egyéb tárgyi eszközök értékesítése</t>
  </si>
  <si>
    <t>45.</t>
  </si>
  <si>
    <t>Felhalmozási bevételek (=42+...+44)</t>
  </si>
  <si>
    <t>46.</t>
  </si>
  <si>
    <t xml:space="preserve">Működési célú visszatérítendő támogatások, kölcsönök visszatérülése államháztartáson kívülről </t>
  </si>
  <si>
    <t>47.</t>
  </si>
  <si>
    <t>Működési célú átvett pénzeszközök (=46)</t>
  </si>
  <si>
    <t>48.</t>
  </si>
  <si>
    <t xml:space="preserve">Felhalmozási célú visszatérítendő támogatások, kölcsönök visszatérülése államháztartáson kívülről </t>
  </si>
  <si>
    <t>49.</t>
  </si>
  <si>
    <t>Felhalmozási célú átvett pénzeszközök (=48)</t>
  </si>
  <si>
    <t>50.</t>
  </si>
  <si>
    <t>Költségvetési bevételek (=11+16+27+32+41+45+47+49)</t>
  </si>
  <si>
    <t>51.</t>
  </si>
  <si>
    <t>Foglalkoztatottak személyi juttatásai</t>
  </si>
  <si>
    <t>52.</t>
  </si>
  <si>
    <t xml:space="preserve">Külső személyi juttatások </t>
  </si>
  <si>
    <t>53.</t>
  </si>
  <si>
    <t>Személyi juttatások összesen (=51+52)</t>
  </si>
  <si>
    <t>54.</t>
  </si>
  <si>
    <t xml:space="preserve">Munkaadókat terhelő járulékok és szociális hozzájárulási adó                                                                       </t>
  </si>
  <si>
    <t>55.</t>
  </si>
  <si>
    <t xml:space="preserve">Készletbeszerzés </t>
  </si>
  <si>
    <t>56.</t>
  </si>
  <si>
    <t xml:space="preserve">Kommunikációs szolgáltatások </t>
  </si>
  <si>
    <t>57.</t>
  </si>
  <si>
    <t xml:space="preserve">Szolgáltatási kiadások </t>
  </si>
  <si>
    <t>58.</t>
  </si>
  <si>
    <t xml:space="preserve">Kiküldetések, reklám- és propagandakiadások </t>
  </si>
  <si>
    <t>59.</t>
  </si>
  <si>
    <t xml:space="preserve">Különféle befizetések és egyéb dologi kiadások </t>
  </si>
  <si>
    <t>60.</t>
  </si>
  <si>
    <t>Dologi kiadások (=55+…+59)</t>
  </si>
  <si>
    <t>61.</t>
  </si>
  <si>
    <t xml:space="preserve">Családi támogatások </t>
  </si>
  <si>
    <t>62.</t>
  </si>
  <si>
    <t>Betegséggel kapcsolatos (nem társadalombiztosítási) ellátások</t>
  </si>
  <si>
    <t>63.</t>
  </si>
  <si>
    <t xml:space="preserve">Foglalkoztatással, munkanélküliséggel kapcsolatos ellátások </t>
  </si>
  <si>
    <t>64.</t>
  </si>
  <si>
    <t xml:space="preserve">Lakhatással kapcsolatos ellátások </t>
  </si>
  <si>
    <t>65.</t>
  </si>
  <si>
    <t xml:space="preserve">Egyéb nem intézményi ellátások </t>
  </si>
  <si>
    <t>66.</t>
  </si>
  <si>
    <t>Ellátottak pénzbeli juttatásai (=61+…+65)</t>
  </si>
  <si>
    <t>67.</t>
  </si>
  <si>
    <t>Működési célú garancia- és kezességvállalásból származó kifizetés államháztartáson kívülre</t>
  </si>
  <si>
    <t>68.</t>
  </si>
  <si>
    <t xml:space="preserve">Működési célú visszatérítendő támogatások, kölcsönök nyújtása államháztartáson kívülre </t>
  </si>
  <si>
    <t>69.</t>
  </si>
  <si>
    <t xml:space="preserve">Egyéb működési célú támogatások államháztartáson kívülre </t>
  </si>
  <si>
    <t>70.</t>
  </si>
  <si>
    <t>Egyéb működési célú támogatások államháztartáson belülre (71.+…+73.)</t>
  </si>
  <si>
    <t>71.</t>
  </si>
  <si>
    <t>ebből: helyi önkormányzatok és költségvetési szerveik</t>
  </si>
  <si>
    <t>72.</t>
  </si>
  <si>
    <t>ebből: társulások és költségvetési szerveik</t>
  </si>
  <si>
    <t>73.</t>
  </si>
  <si>
    <t>ebből: nemzetiségi önkormányzatok és költségvetési szerveik</t>
  </si>
  <si>
    <t>74.</t>
  </si>
  <si>
    <t>Tartalékok</t>
  </si>
  <si>
    <t>75.</t>
  </si>
  <si>
    <t>Egyéb működési célú kiadások (=67+…+70+74)</t>
  </si>
  <si>
    <t>76.</t>
  </si>
  <si>
    <t xml:space="preserve">Beruházások </t>
  </si>
  <si>
    <t>77.</t>
  </si>
  <si>
    <t>Felújítások</t>
  </si>
  <si>
    <t>78.</t>
  </si>
  <si>
    <t xml:space="preserve">Felhalmozási célú visszatérítendő támogatások, kölcsönök nyújtása államháztartáson kívülre </t>
  </si>
  <si>
    <t>79.</t>
  </si>
  <si>
    <t>Lakástámogatás</t>
  </si>
  <si>
    <t>80.</t>
  </si>
  <si>
    <t xml:space="preserve">Egyéb felhalmozási célú támogatások államháztartáson kívülre </t>
  </si>
  <si>
    <t>81.</t>
  </si>
  <si>
    <t>Egyéb felhalmozási célú kiadások (=78+…+80)</t>
  </si>
  <si>
    <t>82.</t>
  </si>
  <si>
    <t>Költségvetési kiadások (=53+54+60+66+75+76+77)</t>
  </si>
  <si>
    <t>83.</t>
  </si>
  <si>
    <t>Hitel-, kölcsönfelvétel államháztartáson kívülről</t>
  </si>
  <si>
    <t>84.</t>
  </si>
  <si>
    <t>Maradvány igénybevétele</t>
  </si>
  <si>
    <t>85.</t>
  </si>
  <si>
    <t>Központi, irányító szervi támogatás</t>
  </si>
  <si>
    <t>86.</t>
  </si>
  <si>
    <t>Betétek megszüntetése</t>
  </si>
  <si>
    <t>87.</t>
  </si>
  <si>
    <t>Belföldi finanszírozás bevételei (=81+82)</t>
  </si>
  <si>
    <t>88.</t>
  </si>
  <si>
    <t>Finanszírozási bevételek (=79+80+83)</t>
  </si>
  <si>
    <t>89.</t>
  </si>
  <si>
    <t>Hitel-, kölcsöntörlesztés államháztartáson kívülre</t>
  </si>
  <si>
    <t>90.</t>
  </si>
  <si>
    <t>Központi, irányító szervi támogatások folyósítása</t>
  </si>
  <si>
    <t>91.</t>
  </si>
  <si>
    <t>Pénzeszközök betétként elhelyezése</t>
  </si>
  <si>
    <t>92.</t>
  </si>
  <si>
    <t>Belföldi finanszírozás kiadásai (=86+87)</t>
  </si>
  <si>
    <t>93.</t>
  </si>
  <si>
    <t>Finanszírozási kiadások (=85+88)</t>
  </si>
  <si>
    <t>Egyéb működési célú kiadások (=67+…+70)</t>
  </si>
  <si>
    <t>Egyéb felhalmozási célú kiadások (=74+…+76)</t>
  </si>
  <si>
    <t>Költségvetési kiadások (=53+54+60+66+71+72+73+77)</t>
  </si>
  <si>
    <t>Megnevezés</t>
  </si>
  <si>
    <t>Összesen:</t>
  </si>
  <si>
    <t>Egyéb működési célú támogatások államháztartáson belülre</t>
  </si>
  <si>
    <t xml:space="preserve">Egyéb működési célú támogatások államháztartáson belülre </t>
  </si>
  <si>
    <t>Sorszám</t>
  </si>
  <si>
    <t>ebből: társadalombiztosítás</t>
  </si>
  <si>
    <t>Költségvetési kiadások (=53+54+60+66+75+76+77+81)</t>
  </si>
  <si>
    <t>Sor-szám</t>
  </si>
  <si>
    <t>Intézmény</t>
  </si>
  <si>
    <t>Köztisztviselők</t>
  </si>
  <si>
    <t>Közalkalmazottak</t>
  </si>
  <si>
    <t>Tiszteletdíjas</t>
  </si>
  <si>
    <t xml:space="preserve">     Település üzemeltetés</t>
  </si>
  <si>
    <t>Művelődési Ház és Könyvtár</t>
  </si>
  <si>
    <t xml:space="preserve">     Szakdolgozó</t>
  </si>
  <si>
    <t xml:space="preserve">     Technikai alk.</t>
  </si>
  <si>
    <t xml:space="preserve">     Részmunkaidősök</t>
  </si>
  <si>
    <t>Deszk Község Önkormányzata</t>
  </si>
  <si>
    <t>Létszám összesen</t>
  </si>
  <si>
    <t>SZKTT Koordinációs Központ</t>
  </si>
  <si>
    <t>SZKTT Egyesített Szociális Intézmény</t>
  </si>
  <si>
    <t>SZKTT Szociális szolgáltató Központ</t>
  </si>
  <si>
    <t>SZKTT Óvodái</t>
  </si>
  <si>
    <t>Szegedi Kistérség Többcélú Társulása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</si>
  <si>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</si>
  <si>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</si>
  <si>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</si>
  <si>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</si>
  <si>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</si>
  <si>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</si>
  <si>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</si>
  <si>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</si>
  <si>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</si>
  <si>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</si>
  <si>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</si>
  <si>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</si>
  <si>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</si>
  <si>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</si>
  <si>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</si>
  <si>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</si>
  <si>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</si>
  <si>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</si>
  <si>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</si>
  <si>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</si>
  <si>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</si>
  <si>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</si>
  <si>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</si>
  <si>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</si>
  <si>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</si>
  <si>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</si>
  <si>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</si>
  <si>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</si>
  <si>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</si>
  <si>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</si>
  <si>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</si>
  <si>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</si>
  <si>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</si>
  <si>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</si>
  <si>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</si>
  <si>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</si>
  <si>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</si>
  <si>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</si>
  <si>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</si>
  <si>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</si>
  <si>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</si>
  <si>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202</t>
  </si>
  <si>
    <t>H/II/3 Költségvetési évet követően esedékes kötelezettségek dologi kiadásokra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</si>
  <si>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</si>
  <si>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</si>
  <si>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</si>
  <si>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</si>
  <si>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</si>
  <si>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</si>
  <si>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</si>
  <si>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</si>
  <si>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</si>
  <si>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</si>
  <si>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</si>
  <si>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</si>
  <si>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</si>
  <si>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</si>
  <si>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</si>
  <si>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</si>
  <si>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 xml:space="preserve"> Mérleg - Művelődési Ház</t>
  </si>
  <si>
    <t>159</t>
  </si>
  <si>
    <t>E/I December havi illetmények, munkabérek elszámolása</t>
  </si>
  <si>
    <t>161</t>
  </si>
  <si>
    <t>E) EGYÉB SAJÁTOS ESZKÖZOLDALI  ELSZÁMOLÁSOK (=E/I+…+E/II)</t>
  </si>
  <si>
    <t>Mérleg - Hivatal</t>
  </si>
  <si>
    <t>ebből: egyéb</t>
  </si>
  <si>
    <t>Államháztartáson belüli megelőlegzések</t>
  </si>
  <si>
    <t>01</t>
  </si>
  <si>
    <t>A/I/1 Vagyoni értékű jogok</t>
  </si>
  <si>
    <t>05</t>
  </si>
  <si>
    <t>A/II/1 Ingatlanok és a kapcsolódó vagyoni értékű jogok</t>
  </si>
  <si>
    <t>08</t>
  </si>
  <si>
    <t>A/II/4 Beruházások, felújítások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</si>
  <si>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</si>
  <si>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</si>
  <si>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</si>
  <si>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</si>
  <si>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</si>
  <si>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</si>
  <si>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</si>
  <si>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</si>
  <si>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44</t>
  </si>
  <si>
    <t>C/I/1 Éven túli lejáratú forint lekötött bankbetétek</t>
  </si>
  <si>
    <t>46</t>
  </si>
  <si>
    <t>C/I Lekötött bankbetétek (=C/I/1+…+C/I/2)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</si>
  <si>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</si>
  <si>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</si>
  <si>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</si>
  <si>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</si>
  <si>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</si>
  <si>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</si>
  <si>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</si>
  <si>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</si>
  <si>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</si>
  <si>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</si>
  <si>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</si>
  <si>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</si>
  <si>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</si>
  <si>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</si>
  <si>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</si>
  <si>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</si>
  <si>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</si>
  <si>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</si>
  <si>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</si>
  <si>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</si>
  <si>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</si>
  <si>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</si>
  <si>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</si>
  <si>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</si>
  <si>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</si>
  <si>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</si>
  <si>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</si>
  <si>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</si>
  <si>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122</t>
  </si>
  <si>
    <t>D/II/4i - ebből: költségvetési évet követően esedékes követelések egyéb működési bevételekre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</si>
  <si>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</si>
  <si>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</si>
  <si>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</si>
  <si>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</si>
  <si>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</si>
  <si>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</si>
  <si>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</si>
  <si>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</si>
  <si>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144</t>
  </si>
  <si>
    <t>D/III/1b - ebből: beruházásokra adott előlegek</t>
  </si>
  <si>
    <t>147</t>
  </si>
  <si>
    <t>D/III/1e - ebből: foglalkoztatottaknak adott előlegek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</si>
  <si>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</si>
  <si>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</si>
  <si>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</si>
  <si>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</si>
  <si>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</si>
  <si>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</si>
  <si>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167</t>
  </si>
  <si>
    <t>G/I  Nemzeti vagyon induláskori értéke</t>
  </si>
  <si>
    <t>178</t>
  </si>
  <si>
    <t>H/I/5 Költségvetési évben esedékes kötelezettségek egyéb működési célú kiadásokra (&gt;=H/I/5a+H/I/5b)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</si>
  <si>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</si>
  <si>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</si>
  <si>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</si>
  <si>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</si>
  <si>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224</t>
  </si>
  <si>
    <t>H/III/1a - ebből: túlfizetés a jövedelemadókban</t>
  </si>
  <si>
    <t>228</t>
  </si>
  <si>
    <t>H/III/3 Más szervezetet megillető bevételek elszámolása</t>
  </si>
  <si>
    <t>241</t>
  </si>
  <si>
    <t>J/3 Halasztott eredményszemléletű bevételek</t>
  </si>
  <si>
    <t>Önkormányzat - Mérleg</t>
  </si>
  <si>
    <t>118</t>
  </si>
  <si>
    <t>D/II/4e - ebből: költségvetési évet követően esedékes követelések általános forgalmi adó visszatérítésére</t>
  </si>
  <si>
    <t>186</t>
  </si>
  <si>
    <t>H/I/9 Költségvetési évben esedékes kötelezettségek finanszírozási kiadásokra (&gt;=H/I/9a+…+H/I/9l)</t>
  </si>
  <si>
    <t>188</t>
  </si>
  <si>
    <t>H/I/9b - ebből: költségvetési évben esedékes kötelezettségek rövid lejáratú hitelek, kölcsönök törlesztésére pénzügyi vállalkozásnak</t>
  </si>
  <si>
    <t>233</t>
  </si>
  <si>
    <t>H/III/8 Letétre, megőrzésre, fedezetkezelésre átvett pénzeszközök, biztosítékok</t>
  </si>
  <si>
    <t>Hjulladékgazdálkodási Társulás - Mérleg</t>
  </si>
  <si>
    <t>Deszk - Mérleg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</si>
  <si>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</si>
  <si>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</si>
  <si>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</si>
  <si>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</si>
  <si>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</si>
  <si>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</si>
  <si>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49</t>
  </si>
  <si>
    <t>C/II/3 Betétkönyvek, csekkek, elektronikus pénzeszközök</t>
  </si>
  <si>
    <t>58</t>
  </si>
  <si>
    <t>D/I/1 Költségvetési évben esedékes követelések működési célú támogatások bevételeire államháztartáson belülről (&gt;=D/I/1a)</t>
  </si>
  <si>
    <t>72</t>
  </si>
  <si>
    <t>D/I/4c - ebből: költségvetési évben esedékes követelések ellátási díjakra</t>
  </si>
  <si>
    <t>74</t>
  </si>
  <si>
    <t>D/I/4e - ebből: költségvetési évben esedékes követelések általános forgalmi adó visszatérítésére</t>
  </si>
  <si>
    <t>77</t>
  </si>
  <si>
    <t>D/I/4h - ebből: költségvetési évben esedékes követelések biztosító által fizetett kártérítésre</t>
  </si>
  <si>
    <t>160</t>
  </si>
  <si>
    <t>E/II Utalványok, bérletek és más hasonló, készpénz-helyettesítő fizetési eszköznek nem minősülő eszközök elszámolásai</t>
  </si>
  <si>
    <t>239</t>
  </si>
  <si>
    <t>J/1 Eredményszemléletű bevételek passzív időbeli elhatárolása</t>
  </si>
  <si>
    <t>Szktt - Mérleg</t>
  </si>
  <si>
    <t>01        Közhatalmi eredményszemléletű bevételek</t>
  </si>
  <si>
    <t>02        Eszközök és szolgáltatások értékesítése nettó eredményszemléletű bevételei</t>
  </si>
  <si>
    <t>03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</si>
  <si>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</si>
  <si>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</si>
  <si>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</si>
  <si>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</si>
  <si>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</si>
  <si>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</si>
  <si>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</si>
  <si>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</si>
  <si>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</si>
  <si>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10        Igénybe vett szolgáltatások értéke</t>
  </si>
  <si>
    <t>15</t>
  </si>
  <si>
    <t>12        Eladott (közvetített) szolgáltatások értéke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</si>
  <si>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</si>
  <si>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</si>
  <si>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</si>
  <si>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</si>
  <si>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</si>
  <si>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</si>
  <si>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</si>
  <si>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</si>
  <si>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</si>
  <si>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</si>
  <si>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</si>
  <si>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</si>
  <si>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</si>
  <si>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</si>
  <si>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</si>
  <si>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</si>
  <si>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</si>
  <si>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</si>
  <si>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</si>
  <si>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</si>
  <si>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</si>
  <si>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</si>
  <si>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33</t>
  </si>
  <si>
    <t>IX        Pénzügyi műveletek ráfordításai (=19+20+21) (33=29+...+31)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</si>
  <si>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</si>
  <si>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</si>
  <si>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</si>
  <si>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</si>
  <si>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</si>
  <si>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</si>
  <si>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</si>
  <si>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</si>
  <si>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</si>
  <si>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</si>
  <si>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</si>
  <si>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</si>
  <si>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</si>
  <si>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</si>
  <si>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</si>
  <si>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Konszolidált - Eredménykimutatás</t>
  </si>
  <si>
    <t>Konszolidált</t>
  </si>
  <si>
    <t>összesen</t>
  </si>
  <si>
    <t>Deszk</t>
  </si>
  <si>
    <t>Önkormányzat</t>
  </si>
  <si>
    <t>szám</t>
  </si>
  <si>
    <t>Sor-</t>
  </si>
  <si>
    <t>Hivatal</t>
  </si>
  <si>
    <t>Művelődési Ház</t>
  </si>
  <si>
    <t xml:space="preserve">Konszolidált </t>
  </si>
  <si>
    <t>Szktt</t>
  </si>
  <si>
    <t>Társulás</t>
  </si>
  <si>
    <t>Szúnyoggyérítési</t>
  </si>
  <si>
    <t>Hulladékgazd.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</si>
  <si>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</si>
  <si>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</si>
  <si>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</si>
  <si>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</si>
  <si>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</si>
  <si>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</si>
  <si>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</si>
  <si>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</si>
  <si>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</si>
  <si>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</si>
  <si>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</si>
  <si>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 xml:space="preserve"> Maradványkimutatás</t>
  </si>
  <si>
    <t>Szúnyog</t>
  </si>
  <si>
    <t>1. melléklet</t>
  </si>
  <si>
    <t>2. melléklet</t>
  </si>
  <si>
    <t>8. melléklet</t>
  </si>
  <si>
    <t>9. melléklet</t>
  </si>
  <si>
    <t>10. melléklet</t>
  </si>
  <si>
    <t>15. melléklet</t>
  </si>
  <si>
    <t>16. melléklet</t>
  </si>
  <si>
    <t>17. melléklet</t>
  </si>
  <si>
    <t>18. melléklet</t>
  </si>
  <si>
    <t>Konszolidált - Mérleg</t>
  </si>
  <si>
    <t>Hulladékg.</t>
  </si>
  <si>
    <t>H/I/9b - ebből: Költségvetési évben esedékes kötelezettségek, rövid lejáratú hitelek, kölcsönök törlsztésére pénzügyi vállalkozásoknak</t>
  </si>
  <si>
    <t>B/I/1 Készletek (=B/I/1+…+B/I/5)</t>
  </si>
  <si>
    <t>B) Nemzeti vagyonba tartozó forgóeszközök (=B/I+B/2)</t>
  </si>
  <si>
    <t>C/II/3 Betétékönyvek, csekkek, elekrtonikus pénzeszközök</t>
  </si>
  <si>
    <t xml:space="preserve">G/II Nemzeti vagyon változásai </t>
  </si>
  <si>
    <t>Rózsa utca aszfaltozás</t>
  </si>
  <si>
    <t>KEOP 5.7.0/15-2015-0333</t>
  </si>
  <si>
    <t>KEOP 5.7.0/15-2015-0330</t>
  </si>
  <si>
    <t>KEOP 5.7.0/15-2015-0337</t>
  </si>
  <si>
    <t>Deszk Község Önkormányzata közintézményeinek energetikai korszerűsítése I.</t>
  </si>
  <si>
    <t>Deszk Község Önkormányzata közintézményeinek energetikai korszerűsítése II.</t>
  </si>
  <si>
    <t>Deszk Község Önkormányzata közintézményeinek energetikai korszerűsítése III.</t>
  </si>
  <si>
    <t>Kültéri fitnes eszközök</t>
  </si>
  <si>
    <t>Windows 7 softver</t>
  </si>
  <si>
    <t>Termőföld vásárlás</t>
  </si>
  <si>
    <t>Informatikai eszközök</t>
  </si>
  <si>
    <t>Kisértékű tárgyi eszközök</t>
  </si>
  <si>
    <t>Deszk-Makó kerékpárút kiépítése</t>
  </si>
  <si>
    <t>KÖZOP-3.5.0-09-11-2015 0043</t>
  </si>
  <si>
    <t>Törzstőke emelés (Csm-i Településtiszt. Kft.)</t>
  </si>
  <si>
    <t>Csapadék átemelő</t>
  </si>
  <si>
    <t>Napelemes rendszer kiépítése</t>
  </si>
  <si>
    <t>KEOP-4.10.0/N/14-2014-0004</t>
  </si>
  <si>
    <t>Szőreg-Deszk kerékpárút</t>
  </si>
  <si>
    <t>Könyv beszerzés</t>
  </si>
  <si>
    <t>Pnasonic videó kamera</t>
  </si>
  <si>
    <t>Hulladékgazdálkodási Társulás összesen</t>
  </si>
  <si>
    <t>Felhalmozási célú pénzeszköz átadás Áh-n kívülre</t>
  </si>
  <si>
    <t>2 db személygépjármű vásárlás</t>
  </si>
  <si>
    <t>Közbiztonság fejlesztése -kamerarendszer kiépítése</t>
  </si>
  <si>
    <t>Samsung LED Smart televízió - szakmai innovációs pályázat</t>
  </si>
  <si>
    <t>Könyvtári polcok - érdekeltségnöv. Pályázat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</si>
</sst>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?,???,??0;\-?,???,??0;\-&quot;&quot;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_F_t"/>
    <numFmt numFmtId="170" formatCode="[$€-2]\ #\ ##,000_);[Red]\([$€-2]\ #\ ##,000\)"/>
    <numFmt numFmtId="171" formatCode="0.0"/>
    <numFmt numFmtId="172" formatCode="_-* #,##0.0\ _F_t_-;\-* #,##0.0\ _F_t_-;_-* &quot;-&quot;??\ _F_t_-;_-@_-"/>
    <numFmt numFmtId="173" formatCode="_-* #,##0\ _F_t_-;\-* #,##0\ _F_t_-;_-* &quot;-&quot;??\ _F_t_-;_-@_-"/>
    <numFmt numFmtId="174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right" vertical="center"/>
      <protection/>
    </xf>
    <xf numFmtId="0" fontId="2" fillId="0" borderId="13" xfId="58" applyFont="1" applyFill="1" applyBorder="1" applyAlignment="1">
      <alignment horizontal="right" vertical="center"/>
      <protection/>
    </xf>
    <xf numFmtId="0" fontId="2" fillId="0" borderId="12" xfId="58" applyFont="1" applyFill="1" applyBorder="1" applyAlignment="1" applyProtection="1">
      <alignment horizontal="left" vertical="center" wrapText="1"/>
      <protection locked="0"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right" vertical="center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" fillId="0" borderId="12" xfId="58" applyFont="1" applyFill="1" applyBorder="1" applyAlignment="1">
      <alignment horizontal="lef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5" fillId="0" borderId="13" xfId="58" applyFont="1" applyFill="1" applyBorder="1" applyAlignment="1">
      <alignment horizontal="right" vertical="center"/>
      <protection/>
    </xf>
    <xf numFmtId="0" fontId="6" fillId="0" borderId="12" xfId="58" applyFont="1" applyFill="1" applyBorder="1" applyAlignment="1">
      <alignment horizontal="left" vertical="center"/>
      <protection/>
    </xf>
    <xf numFmtId="0" fontId="6" fillId="0" borderId="12" xfId="58" applyFont="1" applyFill="1" applyBorder="1" applyAlignment="1">
      <alignment horizontal="right" vertical="center"/>
      <protection/>
    </xf>
    <xf numFmtId="0" fontId="4" fillId="0" borderId="13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vertical="center"/>
      <protection/>
    </xf>
    <xf numFmtId="0" fontId="5" fillId="32" borderId="12" xfId="58" applyFont="1" applyFill="1" applyBorder="1" applyAlignment="1">
      <alignment horizontal="left" vertical="center"/>
      <protection/>
    </xf>
    <xf numFmtId="0" fontId="5" fillId="32" borderId="12" xfId="58" applyFont="1" applyFill="1" applyBorder="1" applyAlignment="1">
      <alignment horizontal="right" vertical="center"/>
      <protection/>
    </xf>
    <xf numFmtId="0" fontId="5" fillId="32" borderId="13" xfId="58" applyFont="1" applyFill="1" applyBorder="1" applyAlignment="1">
      <alignment horizontal="right" vertical="center"/>
      <protection/>
    </xf>
    <xf numFmtId="0" fontId="6" fillId="0" borderId="12" xfId="58" applyFont="1" applyFill="1" applyBorder="1" applyAlignment="1">
      <alignment vertical="center"/>
      <protection/>
    </xf>
    <xf numFmtId="0" fontId="6" fillId="0" borderId="13" xfId="58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58" applyFont="1" applyFill="1" applyBorder="1" applyAlignment="1">
      <alignment vertical="center"/>
      <protection/>
    </xf>
    <xf numFmtId="0" fontId="0" fillId="32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2" xfId="58" applyNumberFormat="1" applyFont="1" applyFill="1" applyBorder="1" applyAlignment="1">
      <alignment horizontal="right" vertical="center"/>
      <protection/>
    </xf>
    <xf numFmtId="3" fontId="2" fillId="0" borderId="13" xfId="58" applyNumberFormat="1" applyFont="1" applyFill="1" applyBorder="1" applyAlignment="1">
      <alignment horizontal="right" vertical="center"/>
      <protection/>
    </xf>
    <xf numFmtId="3" fontId="4" fillId="0" borderId="12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Border="1" applyAlignment="1">
      <alignment horizontal="left" vertical="center"/>
      <protection/>
    </xf>
    <xf numFmtId="3" fontId="10" fillId="0" borderId="12" xfId="58" applyNumberFormat="1" applyFont="1" applyFill="1" applyBorder="1" applyAlignment="1">
      <alignment horizontal="right" vertical="center"/>
      <protection/>
    </xf>
    <xf numFmtId="3" fontId="5" fillId="0" borderId="12" xfId="58" applyNumberFormat="1" applyFont="1" applyFill="1" applyBorder="1" applyAlignment="1">
      <alignment horizontal="right" vertical="center"/>
      <protection/>
    </xf>
    <xf numFmtId="3" fontId="5" fillId="0" borderId="13" xfId="58" applyNumberFormat="1" applyFont="1" applyFill="1" applyBorder="1" applyAlignment="1">
      <alignment horizontal="right" vertical="center"/>
      <protection/>
    </xf>
    <xf numFmtId="3" fontId="6" fillId="0" borderId="12" xfId="58" applyNumberFormat="1" applyFont="1" applyFill="1" applyBorder="1" applyAlignment="1">
      <alignment horizontal="right" vertical="center"/>
      <protection/>
    </xf>
    <xf numFmtId="3" fontId="4" fillId="0" borderId="13" xfId="58" applyNumberFormat="1" applyFont="1" applyFill="1" applyBorder="1" applyAlignment="1">
      <alignment horizontal="right" vertical="center"/>
      <protection/>
    </xf>
    <xf numFmtId="3" fontId="5" fillId="32" borderId="12" xfId="58" applyNumberFormat="1" applyFont="1" applyFill="1" applyBorder="1" applyAlignment="1">
      <alignment horizontal="right" vertical="center"/>
      <protection/>
    </xf>
    <xf numFmtId="3" fontId="5" fillId="32" borderId="13" xfId="58" applyNumberFormat="1" applyFont="1" applyFill="1" applyBorder="1" applyAlignment="1">
      <alignment horizontal="right" vertical="center"/>
      <protection/>
    </xf>
    <xf numFmtId="3" fontId="6" fillId="0" borderId="13" xfId="58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9" fillId="0" borderId="0" xfId="58" applyNumberFormat="1" applyFont="1" applyFill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" fontId="5" fillId="0" borderId="16" xfId="56" applyNumberFormat="1" applyFont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16" fillId="0" borderId="12" xfId="58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vertical="center" wrapText="1"/>
    </xf>
    <xf numFmtId="3" fontId="5" fillId="0" borderId="12" xfId="57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7" fillId="0" borderId="0" xfId="58" applyFont="1" applyFill="1" applyBorder="1" applyAlignment="1">
      <alignment horizontal="left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15" fillId="0" borderId="12" xfId="58" applyFont="1" applyFill="1" applyBorder="1" applyAlignment="1">
      <alignment horizontal="lef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wrapText="1"/>
    </xf>
    <xf numFmtId="3" fontId="8" fillId="0" borderId="0" xfId="58" applyNumberFormat="1" applyFont="1" applyFill="1" applyBorder="1" applyAlignment="1">
      <alignment horizontal="left" vertical="center"/>
      <protection/>
    </xf>
    <xf numFmtId="4" fontId="6" fillId="0" borderId="16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0" fillId="32" borderId="0" xfId="58" applyFont="1" applyFill="1" applyBorder="1" applyAlignment="1">
      <alignment horizontal="right" vertical="center"/>
      <protection/>
    </xf>
    <xf numFmtId="3" fontId="0" fillId="0" borderId="0" xfId="58" applyNumberFormat="1" applyFont="1" applyFill="1" applyBorder="1" applyAlignment="1">
      <alignment horizontal="right" vertical="center"/>
      <protection/>
    </xf>
    <xf numFmtId="3" fontId="9" fillId="0" borderId="0" xfId="58" applyNumberFormat="1" applyFont="1" applyFill="1" applyBorder="1" applyAlignment="1">
      <alignment horizontal="right" vertical="center"/>
      <protection/>
    </xf>
    <xf numFmtId="3" fontId="0" fillId="0" borderId="0" xfId="58" applyNumberFormat="1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2" fillId="0" borderId="13" xfId="58" applyFont="1" applyFill="1" applyBorder="1" applyAlignment="1">
      <alignment horizontal="center"/>
      <protection/>
    </xf>
    <xf numFmtId="4" fontId="14" fillId="34" borderId="17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" fontId="4" fillId="0" borderId="12" xfId="58" applyNumberFormat="1" applyFont="1" applyFill="1" applyBorder="1" applyAlignment="1">
      <alignment horizontal="right" vertical="center"/>
      <protection/>
    </xf>
    <xf numFmtId="4" fontId="5" fillId="0" borderId="13" xfId="58" applyNumberFormat="1" applyFont="1" applyFill="1" applyBorder="1" applyAlignment="1">
      <alignment horizontal="right" vertical="center"/>
      <protection/>
    </xf>
    <xf numFmtId="4" fontId="6" fillId="0" borderId="12" xfId="58" applyNumberFormat="1" applyFont="1" applyFill="1" applyBorder="1" applyAlignment="1">
      <alignment horizontal="right" vertical="center"/>
      <protection/>
    </xf>
    <xf numFmtId="4" fontId="4" fillId="0" borderId="13" xfId="58" applyNumberFormat="1" applyFont="1" applyFill="1" applyBorder="1" applyAlignment="1">
      <alignment horizontal="right" vertical="center"/>
      <protection/>
    </xf>
    <xf numFmtId="4" fontId="2" fillId="0" borderId="13" xfId="58" applyNumberFormat="1" applyFont="1" applyFill="1" applyBorder="1" applyAlignment="1">
      <alignment horizontal="right" vertical="center"/>
      <protection/>
    </xf>
    <xf numFmtId="4" fontId="6" fillId="0" borderId="13" xfId="58" applyNumberFormat="1" applyFont="1" applyFill="1" applyBorder="1" applyAlignment="1">
      <alignment horizontal="right" vertical="center"/>
      <protection/>
    </xf>
    <xf numFmtId="4" fontId="5" fillId="0" borderId="12" xfId="58" applyNumberFormat="1" applyFont="1" applyFill="1" applyBorder="1" applyAlignment="1">
      <alignment horizontal="right" vertical="center"/>
      <protection/>
    </xf>
    <xf numFmtId="0" fontId="18" fillId="34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5" fillId="34" borderId="0" xfId="0" applyFont="1" applyFill="1" applyAlignment="1">
      <alignment horizontal="center" vertical="top" wrapText="1"/>
    </xf>
    <xf numFmtId="2" fontId="4" fillId="0" borderId="12" xfId="58" applyNumberFormat="1" applyFont="1" applyFill="1" applyBorder="1" applyAlignment="1">
      <alignment horizontal="right" vertical="center"/>
      <protection/>
    </xf>
    <xf numFmtId="2" fontId="2" fillId="0" borderId="12" xfId="58" applyNumberFormat="1" applyFont="1" applyFill="1" applyBorder="1" applyAlignment="1">
      <alignment horizontal="right" vertical="center"/>
      <protection/>
    </xf>
    <xf numFmtId="2" fontId="5" fillId="0" borderId="13" xfId="58" applyNumberFormat="1" applyFont="1" applyFill="1" applyBorder="1" applyAlignment="1">
      <alignment horizontal="right" vertical="center"/>
      <protection/>
    </xf>
    <xf numFmtId="2" fontId="6" fillId="0" borderId="13" xfId="58" applyNumberFormat="1" applyFont="1" applyFill="1" applyBorder="1" applyAlignment="1">
      <alignment horizontal="right" vertical="center"/>
      <protection/>
    </xf>
    <xf numFmtId="2" fontId="4" fillId="0" borderId="13" xfId="58" applyNumberFormat="1" applyFont="1" applyFill="1" applyBorder="1" applyAlignment="1">
      <alignment horizontal="right" vertical="center"/>
      <protection/>
    </xf>
    <xf numFmtId="2" fontId="2" fillId="0" borderId="13" xfId="58" applyNumberFormat="1" applyFont="1" applyFill="1" applyBorder="1" applyAlignment="1">
      <alignment horizontal="right" vertical="center"/>
      <protection/>
    </xf>
    <xf numFmtId="2" fontId="6" fillId="0" borderId="12" xfId="58" applyNumberFormat="1" applyFont="1" applyFill="1" applyBorder="1" applyAlignment="1">
      <alignment horizontal="right" vertical="center"/>
      <protection/>
    </xf>
    <xf numFmtId="4" fontId="10" fillId="0" borderId="13" xfId="58" applyNumberFormat="1" applyFont="1" applyFill="1" applyBorder="1" applyAlignment="1">
      <alignment horizontal="right" vertical="center"/>
      <protection/>
    </xf>
    <xf numFmtId="4" fontId="2" fillId="0" borderId="12" xfId="58" applyNumberFormat="1" applyFont="1" applyFill="1" applyBorder="1" applyAlignment="1">
      <alignment horizontal="right" vertical="center"/>
      <protection/>
    </xf>
    <xf numFmtId="4" fontId="10" fillId="0" borderId="12" xfId="58" applyNumberFormat="1" applyFont="1" applyFill="1" applyBorder="1" applyAlignment="1">
      <alignment horizontal="right" vertical="center"/>
      <protection/>
    </xf>
    <xf numFmtId="0" fontId="18" fillId="4" borderId="0" xfId="0" applyFont="1" applyFill="1" applyAlignment="1">
      <alignment horizontal="center" vertical="top" wrapText="1"/>
    </xf>
    <xf numFmtId="0" fontId="19" fillId="4" borderId="0" xfId="0" applyFont="1" applyFill="1" applyAlignment="1">
      <alignment horizontal="center" vertical="top" wrapText="1"/>
    </xf>
    <xf numFmtId="0" fontId="20" fillId="4" borderId="0" xfId="0" applyFont="1" applyFill="1" applyAlignment="1">
      <alignment horizontal="center" vertical="top" wrapText="1"/>
    </xf>
    <xf numFmtId="3" fontId="15" fillId="0" borderId="0" xfId="0" applyNumberFormat="1" applyFont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2" fontId="5" fillId="0" borderId="12" xfId="0" applyNumberFormat="1" applyFont="1" applyBorder="1" applyAlignment="1">
      <alignment/>
    </xf>
    <xf numFmtId="3" fontId="6" fillId="35" borderId="12" xfId="0" applyNumberFormat="1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6" fillId="0" borderId="10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25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27" xfId="58" applyFont="1" applyFill="1" applyBorder="1" applyAlignment="1">
      <alignment horizontal="center" vertical="center"/>
      <protection/>
    </xf>
    <xf numFmtId="0" fontId="4" fillId="0" borderId="28" xfId="58" applyFont="1" applyFill="1" applyBorder="1" applyAlignment="1">
      <alignment horizontal="center" vertical="center"/>
      <protection/>
    </xf>
    <xf numFmtId="0" fontId="4" fillId="0" borderId="29" xfId="58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4" fillId="0" borderId="12" xfId="58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left"/>
    </xf>
    <xf numFmtId="0" fontId="14" fillId="34" borderId="22" xfId="0" applyFont="1" applyFill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18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 vertical="top" wrapText="1"/>
    </xf>
    <xf numFmtId="0" fontId="20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5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PageLayoutView="0" workbookViewId="0" topLeftCell="A1">
      <selection activeCell="J52" sqref="J52"/>
    </sheetView>
  </sheetViews>
  <sheetFormatPr defaultColWidth="9.140625" defaultRowHeight="12.75"/>
  <cols>
    <col min="1" max="1" width="2.7109375" style="1" bestFit="1" customWidth="1"/>
    <col min="2" max="2" width="61.7109375" style="2" customWidth="1"/>
    <col min="3" max="3" width="9.8515625" style="2" bestFit="1" customWidth="1"/>
    <col min="4" max="4" width="11.00390625" style="1" bestFit="1" customWidth="1"/>
    <col min="5" max="5" width="9.8515625" style="2" bestFit="1" customWidth="1"/>
    <col min="6" max="6" width="11.00390625" style="1" bestFit="1" customWidth="1"/>
    <col min="7" max="7" width="10.140625" style="25" bestFit="1" customWidth="1"/>
    <col min="8" max="8" width="10.8515625" style="25" customWidth="1"/>
    <col min="9" max="20" width="9.140625" style="25" customWidth="1"/>
  </cols>
  <sheetData>
    <row r="1" ht="12.75">
      <c r="E1" s="156" t="s">
        <v>575</v>
      </c>
    </row>
    <row r="2" spans="1:20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4"/>
      <c r="B3" s="171"/>
      <c r="C3" s="171"/>
      <c r="D3" s="171"/>
      <c r="E3" s="178"/>
      <c r="F3" s="17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/>
      <c r="B4" s="5"/>
      <c r="C4" s="173" t="s">
        <v>101</v>
      </c>
      <c r="D4" s="174"/>
      <c r="E4" s="175"/>
      <c r="F4" s="121" t="s">
        <v>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6" t="s">
        <v>102</v>
      </c>
      <c r="B5" s="6" t="s">
        <v>103</v>
      </c>
      <c r="C5" s="38">
        <f>Deszk!C5+SZKTT!C5+Hulladék!C5+Szúnyog!C5</f>
        <v>100567</v>
      </c>
      <c r="D5" s="43">
        <f>Deszk!D5+SZKTT!D5+Hulladék!D5+Szúnyog!D5</f>
        <v>73970</v>
      </c>
      <c r="E5" s="43">
        <f>Deszk!E5+SZKTT!E5+Hulladék!E5+Szúnyog!E5</f>
        <v>73970</v>
      </c>
      <c r="F5" s="130">
        <f>E5/D5*100</f>
        <v>100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.75">
      <c r="A6" s="6" t="s">
        <v>104</v>
      </c>
      <c r="B6" s="6" t="s">
        <v>105</v>
      </c>
      <c r="C6" s="38">
        <f>Deszk!C6+SZKTT!C6+Hulladék!C6+Szúnyog!C6</f>
        <v>256334</v>
      </c>
      <c r="D6" s="43">
        <f>Deszk!D6+SZKTT!D6+Hulladék!D6+Szúnyog!D6</f>
        <v>280009</v>
      </c>
      <c r="E6" s="43">
        <f>Deszk!E6+SZKTT!E6+Hulladék!E6+Szúnyog!E6</f>
        <v>280009</v>
      </c>
      <c r="F6" s="130">
        <f>E6/D6*100</f>
        <v>100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5.5">
      <c r="A7" s="6" t="s">
        <v>106</v>
      </c>
      <c r="B7" s="9" t="s">
        <v>107</v>
      </c>
      <c r="C7" s="38">
        <f>Deszk!C7+SZKTT!C7+Hulladék!C7+Szúnyog!C7</f>
        <v>1264164</v>
      </c>
      <c r="D7" s="43">
        <f>Deszk!D7+SZKTT!D7+Hulladék!D7+Szúnyog!D7</f>
        <v>1336292</v>
      </c>
      <c r="E7" s="43">
        <f>Deszk!E7+SZKTT!E7+Hulladék!E7+Szúnyog!E7</f>
        <v>1336292</v>
      </c>
      <c r="F7" s="130">
        <f>E7/D7*100</f>
        <v>100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2.75">
      <c r="A8" s="6" t="s">
        <v>108</v>
      </c>
      <c r="B8" s="6" t="s">
        <v>109</v>
      </c>
      <c r="C8" s="38">
        <f>Deszk!C8+SZKTT!C8+Hulladék!C8+Szúnyog!C8</f>
        <v>4210</v>
      </c>
      <c r="D8" s="43">
        <f>Deszk!D8+SZKTT!D8+Hulladék!D8+Szúnyog!D8</f>
        <v>4408</v>
      </c>
      <c r="E8" s="43">
        <f>Deszk!E8+SZKTT!E8+Hulladék!E8+Szúnyog!E8</f>
        <v>4408</v>
      </c>
      <c r="F8" s="130">
        <f>E8/D8*100</f>
        <v>100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6" t="s">
        <v>110</v>
      </c>
      <c r="B9" s="6" t="s">
        <v>111</v>
      </c>
      <c r="C9" s="38">
        <f>Deszk!C9+SZKTT!C9+Hulladék!C9+Szúnyog!C9</f>
        <v>0</v>
      </c>
      <c r="D9" s="43">
        <f>Deszk!D9+SZKTT!D9+Hulladék!D9+Szúnyog!D9</f>
        <v>82539</v>
      </c>
      <c r="E9" s="43">
        <f>Deszk!E9+SZKTT!E9+Hulladék!E9+Szúnyog!E9</f>
        <v>82539</v>
      </c>
      <c r="F9" s="130">
        <f>E9/D9*100</f>
        <v>100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6" t="s">
        <v>112</v>
      </c>
      <c r="B10" s="6" t="s">
        <v>113</v>
      </c>
      <c r="C10" s="38">
        <f>Deszk!C10+SZKTT!C10+Hulladék!C10+Szúnyog!C10</f>
        <v>0</v>
      </c>
      <c r="D10" s="43">
        <f>Deszk!D10+SZKTT!D10+Hulladék!D10+Szúnyog!D10</f>
        <v>0</v>
      </c>
      <c r="E10" s="43">
        <f>Deszk!E10+SZKTT!E10+Hulladék!E10+Szúnyog!E10</f>
        <v>0</v>
      </c>
      <c r="F10" s="130">
        <v>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10" t="s">
        <v>114</v>
      </c>
      <c r="B11" s="10" t="s">
        <v>115</v>
      </c>
      <c r="C11" s="40">
        <f>SUM(C5:C10)</f>
        <v>1625275</v>
      </c>
      <c r="D11" s="45">
        <f>SUM(D5:D10)</f>
        <v>1777218</v>
      </c>
      <c r="E11" s="45">
        <f>SUM(E5:E10)</f>
        <v>1777218</v>
      </c>
      <c r="F11" s="126">
        <f>E11/D11*100</f>
        <v>100</v>
      </c>
      <c r="G11" s="4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0" customHeight="1">
      <c r="A12" s="6" t="s">
        <v>116</v>
      </c>
      <c r="B12" s="9" t="s">
        <v>117</v>
      </c>
      <c r="C12" s="38">
        <f>Deszk!C12+SZKTT!C12+Hulladék!C12+Szúnyog!C12</f>
        <v>0</v>
      </c>
      <c r="D12" s="43">
        <f>Deszk!D12+SZKTT!D12+Hulladék!D12+Szúnyog!D12</f>
        <v>0</v>
      </c>
      <c r="E12" s="43">
        <f>Deszk!E12+SZKTT!E12+Hulladék!E12+Szúnyog!E12</f>
        <v>0</v>
      </c>
      <c r="F12" s="130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5.5">
      <c r="A13" s="6" t="s">
        <v>118</v>
      </c>
      <c r="B13" s="9" t="s">
        <v>119</v>
      </c>
      <c r="C13" s="38">
        <f>Deszk!C13+SZKTT!C13+Hulladék!C13+Szúnyog!C13</f>
        <v>0</v>
      </c>
      <c r="D13" s="43">
        <f>Deszk!D13+SZKTT!D13+Hulladék!D13+Szúnyog!D13</f>
        <v>300</v>
      </c>
      <c r="E13" s="43">
        <f>Deszk!E13+SZKTT!E13+Hulladék!E13+Szúnyog!E13</f>
        <v>300</v>
      </c>
      <c r="F13" s="130">
        <f>E13/D13*100</f>
        <v>100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>
      <c r="A14" s="6" t="s">
        <v>120</v>
      </c>
      <c r="B14" s="6" t="s">
        <v>121</v>
      </c>
      <c r="C14" s="38">
        <f>Deszk!C14+SZKTT!C14+Hulladék!C14+Szúnyog!C14</f>
        <v>2718510</v>
      </c>
      <c r="D14" s="43">
        <f>Deszk!D14+SZKTT!D14+Hulladék!D14+Szúnyog!D14</f>
        <v>2512753</v>
      </c>
      <c r="E14" s="43">
        <f>Deszk!E14+SZKTT!E14+Hulladék!E14+Szúnyog!E14</f>
        <v>2528746</v>
      </c>
      <c r="F14" s="130">
        <f>E14/D14*100</f>
        <v>100.63647322279587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>
      <c r="A15" s="10" t="s">
        <v>122</v>
      </c>
      <c r="B15" s="10" t="s">
        <v>123</v>
      </c>
      <c r="C15" s="40">
        <f>SUM(C11:C14)</f>
        <v>4343785</v>
      </c>
      <c r="D15" s="45">
        <f>SUM(D11:D14)</f>
        <v>4290271</v>
      </c>
      <c r="E15" s="45">
        <f>SUM(E11:E14)</f>
        <v>4306264</v>
      </c>
      <c r="F15" s="126">
        <f>E15/D15*100</f>
        <v>100.37277365462462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" t="s">
        <v>124</v>
      </c>
      <c r="B16" s="6" t="s">
        <v>125</v>
      </c>
      <c r="C16" s="38">
        <f>Deszk!C16+SZKTT!C16+Hulladék!C16+Szúnyog!C16</f>
        <v>0</v>
      </c>
      <c r="D16" s="43">
        <f>Deszk!D16+SZKTT!D16+Hulladék!D16+Szúnyog!D16</f>
        <v>1275</v>
      </c>
      <c r="E16" s="43">
        <f>Deszk!E16+SZKTT!E16+Hulladék!E16+Szúnyog!E16</f>
        <v>1275</v>
      </c>
      <c r="F16" s="130">
        <f>E16/D16*100</f>
        <v>100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5.5">
      <c r="A17" s="6" t="s">
        <v>126</v>
      </c>
      <c r="B17" s="9" t="s">
        <v>127</v>
      </c>
      <c r="C17" s="38">
        <f>Deszk!C17+SZKTT!C17+Hulladék!C17+Szúnyog!C17</f>
        <v>0</v>
      </c>
      <c r="D17" s="43">
        <f>Deszk!D17+SZKTT!D17+Hulladék!D17+Szúnyog!D17</f>
        <v>0</v>
      </c>
      <c r="E17" s="43">
        <f>Deszk!E17+SZKTT!E17+Hulladék!E17+Szúnyog!E17</f>
        <v>0</v>
      </c>
      <c r="F17" s="130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5.5">
      <c r="A18" s="6" t="s">
        <v>128</v>
      </c>
      <c r="B18" s="9" t="s">
        <v>129</v>
      </c>
      <c r="C18" s="38">
        <f>Deszk!C18+SZKTT!C18+Hulladék!C18+Szúnyog!C18</f>
        <v>0</v>
      </c>
      <c r="D18" s="43">
        <f>Deszk!D18+SZKTT!D18+Hulladék!D18+Szúnyog!D18</f>
        <v>0</v>
      </c>
      <c r="E18" s="43">
        <f>Deszk!E18+SZKTT!E18+Hulladék!E18+Szúnyog!E18</f>
        <v>0</v>
      </c>
      <c r="F18" s="130"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6" t="s">
        <v>130</v>
      </c>
      <c r="B19" s="6" t="s">
        <v>131</v>
      </c>
      <c r="C19" s="38">
        <f>Deszk!C19+SZKTT!C19+Hulladék!C19+Szúnyog!C19</f>
        <v>1817497</v>
      </c>
      <c r="D19" s="43">
        <f>Deszk!D19+SZKTT!D19+Hulladék!D19+Szúnyog!D19</f>
        <v>2406962</v>
      </c>
      <c r="E19" s="43">
        <f>Deszk!E19+SZKTT!E19+Hulladék!E19+Szúnyog!E19</f>
        <v>2451039</v>
      </c>
      <c r="F19" s="130">
        <f>E19/D19*100</f>
        <v>101.8312295748749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0" t="s">
        <v>132</v>
      </c>
      <c r="B20" s="12" t="s">
        <v>133</v>
      </c>
      <c r="C20" s="40">
        <f>SUM(C16:C19)</f>
        <v>1817497</v>
      </c>
      <c r="D20" s="45">
        <f>SUM(D16:D19)</f>
        <v>2408237</v>
      </c>
      <c r="E20" s="45">
        <f>SUM(E16:E19)</f>
        <v>2452314</v>
      </c>
      <c r="F20" s="126">
        <f>E20/D20*100</f>
        <v>101.83026006161353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" t="s">
        <v>134</v>
      </c>
      <c r="B21" s="6" t="s">
        <v>135</v>
      </c>
      <c r="C21" s="38">
        <f>Deszk!C21+SZKTT!C21+Hulladék!C21+Szúnyog!C21</f>
        <v>5</v>
      </c>
      <c r="D21" s="43">
        <f>Deszk!D21+SZKTT!D21+Hulladék!D21+Szúnyog!D21</f>
        <v>10</v>
      </c>
      <c r="E21" s="43">
        <f>Deszk!E21+SZKTT!E21+Hulladék!E21+Szúnyog!E21</f>
        <v>5</v>
      </c>
      <c r="F21" s="130">
        <f aca="true" t="shared" si="0" ref="F21:F27">E21/D21*100</f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6" t="s">
        <v>136</v>
      </c>
      <c r="B22" s="6" t="s">
        <v>137</v>
      </c>
      <c r="C22" s="38">
        <f>SUM(C23:C25)</f>
        <v>44000</v>
      </c>
      <c r="D22" s="43">
        <f>SUM(D23:D25)</f>
        <v>61000</v>
      </c>
      <c r="E22" s="43">
        <f>SUM(E23:E25)</f>
        <v>55472</v>
      </c>
      <c r="F22" s="130">
        <f t="shared" si="0"/>
        <v>90.9377049180328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6" t="s">
        <v>138</v>
      </c>
      <c r="B23" s="6" t="s">
        <v>139</v>
      </c>
      <c r="C23" s="38">
        <f>Deszk!C23+SZKTT!C23+Hulladék!C23+Szúnyog!C23</f>
        <v>15000</v>
      </c>
      <c r="D23" s="43">
        <f>Deszk!D23+SZKTT!D23+Hulladék!D23+Szúnyog!D23</f>
        <v>17000</v>
      </c>
      <c r="E23" s="43">
        <f>Deszk!E23+SZKTT!E23+Hulladék!E23+Szúnyog!E23</f>
        <v>15114</v>
      </c>
      <c r="F23" s="130">
        <f t="shared" si="0"/>
        <v>88.90588235294118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 customHeight="1">
      <c r="A24" s="6" t="s">
        <v>140</v>
      </c>
      <c r="B24" s="6" t="s">
        <v>141</v>
      </c>
      <c r="C24" s="38">
        <f>Deszk!C24+SZKTT!C24+Hulladék!C24+Szúnyog!C24</f>
        <v>12000</v>
      </c>
      <c r="D24" s="43">
        <f>Deszk!D24+SZKTT!D24+Hulladék!D24+Szúnyog!D24</f>
        <v>14000</v>
      </c>
      <c r="E24" s="43">
        <f>Deszk!E24+SZKTT!E24+Hulladék!E24+Szúnyog!E24</f>
        <v>13651</v>
      </c>
      <c r="F24" s="130">
        <f t="shared" si="0"/>
        <v>97.50714285714285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6" t="s">
        <v>142</v>
      </c>
      <c r="B25" s="6" t="s">
        <v>143</v>
      </c>
      <c r="C25" s="38">
        <f>Deszk!C25+SZKTT!C25+Hulladék!C25+Szúnyog!C25</f>
        <v>17000</v>
      </c>
      <c r="D25" s="43">
        <f>Deszk!D25+SZKTT!D25+Hulladék!D25+Szúnyog!D25</f>
        <v>30000</v>
      </c>
      <c r="E25" s="43">
        <f>Deszk!E25+SZKTT!E25+Hulladék!E25+Szúnyog!E25</f>
        <v>26707</v>
      </c>
      <c r="F25" s="130">
        <f t="shared" si="0"/>
        <v>89.02333333333333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 customHeight="1">
      <c r="A26" s="6" t="s">
        <v>144</v>
      </c>
      <c r="B26" s="6" t="s">
        <v>145</v>
      </c>
      <c r="C26" s="38">
        <f>C28+C27</f>
        <v>79000</v>
      </c>
      <c r="D26" s="43">
        <f>D28+D27</f>
        <v>100000</v>
      </c>
      <c r="E26" s="43">
        <f>E28+E27</f>
        <v>161926</v>
      </c>
      <c r="F26" s="130">
        <f t="shared" si="0"/>
        <v>161.926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5.5">
      <c r="A27" s="6" t="s">
        <v>146</v>
      </c>
      <c r="B27" s="9" t="s">
        <v>147</v>
      </c>
      <c r="C27" s="38">
        <f>Deszk!C27+SZKTT!C27+Hulladék!C27+Szúnyog!C27</f>
        <v>79000</v>
      </c>
      <c r="D27" s="43">
        <f>Deszk!D27+SZKTT!D27+Hulladék!D27+Szúnyog!D27</f>
        <v>100000</v>
      </c>
      <c r="E27" s="43">
        <f>Deszk!E27+SZKTT!E27+Hulladék!E27+Szúnyog!E27</f>
        <v>161926</v>
      </c>
      <c r="F27" s="130">
        <f t="shared" si="0"/>
        <v>161.926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5.5">
      <c r="A28" s="6" t="s">
        <v>148</v>
      </c>
      <c r="B28" s="9" t="s">
        <v>149</v>
      </c>
      <c r="C28" s="38">
        <f>Deszk!C28+SZKTT!C28+Hulladék!C28+Szúnyog!C28</f>
        <v>0</v>
      </c>
      <c r="D28" s="43">
        <f>Deszk!D28+SZKTT!D28+Hulladék!D28+Szúnyog!D28</f>
        <v>0</v>
      </c>
      <c r="E28" s="43">
        <f>Deszk!E28+SZKTT!E28+Hulladék!E28+Szúnyog!E28</f>
        <v>0</v>
      </c>
      <c r="F28" s="130"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6" t="s">
        <v>150</v>
      </c>
      <c r="B29" s="6" t="s">
        <v>151</v>
      </c>
      <c r="C29" s="38">
        <f>Deszk!C29+SZKTT!C29+Hulladék!C29+Szúnyog!C29</f>
        <v>9000</v>
      </c>
      <c r="D29" s="43">
        <f>Deszk!D29+SZKTT!D29+Hulladék!D29+Szúnyog!D29</f>
        <v>9000</v>
      </c>
      <c r="E29" s="43">
        <f>Deszk!E29+SZKTT!E29+Hulladék!E29+Szúnyog!E29</f>
        <v>8955</v>
      </c>
      <c r="F29" s="130">
        <f>E29/D29*100</f>
        <v>99.5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6" t="s">
        <v>152</v>
      </c>
      <c r="B30" s="6" t="s">
        <v>153</v>
      </c>
      <c r="C30" s="38">
        <f>Deszk!C30</f>
        <v>5</v>
      </c>
      <c r="D30" s="43">
        <f>Deszk!D30+SZKTT!C30+Hulladék!C30+Szúnyog!C30</f>
        <v>90</v>
      </c>
      <c r="E30" s="43">
        <f>Deszk!E30+SZKTT!D30+Hulladék!D30+Szúnyog!D30</f>
        <v>0</v>
      </c>
      <c r="F30" s="130"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10" t="s">
        <v>154</v>
      </c>
      <c r="B31" s="10" t="s">
        <v>155</v>
      </c>
      <c r="C31" s="40">
        <f>C21+C22+C26+C29+C30</f>
        <v>132010</v>
      </c>
      <c r="D31" s="45">
        <f>D21+D22+D26+D29+D30</f>
        <v>170100</v>
      </c>
      <c r="E31" s="45">
        <f>E21+E22+E26+E29+E30</f>
        <v>226358</v>
      </c>
      <c r="F31" s="126">
        <f>E31/D31*100</f>
        <v>133.0734861845973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" t="s">
        <v>156</v>
      </c>
      <c r="B32" s="6" t="s">
        <v>157</v>
      </c>
      <c r="C32" s="7">
        <f>SUM(C33:C35)</f>
        <v>1500</v>
      </c>
      <c r="D32" s="43">
        <f>SUM(D33:D35)</f>
        <v>18040</v>
      </c>
      <c r="E32" s="43">
        <f>SUM(E33:E35)</f>
        <v>991</v>
      </c>
      <c r="F32" s="130">
        <f>E32/D32*100</f>
        <v>5.493348115299335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" t="s">
        <v>158</v>
      </c>
      <c r="B33" s="6" t="s">
        <v>32</v>
      </c>
      <c r="C33" s="38">
        <f>Deszk!C33+SZKTT!C33+Hulladék!C33+Szúnyog!C33</f>
        <v>0</v>
      </c>
      <c r="D33" s="43">
        <f>Deszk!D33+SZKTT!D33+Hulladék!D33+Szúnyog!D33</f>
        <v>16040</v>
      </c>
      <c r="E33" s="43">
        <f>Deszk!E33+SZKTT!E33+Hulladék!E33+Szúnyog!E33</f>
        <v>493</v>
      </c>
      <c r="F33" s="130">
        <f>E33/D33*100</f>
        <v>3.07356608478803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6" t="s">
        <v>160</v>
      </c>
      <c r="B34" s="6" t="s">
        <v>161</v>
      </c>
      <c r="C34" s="38">
        <f>Deszk!C34+SZKTT!C34+Hulladék!C34+Szúnyog!C34</f>
        <v>0</v>
      </c>
      <c r="D34" s="43">
        <f>Deszk!D34+SZKTT!D34+Hulladék!D34+Szúnyog!D34</f>
        <v>0</v>
      </c>
      <c r="E34" s="43">
        <f>Deszk!E34+SZKTT!E34+Hulladék!E34+Szúnyog!E34</f>
        <v>0</v>
      </c>
      <c r="F34" s="130"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6" t="s">
        <v>162</v>
      </c>
      <c r="B35" s="6" t="s">
        <v>163</v>
      </c>
      <c r="C35" s="38">
        <f>Deszk!C35+SZKTT!C35+Hulladék!C35+Szúnyog!C35</f>
        <v>1500</v>
      </c>
      <c r="D35" s="43">
        <f>Deszk!D35+SZKTT!D35+Hulladék!D35+Szúnyog!D35</f>
        <v>2000</v>
      </c>
      <c r="E35" s="43">
        <f>Deszk!E35+SZKTT!E35+Hulladék!E35+Szúnyog!E35</f>
        <v>498</v>
      </c>
      <c r="F35" s="130">
        <f>E35/D35*100</f>
        <v>24.9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10" t="s">
        <v>164</v>
      </c>
      <c r="B36" s="10" t="s">
        <v>165</v>
      </c>
      <c r="C36" s="40">
        <f>C32</f>
        <v>1500</v>
      </c>
      <c r="D36" s="45">
        <f>D32</f>
        <v>18040</v>
      </c>
      <c r="E36" s="45">
        <f>E32</f>
        <v>991</v>
      </c>
      <c r="F36" s="126">
        <f>E36/D36*100</f>
        <v>5.493348115299335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" t="s">
        <v>166</v>
      </c>
      <c r="B37" s="13" t="s">
        <v>167</v>
      </c>
      <c r="C37" s="43">
        <f>Deszk!C37+SZKTT!C37+Hulladék!C37+Szúnyog!C37</f>
        <v>0</v>
      </c>
      <c r="D37" s="43">
        <f>Deszk!D37+SZKTT!D37+Hulladék!D37+Szúnyog!D37</f>
        <v>11</v>
      </c>
      <c r="E37" s="43">
        <f>Deszk!E37+SZKTT!E37+Hulladék!E37+Szúnyog!E37</f>
        <v>3</v>
      </c>
      <c r="F37" s="130">
        <f aca="true" t="shared" si="1" ref="F37:F46">E37/D37*100</f>
        <v>27.27272727272727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6" t="s">
        <v>168</v>
      </c>
      <c r="B38" s="13" t="s">
        <v>169</v>
      </c>
      <c r="C38" s="43">
        <f>Deszk!C38+SZKTT!C38+Hulladék!C38+Szúnyog!C38</f>
        <v>652451</v>
      </c>
      <c r="D38" s="43">
        <f>Deszk!D38+SZKTT!D38+Hulladék!D38+Szúnyog!D38</f>
        <v>666009</v>
      </c>
      <c r="E38" s="43">
        <f>Deszk!E38+SZKTT!E38+Hulladék!E38+Szúnyog!E38</f>
        <v>679336</v>
      </c>
      <c r="F38" s="130">
        <f t="shared" si="1"/>
        <v>102.00102401018604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6" t="s">
        <v>170</v>
      </c>
      <c r="B39" s="13" t="s">
        <v>171</v>
      </c>
      <c r="C39" s="43">
        <f>Deszk!C39+SZKTT!C39+Hulladék!C39+Szúnyog!C39</f>
        <v>2200</v>
      </c>
      <c r="D39" s="43">
        <f>Deszk!D39+SZKTT!D39+Hulladék!D39+Szúnyog!D39</f>
        <v>2369</v>
      </c>
      <c r="E39" s="43">
        <f>Deszk!E39+SZKTT!E39+Hulladék!E39+Szúnyog!E39</f>
        <v>2035</v>
      </c>
      <c r="F39" s="130">
        <f t="shared" si="1"/>
        <v>85.90122414520896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6" t="s">
        <v>172</v>
      </c>
      <c r="B40" s="13" t="s">
        <v>173</v>
      </c>
      <c r="C40" s="43">
        <f>Deszk!C40+SZKTT!C40+Hulladék!C40+Szúnyog!C40</f>
        <v>8500</v>
      </c>
      <c r="D40" s="43">
        <f>Deszk!D40+SZKTT!D40+Hulladék!D40+Szúnyog!D40</f>
        <v>9015</v>
      </c>
      <c r="E40" s="43">
        <f>Deszk!E40+SZKTT!E40+Hulladék!E40+Szúnyog!E40</f>
        <v>9015</v>
      </c>
      <c r="F40" s="130">
        <f t="shared" si="1"/>
        <v>100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" t="s">
        <v>174</v>
      </c>
      <c r="B41" s="13" t="s">
        <v>175</v>
      </c>
      <c r="C41" s="43">
        <f>Deszk!C41+SZKTT!C41+Hulladék!C41+Szúnyog!C41</f>
        <v>51817</v>
      </c>
      <c r="D41" s="43">
        <f>Deszk!D41+SZKTT!D41+Hulladék!D41+Szúnyog!D41</f>
        <v>52500</v>
      </c>
      <c r="E41" s="43">
        <f>Deszk!E41+SZKTT!E41+Hulladék!E41+Szúnyog!E41</f>
        <v>53300</v>
      </c>
      <c r="F41" s="130">
        <f t="shared" si="1"/>
        <v>101.52380952380953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6" t="s">
        <v>176</v>
      </c>
      <c r="B42" s="13" t="s">
        <v>177</v>
      </c>
      <c r="C42" s="43">
        <f>Deszk!C42+SZKTT!C42+Hulladék!C42+Szúnyog!C42</f>
        <v>366501</v>
      </c>
      <c r="D42" s="43">
        <f>Deszk!D42+SZKTT!D42+Hulladék!D42+Szúnyog!D42</f>
        <v>70419</v>
      </c>
      <c r="E42" s="43">
        <f>Deszk!E42+SZKTT!E42+Hulladék!E42+Szúnyog!E42</f>
        <v>65776</v>
      </c>
      <c r="F42" s="130">
        <f t="shared" si="1"/>
        <v>93.40660901177239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6" t="s">
        <v>178</v>
      </c>
      <c r="B43" s="13" t="s">
        <v>179</v>
      </c>
      <c r="C43" s="43">
        <f>Deszk!C43+SZKTT!C43+Hulladék!C43+Szúnyog!C43</f>
        <v>1250</v>
      </c>
      <c r="D43" s="43">
        <f>Deszk!D43+SZKTT!D43+Hulladék!D43+Szúnyog!D43</f>
        <v>1275</v>
      </c>
      <c r="E43" s="43">
        <f>Deszk!E43+SZKTT!E43+Hulladék!E43+Szúnyog!E43</f>
        <v>974</v>
      </c>
      <c r="F43" s="130">
        <f t="shared" si="1"/>
        <v>76.3921568627451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6" t="s">
        <v>180</v>
      </c>
      <c r="B44" s="13" t="s">
        <v>41</v>
      </c>
      <c r="C44" s="43">
        <v>0</v>
      </c>
      <c r="D44" s="44">
        <f>Deszk!D44</f>
        <v>700</v>
      </c>
      <c r="E44" s="44">
        <f>Deszk!E44</f>
        <v>700</v>
      </c>
      <c r="F44" s="130">
        <f t="shared" si="1"/>
        <v>100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6" t="s">
        <v>182</v>
      </c>
      <c r="B45" s="13" t="s">
        <v>42</v>
      </c>
      <c r="C45" s="43">
        <v>0</v>
      </c>
      <c r="D45" s="44">
        <f>Deszk!D45</f>
        <v>604</v>
      </c>
      <c r="E45" s="44">
        <f>Deszk!E45</f>
        <v>604</v>
      </c>
      <c r="F45" s="130">
        <f t="shared" si="1"/>
        <v>100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>
      <c r="A46" s="6" t="s">
        <v>184</v>
      </c>
      <c r="B46" s="13" t="s">
        <v>181</v>
      </c>
      <c r="C46" s="43">
        <f>Deszk!C46+SZKTT!C44+Hulladék!C44+Szúnyog!C44</f>
        <v>24179</v>
      </c>
      <c r="D46" s="44">
        <f>Deszk!D46+SZKTT!D44+Hulladék!D44+Szúnyog!D44</f>
        <v>25188</v>
      </c>
      <c r="E46" s="44">
        <f>Deszk!E46+SZKTT!E44+Hulladék!E44+Szúnyog!E44</f>
        <v>22179</v>
      </c>
      <c r="F46" s="130">
        <f t="shared" si="1"/>
        <v>88.05383515959981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10" t="s">
        <v>186</v>
      </c>
      <c r="B47" s="16" t="s">
        <v>183</v>
      </c>
      <c r="C47" s="40">
        <f>SUM(C37:C46)</f>
        <v>1106898</v>
      </c>
      <c r="D47" s="45">
        <f>SUM(D37:D46)</f>
        <v>828090</v>
      </c>
      <c r="E47" s="45">
        <f>SUM(E37:E46)</f>
        <v>833922</v>
      </c>
      <c r="F47" s="126">
        <f>E47/D47*100</f>
        <v>100.70427127486144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2.75">
      <c r="A48" s="6" t="s">
        <v>188</v>
      </c>
      <c r="B48" s="13" t="s">
        <v>185</v>
      </c>
      <c r="C48" s="43">
        <f>Deszk!C48+SZKTT!C46+Hulladék!C46+Szúnyog!C46</f>
        <v>0</v>
      </c>
      <c r="D48" s="44">
        <f>Deszk!D48+SZKTT!D46+Hulladék!D46+Szúnyog!D46</f>
        <v>0</v>
      </c>
      <c r="E48" s="44">
        <f>Deszk!E48+SZKTT!E46+Hulladék!E46+Szúnyog!E46</f>
        <v>0</v>
      </c>
      <c r="F48" s="130"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>
      <c r="A49" s="6" t="s">
        <v>190</v>
      </c>
      <c r="B49" s="13" t="s">
        <v>187</v>
      </c>
      <c r="C49" s="43">
        <f>Deszk!C49+SZKTT!C47+Hulladék!C47+Szúnyog!C47</f>
        <v>2500</v>
      </c>
      <c r="D49" s="44">
        <f>Deszk!D49+SZKTT!D47+Hulladék!D47+Szúnyog!D47</f>
        <v>1400</v>
      </c>
      <c r="E49" s="44">
        <f>Deszk!E49+SZKTT!E47+Hulladék!E47+Szúnyog!E47</f>
        <v>1364</v>
      </c>
      <c r="F49" s="130">
        <f aca="true" t="shared" si="2" ref="F49:F68">E49/D49*100</f>
        <v>97.42857142857143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2.75">
      <c r="A50" s="6" t="s">
        <v>192</v>
      </c>
      <c r="B50" s="13" t="s">
        <v>189</v>
      </c>
      <c r="C50" s="43">
        <f>Deszk!C50+SZKTT!C48+Hulladék!C48+Szúnyog!C48</f>
        <v>0</v>
      </c>
      <c r="D50" s="44">
        <f>Deszk!D50+SZKTT!D48+Hulladék!D48+Szúnyog!D48</f>
        <v>1400</v>
      </c>
      <c r="E50" s="44">
        <f>Deszk!E50+SZKTT!E48+Hulladék!E48+Szúnyog!E48</f>
        <v>2071</v>
      </c>
      <c r="F50" s="130">
        <f t="shared" si="2"/>
        <v>147.92857142857144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2.75">
      <c r="A51" s="10" t="s">
        <v>194</v>
      </c>
      <c r="B51" s="10" t="s">
        <v>191</v>
      </c>
      <c r="C51" s="11">
        <f>SUM(C48:C50)</f>
        <v>2500</v>
      </c>
      <c r="D51" s="17">
        <f>SUM(D48:D50)</f>
        <v>2800</v>
      </c>
      <c r="E51" s="17">
        <f>SUM(E48:E50)</f>
        <v>3435</v>
      </c>
      <c r="F51" s="126">
        <f t="shared" si="2"/>
        <v>122.67857142857143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6" t="s">
        <v>196</v>
      </c>
      <c r="B52" s="9" t="s">
        <v>24</v>
      </c>
      <c r="C52" s="38">
        <f>Deszk!C52+SZKTT!C50+Hulladék!C50+Szúnyog!C50</f>
        <v>4950</v>
      </c>
      <c r="D52" s="44">
        <f>Deszk!D52+SZKTT!D50+Hulladék!D50+Szúnyog!D50</f>
        <v>5070</v>
      </c>
      <c r="E52" s="44">
        <f>Deszk!E52+SZKTT!E50+Hulladék!E50+Szúnyog!E50</f>
        <v>0</v>
      </c>
      <c r="F52" s="130">
        <f t="shared" si="2"/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6" t="s">
        <v>198</v>
      </c>
      <c r="B53" s="9" t="s">
        <v>29</v>
      </c>
      <c r="C53" s="38">
        <v>0</v>
      </c>
      <c r="D53" s="44">
        <f>Deszk!D53</f>
        <v>800</v>
      </c>
      <c r="E53" s="44">
        <f>Deszk!E53</f>
        <v>302</v>
      </c>
      <c r="F53" s="130">
        <f t="shared" si="2"/>
        <v>37.75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6" t="s">
        <v>200</v>
      </c>
      <c r="B54" s="9" t="s">
        <v>25</v>
      </c>
      <c r="C54" s="38">
        <v>0</v>
      </c>
      <c r="D54" s="44">
        <f>Deszk!D54+SZKTT!D51</f>
        <v>17466</v>
      </c>
      <c r="E54" s="44">
        <f>Deszk!E54+SZKTT!E51</f>
        <v>17145</v>
      </c>
      <c r="F54" s="130">
        <f t="shared" si="2"/>
        <v>98.16214359326692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2.75">
      <c r="A55" s="10" t="s">
        <v>202</v>
      </c>
      <c r="B55" s="10" t="s">
        <v>195</v>
      </c>
      <c r="C55" s="11">
        <f>C52</f>
        <v>4950</v>
      </c>
      <c r="D55" s="45">
        <f>SUM(D52:D54)</f>
        <v>23336</v>
      </c>
      <c r="E55" s="45">
        <f>SUM(E52:E54)</f>
        <v>17447</v>
      </c>
      <c r="F55" s="126">
        <f t="shared" si="2"/>
        <v>74.76431264998286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5.5">
      <c r="A56" s="6" t="s">
        <v>204</v>
      </c>
      <c r="B56" s="9" t="s">
        <v>197</v>
      </c>
      <c r="C56" s="38">
        <f>Deszk!C56+SZKTT!C53+Hulladék!C52+Szúnyog!C52</f>
        <v>11115</v>
      </c>
      <c r="D56" s="44">
        <f>Deszk!D56+SZKTT!D53+Hulladék!D52</f>
        <v>220</v>
      </c>
      <c r="E56" s="44">
        <f>Deszk!E56+SZKTT!E53+Hulladék!E52</f>
        <v>220</v>
      </c>
      <c r="F56" s="130">
        <f t="shared" si="2"/>
        <v>100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2.75">
      <c r="A57" s="10" t="s">
        <v>206</v>
      </c>
      <c r="B57" s="10" t="s">
        <v>199</v>
      </c>
      <c r="C57" s="11">
        <f>C56</f>
        <v>11115</v>
      </c>
      <c r="D57" s="17">
        <f>D56</f>
        <v>220</v>
      </c>
      <c r="E57" s="17">
        <f>E56</f>
        <v>220</v>
      </c>
      <c r="F57" s="126">
        <f t="shared" si="2"/>
        <v>100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4.75" customHeight="1">
      <c r="A58" s="10" t="s">
        <v>208</v>
      </c>
      <c r="B58" s="16" t="s">
        <v>201</v>
      </c>
      <c r="C58" s="40">
        <f>C15+C20+C36+C47+C51+C55+C57+C31</f>
        <v>7420255</v>
      </c>
      <c r="D58" s="45">
        <f>D15+D20+D31+D36+D47+D51+D55+D57</f>
        <v>7741094</v>
      </c>
      <c r="E58" s="45">
        <f>E15+E20+E31+E36+E47+E51+E55+E57</f>
        <v>7840951</v>
      </c>
      <c r="F58" s="126">
        <f t="shared" si="2"/>
        <v>101.28995979121298</v>
      </c>
      <c r="G58" s="59"/>
      <c r="H58" s="59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2.75">
      <c r="A59" s="6" t="s">
        <v>210</v>
      </c>
      <c r="B59" s="6" t="s">
        <v>203</v>
      </c>
      <c r="C59" s="38">
        <f>Deszk!C59+SZKTT!C56++Hulladék!C55+Szúnyog!C59</f>
        <v>1238004</v>
      </c>
      <c r="D59" s="44">
        <f>Deszk!D59+SZKTT!D56+Hulladék!D55</f>
        <v>1377891</v>
      </c>
      <c r="E59" s="44">
        <f>Deszk!E59+SZKTT!E56+Hulladék!E55</f>
        <v>1352910</v>
      </c>
      <c r="F59" s="130">
        <f t="shared" si="2"/>
        <v>98.18701188991001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" t="s">
        <v>212</v>
      </c>
      <c r="B60" s="6" t="s">
        <v>205</v>
      </c>
      <c r="C60" s="38">
        <f>Deszk!C60+SZKTT!C57+Hulladék!C56+Szúnyog!C56</f>
        <v>11024</v>
      </c>
      <c r="D60" s="44">
        <f>Deszk!D60+SZKTT!D57+Hulladék!D56</f>
        <v>36469</v>
      </c>
      <c r="E60" s="44">
        <f>Deszk!E60+SZKTT!E57+Hulladék!E56</f>
        <v>36375</v>
      </c>
      <c r="F60" s="130">
        <f t="shared" si="2"/>
        <v>99.74224683978173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10" t="s">
        <v>214</v>
      </c>
      <c r="B61" s="10" t="s">
        <v>207</v>
      </c>
      <c r="C61" s="40">
        <f>C59+C60</f>
        <v>1249028</v>
      </c>
      <c r="D61" s="45">
        <f>D59+D60</f>
        <v>1414360</v>
      </c>
      <c r="E61" s="45">
        <f>E59+E60</f>
        <v>1389285</v>
      </c>
      <c r="F61" s="126">
        <f t="shared" si="2"/>
        <v>98.22711332334059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10" t="s">
        <v>216</v>
      </c>
      <c r="B62" s="10" t="s">
        <v>209</v>
      </c>
      <c r="C62" s="40">
        <f>Deszk!C62+SZKTT!C59+Hulladék!C58+Szúnyog!C58</f>
        <v>343472</v>
      </c>
      <c r="D62" s="49">
        <f>Deszk!D62+SZKTT!D59+Hulladék!D58</f>
        <v>386511</v>
      </c>
      <c r="E62" s="49">
        <f>Deszk!E62+SZKTT!E59+Hulladék!E58</f>
        <v>379062</v>
      </c>
      <c r="F62" s="126">
        <f t="shared" si="2"/>
        <v>98.07275860195442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" t="s">
        <v>218</v>
      </c>
      <c r="B63" s="6" t="s">
        <v>211</v>
      </c>
      <c r="C63" s="38">
        <f>Deszk!C63+SZKTT!C60+Hulladék!C59+Szúnyog!C59</f>
        <v>293075</v>
      </c>
      <c r="D63" s="44">
        <f>Deszk!D63+SZKTT!D60+Hulladék!D59</f>
        <v>291048</v>
      </c>
      <c r="E63" s="44">
        <f>Deszk!E63+SZKTT!E60+Hulladék!E59</f>
        <v>280386</v>
      </c>
      <c r="F63" s="130">
        <f t="shared" si="2"/>
        <v>96.33668673208543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6" t="s">
        <v>212</v>
      </c>
      <c r="B64" s="6" t="s">
        <v>213</v>
      </c>
      <c r="C64" s="38">
        <f>Deszk!C64+SZKTT!C61+Hulladék!C60+Szúnyog!C60</f>
        <v>27783</v>
      </c>
      <c r="D64" s="44">
        <f>Deszk!D64+SZKTT!D61+Hulladék!D60</f>
        <v>33636</v>
      </c>
      <c r="E64" s="44">
        <f>Deszk!E64+SZKTT!E61+Hulladék!E60</f>
        <v>32398</v>
      </c>
      <c r="F64" s="130">
        <f t="shared" si="2"/>
        <v>96.31941966940182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" t="s">
        <v>214</v>
      </c>
      <c r="B65" s="6" t="s">
        <v>215</v>
      </c>
      <c r="C65" s="38">
        <f>Deszk!C65+SZKTT!C62+Hulladék!C61+Szúnyog!C61</f>
        <v>933587</v>
      </c>
      <c r="D65" s="44">
        <f>Deszk!D65+SZKTT!D62+Hulladék!D61</f>
        <v>973759</v>
      </c>
      <c r="E65" s="44">
        <f>Deszk!E65+SZKTT!E62+Hulladék!E61</f>
        <v>933542</v>
      </c>
      <c r="F65" s="130">
        <f t="shared" si="2"/>
        <v>95.86992263999615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6" t="s">
        <v>216</v>
      </c>
      <c r="B66" s="6" t="s">
        <v>217</v>
      </c>
      <c r="C66" s="38">
        <f>Deszk!C66+SZKTT!C63+Hulladék!C62+Szúnyog!C62</f>
        <v>11885</v>
      </c>
      <c r="D66" s="44">
        <f>Deszk!D66+SZKTT!D63+Hulladék!D62</f>
        <v>6671</v>
      </c>
      <c r="E66" s="44">
        <f>Deszk!E66+SZKTT!E63+Hulladék!E62</f>
        <v>5811</v>
      </c>
      <c r="F66" s="130">
        <f t="shared" si="2"/>
        <v>87.10837955329036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6" t="s">
        <v>218</v>
      </c>
      <c r="B67" s="6" t="s">
        <v>219</v>
      </c>
      <c r="C67" s="38">
        <f>Deszk!C67+SZKTT!C64+Hulladék!C63+Szúnyog!C63</f>
        <v>360531</v>
      </c>
      <c r="D67" s="44">
        <f>Deszk!D67+SZKTT!D64+Hulladék!D63</f>
        <v>423709</v>
      </c>
      <c r="E67" s="44">
        <f>Deszk!E67+SZKTT!E64+Hulladék!E63</f>
        <v>366759</v>
      </c>
      <c r="F67" s="130">
        <f t="shared" si="2"/>
        <v>86.55917150685966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10" t="s">
        <v>220</v>
      </c>
      <c r="B68" s="10" t="s">
        <v>221</v>
      </c>
      <c r="C68" s="40">
        <f>SUM(C63:C67)</f>
        <v>1626861</v>
      </c>
      <c r="D68" s="45">
        <f>SUM(D63:D67)</f>
        <v>1728823</v>
      </c>
      <c r="E68" s="45">
        <f>SUM(E63:E67)</f>
        <v>1618896</v>
      </c>
      <c r="F68" s="126">
        <f t="shared" si="2"/>
        <v>93.64151217331097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6" t="s">
        <v>222</v>
      </c>
      <c r="B69" s="19" t="s">
        <v>223</v>
      </c>
      <c r="C69" s="43">
        <f>Deszk!C69+SZKTT!C66+Hulladék!C65+Szúnyog!C65</f>
        <v>0</v>
      </c>
      <c r="D69" s="44">
        <f>Deszk!D69</f>
        <v>134</v>
      </c>
      <c r="E69" s="44">
        <f>Deszk!E69</f>
        <v>30</v>
      </c>
      <c r="F69" s="130">
        <f aca="true" t="shared" si="3" ref="F69:F74">E69/D69*100</f>
        <v>22.388059701492537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6" t="s">
        <v>224</v>
      </c>
      <c r="B70" s="13" t="s">
        <v>225</v>
      </c>
      <c r="C70" s="43">
        <f>Deszk!C70+SZKTT!C67+Hulladék!C66+Szúnyog!C66</f>
        <v>195</v>
      </c>
      <c r="D70" s="44">
        <f>Deszk!D70</f>
        <v>195</v>
      </c>
      <c r="E70" s="44">
        <f>Deszk!E70</f>
        <v>132</v>
      </c>
      <c r="F70" s="130">
        <f t="shared" si="3"/>
        <v>67.6923076923077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2.75">
      <c r="A71" s="6" t="s">
        <v>226</v>
      </c>
      <c r="B71" s="20" t="s">
        <v>227</v>
      </c>
      <c r="C71" s="43">
        <f>Deszk!C71+SZKTT!C68+Hulladék!C67+Szúnyog!C67</f>
        <v>1213</v>
      </c>
      <c r="D71" s="44">
        <f>Deszk!D71</f>
        <v>1213</v>
      </c>
      <c r="E71" s="44">
        <f>Deszk!E71</f>
        <v>926</v>
      </c>
      <c r="F71" s="130">
        <f t="shared" si="3"/>
        <v>76.3396537510305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2.75">
      <c r="A72" s="6" t="s">
        <v>228</v>
      </c>
      <c r="B72" s="19" t="s">
        <v>229</v>
      </c>
      <c r="C72" s="43">
        <f>Deszk!C72+SZKTT!C69+Hulladék!C68+Szúnyog!C68</f>
        <v>3105</v>
      </c>
      <c r="D72" s="44">
        <f>Deszk!D72</f>
        <v>2955</v>
      </c>
      <c r="E72" s="44">
        <f>Deszk!E72</f>
        <v>2474</v>
      </c>
      <c r="F72" s="130">
        <f t="shared" si="3"/>
        <v>83.72250423011845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6"/>
      <c r="B73" s="19" t="s">
        <v>37</v>
      </c>
      <c r="C73" s="43"/>
      <c r="D73" s="44">
        <f>Deszk!D73</f>
        <v>450</v>
      </c>
      <c r="E73" s="44">
        <f>Deszk!E73</f>
        <v>300</v>
      </c>
      <c r="F73" s="130">
        <f t="shared" si="3"/>
        <v>66.66666666666666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6" t="s">
        <v>230</v>
      </c>
      <c r="B74" s="19" t="s">
        <v>231</v>
      </c>
      <c r="C74" s="43">
        <f>Deszk!C74+SZKTT!C70+Hulladék!C69+Szúnyog!C69</f>
        <v>3207</v>
      </c>
      <c r="D74" s="44">
        <f>Deszk!D74</f>
        <v>1742</v>
      </c>
      <c r="E74" s="44">
        <f>Deszk!E74</f>
        <v>1502</v>
      </c>
      <c r="F74" s="130">
        <f t="shared" si="3"/>
        <v>86.22273249138921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10" t="s">
        <v>232</v>
      </c>
      <c r="B75" s="23" t="s">
        <v>233</v>
      </c>
      <c r="C75" s="40">
        <f>SUM(C69:C74)</f>
        <v>7720</v>
      </c>
      <c r="D75" s="17">
        <f>SUM(D69:D74)</f>
        <v>6689</v>
      </c>
      <c r="E75" s="17">
        <f>SUM(E69:E74)</f>
        <v>5364</v>
      </c>
      <c r="F75" s="126">
        <f>E75/D75*100</f>
        <v>80.1913589475258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2.75">
      <c r="A76" s="6" t="s">
        <v>234</v>
      </c>
      <c r="B76" s="9" t="s">
        <v>35</v>
      </c>
      <c r="C76" s="43">
        <f>Deszk!C76+SZKTT!C73+Hulladék!C71+Szúnyog!C71</f>
        <v>0</v>
      </c>
      <c r="D76" s="44">
        <f>Deszk!D76</f>
        <v>75</v>
      </c>
      <c r="E76" s="44">
        <f>Deszk!E76</f>
        <v>75</v>
      </c>
      <c r="F76" s="130">
        <f aca="true" t="shared" si="4" ref="F76:F84">E76/D76*100</f>
        <v>100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6" t="s">
        <v>236</v>
      </c>
      <c r="B77" s="9" t="s">
        <v>26</v>
      </c>
      <c r="C77" s="43">
        <f>Deszk!C77+SZKTT!C74+Hulladék!C72+Szúnyog!C72</f>
        <v>0</v>
      </c>
      <c r="D77" s="44">
        <f>Deszk!D77+SZKTT!D72</f>
        <v>7729</v>
      </c>
      <c r="E77" s="44">
        <f>Deszk!E77+SZKTT!E72</f>
        <v>7556</v>
      </c>
      <c r="F77" s="130">
        <f t="shared" si="4"/>
        <v>97.76167680165611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6" t="s">
        <v>238</v>
      </c>
      <c r="B78" s="13" t="s">
        <v>239</v>
      </c>
      <c r="C78" s="43">
        <f>Deszk!C78+SZKTT!C75+Hulladék!C73+Szúnyog!C73</f>
        <v>63744</v>
      </c>
      <c r="D78" s="44">
        <f>Deszk!D78+SZKTT!D75+Hulladék!D73</f>
        <v>101273</v>
      </c>
      <c r="E78" s="44">
        <f>Deszk!E78+SZKTT!E75+Hulladék!E73</f>
        <v>100956</v>
      </c>
      <c r="F78" s="130">
        <f t="shared" si="4"/>
        <v>99.68698468496045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2.75">
      <c r="A79" s="6" t="s">
        <v>240</v>
      </c>
      <c r="B79" s="6" t="s">
        <v>293</v>
      </c>
      <c r="C79" s="43">
        <f>Deszk!C79+SZKTT!C76+Hulladék!C74+Szúnyog!C74</f>
        <v>2112890</v>
      </c>
      <c r="D79" s="44">
        <f>Deszk!D79+SZKTT!D76+Hulladék!D74</f>
        <v>1916963</v>
      </c>
      <c r="E79" s="44">
        <f>Deszk!E79+SZKTT!E76+Hulladék!E74</f>
        <v>1741165</v>
      </c>
      <c r="F79" s="130">
        <f t="shared" si="4"/>
        <v>90.82934829728065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2.75">
      <c r="A80" s="6" t="s">
        <v>242</v>
      </c>
      <c r="B80" s="6" t="s">
        <v>243</v>
      </c>
      <c r="C80" s="43">
        <f>Deszk!C80+SZKTT!C77+Hulladék!C75+Szúnyog!C75</f>
        <v>0</v>
      </c>
      <c r="D80" s="44">
        <f>Deszk!D80+SZKTT!D77+Hulladék!D75</f>
        <v>96548</v>
      </c>
      <c r="E80" s="44">
        <f>Deszk!E80+SZKTT!E77+Hulladék!E75</f>
        <v>0</v>
      </c>
      <c r="F80" s="130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2.75">
      <c r="A81" s="6" t="s">
        <v>244</v>
      </c>
      <c r="B81" s="6" t="s">
        <v>245</v>
      </c>
      <c r="C81" s="43">
        <f>Deszk!C81+SZKTT!C78+Hulladék!C76+Szúnyog!C76</f>
        <v>2079890</v>
      </c>
      <c r="D81" s="44">
        <f>Deszk!D81+SZKTT!D78+Hulladék!D76</f>
        <v>1786541</v>
      </c>
      <c r="E81" s="44">
        <f>Deszk!E81+SZKTT!E78+Hulladék!E76</f>
        <v>1707291</v>
      </c>
      <c r="F81" s="130">
        <f t="shared" si="4"/>
        <v>95.56405366571492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12.75">
      <c r="A82" s="6" t="s">
        <v>246</v>
      </c>
      <c r="B82" s="6" t="s">
        <v>296</v>
      </c>
      <c r="C82" s="43">
        <f>Deszk!C82+SZKTT!C79+Hulladék!C77+Szúnyog!C77</f>
        <v>33000</v>
      </c>
      <c r="D82" s="44">
        <f>Deszk!D82+SZKTT!D79+Hulladék!D77</f>
        <v>33000</v>
      </c>
      <c r="E82" s="44">
        <f>Deszk!E82+SZKTT!E79+Hulladék!E77</f>
        <v>33000</v>
      </c>
      <c r="F82" s="130">
        <f t="shared" si="4"/>
        <v>100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ht="12.75">
      <c r="A83" s="6"/>
      <c r="B83" s="6" t="s">
        <v>3</v>
      </c>
      <c r="C83" s="43">
        <v>0</v>
      </c>
      <c r="D83" s="44">
        <f>SZKTT!D80</f>
        <v>874</v>
      </c>
      <c r="E83" s="44">
        <f>SZKTT!E80</f>
        <v>874</v>
      </c>
      <c r="F83" s="130">
        <f t="shared" si="4"/>
        <v>100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12.75">
      <c r="A84" s="6"/>
      <c r="B84" s="6" t="s">
        <v>39</v>
      </c>
      <c r="C84" s="43">
        <v>0</v>
      </c>
      <c r="D84" s="44">
        <f>Deszk!D83</f>
        <v>167</v>
      </c>
      <c r="E84" s="44">
        <f>Deszk!E83</f>
        <v>167</v>
      </c>
      <c r="F84" s="130">
        <f t="shared" si="4"/>
        <v>100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2.75" customHeight="1">
      <c r="A85" s="6" t="s">
        <v>248</v>
      </c>
      <c r="B85" s="13" t="s">
        <v>249</v>
      </c>
      <c r="C85" s="43">
        <f>Deszk!C84+SZKTT!C82+Hulladék!C78+Szúnyog!C78</f>
        <v>20027</v>
      </c>
      <c r="D85" s="44">
        <f>SZKTT!D82</f>
        <v>54917</v>
      </c>
      <c r="E85" s="44">
        <f>SZKTT!E82</f>
        <v>0</v>
      </c>
      <c r="F85" s="130"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ht="12.75">
      <c r="A86" s="10" t="s">
        <v>250</v>
      </c>
      <c r="B86" s="23" t="s">
        <v>251</v>
      </c>
      <c r="C86" s="45">
        <f>C76+C77+C78+C79+C85</f>
        <v>2196661</v>
      </c>
      <c r="D86" s="45">
        <f>D76+D77+D78+D79+D85+D84</f>
        <v>2081124</v>
      </c>
      <c r="E86" s="45">
        <f>E76+E77+E78+E79+E85+E84</f>
        <v>1849919</v>
      </c>
      <c r="F86" s="126">
        <f>E86/D86*100</f>
        <v>88.89037846855834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2.75" customHeight="1">
      <c r="A87" s="10" t="s">
        <v>252</v>
      </c>
      <c r="B87" s="16" t="s">
        <v>253</v>
      </c>
      <c r="C87" s="45">
        <f>Deszk!C86+SZKTT!C84+Hulladék!C80+Szúnyog!C80</f>
        <v>2235211</v>
      </c>
      <c r="D87" s="49">
        <f>Deszk!D86+SZKTT!D84+Hulladék!D80</f>
        <v>2615926</v>
      </c>
      <c r="E87" s="49">
        <f>Deszk!E86+SZKTT!E84+Hulladék!E80</f>
        <v>2596017</v>
      </c>
      <c r="F87" s="126">
        <f>E87/D87*100</f>
        <v>99.23893107068014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2.75" customHeight="1">
      <c r="A88" s="10" t="s">
        <v>254</v>
      </c>
      <c r="B88" s="16" t="s">
        <v>255</v>
      </c>
      <c r="C88" s="45">
        <f>Deszk!C87+SZKTT!C85+Hulladék!C81+Szúnyog!C81</f>
        <v>10510</v>
      </c>
      <c r="D88" s="49">
        <f>Deszk!D87+Hulladék!D81+SZKTT!D85</f>
        <v>298982</v>
      </c>
      <c r="E88" s="49">
        <f>Deszk!E87+Hulladék!E81+SZKTT!E85</f>
        <v>296949</v>
      </c>
      <c r="F88" s="126">
        <f>E88/D88*100</f>
        <v>99.32002595473975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25.5">
      <c r="A89" s="6" t="s">
        <v>256</v>
      </c>
      <c r="B89" s="9" t="s">
        <v>257</v>
      </c>
      <c r="C89" s="45">
        <f>Deszk!C88+SZKTT!C86+Hulladék!C82+Szúnyog!C82</f>
        <v>0</v>
      </c>
      <c r="D89" s="44">
        <f>Deszk!D88+SZKTT!D86+Hulladék!D82</f>
        <v>0</v>
      </c>
      <c r="E89" s="44">
        <f>Deszk!E88+SZKTT!E86+Hulladék!E82</f>
        <v>0</v>
      </c>
      <c r="F89" s="130"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 customHeight="1">
      <c r="A90" s="6" t="s">
        <v>258</v>
      </c>
      <c r="B90" s="19" t="s">
        <v>259</v>
      </c>
      <c r="C90" s="45">
        <f>Deszk!C89+SZKTT!C87+Hulladék!C83+Szúnyog!C83</f>
        <v>0</v>
      </c>
      <c r="D90" s="44">
        <f>Deszk!D89+SZKTT!D87+Hulladék!D83</f>
        <v>0</v>
      </c>
      <c r="E90" s="44">
        <f>Deszk!E89+SZKTT!E87+Hulladék!E83</f>
        <v>0</v>
      </c>
      <c r="F90" s="130"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 customHeight="1">
      <c r="A91" s="6" t="s">
        <v>260</v>
      </c>
      <c r="B91" s="13" t="s">
        <v>261</v>
      </c>
      <c r="C91" s="45">
        <f>Deszk!C90+SZKTT!C88+Hulladék!C84+Szúnyog!C84</f>
        <v>0</v>
      </c>
      <c r="D91" s="44">
        <f>Deszk!D90+SZKTT!D88+Hulladék!D84</f>
        <v>1000</v>
      </c>
      <c r="E91" s="44">
        <f>Deszk!E90+SZKTT!E88+Hulladék!E84</f>
        <v>1000</v>
      </c>
      <c r="F91" s="130">
        <f aca="true" t="shared" si="5" ref="F91:F107">E91/D91*100</f>
        <v>100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ht="12.75" customHeight="1">
      <c r="A92" s="6"/>
      <c r="B92" s="13" t="s">
        <v>249</v>
      </c>
      <c r="C92" s="45">
        <f>Deszk!C91</f>
        <v>29389</v>
      </c>
      <c r="D92" s="45">
        <f>Deszk!D91+SZKTT!D89+Hulladék!D85</f>
        <v>29389</v>
      </c>
      <c r="E92" s="45">
        <f>Deszk!E91+SZKTT!E89+Hulladék!E85</f>
        <v>0</v>
      </c>
      <c r="F92" s="126">
        <f t="shared" si="5"/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ht="12.75" customHeight="1">
      <c r="A93" s="10" t="s">
        <v>262</v>
      </c>
      <c r="B93" s="23" t="s">
        <v>263</v>
      </c>
      <c r="C93" s="45">
        <f>SUM(C89:C92)</f>
        <v>29389</v>
      </c>
      <c r="D93" s="45">
        <f>SUM(D89:D92)</f>
        <v>30389</v>
      </c>
      <c r="E93" s="45">
        <f>SUM(E89:E92)</f>
        <v>1000</v>
      </c>
      <c r="F93" s="126">
        <f t="shared" si="5"/>
        <v>3.2906643851393595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25.5" customHeight="1">
      <c r="A94" s="10" t="s">
        <v>264</v>
      </c>
      <c r="B94" s="16" t="s">
        <v>297</v>
      </c>
      <c r="C94" s="45">
        <f>C61+C62+C68+C75+C86+C87+C88+C93</f>
        <v>7698852</v>
      </c>
      <c r="D94" s="45">
        <f>D61+D62+D68+D75+D86+D87+D88+D93</f>
        <v>8562804</v>
      </c>
      <c r="E94" s="45">
        <f>E61+E62+E68+E75+E86+E87+E88+E93</f>
        <v>8136492</v>
      </c>
      <c r="F94" s="126">
        <f t="shared" si="5"/>
        <v>95.02135048285585</v>
      </c>
      <c r="G94" s="59"/>
      <c r="H94" s="59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1" s="36" customFormat="1" ht="12.75">
      <c r="A95" s="10" t="s">
        <v>266</v>
      </c>
      <c r="B95" s="23" t="s">
        <v>267</v>
      </c>
      <c r="C95" s="45">
        <f>Deszk!C94+SZKTT!C91+Hulladék!C87+Szúnyog!C87</f>
        <v>454292</v>
      </c>
      <c r="D95" s="45">
        <f>Deszk!D94+SZKTT!D91+Hulladék!D87</f>
        <v>460000</v>
      </c>
      <c r="E95" s="45">
        <f>Deszk!E94+SZKTT!E91+Hulladék!E87</f>
        <v>460000</v>
      </c>
      <c r="F95" s="126">
        <f t="shared" si="5"/>
        <v>100</v>
      </c>
      <c r="G95" s="34"/>
      <c r="H95" s="34"/>
      <c r="I95" s="29"/>
      <c r="J95" s="34"/>
      <c r="K95" s="34"/>
      <c r="L95" s="34"/>
      <c r="M95" s="29"/>
      <c r="N95" s="34"/>
      <c r="O95" s="34"/>
      <c r="P95" s="34"/>
      <c r="Q95" s="29"/>
      <c r="R95" s="34"/>
      <c r="S95" s="34"/>
      <c r="T95" s="34"/>
      <c r="U95" s="35"/>
    </row>
    <row r="96" spans="1:21" s="36" customFormat="1" ht="12.75">
      <c r="A96" s="10" t="s">
        <v>268</v>
      </c>
      <c r="B96" s="23" t="s">
        <v>269</v>
      </c>
      <c r="C96" s="45">
        <f>Deszk!C95+SZKTT!C92+Hulladék!C88+Szúnyog!C88</f>
        <v>124806</v>
      </c>
      <c r="D96" s="45">
        <f>Deszk!D95+SZKTT!D92+Hulladék!D88</f>
        <v>426519</v>
      </c>
      <c r="E96" s="45">
        <f>Deszk!E95+SZKTT!E92+Hulladék!E88</f>
        <v>426519</v>
      </c>
      <c r="F96" s="126">
        <f t="shared" si="5"/>
        <v>100</v>
      </c>
      <c r="G96" s="34"/>
      <c r="H96" s="34"/>
      <c r="I96" s="29"/>
      <c r="J96" s="34"/>
      <c r="K96" s="34"/>
      <c r="L96" s="34"/>
      <c r="M96" s="29"/>
      <c r="N96" s="34"/>
      <c r="O96" s="34"/>
      <c r="P96" s="34"/>
      <c r="Q96" s="29"/>
      <c r="R96" s="34"/>
      <c r="S96" s="34"/>
      <c r="T96" s="34"/>
      <c r="U96" s="35"/>
    </row>
    <row r="97" spans="1:21" ht="12.75">
      <c r="A97" s="6" t="s">
        <v>270</v>
      </c>
      <c r="B97" s="19" t="s">
        <v>271</v>
      </c>
      <c r="C97" s="45">
        <f>Deszk!C96+SZKTT!C93+Hulladék!C89+Szúnyog!C89</f>
        <v>1974912</v>
      </c>
      <c r="D97" s="45">
        <f>Deszk!D96+SZKTT!D93+Hulladék!D89</f>
        <v>2114405</v>
      </c>
      <c r="E97" s="45">
        <f>Deszk!E96+SZKTT!E93+Hulladék!E89</f>
        <v>2086226</v>
      </c>
      <c r="F97" s="126">
        <f t="shared" si="5"/>
        <v>98.66728464981874</v>
      </c>
      <c r="G97" s="32"/>
      <c r="H97" s="32"/>
      <c r="I97" s="28"/>
      <c r="J97" s="32"/>
      <c r="K97" s="32"/>
      <c r="L97" s="32"/>
      <c r="M97" s="28"/>
      <c r="N97" s="32"/>
      <c r="O97" s="32"/>
      <c r="P97" s="32"/>
      <c r="Q97" s="28"/>
      <c r="R97" s="32"/>
      <c r="S97" s="32"/>
      <c r="T97" s="32"/>
      <c r="U97" s="37"/>
    </row>
    <row r="98" spans="1:21" ht="12.75">
      <c r="A98" s="6" t="s">
        <v>272</v>
      </c>
      <c r="B98" s="19" t="s">
        <v>273</v>
      </c>
      <c r="C98" s="45">
        <f>Deszk!C97+SZKTT!C94+Hulladék!C90+Szúnyog!C90</f>
        <v>30000</v>
      </c>
      <c r="D98" s="45">
        <f>Deszk!D97+SZKTT!D94+Hulladék!D90</f>
        <v>45000</v>
      </c>
      <c r="E98" s="45">
        <f>Deszk!E97+SZKTT!E94+Hulladék!E90</f>
        <v>50100</v>
      </c>
      <c r="F98" s="126">
        <f t="shared" si="5"/>
        <v>111.33333333333333</v>
      </c>
      <c r="G98" s="32"/>
      <c r="H98" s="32"/>
      <c r="I98" s="28"/>
      <c r="J98" s="32"/>
      <c r="K98" s="32"/>
      <c r="L98" s="32"/>
      <c r="M98" s="28"/>
      <c r="N98" s="32"/>
      <c r="O98" s="32"/>
      <c r="P98" s="32"/>
      <c r="Q98" s="28"/>
      <c r="R98" s="32"/>
      <c r="S98" s="32"/>
      <c r="T98" s="32"/>
      <c r="U98" s="37"/>
    </row>
    <row r="99" spans="1:21" ht="12.75">
      <c r="A99" s="10" t="s">
        <v>274</v>
      </c>
      <c r="B99" s="23" t="s">
        <v>275</v>
      </c>
      <c r="C99" s="45">
        <f>C97+C98</f>
        <v>2004912</v>
      </c>
      <c r="D99" s="45">
        <f>D97+D98</f>
        <v>2159405</v>
      </c>
      <c r="E99" s="45">
        <f>E97+E98</f>
        <v>2136326</v>
      </c>
      <c r="F99" s="126">
        <f t="shared" si="5"/>
        <v>98.93123337215576</v>
      </c>
      <c r="G99" s="34"/>
      <c r="H99" s="34"/>
      <c r="I99" s="29"/>
      <c r="J99" s="34"/>
      <c r="K99" s="34"/>
      <c r="L99" s="34"/>
      <c r="M99" s="29"/>
      <c r="N99" s="34"/>
      <c r="O99" s="34"/>
      <c r="P99" s="34"/>
      <c r="Q99" s="29"/>
      <c r="R99" s="34"/>
      <c r="S99" s="34"/>
      <c r="T99" s="34"/>
      <c r="U99" s="37"/>
    </row>
    <row r="100" spans="1:21" ht="24" customHeight="1">
      <c r="A100" s="10" t="s">
        <v>276</v>
      </c>
      <c r="B100" s="16" t="s">
        <v>277</v>
      </c>
      <c r="C100" s="45">
        <f>C95+C96+C99</f>
        <v>2584010</v>
      </c>
      <c r="D100" s="45">
        <f>D95+D96+D99</f>
        <v>3045924</v>
      </c>
      <c r="E100" s="45">
        <f>E95+E96+E99</f>
        <v>3022845</v>
      </c>
      <c r="F100" s="126">
        <f t="shared" si="5"/>
        <v>99.2422988886131</v>
      </c>
      <c r="G100" s="59"/>
      <c r="H100" s="31"/>
      <c r="I100" s="29"/>
      <c r="J100" s="31"/>
      <c r="K100" s="31"/>
      <c r="L100" s="31"/>
      <c r="M100" s="29"/>
      <c r="N100" s="31"/>
      <c r="O100" s="31"/>
      <c r="P100" s="31"/>
      <c r="Q100" s="29"/>
      <c r="R100" s="31"/>
      <c r="S100" s="31"/>
      <c r="T100" s="31"/>
      <c r="U100" s="37"/>
    </row>
    <row r="101" spans="1:21" ht="24" customHeight="1">
      <c r="A101" s="10"/>
      <c r="B101" s="23" t="s">
        <v>44</v>
      </c>
      <c r="C101" s="45">
        <v>0</v>
      </c>
      <c r="D101" s="45">
        <f>Deszk!D103</f>
        <v>52696</v>
      </c>
      <c r="E101" s="45">
        <f>Deszk!E103</f>
        <v>52696</v>
      </c>
      <c r="F101" s="126">
        <f t="shared" si="5"/>
        <v>100</v>
      </c>
      <c r="G101" s="59"/>
      <c r="H101" s="31"/>
      <c r="I101" s="29"/>
      <c r="J101" s="31"/>
      <c r="K101" s="31"/>
      <c r="L101" s="31"/>
      <c r="M101" s="29"/>
      <c r="N101" s="31"/>
      <c r="O101" s="31"/>
      <c r="P101" s="31"/>
      <c r="Q101" s="29"/>
      <c r="R101" s="31"/>
      <c r="S101" s="31"/>
      <c r="T101" s="31"/>
      <c r="U101" s="37"/>
    </row>
    <row r="102" spans="1:21" s="36" customFormat="1" ht="12.75">
      <c r="A102" s="10" t="s">
        <v>278</v>
      </c>
      <c r="B102" s="23" t="s">
        <v>279</v>
      </c>
      <c r="C102" s="45">
        <f>Deszk!C100+SZKTT!C97+Hulladék!C93+Szúnyog!C93</f>
        <v>300501</v>
      </c>
      <c r="D102" s="45">
        <f>Deszk!D100+SZKTT!D97+Hulladék!D93</f>
        <v>16412</v>
      </c>
      <c r="E102" s="45">
        <f>Deszk!E100+SZKTT!E97+Hulladék!E93</f>
        <v>16412</v>
      </c>
      <c r="F102" s="126">
        <f t="shared" si="5"/>
        <v>100</v>
      </c>
      <c r="G102" s="34"/>
      <c r="H102" s="34"/>
      <c r="I102" s="29"/>
      <c r="J102" s="34"/>
      <c r="K102" s="34"/>
      <c r="L102" s="34"/>
      <c r="M102" s="29"/>
      <c r="N102" s="34"/>
      <c r="O102" s="34"/>
      <c r="P102" s="34"/>
      <c r="Q102" s="29"/>
      <c r="R102" s="34"/>
      <c r="S102" s="34"/>
      <c r="T102" s="34"/>
      <c r="U102" s="35"/>
    </row>
    <row r="103" spans="1:21" ht="12.75">
      <c r="A103" s="6" t="s">
        <v>280</v>
      </c>
      <c r="B103" s="19" t="s">
        <v>281</v>
      </c>
      <c r="C103" s="45">
        <f>Deszk!C101+SZKTT!C98+Hulladék!C94+Szúnyog!C94</f>
        <v>1974912</v>
      </c>
      <c r="D103" s="45">
        <f>Deszk!D101+SZKTT!D98+Hulladék!D94</f>
        <v>2114405</v>
      </c>
      <c r="E103" s="45">
        <f>Deszk!E101+SZKTT!E98+Hulladék!E94</f>
        <v>2031478</v>
      </c>
      <c r="F103" s="126">
        <f t="shared" si="5"/>
        <v>96.07799830212282</v>
      </c>
      <c r="G103" s="32"/>
      <c r="H103" s="32"/>
      <c r="I103" s="28"/>
      <c r="J103" s="32"/>
      <c r="K103" s="32"/>
      <c r="L103" s="32"/>
      <c r="M103" s="28"/>
      <c r="N103" s="32"/>
      <c r="O103" s="32"/>
      <c r="P103" s="32"/>
      <c r="Q103" s="28"/>
      <c r="R103" s="32"/>
      <c r="S103" s="32"/>
      <c r="T103" s="32"/>
      <c r="U103" s="37"/>
    </row>
    <row r="104" spans="1:21" ht="12.75">
      <c r="A104" s="6" t="s">
        <v>282</v>
      </c>
      <c r="B104" s="19" t="s">
        <v>283</v>
      </c>
      <c r="C104" s="45">
        <f>Deszk!C102+SZKTT!C99+Hulladék!C95+Szúnyog!C95</f>
        <v>30000</v>
      </c>
      <c r="D104" s="45">
        <f>Deszk!D102+SZKTT!D99+Hulladék!D95</f>
        <v>40701</v>
      </c>
      <c r="E104" s="45">
        <f>Deszk!E102+SZKTT!E99+Hulladék!E95</f>
        <v>120000</v>
      </c>
      <c r="F104" s="126">
        <f t="shared" si="5"/>
        <v>294.833050784993</v>
      </c>
      <c r="G104" s="32"/>
      <c r="H104" s="32"/>
      <c r="I104" s="28"/>
      <c r="J104" s="32"/>
      <c r="K104" s="32"/>
      <c r="L104" s="32"/>
      <c r="M104" s="28"/>
      <c r="N104" s="32"/>
      <c r="O104" s="32"/>
      <c r="P104" s="32"/>
      <c r="Q104" s="28"/>
      <c r="R104" s="32"/>
      <c r="S104" s="32"/>
      <c r="T104" s="32"/>
      <c r="U104" s="37"/>
    </row>
    <row r="105" spans="1:21" ht="12.75">
      <c r="A105" s="10" t="s">
        <v>284</v>
      </c>
      <c r="B105" s="23" t="s">
        <v>285</v>
      </c>
      <c r="C105" s="45">
        <f>C103+C104</f>
        <v>2004912</v>
      </c>
      <c r="D105" s="45">
        <f>D103+D104</f>
        <v>2155106</v>
      </c>
      <c r="E105" s="45">
        <f>E103+E104</f>
        <v>2151478</v>
      </c>
      <c r="F105" s="126">
        <f t="shared" si="5"/>
        <v>99.83165561229936</v>
      </c>
      <c r="G105" s="34"/>
      <c r="H105" s="34"/>
      <c r="I105" s="29"/>
      <c r="J105" s="34"/>
      <c r="K105" s="34"/>
      <c r="L105" s="34"/>
      <c r="M105" s="29"/>
      <c r="N105" s="34"/>
      <c r="O105" s="34"/>
      <c r="P105" s="34"/>
      <c r="Q105" s="29"/>
      <c r="R105" s="34"/>
      <c r="S105" s="34"/>
      <c r="T105" s="34"/>
      <c r="U105" s="37"/>
    </row>
    <row r="106" spans="1:21" ht="24" customHeight="1">
      <c r="A106" s="10" t="s">
        <v>286</v>
      </c>
      <c r="B106" s="16" t="s">
        <v>287</v>
      </c>
      <c r="C106" s="45">
        <f>C102+C105</f>
        <v>2305413</v>
      </c>
      <c r="D106" s="45">
        <f>D102+D105+D101</f>
        <v>2224214</v>
      </c>
      <c r="E106" s="45">
        <f>E102+E105+E101</f>
        <v>2220586</v>
      </c>
      <c r="F106" s="126">
        <f t="shared" si="5"/>
        <v>99.83688619889992</v>
      </c>
      <c r="G106" s="31"/>
      <c r="H106" s="31"/>
      <c r="I106" s="29"/>
      <c r="J106" s="31"/>
      <c r="K106" s="31"/>
      <c r="L106" s="31"/>
      <c r="M106" s="29"/>
      <c r="N106" s="31"/>
      <c r="O106" s="31"/>
      <c r="P106" s="31"/>
      <c r="Q106" s="29"/>
      <c r="R106" s="31"/>
      <c r="S106" s="31"/>
      <c r="T106" s="31"/>
      <c r="U106" s="37"/>
    </row>
    <row r="107" spans="2:21" ht="23.25" customHeight="1">
      <c r="B107" s="75" t="s">
        <v>70</v>
      </c>
      <c r="C107" s="45">
        <f>C94+C106</f>
        <v>10004265</v>
      </c>
      <c r="D107" s="45">
        <f>D94+D106</f>
        <v>10787018</v>
      </c>
      <c r="E107" s="45">
        <f>E94+E106</f>
        <v>10357078</v>
      </c>
      <c r="F107" s="126">
        <f t="shared" si="5"/>
        <v>96.0142830947348</v>
      </c>
      <c r="H107" s="55"/>
      <c r="U107" s="37"/>
    </row>
  </sheetData>
  <sheetProtection/>
  <mergeCells count="5">
    <mergeCell ref="B2:B3"/>
    <mergeCell ref="C2:C3"/>
    <mergeCell ref="D2:D3"/>
    <mergeCell ref="C4:E4"/>
    <mergeCell ref="E2:F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Roman,Félkövér"&amp;12Deszk Község Önkormányzat összevont  költségvetése (Társulásokkal együtt)&amp;R&amp;"Times New Roman,Normál"
3.számú melléklet</oddHeader>
  </headerFooter>
  <rowBreaks count="2" manualBreakCount="2">
    <brk id="51" max="3" man="1"/>
    <brk id="107" max="255" man="1"/>
  </rowBreaks>
  <colBreaks count="1" manualBreakCount="1">
    <brk id="4" max="9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8515625" style="0" bestFit="1" customWidth="1"/>
    <col min="2" max="2" width="41.8515625" style="0" bestFit="1" customWidth="1"/>
    <col min="3" max="3" width="23.8515625" style="0" bestFit="1" customWidth="1"/>
    <col min="4" max="4" width="8.57421875" style="0" customWidth="1"/>
    <col min="5" max="5" width="14.57421875" style="0" customWidth="1"/>
    <col min="6" max="6" width="13.00390625" style="0" customWidth="1"/>
    <col min="7" max="7" width="14.57421875" style="0" customWidth="1"/>
    <col min="8" max="8" width="13.00390625" style="0" customWidth="1"/>
  </cols>
  <sheetData>
    <row r="1" spans="6:8" ht="12.75">
      <c r="F1" s="132" t="s">
        <v>579</v>
      </c>
      <c r="H1" s="70"/>
    </row>
    <row r="2" spans="1:8" ht="12.75" customHeight="1">
      <c r="A2" s="170" t="s">
        <v>295</v>
      </c>
      <c r="B2" s="170" t="s">
        <v>291</v>
      </c>
      <c r="C2" s="170" t="s">
        <v>95</v>
      </c>
      <c r="D2" s="170" t="s">
        <v>13</v>
      </c>
      <c r="E2" s="170" t="s">
        <v>99</v>
      </c>
      <c r="F2" s="172" t="s">
        <v>100</v>
      </c>
      <c r="G2" s="176" t="s">
        <v>6</v>
      </c>
      <c r="H2" s="177"/>
    </row>
    <row r="3" spans="1:8" ht="13.5" customHeight="1">
      <c r="A3" s="193"/>
      <c r="B3" s="193"/>
      <c r="C3" s="193"/>
      <c r="D3" s="193"/>
      <c r="E3" s="171"/>
      <c r="F3" s="171"/>
      <c r="G3" s="178"/>
      <c r="H3" s="179"/>
    </row>
    <row r="4" spans="1:8" ht="13.5" customHeight="1">
      <c r="A4" s="194"/>
      <c r="B4" s="194"/>
      <c r="C4" s="194"/>
      <c r="D4" s="194"/>
      <c r="E4" s="173" t="s">
        <v>101</v>
      </c>
      <c r="F4" s="174"/>
      <c r="G4" s="175"/>
      <c r="H4" s="121" t="s">
        <v>7</v>
      </c>
    </row>
    <row r="5" spans="1:8" ht="12.75">
      <c r="A5" s="56" t="s">
        <v>102</v>
      </c>
      <c r="B5" s="74" t="s">
        <v>55</v>
      </c>
      <c r="C5" s="76"/>
      <c r="D5" s="57">
        <v>1116</v>
      </c>
      <c r="E5" s="57">
        <v>1800</v>
      </c>
      <c r="F5" s="57">
        <v>1116</v>
      </c>
      <c r="G5" s="57">
        <v>0</v>
      </c>
      <c r="H5" s="165">
        <f>G5/F5*100</f>
        <v>0</v>
      </c>
    </row>
    <row r="6" spans="1:8" ht="12.75">
      <c r="A6" s="56" t="s">
        <v>104</v>
      </c>
      <c r="B6" s="57" t="s">
        <v>52</v>
      </c>
      <c r="C6" s="57"/>
      <c r="D6" s="57">
        <v>1000</v>
      </c>
      <c r="E6" s="73">
        <v>1000</v>
      </c>
      <c r="F6" s="73">
        <v>0</v>
      </c>
      <c r="G6" s="73">
        <v>0</v>
      </c>
      <c r="H6" s="165">
        <v>0</v>
      </c>
    </row>
    <row r="7" spans="1:8" ht="12.75">
      <c r="A7" s="56" t="s">
        <v>106</v>
      </c>
      <c r="B7" s="57" t="s">
        <v>53</v>
      </c>
      <c r="C7" s="57"/>
      <c r="D7" s="57">
        <v>1000</v>
      </c>
      <c r="E7" s="73">
        <v>1000</v>
      </c>
      <c r="F7" s="73">
        <v>0</v>
      </c>
      <c r="G7" s="73">
        <v>0</v>
      </c>
      <c r="H7" s="165">
        <v>0</v>
      </c>
    </row>
    <row r="8" spans="1:8" ht="12.75">
      <c r="A8" s="56" t="s">
        <v>108</v>
      </c>
      <c r="B8" s="57" t="s">
        <v>57</v>
      </c>
      <c r="C8" s="57"/>
      <c r="D8" s="57">
        <v>234</v>
      </c>
      <c r="E8" s="73">
        <v>160</v>
      </c>
      <c r="F8" s="73">
        <v>234</v>
      </c>
      <c r="G8" s="73">
        <v>234</v>
      </c>
      <c r="H8" s="165">
        <f aca="true" t="shared" si="0" ref="H8:H54">G8/F8*100</f>
        <v>100</v>
      </c>
    </row>
    <row r="9" spans="1:8" ht="12.75">
      <c r="A9" s="56" t="s">
        <v>110</v>
      </c>
      <c r="B9" s="57" t="s">
        <v>58</v>
      </c>
      <c r="C9" s="57"/>
      <c r="D9" s="57">
        <v>0</v>
      </c>
      <c r="E9" s="73">
        <v>550</v>
      </c>
      <c r="F9" s="73"/>
      <c r="G9" s="73">
        <v>0</v>
      </c>
      <c r="H9" s="165">
        <v>0</v>
      </c>
    </row>
    <row r="10" spans="1:8" ht="12.75">
      <c r="A10" s="56" t="s">
        <v>112</v>
      </c>
      <c r="B10" s="57" t="s">
        <v>591</v>
      </c>
      <c r="C10" s="57"/>
      <c r="D10" s="57">
        <v>382</v>
      </c>
      <c r="E10" s="73">
        <v>0</v>
      </c>
      <c r="F10" s="73">
        <v>382</v>
      </c>
      <c r="G10" s="73">
        <v>382</v>
      </c>
      <c r="H10" s="165">
        <f t="shared" si="0"/>
        <v>100</v>
      </c>
    </row>
    <row r="11" spans="1:8" ht="25.5">
      <c r="A11" s="56" t="s">
        <v>114</v>
      </c>
      <c r="B11" s="74" t="s">
        <v>595</v>
      </c>
      <c r="C11" s="57" t="s">
        <v>592</v>
      </c>
      <c r="D11" s="57">
        <v>0</v>
      </c>
      <c r="E11" s="73">
        <v>0</v>
      </c>
      <c r="F11" s="73">
        <v>52575</v>
      </c>
      <c r="G11" s="73">
        <v>52575</v>
      </c>
      <c r="H11" s="165">
        <f t="shared" si="0"/>
        <v>100</v>
      </c>
    </row>
    <row r="12" spans="1:8" ht="25.5">
      <c r="A12" s="56" t="s">
        <v>116</v>
      </c>
      <c r="B12" s="74" t="s">
        <v>596</v>
      </c>
      <c r="C12" s="57" t="s">
        <v>593</v>
      </c>
      <c r="D12" s="57">
        <v>0</v>
      </c>
      <c r="E12" s="73">
        <v>0</v>
      </c>
      <c r="F12" s="73">
        <v>97862</v>
      </c>
      <c r="G12" s="73">
        <v>97862</v>
      </c>
      <c r="H12" s="165">
        <f t="shared" si="0"/>
        <v>100</v>
      </c>
    </row>
    <row r="13" spans="1:8" ht="25.5">
      <c r="A13" s="56" t="s">
        <v>118</v>
      </c>
      <c r="B13" s="74" t="s">
        <v>597</v>
      </c>
      <c r="C13" s="57" t="s">
        <v>594</v>
      </c>
      <c r="D13" s="57">
        <v>0</v>
      </c>
      <c r="E13" s="73">
        <v>0</v>
      </c>
      <c r="F13" s="73">
        <v>115274</v>
      </c>
      <c r="G13" s="73">
        <v>115274</v>
      </c>
      <c r="H13" s="165">
        <f t="shared" si="0"/>
        <v>100</v>
      </c>
    </row>
    <row r="14" spans="1:8" ht="12.75">
      <c r="A14" s="56"/>
      <c r="B14" s="72" t="s">
        <v>96</v>
      </c>
      <c r="C14" s="57"/>
      <c r="D14" s="78">
        <f>SUM(D5:D13)</f>
        <v>3732</v>
      </c>
      <c r="E14" s="78">
        <f>SUM(E5:E13)</f>
        <v>4510</v>
      </c>
      <c r="F14" s="78">
        <f>SUM(F5:F13)</f>
        <v>267443</v>
      </c>
      <c r="G14" s="78">
        <f>SUM(G5:G13)</f>
        <v>266327</v>
      </c>
      <c r="H14" s="168">
        <f t="shared" si="0"/>
        <v>99.58271482147597</v>
      </c>
    </row>
    <row r="15" spans="1:8" ht="12.75">
      <c r="A15" s="56">
        <v>10</v>
      </c>
      <c r="B15" s="74" t="s">
        <v>34</v>
      </c>
      <c r="C15" s="57"/>
      <c r="D15" s="57">
        <v>0</v>
      </c>
      <c r="E15" s="73">
        <v>6000</v>
      </c>
      <c r="F15" s="73">
        <v>31539</v>
      </c>
      <c r="G15" s="73">
        <v>30622</v>
      </c>
      <c r="H15" s="165">
        <f t="shared" si="0"/>
        <v>97.09248866482767</v>
      </c>
    </row>
    <row r="16" spans="1:8" ht="12.75">
      <c r="A16" s="56"/>
      <c r="B16" s="84" t="s">
        <v>97</v>
      </c>
      <c r="C16" s="79"/>
      <c r="D16" s="78">
        <v>0</v>
      </c>
      <c r="E16" s="78">
        <v>6000</v>
      </c>
      <c r="F16" s="78">
        <v>31539</v>
      </c>
      <c r="G16" s="78">
        <v>30622</v>
      </c>
      <c r="H16" s="168">
        <f t="shared" si="0"/>
        <v>97.09248866482767</v>
      </c>
    </row>
    <row r="17" spans="1:8" ht="12.75">
      <c r="A17" s="77"/>
      <c r="B17" s="169" t="s">
        <v>72</v>
      </c>
      <c r="C17" s="78"/>
      <c r="D17" s="78">
        <f>SUM(D5:D13)</f>
        <v>3732</v>
      </c>
      <c r="E17" s="78">
        <f>E14+E16</f>
        <v>10510</v>
      </c>
      <c r="F17" s="78">
        <f>F14+F16</f>
        <v>298982</v>
      </c>
      <c r="G17" s="78">
        <f>G14+G16</f>
        <v>296949</v>
      </c>
      <c r="H17" s="168">
        <f t="shared" si="0"/>
        <v>99.32002595473975</v>
      </c>
    </row>
    <row r="18" spans="1:8" ht="25.5">
      <c r="A18" s="56" t="s">
        <v>102</v>
      </c>
      <c r="B18" s="74" t="s">
        <v>45</v>
      </c>
      <c r="C18" s="163" t="s">
        <v>47</v>
      </c>
      <c r="D18" s="93">
        <v>788</v>
      </c>
      <c r="E18" s="73">
        <v>1579</v>
      </c>
      <c r="F18" s="73">
        <v>2367</v>
      </c>
      <c r="G18" s="73">
        <v>2367</v>
      </c>
      <c r="H18" s="165">
        <f t="shared" si="0"/>
        <v>100</v>
      </c>
    </row>
    <row r="19" spans="1:8" ht="51">
      <c r="A19" s="56" t="s">
        <v>104</v>
      </c>
      <c r="B19" s="74" t="s">
        <v>46</v>
      </c>
      <c r="C19" s="164" t="s">
        <v>48</v>
      </c>
      <c r="D19" s="94">
        <v>668</v>
      </c>
      <c r="E19" s="73">
        <v>2473</v>
      </c>
      <c r="F19" s="73">
        <v>3141</v>
      </c>
      <c r="G19" s="73">
        <v>3141</v>
      </c>
      <c r="H19" s="165">
        <f t="shared" si="0"/>
        <v>100</v>
      </c>
    </row>
    <row r="20" spans="1:8" ht="12.75">
      <c r="A20" s="56" t="s">
        <v>106</v>
      </c>
      <c r="B20" s="74" t="s">
        <v>49</v>
      </c>
      <c r="C20" s="94"/>
      <c r="D20" s="94">
        <v>3200</v>
      </c>
      <c r="E20" s="73">
        <v>3200</v>
      </c>
      <c r="F20" s="73">
        <v>0</v>
      </c>
      <c r="G20" s="73">
        <v>0</v>
      </c>
      <c r="H20" s="165">
        <v>0</v>
      </c>
    </row>
    <row r="21" spans="1:8" ht="12.75">
      <c r="A21" s="56" t="s">
        <v>108</v>
      </c>
      <c r="B21" s="74" t="s">
        <v>50</v>
      </c>
      <c r="C21" s="94"/>
      <c r="D21" s="94">
        <v>2832</v>
      </c>
      <c r="E21" s="73">
        <v>1200</v>
      </c>
      <c r="F21" s="73">
        <v>2832</v>
      </c>
      <c r="G21" s="73">
        <v>2832</v>
      </c>
      <c r="H21" s="165">
        <f t="shared" si="0"/>
        <v>100</v>
      </c>
    </row>
    <row r="22" spans="1:8" ht="12.75">
      <c r="A22" s="56" t="s">
        <v>110</v>
      </c>
      <c r="B22" s="57" t="s">
        <v>51</v>
      </c>
      <c r="C22" s="57"/>
      <c r="D22" s="57">
        <v>0</v>
      </c>
      <c r="E22" s="73">
        <v>1700</v>
      </c>
      <c r="F22" s="73">
        <v>0</v>
      </c>
      <c r="G22" s="73">
        <v>0</v>
      </c>
      <c r="H22" s="165">
        <v>0</v>
      </c>
    </row>
    <row r="23" spans="1:8" ht="12.75">
      <c r="A23" s="56" t="s">
        <v>112</v>
      </c>
      <c r="B23" s="57" t="s">
        <v>59</v>
      </c>
      <c r="C23" s="57"/>
      <c r="D23" s="57">
        <v>0</v>
      </c>
      <c r="E23" s="73">
        <v>1055</v>
      </c>
      <c r="F23" s="73">
        <v>1055</v>
      </c>
      <c r="G23" s="73">
        <v>0</v>
      </c>
      <c r="H23" s="165">
        <f t="shared" si="0"/>
        <v>0</v>
      </c>
    </row>
    <row r="24" spans="1:8" ht="12.75">
      <c r="A24" s="56" t="s">
        <v>114</v>
      </c>
      <c r="B24" s="57" t="s">
        <v>54</v>
      </c>
      <c r="C24" s="57"/>
      <c r="D24" s="57">
        <v>441</v>
      </c>
      <c r="E24" s="73">
        <v>550</v>
      </c>
      <c r="F24" s="73">
        <v>441</v>
      </c>
      <c r="G24" s="73">
        <v>441</v>
      </c>
      <c r="H24" s="165">
        <f t="shared" si="0"/>
        <v>100</v>
      </c>
    </row>
    <row r="25" spans="1:8" ht="12.75">
      <c r="A25" s="56" t="s">
        <v>118</v>
      </c>
      <c r="B25" s="57" t="s">
        <v>56</v>
      </c>
      <c r="C25" s="57"/>
      <c r="D25" s="57">
        <v>0</v>
      </c>
      <c r="E25" s="73">
        <v>500</v>
      </c>
      <c r="F25" s="73">
        <v>500</v>
      </c>
      <c r="G25" s="73">
        <v>0</v>
      </c>
      <c r="H25" s="165">
        <f t="shared" si="0"/>
        <v>0</v>
      </c>
    </row>
    <row r="26" spans="1:8" ht="12.75">
      <c r="A26" s="56" t="s">
        <v>120</v>
      </c>
      <c r="B26" s="57" t="s">
        <v>614</v>
      </c>
      <c r="C26" s="57"/>
      <c r="D26" s="57">
        <v>8354</v>
      </c>
      <c r="E26" s="73">
        <v>6300</v>
      </c>
      <c r="F26" s="73">
        <v>13635</v>
      </c>
      <c r="G26" s="73">
        <v>13635</v>
      </c>
      <c r="H26" s="165">
        <f t="shared" si="0"/>
        <v>100</v>
      </c>
    </row>
    <row r="27" spans="1:8" ht="12.75">
      <c r="A27" s="56" t="s">
        <v>122</v>
      </c>
      <c r="B27" s="57" t="s">
        <v>615</v>
      </c>
      <c r="C27" s="164">
        <v>199918</v>
      </c>
      <c r="D27" s="57">
        <v>0</v>
      </c>
      <c r="E27" s="73">
        <v>13023</v>
      </c>
      <c r="F27" s="73">
        <v>13021</v>
      </c>
      <c r="G27" s="73">
        <v>13021</v>
      </c>
      <c r="H27" s="165">
        <f t="shared" si="0"/>
        <v>100</v>
      </c>
    </row>
    <row r="28" spans="1:8" ht="12.75">
      <c r="A28" s="56" t="s">
        <v>124</v>
      </c>
      <c r="B28" s="57" t="s">
        <v>598</v>
      </c>
      <c r="C28" s="57"/>
      <c r="D28" s="57">
        <v>1040</v>
      </c>
      <c r="E28" s="73">
        <v>0</v>
      </c>
      <c r="F28" s="73">
        <v>1040</v>
      </c>
      <c r="G28" s="73">
        <v>1040</v>
      </c>
      <c r="H28" s="165">
        <f t="shared" si="0"/>
        <v>100</v>
      </c>
    </row>
    <row r="29" spans="1:8" ht="14.25" customHeight="1">
      <c r="A29" s="56" t="s">
        <v>126</v>
      </c>
      <c r="B29" s="57" t="s">
        <v>599</v>
      </c>
      <c r="C29" s="57"/>
      <c r="D29" s="57">
        <v>42</v>
      </c>
      <c r="E29" s="73">
        <v>0</v>
      </c>
      <c r="F29" s="73">
        <v>42</v>
      </c>
      <c r="G29" s="73">
        <v>42</v>
      </c>
      <c r="H29" s="165">
        <f t="shared" si="0"/>
        <v>100</v>
      </c>
    </row>
    <row r="30" spans="1:8" ht="14.25" customHeight="1">
      <c r="A30" s="56" t="s">
        <v>128</v>
      </c>
      <c r="B30" s="57" t="s">
        <v>600</v>
      </c>
      <c r="C30" s="57"/>
      <c r="D30" s="57">
        <v>7275</v>
      </c>
      <c r="E30" s="73">
        <v>0</v>
      </c>
      <c r="F30" s="73">
        <v>7275</v>
      </c>
      <c r="G30" s="73">
        <v>7275</v>
      </c>
      <c r="H30" s="165">
        <f t="shared" si="0"/>
        <v>100</v>
      </c>
    </row>
    <row r="31" spans="1:8" ht="14.25" customHeight="1">
      <c r="A31" s="56" t="s">
        <v>130</v>
      </c>
      <c r="B31" s="57" t="s">
        <v>601</v>
      </c>
      <c r="C31" s="57"/>
      <c r="D31" s="57">
        <v>535</v>
      </c>
      <c r="E31" s="73">
        <v>0</v>
      </c>
      <c r="F31" s="73">
        <v>535</v>
      </c>
      <c r="G31" s="73">
        <v>335</v>
      </c>
      <c r="H31" s="165">
        <f t="shared" si="0"/>
        <v>62.616822429906534</v>
      </c>
    </row>
    <row r="32" spans="1:8" ht="14.25" customHeight="1">
      <c r="A32" s="56" t="s">
        <v>132</v>
      </c>
      <c r="B32" s="57" t="s">
        <v>605</v>
      </c>
      <c r="C32" s="57"/>
      <c r="D32" s="57">
        <v>1500</v>
      </c>
      <c r="E32" s="73">
        <v>0</v>
      </c>
      <c r="F32" s="73">
        <v>1500</v>
      </c>
      <c r="G32" s="73">
        <v>1500</v>
      </c>
      <c r="H32" s="165">
        <f t="shared" si="0"/>
        <v>100</v>
      </c>
    </row>
    <row r="33" spans="1:8" ht="14.25" customHeight="1">
      <c r="A33" s="56" t="s">
        <v>134</v>
      </c>
      <c r="B33" s="57" t="s">
        <v>602</v>
      </c>
      <c r="C33" s="57"/>
      <c r="D33" s="57">
        <v>1461</v>
      </c>
      <c r="E33" s="73">
        <v>0</v>
      </c>
      <c r="F33" s="73">
        <v>1461</v>
      </c>
      <c r="G33" s="73">
        <v>1461</v>
      </c>
      <c r="H33" s="165">
        <f t="shared" si="0"/>
        <v>100</v>
      </c>
    </row>
    <row r="34" spans="1:8" ht="14.25" customHeight="1">
      <c r="A34" s="56" t="s">
        <v>136</v>
      </c>
      <c r="B34" s="57" t="s">
        <v>603</v>
      </c>
      <c r="C34" s="57" t="s">
        <v>604</v>
      </c>
      <c r="D34" s="57">
        <v>1266</v>
      </c>
      <c r="E34" s="73">
        <v>0</v>
      </c>
      <c r="F34" s="73">
        <v>60371</v>
      </c>
      <c r="G34" s="73">
        <v>60371</v>
      </c>
      <c r="H34" s="165">
        <f t="shared" si="0"/>
        <v>100</v>
      </c>
    </row>
    <row r="35" spans="1:8" ht="14.25" customHeight="1">
      <c r="A35" s="56" t="s">
        <v>138</v>
      </c>
      <c r="B35" s="57" t="s">
        <v>606</v>
      </c>
      <c r="C35" s="57"/>
      <c r="D35" s="57">
        <v>583</v>
      </c>
      <c r="E35" s="73">
        <v>0</v>
      </c>
      <c r="F35" s="73">
        <v>583</v>
      </c>
      <c r="G35" s="73">
        <v>583</v>
      </c>
      <c r="H35" s="165">
        <f t="shared" si="0"/>
        <v>100</v>
      </c>
    </row>
    <row r="36" spans="1:8" ht="14.25" customHeight="1">
      <c r="A36" s="56" t="s">
        <v>140</v>
      </c>
      <c r="B36" s="57" t="s">
        <v>607</v>
      </c>
      <c r="C36" s="57" t="s">
        <v>608</v>
      </c>
      <c r="D36" s="57">
        <v>0</v>
      </c>
      <c r="E36" s="73">
        <v>0</v>
      </c>
      <c r="F36" s="73">
        <v>44575</v>
      </c>
      <c r="G36" s="73">
        <v>44575</v>
      </c>
      <c r="H36" s="165">
        <f t="shared" si="0"/>
        <v>100</v>
      </c>
    </row>
    <row r="37" spans="1:8" ht="12.75">
      <c r="A37" s="56" t="s">
        <v>142</v>
      </c>
      <c r="B37" s="57" t="s">
        <v>609</v>
      </c>
      <c r="C37" s="57"/>
      <c r="D37" s="57">
        <v>318</v>
      </c>
      <c r="E37" s="73">
        <v>0</v>
      </c>
      <c r="F37" s="73">
        <v>318</v>
      </c>
      <c r="G37" s="73">
        <v>318</v>
      </c>
      <c r="H37" s="165">
        <f t="shared" si="0"/>
        <v>100</v>
      </c>
    </row>
    <row r="38" spans="1:8" ht="25.5">
      <c r="A38" s="56" t="s">
        <v>144</v>
      </c>
      <c r="B38" s="74" t="s">
        <v>616</v>
      </c>
      <c r="C38" s="57"/>
      <c r="D38" s="57">
        <v>0</v>
      </c>
      <c r="E38" s="73">
        <v>0</v>
      </c>
      <c r="F38" s="73">
        <v>119</v>
      </c>
      <c r="G38" s="73">
        <v>119</v>
      </c>
      <c r="H38" s="165">
        <f t="shared" si="0"/>
        <v>100</v>
      </c>
    </row>
    <row r="39" spans="1:8" ht="12.75">
      <c r="A39" s="56" t="s">
        <v>146</v>
      </c>
      <c r="B39" s="57" t="s">
        <v>610</v>
      </c>
      <c r="C39" s="57"/>
      <c r="D39" s="57">
        <v>679</v>
      </c>
      <c r="E39" s="73">
        <v>0</v>
      </c>
      <c r="F39" s="73">
        <v>679</v>
      </c>
      <c r="G39" s="73">
        <v>679</v>
      </c>
      <c r="H39" s="165">
        <f t="shared" si="0"/>
        <v>100</v>
      </c>
    </row>
    <row r="40" spans="1:8" ht="12.75">
      <c r="A40" s="56" t="s">
        <v>148</v>
      </c>
      <c r="B40" s="57" t="s">
        <v>611</v>
      </c>
      <c r="C40" s="57"/>
      <c r="D40" s="57">
        <v>0</v>
      </c>
      <c r="E40" s="73">
        <v>0</v>
      </c>
      <c r="F40" s="73">
        <v>205</v>
      </c>
      <c r="G40" s="73">
        <v>205</v>
      </c>
      <c r="H40" s="165">
        <f t="shared" si="0"/>
        <v>100</v>
      </c>
    </row>
    <row r="41" spans="1:8" ht="12.75">
      <c r="A41" s="56" t="s">
        <v>150</v>
      </c>
      <c r="B41" s="57" t="s">
        <v>617</v>
      </c>
      <c r="C41" s="57"/>
      <c r="D41" s="57">
        <v>56</v>
      </c>
      <c r="E41" s="73">
        <v>0</v>
      </c>
      <c r="F41" s="73">
        <v>115</v>
      </c>
      <c r="G41" s="73">
        <v>115</v>
      </c>
      <c r="H41" s="165">
        <f t="shared" si="0"/>
        <v>100</v>
      </c>
    </row>
    <row r="42" spans="1:8" ht="12.75">
      <c r="A42" s="56"/>
      <c r="B42" s="72" t="s">
        <v>96</v>
      </c>
      <c r="C42" s="57"/>
      <c r="D42" s="78">
        <f>SUM(D18:D27)</f>
        <v>16283</v>
      </c>
      <c r="E42" s="78">
        <f>SUM(E18:E27)</f>
        <v>31580</v>
      </c>
      <c r="F42" s="78">
        <f>SUM(F18:F41)</f>
        <v>155810</v>
      </c>
      <c r="G42" s="78">
        <f>SUM(G18:G41)</f>
        <v>154055</v>
      </c>
      <c r="H42" s="168">
        <f t="shared" si="0"/>
        <v>98.87362813683332</v>
      </c>
    </row>
    <row r="43" spans="1:8" ht="38.25">
      <c r="A43" s="56" t="s">
        <v>152</v>
      </c>
      <c r="B43" s="161" t="s">
        <v>0</v>
      </c>
      <c r="C43" s="162" t="s">
        <v>1</v>
      </c>
      <c r="D43" s="73">
        <v>0</v>
      </c>
      <c r="E43" s="73">
        <f>120000-2711</f>
        <v>117289</v>
      </c>
      <c r="F43" s="73">
        <v>97894</v>
      </c>
      <c r="G43" s="73">
        <v>88161</v>
      </c>
      <c r="H43" s="165">
        <f t="shared" si="0"/>
        <v>90.05761333687458</v>
      </c>
    </row>
    <row r="44" spans="1:8" ht="25.5">
      <c r="A44" s="56" t="s">
        <v>154</v>
      </c>
      <c r="B44" s="161" t="s">
        <v>2</v>
      </c>
      <c r="C44" s="162" t="s">
        <v>12</v>
      </c>
      <c r="D44" s="73">
        <v>20550</v>
      </c>
      <c r="E44" s="73">
        <v>103050</v>
      </c>
      <c r="F44" s="73">
        <v>103050</v>
      </c>
      <c r="G44" s="73">
        <v>95208</v>
      </c>
      <c r="H44" s="165">
        <f t="shared" si="0"/>
        <v>92.3901018922853</v>
      </c>
    </row>
    <row r="45" spans="1:8" ht="15">
      <c r="A45" s="56" t="s">
        <v>156</v>
      </c>
      <c r="B45" s="161" t="s">
        <v>27</v>
      </c>
      <c r="C45" s="162"/>
      <c r="D45" s="85">
        <v>0</v>
      </c>
      <c r="E45" s="86">
        <v>0</v>
      </c>
      <c r="F45" s="86">
        <v>21459</v>
      </c>
      <c r="G45" s="86">
        <v>21199</v>
      </c>
      <c r="H45" s="165">
        <f t="shared" si="0"/>
        <v>98.78838715690387</v>
      </c>
    </row>
    <row r="46" spans="1:8" ht="25.5">
      <c r="A46" s="56" t="s">
        <v>158</v>
      </c>
      <c r="B46" s="161" t="s">
        <v>28</v>
      </c>
      <c r="C46" s="162"/>
      <c r="D46" s="85">
        <v>0</v>
      </c>
      <c r="E46" s="86">
        <v>0</v>
      </c>
      <c r="F46" s="86">
        <v>16842</v>
      </c>
      <c r="G46" s="86">
        <v>16523</v>
      </c>
      <c r="H46" s="165">
        <f t="shared" si="0"/>
        <v>98.10592566203539</v>
      </c>
    </row>
    <row r="47" spans="1:8" ht="38.25">
      <c r="A47" s="56" t="s">
        <v>160</v>
      </c>
      <c r="B47" s="161" t="s">
        <v>33</v>
      </c>
      <c r="C47" s="162"/>
      <c r="D47" s="85">
        <v>0</v>
      </c>
      <c r="E47" s="86">
        <v>0</v>
      </c>
      <c r="F47" s="86">
        <v>36657</v>
      </c>
      <c r="G47" s="86">
        <v>36657</v>
      </c>
      <c r="H47" s="165">
        <f t="shared" si="0"/>
        <v>100</v>
      </c>
    </row>
    <row r="48" spans="1:8" ht="12.75">
      <c r="A48" s="56"/>
      <c r="B48" s="84" t="s">
        <v>97</v>
      </c>
      <c r="C48" s="57"/>
      <c r="D48" s="78">
        <f>SUM(D43:D47)</f>
        <v>20550</v>
      </c>
      <c r="E48" s="78">
        <f>SUM(E43:E47)</f>
        <v>220339</v>
      </c>
      <c r="F48" s="78">
        <f>SUM(F43:F47)</f>
        <v>275902</v>
      </c>
      <c r="G48" s="78">
        <f>SUM(G43:G47)</f>
        <v>257748</v>
      </c>
      <c r="H48" s="168">
        <f t="shared" si="0"/>
        <v>93.42012743655356</v>
      </c>
    </row>
    <row r="49" spans="1:8" ht="30">
      <c r="A49" s="56" t="s">
        <v>162</v>
      </c>
      <c r="B49" s="83" t="s">
        <v>60</v>
      </c>
      <c r="C49" s="85" t="s">
        <v>61</v>
      </c>
      <c r="D49" s="73">
        <v>159151</v>
      </c>
      <c r="E49" s="73">
        <f>1594447-41656+430501</f>
        <v>1983292</v>
      </c>
      <c r="F49" s="73">
        <v>2184214</v>
      </c>
      <c r="G49" s="73">
        <v>2184214</v>
      </c>
      <c r="H49" s="165">
        <f t="shared" si="0"/>
        <v>100</v>
      </c>
    </row>
    <row r="50" spans="1:8" s="87" customFormat="1" ht="15">
      <c r="A50" s="56"/>
      <c r="B50" s="83"/>
      <c r="C50" s="85"/>
      <c r="D50" s="85"/>
      <c r="E50" s="73"/>
      <c r="F50" s="73"/>
      <c r="G50" s="73"/>
      <c r="H50" s="165">
        <v>0</v>
      </c>
    </row>
    <row r="51" spans="1:8" ht="12.75">
      <c r="A51" s="56"/>
      <c r="B51" s="84" t="s">
        <v>612</v>
      </c>
      <c r="C51" s="57"/>
      <c r="D51" s="78">
        <f>D50+D49</f>
        <v>159151</v>
      </c>
      <c r="E51" s="78">
        <f>E50+E49</f>
        <v>1983292</v>
      </c>
      <c r="F51" s="78">
        <f>F50+F49</f>
        <v>2184214</v>
      </c>
      <c r="G51" s="78">
        <f>G50+G49</f>
        <v>2184214</v>
      </c>
      <c r="H51" s="168">
        <f t="shared" si="0"/>
        <v>100</v>
      </c>
    </row>
    <row r="52" spans="1:8" ht="12.75">
      <c r="A52" s="77"/>
      <c r="B52" s="169" t="s">
        <v>93</v>
      </c>
      <c r="C52" s="78"/>
      <c r="D52" s="78">
        <f>D42+D48+D51</f>
        <v>195984</v>
      </c>
      <c r="E52" s="78">
        <f>E42+E48+E51</f>
        <v>2235211</v>
      </c>
      <c r="F52" s="78">
        <f>F42+F48+F51</f>
        <v>2615926</v>
      </c>
      <c r="G52" s="78">
        <f>G42+G48+G51</f>
        <v>2596017</v>
      </c>
      <c r="H52" s="168">
        <f t="shared" si="0"/>
        <v>99.23893107068014</v>
      </c>
    </row>
    <row r="53" spans="1:8" ht="12.75">
      <c r="A53" s="57"/>
      <c r="B53" s="79" t="s">
        <v>613</v>
      </c>
      <c r="C53" s="79"/>
      <c r="D53" s="79">
        <v>0</v>
      </c>
      <c r="E53" s="58">
        <v>0</v>
      </c>
      <c r="F53" s="58">
        <v>1000</v>
      </c>
      <c r="G53" s="58">
        <v>1000</v>
      </c>
      <c r="H53" s="165">
        <f t="shared" si="0"/>
        <v>100</v>
      </c>
    </row>
    <row r="54" spans="1:8" ht="13.5">
      <c r="A54" s="80"/>
      <c r="B54" s="160" t="s">
        <v>94</v>
      </c>
      <c r="C54" s="81"/>
      <c r="D54" s="82">
        <f>D17+D52+D53</f>
        <v>199716</v>
      </c>
      <c r="E54" s="82">
        <f>E17+E52+E53</f>
        <v>2245721</v>
      </c>
      <c r="F54" s="82">
        <f>F17+F52+F53</f>
        <v>2915908</v>
      </c>
      <c r="G54" s="166">
        <f>G17+G52+G53</f>
        <v>2893966</v>
      </c>
      <c r="H54" s="167">
        <f t="shared" si="0"/>
        <v>99.24750712299564</v>
      </c>
    </row>
    <row r="56" ht="12.75">
      <c r="B56" s="70"/>
    </row>
    <row r="57" ht="12.75">
      <c r="B57" s="70"/>
    </row>
    <row r="58" spans="2:8" ht="12.75">
      <c r="B58" s="70"/>
      <c r="E58" s="60"/>
      <c r="F58" s="60"/>
      <c r="G58" s="60"/>
      <c r="H58" s="60"/>
    </row>
    <row r="59" spans="5:8" ht="12.75">
      <c r="E59" s="60"/>
      <c r="F59" s="60"/>
      <c r="G59" s="60"/>
      <c r="H59" s="60"/>
    </row>
    <row r="60" spans="5:8" ht="12.75">
      <c r="E60" s="60"/>
      <c r="F60" s="60"/>
      <c r="G60" s="60"/>
      <c r="H60" s="60"/>
    </row>
    <row r="61" spans="5:8" ht="12.75">
      <c r="E61" s="60"/>
      <c r="F61" s="60"/>
      <c r="G61" s="60"/>
      <c r="H61" s="60"/>
    </row>
    <row r="62" spans="5:8" ht="12.75">
      <c r="E62" s="60"/>
      <c r="F62" s="60"/>
      <c r="G62" s="60"/>
      <c r="H62" s="60"/>
    </row>
    <row r="63" spans="5:8" ht="12.75">
      <c r="E63" s="60"/>
      <c r="F63" s="60"/>
      <c r="G63" s="60"/>
      <c r="H63" s="60"/>
    </row>
    <row r="64" spans="5:8" ht="12.75">
      <c r="E64" s="60"/>
      <c r="F64" s="60"/>
      <c r="G64" s="60"/>
      <c r="H64" s="60"/>
    </row>
    <row r="65" spans="5:8" ht="12.75">
      <c r="E65" s="60"/>
      <c r="F65" s="60"/>
      <c r="G65" s="60"/>
      <c r="H65" s="60"/>
    </row>
    <row r="66" spans="5:8" ht="12.75">
      <c r="E66" s="60"/>
      <c r="F66" s="60"/>
      <c r="G66" s="60"/>
      <c r="H66" s="60"/>
    </row>
    <row r="67" spans="5:8" ht="12.75">
      <c r="E67" s="60"/>
      <c r="F67" s="60"/>
      <c r="G67" s="60"/>
      <c r="H67" s="60"/>
    </row>
    <row r="68" spans="5:8" ht="12.75">
      <c r="E68" s="60"/>
      <c r="F68" s="60"/>
      <c r="G68" s="60"/>
      <c r="H68" s="60"/>
    </row>
  </sheetData>
  <sheetProtection/>
  <mergeCells count="8">
    <mergeCell ref="G2:H3"/>
    <mergeCell ref="E4:G4"/>
    <mergeCell ref="A2:A4"/>
    <mergeCell ref="B2:B4"/>
    <mergeCell ref="C2:C4"/>
    <mergeCell ref="D2:D4"/>
    <mergeCell ref="F2:F3"/>
    <mergeCell ref="E2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&amp;C&amp;"Times New Roman,Félkövér"&amp;12Deszk Község Önkormányzata (intézményei és társulások) felhalmozási kiadásai&amp;R
&amp;"Times New Roman,Normál"19.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zoomScalePageLayoutView="0" workbookViewId="0" topLeftCell="A1">
      <selection activeCell="D88" sqref="D88"/>
    </sheetView>
  </sheetViews>
  <sheetFormatPr defaultColWidth="9.140625" defaultRowHeight="12.75"/>
  <cols>
    <col min="1" max="1" width="8.140625" style="132" customWidth="1"/>
    <col min="2" max="2" width="81.7109375" style="132" bestFit="1" customWidth="1"/>
    <col min="3" max="3" width="18.8515625" style="132" customWidth="1"/>
    <col min="4" max="4" width="15.28125" style="132" bestFit="1" customWidth="1"/>
    <col min="5" max="5" width="18.8515625" style="132" bestFit="1" customWidth="1"/>
    <col min="6" max="6" width="15.8515625" style="132" bestFit="1" customWidth="1"/>
    <col min="7" max="16384" width="9.140625" style="132" customWidth="1"/>
  </cols>
  <sheetData>
    <row r="2" spans="1:6" ht="12.75">
      <c r="A2" s="195" t="s">
        <v>584</v>
      </c>
      <c r="B2" s="196"/>
      <c r="C2" s="196"/>
      <c r="D2" s="196"/>
      <c r="E2" s="196"/>
      <c r="F2" s="196"/>
    </row>
    <row r="3" spans="1:6" ht="15.75">
      <c r="A3" s="131"/>
      <c r="B3" s="131" t="s">
        <v>291</v>
      </c>
      <c r="C3" s="131" t="s">
        <v>549</v>
      </c>
      <c r="D3" s="131" t="s">
        <v>551</v>
      </c>
      <c r="E3" s="131" t="s">
        <v>558</v>
      </c>
      <c r="F3" s="131" t="s">
        <v>585</v>
      </c>
    </row>
    <row r="4" spans="1:6" ht="15.75">
      <c r="A4" s="131">
        <v>1</v>
      </c>
      <c r="B4" s="131">
        <v>2</v>
      </c>
      <c r="C4" s="131"/>
      <c r="D4" s="131">
        <v>3</v>
      </c>
      <c r="E4" s="131">
        <v>4</v>
      </c>
      <c r="F4" s="131">
        <v>5</v>
      </c>
    </row>
    <row r="5" spans="1:6" ht="12.75">
      <c r="A5" s="133" t="s">
        <v>382</v>
      </c>
      <c r="B5" s="134" t="s">
        <v>383</v>
      </c>
      <c r="C5" s="135">
        <f>SUM(D5:F5)</f>
        <v>120</v>
      </c>
      <c r="D5" s="135">
        <v>120</v>
      </c>
      <c r="E5" s="135">
        <v>0</v>
      </c>
      <c r="F5" s="135">
        <v>0</v>
      </c>
    </row>
    <row r="6" spans="1:6" ht="12.75">
      <c r="A6" s="133" t="s">
        <v>318</v>
      </c>
      <c r="B6" s="134" t="s">
        <v>319</v>
      </c>
      <c r="C6" s="135">
        <f aca="true" t="shared" si="0" ref="C6:C69">SUM(D6:F6)</f>
        <v>40106</v>
      </c>
      <c r="D6" s="135">
        <v>14710</v>
      </c>
      <c r="E6" s="135">
        <v>1539</v>
      </c>
      <c r="F6" s="135">
        <v>23857</v>
      </c>
    </row>
    <row r="7" spans="1:6" ht="12.75">
      <c r="A7" s="136" t="s">
        <v>320</v>
      </c>
      <c r="B7" s="137" t="s">
        <v>321</v>
      </c>
      <c r="C7" s="138">
        <f t="shared" si="0"/>
        <v>40226</v>
      </c>
      <c r="D7" s="138">
        <v>14830</v>
      </c>
      <c r="E7" s="138">
        <v>1539</v>
      </c>
      <c r="F7" s="138">
        <v>23857</v>
      </c>
    </row>
    <row r="8" spans="1:6" ht="12.75">
      <c r="A8" s="133" t="s">
        <v>384</v>
      </c>
      <c r="B8" s="134" t="s">
        <v>385</v>
      </c>
      <c r="C8" s="135">
        <f t="shared" si="0"/>
        <v>7939205</v>
      </c>
      <c r="D8" s="135">
        <v>3857182</v>
      </c>
      <c r="E8" s="135">
        <v>2320699</v>
      </c>
      <c r="F8" s="135">
        <v>1761324</v>
      </c>
    </row>
    <row r="9" spans="1:6" ht="12.75">
      <c r="A9" s="133" t="s">
        <v>322</v>
      </c>
      <c r="B9" s="134" t="s">
        <v>323</v>
      </c>
      <c r="C9" s="135">
        <f t="shared" si="0"/>
        <v>1530842</v>
      </c>
      <c r="D9" s="135">
        <v>37946</v>
      </c>
      <c r="E9" s="135">
        <v>158410</v>
      </c>
      <c r="F9" s="135">
        <v>1334486</v>
      </c>
    </row>
    <row r="10" spans="1:6" ht="12.75">
      <c r="A10" s="133" t="s">
        <v>386</v>
      </c>
      <c r="B10" s="134" t="s">
        <v>387</v>
      </c>
      <c r="C10" s="135">
        <f t="shared" si="0"/>
        <v>215059</v>
      </c>
      <c r="D10" s="135">
        <v>9292</v>
      </c>
      <c r="E10" s="135">
        <v>155093</v>
      </c>
      <c r="F10" s="135">
        <v>50674</v>
      </c>
    </row>
    <row r="11" spans="1:6" ht="12.75">
      <c r="A11" s="136" t="s">
        <v>324</v>
      </c>
      <c r="B11" s="137" t="s">
        <v>325</v>
      </c>
      <c r="C11" s="138">
        <f t="shared" si="0"/>
        <v>9685106</v>
      </c>
      <c r="D11" s="138">
        <v>3904420</v>
      </c>
      <c r="E11" s="138">
        <v>2634202</v>
      </c>
      <c r="F11" s="138">
        <v>3146484</v>
      </c>
    </row>
    <row r="12" spans="1:6" ht="12.75">
      <c r="A12" s="133" t="s">
        <v>388</v>
      </c>
      <c r="B12" s="134" t="s">
        <v>389</v>
      </c>
      <c r="C12" s="135">
        <f t="shared" si="0"/>
        <v>5515</v>
      </c>
      <c r="D12" s="135">
        <v>5515</v>
      </c>
      <c r="E12" s="135">
        <v>0</v>
      </c>
      <c r="F12" s="135">
        <v>0</v>
      </c>
    </row>
    <row r="13" spans="1:6" ht="12.75">
      <c r="A13" s="133" t="s">
        <v>390</v>
      </c>
      <c r="B13" s="134" t="s">
        <v>391</v>
      </c>
      <c r="C13" s="135">
        <f t="shared" si="0"/>
        <v>3545</v>
      </c>
      <c r="D13" s="135">
        <v>3545</v>
      </c>
      <c r="E13" s="135">
        <v>0</v>
      </c>
      <c r="F13" s="135">
        <v>0</v>
      </c>
    </row>
    <row r="14" spans="1:6" ht="12.75">
      <c r="A14" s="133" t="s">
        <v>392</v>
      </c>
      <c r="B14" s="134" t="s">
        <v>393</v>
      </c>
      <c r="C14" s="135">
        <f t="shared" si="0"/>
        <v>1970</v>
      </c>
      <c r="D14" s="135">
        <v>1970</v>
      </c>
      <c r="E14" s="135">
        <v>0</v>
      </c>
      <c r="F14" s="135">
        <v>0</v>
      </c>
    </row>
    <row r="15" spans="1:6" ht="12.75">
      <c r="A15" s="136" t="s">
        <v>394</v>
      </c>
      <c r="B15" s="137" t="s">
        <v>395</v>
      </c>
      <c r="C15" s="135">
        <f t="shared" si="0"/>
        <v>5515</v>
      </c>
      <c r="D15" s="138">
        <v>5515</v>
      </c>
      <c r="E15" s="138">
        <v>0</v>
      </c>
      <c r="F15" s="138">
        <v>0</v>
      </c>
    </row>
    <row r="16" spans="1:6" ht="12.75">
      <c r="A16" s="136" t="s">
        <v>326</v>
      </c>
      <c r="B16" s="137" t="s">
        <v>327</v>
      </c>
      <c r="C16" s="138">
        <f t="shared" si="0"/>
        <v>9730847</v>
      </c>
      <c r="D16" s="138">
        <v>3924765</v>
      </c>
      <c r="E16" s="138">
        <v>2635741</v>
      </c>
      <c r="F16" s="138">
        <v>3170341</v>
      </c>
    </row>
    <row r="17" spans="1:6" ht="12.75">
      <c r="A17" s="133">
        <v>29</v>
      </c>
      <c r="B17" s="134" t="s">
        <v>474</v>
      </c>
      <c r="C17" s="135">
        <f t="shared" si="0"/>
        <v>18295</v>
      </c>
      <c r="D17" s="135">
        <v>0</v>
      </c>
      <c r="E17" s="135">
        <v>18295</v>
      </c>
      <c r="F17" s="135">
        <v>0</v>
      </c>
    </row>
    <row r="18" spans="1:6" s="159" customFormat="1" ht="12.75">
      <c r="A18" s="136">
        <v>34</v>
      </c>
      <c r="B18" s="137" t="s">
        <v>587</v>
      </c>
      <c r="C18" s="135">
        <f t="shared" si="0"/>
        <v>18295</v>
      </c>
      <c r="D18" s="138">
        <v>0</v>
      </c>
      <c r="E18" s="138">
        <v>18295</v>
      </c>
      <c r="F18" s="138">
        <v>0</v>
      </c>
    </row>
    <row r="19" spans="1:6" s="159" customFormat="1" ht="12.75">
      <c r="A19" s="136">
        <v>43</v>
      </c>
      <c r="B19" s="137" t="s">
        <v>588</v>
      </c>
      <c r="C19" s="135">
        <f t="shared" si="0"/>
        <v>18295</v>
      </c>
      <c r="D19" s="138">
        <v>0</v>
      </c>
      <c r="E19" s="138">
        <v>18295</v>
      </c>
      <c r="F19" s="138">
        <v>0</v>
      </c>
    </row>
    <row r="20" spans="1:6" ht="12.75">
      <c r="A20" s="133" t="s">
        <v>396</v>
      </c>
      <c r="B20" s="134" t="s">
        <v>397</v>
      </c>
      <c r="C20" s="135">
        <f t="shared" si="0"/>
        <v>121058</v>
      </c>
      <c r="D20" s="135">
        <v>121058</v>
      </c>
      <c r="E20" s="135">
        <v>0</v>
      </c>
      <c r="F20" s="135">
        <v>0</v>
      </c>
    </row>
    <row r="21" spans="1:6" ht="12.75">
      <c r="A21" s="136" t="s">
        <v>398</v>
      </c>
      <c r="B21" s="137" t="s">
        <v>399</v>
      </c>
      <c r="C21" s="138">
        <f t="shared" si="0"/>
        <v>121058</v>
      </c>
      <c r="D21" s="138">
        <v>121058</v>
      </c>
      <c r="E21" s="138">
        <v>0</v>
      </c>
      <c r="F21" s="138">
        <v>0</v>
      </c>
    </row>
    <row r="22" spans="1:6" ht="12.75">
      <c r="A22" s="133" t="s">
        <v>328</v>
      </c>
      <c r="B22" s="134" t="s">
        <v>329</v>
      </c>
      <c r="C22" s="135">
        <f t="shared" si="0"/>
        <v>601</v>
      </c>
      <c r="D22" s="135">
        <v>601</v>
      </c>
      <c r="E22" s="135">
        <v>0</v>
      </c>
      <c r="F22" s="135">
        <v>0</v>
      </c>
    </row>
    <row r="23" spans="1:6" ht="12.75">
      <c r="A23" s="133">
        <v>49</v>
      </c>
      <c r="B23" s="134" t="s">
        <v>589</v>
      </c>
      <c r="C23" s="135">
        <f t="shared" si="0"/>
        <v>45784</v>
      </c>
      <c r="D23" s="135">
        <v>0</v>
      </c>
      <c r="E23" s="135">
        <v>45784</v>
      </c>
      <c r="F23" s="135">
        <v>0</v>
      </c>
    </row>
    <row r="24" spans="1:6" ht="12.75">
      <c r="A24" s="136" t="s">
        <v>330</v>
      </c>
      <c r="B24" s="137" t="s">
        <v>331</v>
      </c>
      <c r="C24" s="138">
        <f t="shared" si="0"/>
        <v>46385</v>
      </c>
      <c r="D24" s="138">
        <v>601</v>
      </c>
      <c r="E24" s="138">
        <v>45784</v>
      </c>
      <c r="F24" s="138">
        <v>0</v>
      </c>
    </row>
    <row r="25" spans="1:6" ht="12.75">
      <c r="A25" s="133" t="s">
        <v>332</v>
      </c>
      <c r="B25" s="134" t="s">
        <v>333</v>
      </c>
      <c r="C25" s="135">
        <f t="shared" si="0"/>
        <v>461987</v>
      </c>
      <c r="D25" s="135">
        <v>95633</v>
      </c>
      <c r="E25" s="135">
        <v>336181</v>
      </c>
      <c r="F25" s="135">
        <v>30173</v>
      </c>
    </row>
    <row r="26" spans="1:6" ht="12.75">
      <c r="A26" s="136" t="s">
        <v>334</v>
      </c>
      <c r="B26" s="137" t="s">
        <v>335</v>
      </c>
      <c r="C26" s="138">
        <f t="shared" si="0"/>
        <v>461987</v>
      </c>
      <c r="D26" s="138">
        <v>95633</v>
      </c>
      <c r="E26" s="138">
        <v>336181</v>
      </c>
      <c r="F26" s="138">
        <v>30173</v>
      </c>
    </row>
    <row r="27" spans="1:6" ht="12.75">
      <c r="A27" s="136" t="s">
        <v>336</v>
      </c>
      <c r="B27" s="137" t="s">
        <v>337</v>
      </c>
      <c r="C27" s="138">
        <f t="shared" si="0"/>
        <v>629430</v>
      </c>
      <c r="D27" s="138">
        <v>217292</v>
      </c>
      <c r="E27" s="138">
        <v>381965</v>
      </c>
      <c r="F27" s="138">
        <v>30173</v>
      </c>
    </row>
    <row r="28" spans="1:6" ht="25.5">
      <c r="A28" s="133">
        <v>58</v>
      </c>
      <c r="B28" s="134" t="s">
        <v>482</v>
      </c>
      <c r="C28" s="135">
        <f t="shared" si="0"/>
        <v>18972</v>
      </c>
      <c r="D28" s="135">
        <v>0</v>
      </c>
      <c r="E28" s="135">
        <v>18972</v>
      </c>
      <c r="F28" s="135">
        <v>0</v>
      </c>
    </row>
    <row r="29" spans="1:6" ht="12.75">
      <c r="A29" s="133" t="s">
        <v>400</v>
      </c>
      <c r="B29" s="134" t="s">
        <v>401</v>
      </c>
      <c r="C29" s="135">
        <f t="shared" si="0"/>
        <v>78540</v>
      </c>
      <c r="D29" s="135">
        <v>78540</v>
      </c>
      <c r="E29" s="135">
        <v>0</v>
      </c>
      <c r="F29" s="135">
        <v>0</v>
      </c>
    </row>
    <row r="30" spans="1:6" ht="12.75">
      <c r="A30" s="133" t="s">
        <v>402</v>
      </c>
      <c r="B30" s="134" t="s">
        <v>403</v>
      </c>
      <c r="C30" s="135">
        <f t="shared" si="0"/>
        <v>41482</v>
      </c>
      <c r="D30" s="135">
        <v>41482</v>
      </c>
      <c r="E30" s="135">
        <v>0</v>
      </c>
      <c r="F30" s="135">
        <v>0</v>
      </c>
    </row>
    <row r="31" spans="1:6" ht="12.75">
      <c r="A31" s="133" t="s">
        <v>404</v>
      </c>
      <c r="B31" s="134" t="s">
        <v>405</v>
      </c>
      <c r="C31" s="135">
        <f t="shared" si="0"/>
        <v>32602</v>
      </c>
      <c r="D31" s="135">
        <v>32602</v>
      </c>
      <c r="E31" s="135">
        <v>0</v>
      </c>
      <c r="F31" s="135">
        <v>0</v>
      </c>
    </row>
    <row r="32" spans="1:6" ht="12.75">
      <c r="A32" s="133" t="s">
        <v>406</v>
      </c>
      <c r="B32" s="134" t="s">
        <v>407</v>
      </c>
      <c r="C32" s="135">
        <f t="shared" si="0"/>
        <v>4456</v>
      </c>
      <c r="D32" s="135">
        <v>4456</v>
      </c>
      <c r="E32" s="135">
        <v>0</v>
      </c>
      <c r="F32" s="135">
        <v>0</v>
      </c>
    </row>
    <row r="33" spans="1:6" ht="12.75">
      <c r="A33" s="133" t="s">
        <v>408</v>
      </c>
      <c r="B33" s="134" t="s">
        <v>409</v>
      </c>
      <c r="C33" s="135">
        <f t="shared" si="0"/>
        <v>35969</v>
      </c>
      <c r="D33" s="135">
        <v>672</v>
      </c>
      <c r="E33" s="135">
        <v>35297</v>
      </c>
      <c r="F33" s="135">
        <v>0</v>
      </c>
    </row>
    <row r="34" spans="1:6" ht="25.5">
      <c r="A34" s="133" t="s">
        <v>410</v>
      </c>
      <c r="B34" s="134" t="s">
        <v>411</v>
      </c>
      <c r="C34" s="135">
        <f t="shared" si="0"/>
        <v>1604</v>
      </c>
      <c r="D34" s="135">
        <v>110</v>
      </c>
      <c r="E34" s="135">
        <v>1494</v>
      </c>
      <c r="F34" s="135">
        <v>0</v>
      </c>
    </row>
    <row r="35" spans="1:6" ht="12.75">
      <c r="A35" s="133">
        <v>72</v>
      </c>
      <c r="B35" s="134" t="s">
        <v>484</v>
      </c>
      <c r="C35" s="135">
        <f t="shared" si="0"/>
        <v>17668</v>
      </c>
      <c r="D35" s="135">
        <v>0</v>
      </c>
      <c r="E35" s="135">
        <v>17668</v>
      </c>
      <c r="F35" s="135">
        <v>0</v>
      </c>
    </row>
    <row r="36" spans="1:6" ht="12.75">
      <c r="A36" s="133" t="s">
        <v>412</v>
      </c>
      <c r="B36" s="134" t="s">
        <v>413</v>
      </c>
      <c r="C36" s="135">
        <f t="shared" si="0"/>
        <v>1000</v>
      </c>
      <c r="D36" s="135">
        <v>562</v>
      </c>
      <c r="E36" s="135">
        <v>438</v>
      </c>
      <c r="F36" s="135">
        <v>0</v>
      </c>
    </row>
    <row r="37" spans="1:6" ht="12.75">
      <c r="A37" s="133">
        <v>74</v>
      </c>
      <c r="B37" s="134" t="s">
        <v>486</v>
      </c>
      <c r="C37" s="135">
        <f t="shared" si="0"/>
        <v>15355</v>
      </c>
      <c r="D37" s="135">
        <v>0</v>
      </c>
      <c r="E37" s="135">
        <v>15355</v>
      </c>
      <c r="F37" s="135">
        <v>0</v>
      </c>
    </row>
    <row r="38" spans="1:6" ht="12.75">
      <c r="A38" s="133">
        <v>77</v>
      </c>
      <c r="B38" s="134" t="s">
        <v>488</v>
      </c>
      <c r="C38" s="135">
        <f t="shared" si="0"/>
        <v>180</v>
      </c>
      <c r="D38" s="135">
        <v>0</v>
      </c>
      <c r="E38" s="135">
        <v>180</v>
      </c>
      <c r="F38" s="135">
        <v>0</v>
      </c>
    </row>
    <row r="39" spans="1:6" ht="12.75">
      <c r="A39" s="133" t="s">
        <v>414</v>
      </c>
      <c r="B39" s="134" t="s">
        <v>415</v>
      </c>
      <c r="C39" s="135">
        <f t="shared" si="0"/>
        <v>162</v>
      </c>
      <c r="D39" s="135">
        <v>0</v>
      </c>
      <c r="E39" s="135">
        <v>162</v>
      </c>
      <c r="F39" s="135">
        <v>0</v>
      </c>
    </row>
    <row r="40" spans="1:6" ht="25.5">
      <c r="A40" s="133" t="s">
        <v>416</v>
      </c>
      <c r="B40" s="134" t="s">
        <v>417</v>
      </c>
      <c r="C40" s="135">
        <f t="shared" si="0"/>
        <v>362</v>
      </c>
      <c r="D40" s="135">
        <v>362</v>
      </c>
      <c r="E40" s="135">
        <v>0</v>
      </c>
      <c r="F40" s="135">
        <v>0</v>
      </c>
    </row>
    <row r="41" spans="1:6" ht="25.5">
      <c r="A41" s="133" t="s">
        <v>418</v>
      </c>
      <c r="B41" s="134" t="s">
        <v>419</v>
      </c>
      <c r="C41" s="135">
        <f t="shared" si="0"/>
        <v>0</v>
      </c>
      <c r="D41" s="135">
        <v>0</v>
      </c>
      <c r="E41" s="135">
        <v>0</v>
      </c>
      <c r="F41" s="135">
        <v>0</v>
      </c>
    </row>
    <row r="42" spans="1:6" ht="12.75">
      <c r="A42" s="136" t="s">
        <v>420</v>
      </c>
      <c r="B42" s="137" t="s">
        <v>421</v>
      </c>
      <c r="C42" s="138">
        <f t="shared" si="0"/>
        <v>133843</v>
      </c>
      <c r="D42" s="138">
        <v>79574</v>
      </c>
      <c r="E42" s="138">
        <v>54269</v>
      </c>
      <c r="F42" s="138">
        <v>0</v>
      </c>
    </row>
    <row r="43" spans="1:6" ht="12.75">
      <c r="A43" s="133" t="s">
        <v>422</v>
      </c>
      <c r="B43" s="134" t="s">
        <v>423</v>
      </c>
      <c r="C43" s="135">
        <f t="shared" si="0"/>
        <v>476916</v>
      </c>
      <c r="D43" s="135">
        <v>2882</v>
      </c>
      <c r="E43" s="135">
        <v>96</v>
      </c>
      <c r="F43" s="135">
        <v>473938</v>
      </c>
    </row>
    <row r="44" spans="1:6" ht="25.5">
      <c r="A44" s="133" t="s">
        <v>424</v>
      </c>
      <c r="B44" s="134" t="s">
        <v>425</v>
      </c>
      <c r="C44" s="135">
        <f t="shared" si="0"/>
        <v>326</v>
      </c>
      <c r="D44" s="135">
        <v>326</v>
      </c>
      <c r="E44" s="135">
        <v>0</v>
      </c>
      <c r="F44" s="135">
        <v>0</v>
      </c>
    </row>
    <row r="45" spans="1:6" ht="12.75">
      <c r="A45" s="133" t="s">
        <v>426</v>
      </c>
      <c r="B45" s="134" t="s">
        <v>427</v>
      </c>
      <c r="C45" s="135">
        <f t="shared" si="0"/>
        <v>1218</v>
      </c>
      <c r="D45" s="135">
        <v>1218</v>
      </c>
      <c r="E45" s="138">
        <v>0</v>
      </c>
      <c r="F45" s="135">
        <v>0</v>
      </c>
    </row>
    <row r="46" spans="1:6" ht="15.75" customHeight="1">
      <c r="A46" s="133">
        <v>118</v>
      </c>
      <c r="B46" s="134" t="s">
        <v>464</v>
      </c>
      <c r="C46" s="135">
        <f t="shared" si="0"/>
        <v>474034</v>
      </c>
      <c r="D46" s="135"/>
      <c r="E46" s="135">
        <v>96</v>
      </c>
      <c r="F46" s="135">
        <v>473938</v>
      </c>
    </row>
    <row r="47" spans="1:6" ht="12.75">
      <c r="A47" s="133" t="s">
        <v>428</v>
      </c>
      <c r="B47" s="134" t="s">
        <v>429</v>
      </c>
      <c r="C47" s="135">
        <f t="shared" si="0"/>
        <v>1338</v>
      </c>
      <c r="D47" s="135">
        <v>1338</v>
      </c>
      <c r="E47" s="138">
        <v>0</v>
      </c>
      <c r="F47" s="135">
        <v>0</v>
      </c>
    </row>
    <row r="48" spans="1:6" ht="25.5">
      <c r="A48" s="133" t="s">
        <v>430</v>
      </c>
      <c r="B48" s="134" t="s">
        <v>431</v>
      </c>
      <c r="C48" s="135">
        <f t="shared" si="0"/>
        <v>146</v>
      </c>
      <c r="D48" s="135">
        <v>146</v>
      </c>
      <c r="E48" s="135">
        <v>0</v>
      </c>
      <c r="F48" s="135">
        <v>0</v>
      </c>
    </row>
    <row r="49" spans="1:6" ht="25.5">
      <c r="A49" s="133" t="s">
        <v>432</v>
      </c>
      <c r="B49" s="134" t="s">
        <v>433</v>
      </c>
      <c r="C49" s="135">
        <f t="shared" si="0"/>
        <v>146</v>
      </c>
      <c r="D49" s="135">
        <v>146</v>
      </c>
      <c r="E49" s="135">
        <v>0</v>
      </c>
      <c r="F49" s="135">
        <v>0</v>
      </c>
    </row>
    <row r="50" spans="1:6" ht="12.75">
      <c r="A50" s="136" t="s">
        <v>434</v>
      </c>
      <c r="B50" s="137" t="s">
        <v>435</v>
      </c>
      <c r="C50" s="138">
        <f t="shared" si="0"/>
        <v>477062</v>
      </c>
      <c r="D50" s="138">
        <v>3028</v>
      </c>
      <c r="E50" s="138">
        <v>96</v>
      </c>
      <c r="F50" s="138">
        <v>473938</v>
      </c>
    </row>
    <row r="51" spans="1:6" ht="12.75">
      <c r="A51" s="133" t="s">
        <v>436</v>
      </c>
      <c r="B51" s="134" t="s">
        <v>437</v>
      </c>
      <c r="C51" s="135">
        <f t="shared" si="0"/>
        <v>1853</v>
      </c>
      <c r="D51" s="135">
        <v>1853</v>
      </c>
      <c r="E51" s="135">
        <v>0</v>
      </c>
      <c r="F51" s="135">
        <v>0</v>
      </c>
    </row>
    <row r="52" spans="1:6" ht="12.75">
      <c r="A52" s="133" t="s">
        <v>438</v>
      </c>
      <c r="B52" s="134" t="s">
        <v>439</v>
      </c>
      <c r="C52" s="135">
        <f t="shared" si="0"/>
        <v>1190</v>
      </c>
      <c r="D52" s="135">
        <v>1190</v>
      </c>
      <c r="E52" s="135">
        <v>0</v>
      </c>
      <c r="F52" s="135">
        <v>0</v>
      </c>
    </row>
    <row r="53" spans="1:6" ht="12.75">
      <c r="A53" s="133" t="s">
        <v>440</v>
      </c>
      <c r="B53" s="134" t="s">
        <v>441</v>
      </c>
      <c r="C53" s="135">
        <f t="shared" si="0"/>
        <v>663</v>
      </c>
      <c r="D53" s="135">
        <v>663</v>
      </c>
      <c r="E53" s="138">
        <v>0</v>
      </c>
      <c r="F53" s="135">
        <v>0</v>
      </c>
    </row>
    <row r="54" spans="1:6" ht="12.75">
      <c r="A54" s="133" t="s">
        <v>442</v>
      </c>
      <c r="B54" s="134" t="s">
        <v>443</v>
      </c>
      <c r="C54" s="135">
        <f t="shared" si="0"/>
        <v>800</v>
      </c>
      <c r="D54" s="135">
        <v>800</v>
      </c>
      <c r="E54" s="135">
        <v>0</v>
      </c>
      <c r="F54" s="135">
        <v>0</v>
      </c>
    </row>
    <row r="55" spans="1:6" ht="12.75">
      <c r="A55" s="136" t="s">
        <v>444</v>
      </c>
      <c r="B55" s="137" t="s">
        <v>445</v>
      </c>
      <c r="C55" s="138">
        <f t="shared" si="0"/>
        <v>2653</v>
      </c>
      <c r="D55" s="138">
        <v>2653</v>
      </c>
      <c r="E55" s="138">
        <v>0</v>
      </c>
      <c r="F55" s="138">
        <v>0</v>
      </c>
    </row>
    <row r="56" spans="1:6" ht="12.75">
      <c r="A56" s="136" t="s">
        <v>446</v>
      </c>
      <c r="B56" s="137" t="s">
        <v>447</v>
      </c>
      <c r="C56" s="138">
        <f t="shared" si="0"/>
        <v>613558</v>
      </c>
      <c r="D56" s="138">
        <v>85255</v>
      </c>
      <c r="E56" s="138">
        <v>54365</v>
      </c>
      <c r="F56" s="138">
        <v>473938</v>
      </c>
    </row>
    <row r="57" spans="1:6" ht="12.75">
      <c r="A57" s="133" t="s">
        <v>375</v>
      </c>
      <c r="B57" s="134" t="s">
        <v>376</v>
      </c>
      <c r="C57" s="135">
        <f t="shared" si="0"/>
        <v>2115</v>
      </c>
      <c r="D57" s="135">
        <v>2115</v>
      </c>
      <c r="E57" s="138"/>
      <c r="F57" s="135">
        <v>0</v>
      </c>
    </row>
    <row r="58" spans="1:6" ht="25.5">
      <c r="A58" s="133">
        <v>160</v>
      </c>
      <c r="B58" s="134" t="s">
        <v>490</v>
      </c>
      <c r="C58" s="135">
        <f t="shared" si="0"/>
        <v>10</v>
      </c>
      <c r="D58" s="135">
        <v>0</v>
      </c>
      <c r="E58" s="135">
        <v>10</v>
      </c>
      <c r="F58" s="135">
        <v>0</v>
      </c>
    </row>
    <row r="59" spans="1:6" ht="12.75">
      <c r="A59" s="136" t="s">
        <v>377</v>
      </c>
      <c r="B59" s="137" t="s">
        <v>378</v>
      </c>
      <c r="C59" s="138">
        <f t="shared" si="0"/>
        <v>2125</v>
      </c>
      <c r="D59" s="138">
        <v>2115</v>
      </c>
      <c r="E59" s="138">
        <v>10</v>
      </c>
      <c r="F59" s="138">
        <v>0</v>
      </c>
    </row>
    <row r="60" spans="1:6" ht="12.75">
      <c r="A60" s="133" t="s">
        <v>338</v>
      </c>
      <c r="B60" s="134" t="s">
        <v>339</v>
      </c>
      <c r="C60" s="135">
        <f t="shared" si="0"/>
        <v>4995</v>
      </c>
      <c r="D60" s="135">
        <v>2809</v>
      </c>
      <c r="E60" s="135">
        <v>2186</v>
      </c>
      <c r="F60" s="135">
        <v>0</v>
      </c>
    </row>
    <row r="61" spans="1:6" ht="12.75">
      <c r="A61" s="136" t="s">
        <v>340</v>
      </c>
      <c r="B61" s="137" t="s">
        <v>341</v>
      </c>
      <c r="C61" s="138">
        <f t="shared" si="0"/>
        <v>4995</v>
      </c>
      <c r="D61" s="138">
        <v>2809</v>
      </c>
      <c r="E61" s="138">
        <v>2186</v>
      </c>
      <c r="F61" s="138">
        <v>0</v>
      </c>
    </row>
    <row r="62" spans="1:6" ht="12.75">
      <c r="A62" s="136" t="s">
        <v>342</v>
      </c>
      <c r="B62" s="137" t="s">
        <v>343</v>
      </c>
      <c r="C62" s="138">
        <f t="shared" si="0"/>
        <v>10999250</v>
      </c>
      <c r="D62" s="138">
        <v>4232236</v>
      </c>
      <c r="E62" s="138">
        <v>3092562</v>
      </c>
      <c r="F62" s="138">
        <v>3674452</v>
      </c>
    </row>
    <row r="63" spans="1:6" ht="12.75">
      <c r="A63" s="133" t="s">
        <v>448</v>
      </c>
      <c r="B63" s="134" t="s">
        <v>449</v>
      </c>
      <c r="C63" s="135">
        <f t="shared" si="0"/>
        <v>7401456</v>
      </c>
      <c r="D63" s="135">
        <v>3081614</v>
      </c>
      <c r="E63" s="135">
        <v>2398354</v>
      </c>
      <c r="F63" s="135">
        <v>1921488</v>
      </c>
    </row>
    <row r="64" spans="1:6" ht="12.75">
      <c r="A64" s="133">
        <v>168</v>
      </c>
      <c r="B64" s="134" t="s">
        <v>590</v>
      </c>
      <c r="C64" s="135">
        <f t="shared" si="0"/>
        <v>-1326</v>
      </c>
      <c r="D64" s="135">
        <v>0</v>
      </c>
      <c r="E64" s="135">
        <v>-1326</v>
      </c>
      <c r="F64" s="135">
        <v>0</v>
      </c>
    </row>
    <row r="65" spans="1:6" ht="12.75">
      <c r="A65" s="133" t="s">
        <v>344</v>
      </c>
      <c r="B65" s="134" t="s">
        <v>345</v>
      </c>
      <c r="C65" s="135">
        <f t="shared" si="0"/>
        <v>77840</v>
      </c>
      <c r="D65" s="135">
        <v>71567</v>
      </c>
      <c r="E65" s="135">
        <v>6273</v>
      </c>
      <c r="F65" s="135">
        <v>0</v>
      </c>
    </row>
    <row r="66" spans="1:6" ht="12.75">
      <c r="A66" s="133" t="s">
        <v>346</v>
      </c>
      <c r="B66" s="134" t="s">
        <v>347</v>
      </c>
      <c r="C66" s="135">
        <f t="shared" si="0"/>
        <v>270788</v>
      </c>
      <c r="D66" s="135">
        <v>63990</v>
      </c>
      <c r="E66" s="135">
        <v>237334</v>
      </c>
      <c r="F66" s="135">
        <v>-30536</v>
      </c>
    </row>
    <row r="67" spans="1:6" ht="12.75">
      <c r="A67" s="133" t="s">
        <v>348</v>
      </c>
      <c r="B67" s="134" t="s">
        <v>349</v>
      </c>
      <c r="C67" s="135">
        <f t="shared" si="0"/>
        <v>1536479</v>
      </c>
      <c r="D67" s="135">
        <v>20981</v>
      </c>
      <c r="E67" s="135">
        <v>176780</v>
      </c>
      <c r="F67" s="135">
        <v>1338718</v>
      </c>
    </row>
    <row r="68" spans="1:6" ht="12.75">
      <c r="A68" s="136" t="s">
        <v>350</v>
      </c>
      <c r="B68" s="137" t="s">
        <v>351</v>
      </c>
      <c r="C68" s="138">
        <f t="shared" si="0"/>
        <v>9285237</v>
      </c>
      <c r="D68" s="138">
        <v>3238152</v>
      </c>
      <c r="E68" s="138">
        <v>2817415</v>
      </c>
      <c r="F68" s="138">
        <v>3229670</v>
      </c>
    </row>
    <row r="69" spans="1:6" ht="12.75">
      <c r="A69" s="133" t="s">
        <v>352</v>
      </c>
      <c r="B69" s="134" t="s">
        <v>353</v>
      </c>
      <c r="C69" s="135">
        <f t="shared" si="0"/>
        <v>61413</v>
      </c>
      <c r="D69" s="135">
        <v>41638</v>
      </c>
      <c r="E69" s="135">
        <v>19775</v>
      </c>
      <c r="F69" s="135">
        <v>0</v>
      </c>
    </row>
    <row r="70" spans="1:6" ht="15" customHeight="1">
      <c r="A70" s="133" t="s">
        <v>450</v>
      </c>
      <c r="B70" s="134" t="s">
        <v>451</v>
      </c>
      <c r="C70" s="135">
        <f aca="true" t="shared" si="1" ref="C70:C89">SUM(D70:F70)</f>
        <v>112</v>
      </c>
      <c r="D70" s="135">
        <v>112</v>
      </c>
      <c r="E70" s="135">
        <v>0</v>
      </c>
      <c r="F70" s="135">
        <v>0</v>
      </c>
    </row>
    <row r="71" spans="1:6" ht="12.75">
      <c r="A71" s="133">
        <v>186</v>
      </c>
      <c r="B71" s="134" t="s">
        <v>466</v>
      </c>
      <c r="C71" s="135">
        <f t="shared" si="1"/>
        <v>443588</v>
      </c>
      <c r="D71" s="135">
        <v>0</v>
      </c>
      <c r="E71" s="135">
        <v>0</v>
      </c>
      <c r="F71" s="135">
        <v>443588</v>
      </c>
    </row>
    <row r="72" spans="1:6" ht="25.5">
      <c r="A72" s="133">
        <v>188</v>
      </c>
      <c r="B72" s="134" t="s">
        <v>586</v>
      </c>
      <c r="C72" s="135">
        <f t="shared" si="1"/>
        <v>443588</v>
      </c>
      <c r="D72" s="135">
        <v>0</v>
      </c>
      <c r="E72" s="135">
        <v>0</v>
      </c>
      <c r="F72" s="135">
        <v>443588</v>
      </c>
    </row>
    <row r="73" spans="1:6" ht="12.75">
      <c r="A73" s="136" t="s">
        <v>354</v>
      </c>
      <c r="B73" s="137" t="s">
        <v>355</v>
      </c>
      <c r="C73" s="138">
        <f t="shared" si="1"/>
        <v>505113</v>
      </c>
      <c r="D73" s="138">
        <v>41750</v>
      </c>
      <c r="E73" s="138">
        <v>19775</v>
      </c>
      <c r="F73" s="138">
        <v>443588</v>
      </c>
    </row>
    <row r="74" spans="1:6" ht="12.75">
      <c r="A74" s="133" t="s">
        <v>356</v>
      </c>
      <c r="B74" s="134" t="s">
        <v>357</v>
      </c>
      <c r="C74" s="135">
        <f t="shared" si="1"/>
        <v>139</v>
      </c>
      <c r="D74" s="135">
        <v>97</v>
      </c>
      <c r="E74" s="135">
        <v>42</v>
      </c>
      <c r="F74" s="135">
        <v>0</v>
      </c>
    </row>
    <row r="75" spans="1:6" ht="25.5">
      <c r="A75" s="133" t="s">
        <v>452</v>
      </c>
      <c r="B75" s="134" t="s">
        <v>453</v>
      </c>
      <c r="C75" s="135">
        <f t="shared" si="1"/>
        <v>4935</v>
      </c>
      <c r="D75" s="135">
        <v>4935</v>
      </c>
      <c r="E75" s="135">
        <v>0</v>
      </c>
      <c r="F75" s="135">
        <v>0</v>
      </c>
    </row>
    <row r="76" spans="1:6" ht="25.5">
      <c r="A76" s="133" t="s">
        <v>454</v>
      </c>
      <c r="B76" s="134" t="s">
        <v>455</v>
      </c>
      <c r="C76" s="135">
        <f t="shared" si="1"/>
        <v>54748</v>
      </c>
      <c r="D76" s="135">
        <v>54748</v>
      </c>
      <c r="E76" s="135">
        <v>0</v>
      </c>
      <c r="F76" s="135">
        <v>0</v>
      </c>
    </row>
    <row r="77" spans="1:6" ht="12.75">
      <c r="A77" s="136" t="s">
        <v>358</v>
      </c>
      <c r="B77" s="137" t="s">
        <v>359</v>
      </c>
      <c r="C77" s="138">
        <f t="shared" si="1"/>
        <v>59822</v>
      </c>
      <c r="D77" s="138">
        <v>59780</v>
      </c>
      <c r="E77" s="138">
        <v>42</v>
      </c>
      <c r="F77" s="138">
        <v>0</v>
      </c>
    </row>
    <row r="78" spans="1:6" ht="12.75">
      <c r="A78" s="133" t="s">
        <v>360</v>
      </c>
      <c r="B78" s="134" t="s">
        <v>361</v>
      </c>
      <c r="C78" s="135">
        <f t="shared" si="1"/>
        <v>8576</v>
      </c>
      <c r="D78" s="135">
        <v>8576</v>
      </c>
      <c r="E78" s="135">
        <v>0</v>
      </c>
      <c r="F78" s="135">
        <v>0</v>
      </c>
    </row>
    <row r="79" spans="1:6" ht="12.75">
      <c r="A79" s="133" t="s">
        <v>456</v>
      </c>
      <c r="B79" s="134" t="s">
        <v>457</v>
      </c>
      <c r="C79" s="135">
        <f t="shared" si="1"/>
        <v>6295</v>
      </c>
      <c r="D79" s="135">
        <v>6295</v>
      </c>
      <c r="E79" s="135">
        <v>0</v>
      </c>
      <c r="F79" s="135">
        <v>0</v>
      </c>
    </row>
    <row r="80" spans="1:6" ht="12.75">
      <c r="A80" s="133" t="s">
        <v>362</v>
      </c>
      <c r="B80" s="134" t="s">
        <v>363</v>
      </c>
      <c r="C80" s="135">
        <f t="shared" si="1"/>
        <v>2281</v>
      </c>
      <c r="D80" s="135">
        <v>2281</v>
      </c>
      <c r="E80" s="135">
        <v>0</v>
      </c>
      <c r="F80" s="135">
        <v>0</v>
      </c>
    </row>
    <row r="81" spans="1:6" ht="12.75">
      <c r="A81" s="133" t="s">
        <v>458</v>
      </c>
      <c r="B81" s="134" t="s">
        <v>459</v>
      </c>
      <c r="C81" s="135">
        <f t="shared" si="1"/>
        <v>763</v>
      </c>
      <c r="D81" s="135">
        <v>763</v>
      </c>
      <c r="E81" s="135">
        <v>0</v>
      </c>
      <c r="F81" s="135">
        <v>0</v>
      </c>
    </row>
    <row r="82" spans="1:6" ht="12.75">
      <c r="A82" s="133">
        <v>233</v>
      </c>
      <c r="B82" s="134" t="s">
        <v>470</v>
      </c>
      <c r="C82" s="135">
        <f t="shared" si="1"/>
        <v>46978</v>
      </c>
      <c r="D82" s="135">
        <v>0</v>
      </c>
      <c r="E82" s="135">
        <v>45784</v>
      </c>
      <c r="F82" s="135">
        <v>1194</v>
      </c>
    </row>
    <row r="83" spans="1:6" ht="12.75">
      <c r="A83" s="136" t="s">
        <v>364</v>
      </c>
      <c r="B83" s="137" t="s">
        <v>365</v>
      </c>
      <c r="C83" s="138">
        <f t="shared" si="1"/>
        <v>56317</v>
      </c>
      <c r="D83" s="138">
        <v>9339</v>
      </c>
      <c r="E83" s="138">
        <v>45784</v>
      </c>
      <c r="F83" s="138">
        <v>1194</v>
      </c>
    </row>
    <row r="84" spans="1:6" ht="12.75">
      <c r="A84" s="136" t="s">
        <v>366</v>
      </c>
      <c r="B84" s="137" t="s">
        <v>367</v>
      </c>
      <c r="C84" s="138">
        <f t="shared" si="1"/>
        <v>621252</v>
      </c>
      <c r="D84" s="138">
        <v>110869</v>
      </c>
      <c r="E84" s="138">
        <v>65601</v>
      </c>
      <c r="F84" s="138">
        <v>444782</v>
      </c>
    </row>
    <row r="85" spans="1:6" ht="12.75">
      <c r="A85" s="133">
        <v>239</v>
      </c>
      <c r="B85" s="134" t="s">
        <v>492</v>
      </c>
      <c r="C85" s="135">
        <f t="shared" si="1"/>
        <v>70480</v>
      </c>
      <c r="D85" s="135">
        <v>0</v>
      </c>
      <c r="E85" s="135">
        <v>70480</v>
      </c>
      <c r="F85" s="135">
        <v>0</v>
      </c>
    </row>
    <row r="86" spans="1:6" ht="12.75">
      <c r="A86" s="133" t="s">
        <v>368</v>
      </c>
      <c r="B86" s="134" t="s">
        <v>369</v>
      </c>
      <c r="C86" s="135">
        <f t="shared" si="1"/>
        <v>140504</v>
      </c>
      <c r="D86" s="135">
        <v>1438</v>
      </c>
      <c r="E86" s="135">
        <v>139066</v>
      </c>
      <c r="F86" s="135">
        <v>0</v>
      </c>
    </row>
    <row r="87" spans="1:6" ht="12.75">
      <c r="A87" s="133" t="s">
        <v>460</v>
      </c>
      <c r="B87" s="134" t="s">
        <v>461</v>
      </c>
      <c r="C87" s="135">
        <f t="shared" si="1"/>
        <v>881777</v>
      </c>
      <c r="D87" s="135">
        <v>881777</v>
      </c>
      <c r="E87" s="135">
        <v>0</v>
      </c>
      <c r="F87" s="135">
        <v>0</v>
      </c>
    </row>
    <row r="88" spans="1:6" ht="12.75">
      <c r="A88" s="136" t="s">
        <v>370</v>
      </c>
      <c r="B88" s="137" t="s">
        <v>371</v>
      </c>
      <c r="C88" s="138">
        <f t="shared" si="1"/>
        <v>1092761</v>
      </c>
      <c r="D88" s="138">
        <v>883215</v>
      </c>
      <c r="E88" s="138">
        <v>209546</v>
      </c>
      <c r="F88" s="138">
        <v>0</v>
      </c>
    </row>
    <row r="89" spans="1:6" ht="12.75">
      <c r="A89" s="136" t="s">
        <v>372</v>
      </c>
      <c r="B89" s="137" t="s">
        <v>373</v>
      </c>
      <c r="C89" s="138">
        <f t="shared" si="1"/>
        <v>10999250</v>
      </c>
      <c r="D89" s="138">
        <v>4232236</v>
      </c>
      <c r="E89" s="138">
        <v>3092562</v>
      </c>
      <c r="F89" s="138">
        <v>3674452</v>
      </c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PageLayoutView="0" workbookViewId="0" topLeftCell="A1">
      <selection activeCell="E73" sqref="E73"/>
    </sheetView>
  </sheetViews>
  <sheetFormatPr defaultColWidth="9.140625" defaultRowHeight="12.75"/>
  <cols>
    <col min="1" max="1" width="8.140625" style="132" customWidth="1"/>
    <col min="2" max="2" width="81.7109375" style="132" bestFit="1" customWidth="1"/>
    <col min="3" max="3" width="15.28125" style="132" bestFit="1" customWidth="1"/>
    <col min="4" max="4" width="18.8515625" style="132" bestFit="1" customWidth="1"/>
    <col min="5" max="5" width="15.8515625" style="132" bestFit="1" customWidth="1"/>
    <col min="6" max="16384" width="9.140625" style="132" customWidth="1"/>
  </cols>
  <sheetData>
    <row r="1" ht="12.75">
      <c r="E1" s="132" t="s">
        <v>20</v>
      </c>
    </row>
    <row r="2" spans="1:5" ht="12.75">
      <c r="A2" s="195" t="s">
        <v>472</v>
      </c>
      <c r="B2" s="196"/>
      <c r="C2" s="196"/>
      <c r="D2" s="196"/>
      <c r="E2" s="196"/>
    </row>
    <row r="3" spans="1:5" ht="15.75">
      <c r="A3" s="131"/>
      <c r="B3" s="131" t="s">
        <v>291</v>
      </c>
      <c r="C3" s="131" t="s">
        <v>315</v>
      </c>
      <c r="D3" s="131" t="s">
        <v>316</v>
      </c>
      <c r="E3" s="131" t="s">
        <v>317</v>
      </c>
    </row>
    <row r="4" spans="1:5" ht="15.75">
      <c r="A4" s="131">
        <v>1</v>
      </c>
      <c r="B4" s="131">
        <v>2</v>
      </c>
      <c r="C4" s="131">
        <v>3</v>
      </c>
      <c r="D4" s="131">
        <v>4</v>
      </c>
      <c r="E4" s="131">
        <v>5</v>
      </c>
    </row>
    <row r="5" spans="1:5" ht="12.75">
      <c r="A5" s="133" t="s">
        <v>382</v>
      </c>
      <c r="B5" s="134" t="s">
        <v>383</v>
      </c>
      <c r="C5" s="135">
        <v>120</v>
      </c>
      <c r="D5" s="135">
        <v>0</v>
      </c>
      <c r="E5" s="135">
        <v>120</v>
      </c>
    </row>
    <row r="6" spans="1:5" ht="12.75">
      <c r="A6" s="133" t="s">
        <v>318</v>
      </c>
      <c r="B6" s="134" t="s">
        <v>319</v>
      </c>
      <c r="C6" s="135">
        <v>15989</v>
      </c>
      <c r="D6" s="135">
        <v>0</v>
      </c>
      <c r="E6" s="135">
        <v>14710</v>
      </c>
    </row>
    <row r="7" spans="1:5" ht="12.75">
      <c r="A7" s="136" t="s">
        <v>320</v>
      </c>
      <c r="B7" s="137" t="s">
        <v>321</v>
      </c>
      <c r="C7" s="138">
        <v>16109</v>
      </c>
      <c r="D7" s="138">
        <v>0</v>
      </c>
      <c r="E7" s="138">
        <v>14830</v>
      </c>
    </row>
    <row r="8" spans="1:5" ht="12.75">
      <c r="A8" s="133" t="s">
        <v>384</v>
      </c>
      <c r="B8" s="134" t="s">
        <v>385</v>
      </c>
      <c r="C8" s="135">
        <v>3088076</v>
      </c>
      <c r="D8" s="135">
        <v>0</v>
      </c>
      <c r="E8" s="135">
        <v>3857182</v>
      </c>
    </row>
    <row r="9" spans="1:5" ht="12.75">
      <c r="A9" s="133" t="s">
        <v>322</v>
      </c>
      <c r="B9" s="134" t="s">
        <v>323</v>
      </c>
      <c r="C9" s="135">
        <v>5963</v>
      </c>
      <c r="D9" s="135">
        <v>0</v>
      </c>
      <c r="E9" s="135">
        <v>37946</v>
      </c>
    </row>
    <row r="10" spans="1:5" ht="12.75">
      <c r="A10" s="133" t="s">
        <v>386</v>
      </c>
      <c r="B10" s="134" t="s">
        <v>387</v>
      </c>
      <c r="C10" s="135">
        <v>18484</v>
      </c>
      <c r="D10" s="135">
        <v>0</v>
      </c>
      <c r="E10" s="135">
        <v>9292</v>
      </c>
    </row>
    <row r="11" spans="1:5" ht="12.75">
      <c r="A11" s="136" t="s">
        <v>324</v>
      </c>
      <c r="B11" s="137" t="s">
        <v>325</v>
      </c>
      <c r="C11" s="138">
        <v>3112523</v>
      </c>
      <c r="D11" s="138">
        <v>0</v>
      </c>
      <c r="E11" s="138">
        <v>3904420</v>
      </c>
    </row>
    <row r="12" spans="1:5" ht="12.75">
      <c r="A12" s="133" t="s">
        <v>388</v>
      </c>
      <c r="B12" s="134" t="s">
        <v>389</v>
      </c>
      <c r="C12" s="135">
        <v>5415</v>
      </c>
      <c r="D12" s="135">
        <v>0</v>
      </c>
      <c r="E12" s="135">
        <v>5515</v>
      </c>
    </row>
    <row r="13" spans="1:5" ht="12.75">
      <c r="A13" s="133" t="s">
        <v>390</v>
      </c>
      <c r="B13" s="134" t="s">
        <v>391</v>
      </c>
      <c r="C13" s="135">
        <v>3445</v>
      </c>
      <c r="D13" s="135">
        <v>0</v>
      </c>
      <c r="E13" s="135">
        <v>3545</v>
      </c>
    </row>
    <row r="14" spans="1:5" ht="12.75">
      <c r="A14" s="133" t="s">
        <v>392</v>
      </c>
      <c r="B14" s="134" t="s">
        <v>393</v>
      </c>
      <c r="C14" s="135">
        <v>1970</v>
      </c>
      <c r="D14" s="135">
        <v>0</v>
      </c>
      <c r="E14" s="135">
        <v>1970</v>
      </c>
    </row>
    <row r="15" spans="1:5" ht="12.75">
      <c r="A15" s="136" t="s">
        <v>394</v>
      </c>
      <c r="B15" s="137" t="s">
        <v>395</v>
      </c>
      <c r="C15" s="138">
        <v>5415</v>
      </c>
      <c r="D15" s="138">
        <v>0</v>
      </c>
      <c r="E15" s="138">
        <v>5515</v>
      </c>
    </row>
    <row r="16" spans="1:5" ht="12.75">
      <c r="A16" s="136" t="s">
        <v>326</v>
      </c>
      <c r="B16" s="137" t="s">
        <v>327</v>
      </c>
      <c r="C16" s="138">
        <v>3134047</v>
      </c>
      <c r="D16" s="138">
        <v>0</v>
      </c>
      <c r="E16" s="138">
        <v>3924765</v>
      </c>
    </row>
    <row r="17" spans="1:5" ht="12.75">
      <c r="A17" s="133" t="s">
        <v>396</v>
      </c>
      <c r="B17" s="134" t="s">
        <v>397</v>
      </c>
      <c r="C17" s="135">
        <v>0</v>
      </c>
      <c r="D17" s="135">
        <v>0</v>
      </c>
      <c r="E17" s="135">
        <v>121058</v>
      </c>
    </row>
    <row r="18" spans="1:5" ht="12.75">
      <c r="A18" s="136" t="s">
        <v>398</v>
      </c>
      <c r="B18" s="137" t="s">
        <v>399</v>
      </c>
      <c r="C18" s="138">
        <v>0</v>
      </c>
      <c r="D18" s="138">
        <v>0</v>
      </c>
      <c r="E18" s="138">
        <v>121058</v>
      </c>
    </row>
    <row r="19" spans="1:5" ht="12.75">
      <c r="A19" s="133" t="s">
        <v>328</v>
      </c>
      <c r="B19" s="134" t="s">
        <v>329</v>
      </c>
      <c r="C19" s="135">
        <v>319</v>
      </c>
      <c r="D19" s="135">
        <v>0</v>
      </c>
      <c r="E19" s="135">
        <v>601</v>
      </c>
    </row>
    <row r="20" spans="1:5" ht="12.75">
      <c r="A20" s="136" t="s">
        <v>330</v>
      </c>
      <c r="B20" s="137" t="s">
        <v>331</v>
      </c>
      <c r="C20" s="138">
        <v>319</v>
      </c>
      <c r="D20" s="138">
        <v>0</v>
      </c>
      <c r="E20" s="138">
        <v>601</v>
      </c>
    </row>
    <row r="21" spans="1:5" ht="12.75">
      <c r="A21" s="133" t="s">
        <v>332</v>
      </c>
      <c r="B21" s="134" t="s">
        <v>333</v>
      </c>
      <c r="C21" s="135">
        <v>155656</v>
      </c>
      <c r="D21" s="135">
        <v>0</v>
      </c>
      <c r="E21" s="135">
        <v>95633</v>
      </c>
    </row>
    <row r="22" spans="1:5" ht="12.75">
      <c r="A22" s="136" t="s">
        <v>334</v>
      </c>
      <c r="B22" s="137" t="s">
        <v>335</v>
      </c>
      <c r="C22" s="138">
        <v>155656</v>
      </c>
      <c r="D22" s="138">
        <v>0</v>
      </c>
      <c r="E22" s="138">
        <v>95633</v>
      </c>
    </row>
    <row r="23" spans="1:5" ht="12.75">
      <c r="A23" s="136" t="s">
        <v>336</v>
      </c>
      <c r="B23" s="137" t="s">
        <v>337</v>
      </c>
      <c r="C23" s="138">
        <v>155975</v>
      </c>
      <c r="D23" s="138">
        <v>0</v>
      </c>
      <c r="E23" s="138">
        <v>217292</v>
      </c>
    </row>
    <row r="24" spans="1:5" ht="12.75">
      <c r="A24" s="133" t="s">
        <v>400</v>
      </c>
      <c r="B24" s="134" t="s">
        <v>401</v>
      </c>
      <c r="C24" s="135">
        <v>27112</v>
      </c>
      <c r="D24" s="135">
        <v>0</v>
      </c>
      <c r="E24" s="135">
        <v>78540</v>
      </c>
    </row>
    <row r="25" spans="1:5" ht="12.75">
      <c r="A25" s="133" t="s">
        <v>402</v>
      </c>
      <c r="B25" s="134" t="s">
        <v>403</v>
      </c>
      <c r="C25" s="135">
        <v>0</v>
      </c>
      <c r="D25" s="135">
        <v>0</v>
      </c>
      <c r="E25" s="135">
        <v>41482</v>
      </c>
    </row>
    <row r="26" spans="1:5" ht="12.75">
      <c r="A26" s="133" t="s">
        <v>404</v>
      </c>
      <c r="B26" s="134" t="s">
        <v>405</v>
      </c>
      <c r="C26" s="135">
        <v>0</v>
      </c>
      <c r="D26" s="135">
        <v>0</v>
      </c>
      <c r="E26" s="135">
        <v>32602</v>
      </c>
    </row>
    <row r="27" spans="1:5" ht="12.75">
      <c r="A27" s="133" t="s">
        <v>406</v>
      </c>
      <c r="B27" s="134" t="s">
        <v>407</v>
      </c>
      <c r="C27" s="135">
        <v>27112</v>
      </c>
      <c r="D27" s="135">
        <v>0</v>
      </c>
      <c r="E27" s="135">
        <v>4456</v>
      </c>
    </row>
    <row r="28" spans="1:5" ht="12.75">
      <c r="A28" s="133" t="s">
        <v>408</v>
      </c>
      <c r="B28" s="134" t="s">
        <v>409</v>
      </c>
      <c r="C28" s="135">
        <v>8666</v>
      </c>
      <c r="D28" s="135">
        <v>0</v>
      </c>
      <c r="E28" s="135">
        <v>672</v>
      </c>
    </row>
    <row r="29" spans="1:5" ht="25.5">
      <c r="A29" s="133" t="s">
        <v>410</v>
      </c>
      <c r="B29" s="134" t="s">
        <v>411</v>
      </c>
      <c r="C29" s="135">
        <v>0</v>
      </c>
      <c r="D29" s="135">
        <v>0</v>
      </c>
      <c r="E29" s="135">
        <v>110</v>
      </c>
    </row>
    <row r="30" spans="1:5" ht="12.75">
      <c r="A30" s="133" t="s">
        <v>412</v>
      </c>
      <c r="B30" s="134" t="s">
        <v>413</v>
      </c>
      <c r="C30" s="135">
        <v>0</v>
      </c>
      <c r="D30" s="135">
        <v>0</v>
      </c>
      <c r="E30" s="135">
        <v>562</v>
      </c>
    </row>
    <row r="31" spans="1:5" ht="12.75">
      <c r="A31" s="133" t="s">
        <v>414</v>
      </c>
      <c r="B31" s="134" t="s">
        <v>415</v>
      </c>
      <c r="C31" s="135">
        <v>8666</v>
      </c>
      <c r="D31" s="135">
        <v>0</v>
      </c>
      <c r="E31" s="135">
        <v>0</v>
      </c>
    </row>
    <row r="32" spans="1:5" ht="25.5">
      <c r="A32" s="133" t="s">
        <v>416</v>
      </c>
      <c r="B32" s="134" t="s">
        <v>417</v>
      </c>
      <c r="C32" s="135">
        <v>5069</v>
      </c>
      <c r="D32" s="135">
        <v>0</v>
      </c>
      <c r="E32" s="135">
        <v>362</v>
      </c>
    </row>
    <row r="33" spans="1:5" ht="25.5">
      <c r="A33" s="133" t="s">
        <v>418</v>
      </c>
      <c r="B33" s="134" t="s">
        <v>419</v>
      </c>
      <c r="C33" s="135">
        <v>4600</v>
      </c>
      <c r="D33" s="135">
        <v>-4600</v>
      </c>
      <c r="E33" s="135">
        <v>0</v>
      </c>
    </row>
    <row r="34" spans="1:5" ht="12.75">
      <c r="A34" s="136" t="s">
        <v>420</v>
      </c>
      <c r="B34" s="137" t="s">
        <v>421</v>
      </c>
      <c r="C34" s="138">
        <v>40847</v>
      </c>
      <c r="D34" s="138">
        <v>0</v>
      </c>
      <c r="E34" s="138">
        <v>79574</v>
      </c>
    </row>
    <row r="35" spans="1:5" ht="12.75">
      <c r="A35" s="133" t="s">
        <v>422</v>
      </c>
      <c r="B35" s="134" t="s">
        <v>423</v>
      </c>
      <c r="C35" s="135">
        <v>0</v>
      </c>
      <c r="D35" s="135">
        <v>0</v>
      </c>
      <c r="E35" s="135">
        <v>2882</v>
      </c>
    </row>
    <row r="36" spans="1:5" ht="25.5">
      <c r="A36" s="133" t="s">
        <v>424</v>
      </c>
      <c r="B36" s="134" t="s">
        <v>425</v>
      </c>
      <c r="C36" s="135">
        <v>0</v>
      </c>
      <c r="D36" s="135">
        <v>0</v>
      </c>
      <c r="E36" s="135">
        <v>326</v>
      </c>
    </row>
    <row r="37" spans="1:5" ht="12.75">
      <c r="A37" s="133" t="s">
        <v>426</v>
      </c>
      <c r="B37" s="134" t="s">
        <v>427</v>
      </c>
      <c r="C37" s="135">
        <v>0</v>
      </c>
      <c r="D37" s="135">
        <v>0</v>
      </c>
      <c r="E37" s="135">
        <v>1218</v>
      </c>
    </row>
    <row r="38" spans="1:5" ht="12.75">
      <c r="A38" s="133" t="s">
        <v>428</v>
      </c>
      <c r="B38" s="134" t="s">
        <v>429</v>
      </c>
      <c r="C38" s="135">
        <v>0</v>
      </c>
      <c r="D38" s="135">
        <v>0</v>
      </c>
      <c r="E38" s="135">
        <v>1338</v>
      </c>
    </row>
    <row r="39" spans="1:5" ht="25.5">
      <c r="A39" s="133" t="s">
        <v>430</v>
      </c>
      <c r="B39" s="134" t="s">
        <v>431</v>
      </c>
      <c r="C39" s="135">
        <v>0</v>
      </c>
      <c r="D39" s="135">
        <v>0</v>
      </c>
      <c r="E39" s="135">
        <v>146</v>
      </c>
    </row>
    <row r="40" spans="1:5" ht="25.5">
      <c r="A40" s="133" t="s">
        <v>432</v>
      </c>
      <c r="B40" s="134" t="s">
        <v>433</v>
      </c>
      <c r="C40" s="135">
        <v>0</v>
      </c>
      <c r="D40" s="135">
        <v>0</v>
      </c>
      <c r="E40" s="135">
        <v>146</v>
      </c>
    </row>
    <row r="41" spans="1:5" ht="12.75">
      <c r="A41" s="136" t="s">
        <v>434</v>
      </c>
      <c r="B41" s="137" t="s">
        <v>435</v>
      </c>
      <c r="C41" s="138">
        <v>0</v>
      </c>
      <c r="D41" s="138">
        <v>0</v>
      </c>
      <c r="E41" s="138">
        <v>3028</v>
      </c>
    </row>
    <row r="42" spans="1:5" ht="12.75">
      <c r="A42" s="133" t="s">
        <v>436</v>
      </c>
      <c r="B42" s="134" t="s">
        <v>437</v>
      </c>
      <c r="C42" s="135">
        <v>0</v>
      </c>
      <c r="D42" s="135">
        <v>0</v>
      </c>
      <c r="E42" s="135">
        <v>1853</v>
      </c>
    </row>
    <row r="43" spans="1:5" ht="12.75">
      <c r="A43" s="133" t="s">
        <v>438</v>
      </c>
      <c r="B43" s="134" t="s">
        <v>439</v>
      </c>
      <c r="C43" s="135">
        <v>0</v>
      </c>
      <c r="D43" s="135">
        <v>0</v>
      </c>
      <c r="E43" s="135">
        <v>1190</v>
      </c>
    </row>
    <row r="44" spans="1:5" ht="12.75">
      <c r="A44" s="133" t="s">
        <v>440</v>
      </c>
      <c r="B44" s="134" t="s">
        <v>441</v>
      </c>
      <c r="C44" s="135">
        <v>0</v>
      </c>
      <c r="D44" s="135">
        <v>0</v>
      </c>
      <c r="E44" s="135">
        <v>663</v>
      </c>
    </row>
    <row r="45" spans="1:5" ht="12.75">
      <c r="A45" s="133" t="s">
        <v>442</v>
      </c>
      <c r="B45" s="134" t="s">
        <v>443</v>
      </c>
      <c r="C45" s="135">
        <v>0</v>
      </c>
      <c r="D45" s="135">
        <v>0</v>
      </c>
      <c r="E45" s="135">
        <v>800</v>
      </c>
    </row>
    <row r="46" spans="1:5" ht="12.75">
      <c r="A46" s="136" t="s">
        <v>444</v>
      </c>
      <c r="B46" s="137" t="s">
        <v>445</v>
      </c>
      <c r="C46" s="138">
        <v>0</v>
      </c>
      <c r="D46" s="138">
        <v>0</v>
      </c>
      <c r="E46" s="138">
        <v>2653</v>
      </c>
    </row>
    <row r="47" spans="1:5" ht="12.75">
      <c r="A47" s="136" t="s">
        <v>446</v>
      </c>
      <c r="B47" s="137" t="s">
        <v>447</v>
      </c>
      <c r="C47" s="138">
        <v>40847</v>
      </c>
      <c r="D47" s="138">
        <v>0</v>
      </c>
      <c r="E47" s="138">
        <v>85255</v>
      </c>
    </row>
    <row r="48" spans="1:5" ht="12.75">
      <c r="A48" s="133" t="s">
        <v>375</v>
      </c>
      <c r="B48" s="134" t="s">
        <v>376</v>
      </c>
      <c r="C48" s="135">
        <v>518</v>
      </c>
      <c r="D48" s="135">
        <v>0</v>
      </c>
      <c r="E48" s="135">
        <v>2115</v>
      </c>
    </row>
    <row r="49" spans="1:5" ht="12.75">
      <c r="A49" s="136" t="s">
        <v>377</v>
      </c>
      <c r="B49" s="137" t="s">
        <v>378</v>
      </c>
      <c r="C49" s="138">
        <v>518</v>
      </c>
      <c r="D49" s="138">
        <v>0</v>
      </c>
      <c r="E49" s="138">
        <v>2115</v>
      </c>
    </row>
    <row r="50" spans="1:5" ht="12.75">
      <c r="A50" s="133" t="s">
        <v>338</v>
      </c>
      <c r="B50" s="134" t="s">
        <v>339</v>
      </c>
      <c r="C50" s="135">
        <v>12962</v>
      </c>
      <c r="D50" s="135">
        <v>0</v>
      </c>
      <c r="E50" s="135">
        <v>2809</v>
      </c>
    </row>
    <row r="51" spans="1:5" ht="12.75">
      <c r="A51" s="136" t="s">
        <v>340</v>
      </c>
      <c r="B51" s="137" t="s">
        <v>341</v>
      </c>
      <c r="C51" s="138">
        <v>12962</v>
      </c>
      <c r="D51" s="138">
        <v>0</v>
      </c>
      <c r="E51" s="138">
        <v>2809</v>
      </c>
    </row>
    <row r="52" spans="1:5" ht="12.75">
      <c r="A52" s="136" t="s">
        <v>342</v>
      </c>
      <c r="B52" s="137" t="s">
        <v>343</v>
      </c>
      <c r="C52" s="138">
        <v>3344349</v>
      </c>
      <c r="D52" s="138">
        <v>0</v>
      </c>
      <c r="E52" s="138">
        <v>4232236</v>
      </c>
    </row>
    <row r="53" spans="1:5" ht="12.75">
      <c r="A53" s="133" t="s">
        <v>448</v>
      </c>
      <c r="B53" s="134" t="s">
        <v>449</v>
      </c>
      <c r="C53" s="135">
        <v>3081614</v>
      </c>
      <c r="D53" s="135">
        <v>0</v>
      </c>
      <c r="E53" s="135">
        <v>3081614</v>
      </c>
    </row>
    <row r="54" spans="1:5" ht="12.75">
      <c r="A54" s="133" t="s">
        <v>344</v>
      </c>
      <c r="B54" s="134" t="s">
        <v>345</v>
      </c>
      <c r="C54" s="135">
        <v>71567</v>
      </c>
      <c r="D54" s="135">
        <v>0</v>
      </c>
      <c r="E54" s="135">
        <v>71567</v>
      </c>
    </row>
    <row r="55" spans="1:5" ht="12.75">
      <c r="A55" s="133" t="s">
        <v>346</v>
      </c>
      <c r="B55" s="134" t="s">
        <v>347</v>
      </c>
      <c r="C55" s="135">
        <v>48722</v>
      </c>
      <c r="D55" s="135">
        <v>0</v>
      </c>
      <c r="E55" s="135">
        <v>63990</v>
      </c>
    </row>
    <row r="56" spans="1:5" ht="12.75">
      <c r="A56" s="133" t="s">
        <v>348</v>
      </c>
      <c r="B56" s="134" t="s">
        <v>349</v>
      </c>
      <c r="C56" s="135">
        <v>15268</v>
      </c>
      <c r="D56" s="135">
        <v>0</v>
      </c>
      <c r="E56" s="135">
        <v>20981</v>
      </c>
    </row>
    <row r="57" spans="1:5" ht="12.75">
      <c r="A57" s="136" t="s">
        <v>350</v>
      </c>
      <c r="B57" s="137" t="s">
        <v>351</v>
      </c>
      <c r="C57" s="138">
        <v>3217171</v>
      </c>
      <c r="D57" s="138">
        <v>0</v>
      </c>
      <c r="E57" s="138">
        <v>3238152</v>
      </c>
    </row>
    <row r="58" spans="1:5" ht="12.75">
      <c r="A58" s="133" t="s">
        <v>352</v>
      </c>
      <c r="B58" s="134" t="s">
        <v>353</v>
      </c>
      <c r="C58" s="135">
        <v>2127</v>
      </c>
      <c r="D58" s="135">
        <v>0</v>
      </c>
      <c r="E58" s="135">
        <v>41638</v>
      </c>
    </row>
    <row r="59" spans="1:5" ht="25.5">
      <c r="A59" s="133" t="s">
        <v>450</v>
      </c>
      <c r="B59" s="134" t="s">
        <v>451</v>
      </c>
      <c r="C59" s="135">
        <v>112</v>
      </c>
      <c r="D59" s="135">
        <v>0</v>
      </c>
      <c r="E59" s="135">
        <v>112</v>
      </c>
    </row>
    <row r="60" spans="1:5" ht="12.75">
      <c r="A60" s="136" t="s">
        <v>354</v>
      </c>
      <c r="B60" s="137" t="s">
        <v>355</v>
      </c>
      <c r="C60" s="138">
        <v>2239</v>
      </c>
      <c r="D60" s="138">
        <v>0</v>
      </c>
      <c r="E60" s="138">
        <v>41750</v>
      </c>
    </row>
    <row r="61" spans="1:5" ht="12.75">
      <c r="A61" s="133" t="s">
        <v>356</v>
      </c>
      <c r="B61" s="134" t="s">
        <v>357</v>
      </c>
      <c r="C61" s="135">
        <v>62472</v>
      </c>
      <c r="D61" s="135">
        <v>0</v>
      </c>
      <c r="E61" s="135">
        <v>97</v>
      </c>
    </row>
    <row r="62" spans="1:5" ht="25.5">
      <c r="A62" s="133" t="s">
        <v>452</v>
      </c>
      <c r="B62" s="134" t="s">
        <v>453</v>
      </c>
      <c r="C62" s="135">
        <v>0</v>
      </c>
      <c r="D62" s="135">
        <v>0</v>
      </c>
      <c r="E62" s="135">
        <v>4935</v>
      </c>
    </row>
    <row r="63" spans="1:5" ht="25.5">
      <c r="A63" s="133" t="s">
        <v>454</v>
      </c>
      <c r="B63" s="134" t="s">
        <v>455</v>
      </c>
      <c r="C63" s="135">
        <v>52696</v>
      </c>
      <c r="D63" s="135">
        <v>0</v>
      </c>
      <c r="E63" s="135">
        <v>54748</v>
      </c>
    </row>
    <row r="64" spans="1:5" ht="12.75">
      <c r="A64" s="136" t="s">
        <v>358</v>
      </c>
      <c r="B64" s="137" t="s">
        <v>359</v>
      </c>
      <c r="C64" s="138">
        <v>115168</v>
      </c>
      <c r="D64" s="138">
        <v>0</v>
      </c>
      <c r="E64" s="138">
        <v>59780</v>
      </c>
    </row>
    <row r="65" spans="1:5" ht="12.75">
      <c r="A65" s="133" t="s">
        <v>360</v>
      </c>
      <c r="B65" s="134" t="s">
        <v>361</v>
      </c>
      <c r="C65" s="135">
        <v>8129</v>
      </c>
      <c r="D65" s="135">
        <v>0</v>
      </c>
      <c r="E65" s="135">
        <v>8576</v>
      </c>
    </row>
    <row r="66" spans="1:5" ht="12.75">
      <c r="A66" s="133" t="s">
        <v>456</v>
      </c>
      <c r="B66" s="134" t="s">
        <v>457</v>
      </c>
      <c r="C66" s="135">
        <v>0</v>
      </c>
      <c r="D66" s="135">
        <v>0</v>
      </c>
      <c r="E66" s="135">
        <v>6295</v>
      </c>
    </row>
    <row r="67" spans="1:5" ht="12.75">
      <c r="A67" s="133" t="s">
        <v>362</v>
      </c>
      <c r="B67" s="134" t="s">
        <v>363</v>
      </c>
      <c r="C67" s="135">
        <v>8129</v>
      </c>
      <c r="D67" s="135">
        <v>0</v>
      </c>
      <c r="E67" s="135">
        <v>2281</v>
      </c>
    </row>
    <row r="68" spans="1:5" ht="12.75">
      <c r="A68" s="133" t="s">
        <v>458</v>
      </c>
      <c r="B68" s="134" t="s">
        <v>459</v>
      </c>
      <c r="C68" s="135">
        <v>0</v>
      </c>
      <c r="D68" s="135">
        <v>0</v>
      </c>
      <c r="E68" s="135">
        <v>763</v>
      </c>
    </row>
    <row r="69" spans="1:5" ht="12.75">
      <c r="A69" s="136" t="s">
        <v>364</v>
      </c>
      <c r="B69" s="137" t="s">
        <v>365</v>
      </c>
      <c r="C69" s="138">
        <v>8129</v>
      </c>
      <c r="D69" s="138">
        <v>0</v>
      </c>
      <c r="E69" s="138">
        <v>9339</v>
      </c>
    </row>
    <row r="70" spans="1:5" ht="12.75">
      <c r="A70" s="136" t="s">
        <v>366</v>
      </c>
      <c r="B70" s="137" t="s">
        <v>367</v>
      </c>
      <c r="C70" s="138">
        <v>125536</v>
      </c>
      <c r="D70" s="138">
        <v>0</v>
      </c>
      <c r="E70" s="138">
        <v>110869</v>
      </c>
    </row>
    <row r="71" spans="1:5" ht="12.75">
      <c r="A71" s="133" t="s">
        <v>368</v>
      </c>
      <c r="B71" s="134" t="s">
        <v>369</v>
      </c>
      <c r="C71" s="135">
        <v>1642</v>
      </c>
      <c r="D71" s="135">
        <v>0</v>
      </c>
      <c r="E71" s="135">
        <v>1438</v>
      </c>
    </row>
    <row r="72" spans="1:5" ht="12.75">
      <c r="A72" s="133" t="s">
        <v>460</v>
      </c>
      <c r="B72" s="134" t="s">
        <v>461</v>
      </c>
      <c r="C72" s="135">
        <v>0</v>
      </c>
      <c r="D72" s="135">
        <v>0</v>
      </c>
      <c r="E72" s="135">
        <v>881777</v>
      </c>
    </row>
    <row r="73" spans="1:5" ht="12.75">
      <c r="A73" s="136" t="s">
        <v>370</v>
      </c>
      <c r="B73" s="137" t="s">
        <v>371</v>
      </c>
      <c r="C73" s="138">
        <v>1642</v>
      </c>
      <c r="D73" s="138">
        <v>0</v>
      </c>
      <c r="E73" s="138">
        <v>883215</v>
      </c>
    </row>
    <row r="74" spans="1:5" ht="12.75">
      <c r="A74" s="136" t="s">
        <v>372</v>
      </c>
      <c r="B74" s="137" t="s">
        <v>373</v>
      </c>
      <c r="C74" s="138">
        <v>3344349</v>
      </c>
      <c r="D74" s="138">
        <v>0</v>
      </c>
      <c r="E74" s="138">
        <v>4232236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PageLayoutView="0" workbookViewId="0" topLeftCell="A13">
      <selection activeCell="E73" sqref="E73"/>
    </sheetView>
  </sheetViews>
  <sheetFormatPr defaultColWidth="9.140625" defaultRowHeight="12.75"/>
  <cols>
    <col min="1" max="1" width="8.140625" style="132" customWidth="1"/>
    <col min="2" max="2" width="80.7109375" style="132" bestFit="1" customWidth="1"/>
    <col min="3" max="3" width="13.140625" style="132" bestFit="1" customWidth="1"/>
    <col min="4" max="4" width="17.421875" style="132" bestFit="1" customWidth="1"/>
    <col min="5" max="5" width="13.7109375" style="132" bestFit="1" customWidth="1"/>
    <col min="6" max="16384" width="9.140625" style="132" customWidth="1"/>
  </cols>
  <sheetData>
    <row r="1" ht="12.75">
      <c r="E1" s="132" t="s">
        <v>21</v>
      </c>
    </row>
    <row r="2" spans="1:5" ht="12.75">
      <c r="A2" s="195" t="s">
        <v>462</v>
      </c>
      <c r="B2" s="196"/>
      <c r="C2" s="196"/>
      <c r="D2" s="196"/>
      <c r="E2" s="196"/>
    </row>
    <row r="3" spans="1:5" ht="15.75">
      <c r="A3" s="131"/>
      <c r="B3" s="131" t="s">
        <v>291</v>
      </c>
      <c r="C3" s="131" t="s">
        <v>315</v>
      </c>
      <c r="D3" s="131" t="s">
        <v>316</v>
      </c>
      <c r="E3" s="131" t="s">
        <v>317</v>
      </c>
    </row>
    <row r="4" spans="1:5" ht="15.75">
      <c r="A4" s="131">
        <v>1</v>
      </c>
      <c r="B4" s="131">
        <v>2</v>
      </c>
      <c r="C4" s="131">
        <v>3</v>
      </c>
      <c r="D4" s="131">
        <v>4</v>
      </c>
      <c r="E4" s="131">
        <v>5</v>
      </c>
    </row>
    <row r="5" spans="1:5" ht="12.75">
      <c r="A5" s="133" t="s">
        <v>382</v>
      </c>
      <c r="B5" s="134" t="s">
        <v>383</v>
      </c>
      <c r="C5" s="135">
        <v>120</v>
      </c>
      <c r="D5" s="135">
        <v>0</v>
      </c>
      <c r="E5" s="135">
        <v>120</v>
      </c>
    </row>
    <row r="6" spans="1:5" ht="12.75">
      <c r="A6" s="133" t="s">
        <v>318</v>
      </c>
      <c r="B6" s="134" t="s">
        <v>319</v>
      </c>
      <c r="C6" s="135">
        <v>14626</v>
      </c>
      <c r="D6" s="135">
        <v>0</v>
      </c>
      <c r="E6" s="135">
        <v>14381</v>
      </c>
    </row>
    <row r="7" spans="1:5" ht="12.75">
      <c r="A7" s="136" t="s">
        <v>320</v>
      </c>
      <c r="B7" s="137" t="s">
        <v>321</v>
      </c>
      <c r="C7" s="138">
        <v>14746</v>
      </c>
      <c r="D7" s="138">
        <v>0</v>
      </c>
      <c r="E7" s="138">
        <v>14501</v>
      </c>
    </row>
    <row r="8" spans="1:5" ht="12.75">
      <c r="A8" s="133" t="s">
        <v>384</v>
      </c>
      <c r="B8" s="134" t="s">
        <v>385</v>
      </c>
      <c r="C8" s="135">
        <v>3088076</v>
      </c>
      <c r="D8" s="135">
        <v>0</v>
      </c>
      <c r="E8" s="135">
        <v>3857182</v>
      </c>
    </row>
    <row r="9" spans="1:5" ht="12.75">
      <c r="A9" s="133" t="s">
        <v>322</v>
      </c>
      <c r="B9" s="134" t="s">
        <v>323</v>
      </c>
      <c r="C9" s="135">
        <v>3704</v>
      </c>
      <c r="D9" s="135">
        <v>0</v>
      </c>
      <c r="E9" s="135">
        <v>36136</v>
      </c>
    </row>
    <row r="10" spans="1:5" ht="12.75">
      <c r="A10" s="133" t="s">
        <v>386</v>
      </c>
      <c r="B10" s="134" t="s">
        <v>387</v>
      </c>
      <c r="C10" s="135">
        <v>18484</v>
      </c>
      <c r="D10" s="135">
        <v>0</v>
      </c>
      <c r="E10" s="135">
        <v>9292</v>
      </c>
    </row>
    <row r="11" spans="1:5" ht="12.75">
      <c r="A11" s="136" t="s">
        <v>324</v>
      </c>
      <c r="B11" s="137" t="s">
        <v>325</v>
      </c>
      <c r="C11" s="138">
        <v>3110264</v>
      </c>
      <c r="D11" s="138">
        <v>0</v>
      </c>
      <c r="E11" s="138">
        <v>3902610</v>
      </c>
    </row>
    <row r="12" spans="1:5" ht="12.75">
      <c r="A12" s="133" t="s">
        <v>388</v>
      </c>
      <c r="B12" s="134" t="s">
        <v>389</v>
      </c>
      <c r="C12" s="135">
        <v>5415</v>
      </c>
      <c r="D12" s="135">
        <v>0</v>
      </c>
      <c r="E12" s="135">
        <v>5515</v>
      </c>
    </row>
    <row r="13" spans="1:5" ht="12.75">
      <c r="A13" s="133" t="s">
        <v>390</v>
      </c>
      <c r="B13" s="134" t="s">
        <v>391</v>
      </c>
      <c r="C13" s="135">
        <v>3445</v>
      </c>
      <c r="D13" s="135">
        <v>0</v>
      </c>
      <c r="E13" s="135">
        <v>3545</v>
      </c>
    </row>
    <row r="14" spans="1:5" ht="12.75">
      <c r="A14" s="133" t="s">
        <v>392</v>
      </c>
      <c r="B14" s="134" t="s">
        <v>393</v>
      </c>
      <c r="C14" s="135">
        <v>1970</v>
      </c>
      <c r="D14" s="135">
        <v>0</v>
      </c>
      <c r="E14" s="135">
        <v>1970</v>
      </c>
    </row>
    <row r="15" spans="1:5" ht="12.75">
      <c r="A15" s="136" t="s">
        <v>394</v>
      </c>
      <c r="B15" s="137" t="s">
        <v>395</v>
      </c>
      <c r="C15" s="138">
        <v>5415</v>
      </c>
      <c r="D15" s="138">
        <v>0</v>
      </c>
      <c r="E15" s="138">
        <v>5515</v>
      </c>
    </row>
    <row r="16" spans="1:5" ht="12.75">
      <c r="A16" s="136" t="s">
        <v>326</v>
      </c>
      <c r="B16" s="137" t="s">
        <v>327</v>
      </c>
      <c r="C16" s="138">
        <v>3130425</v>
      </c>
      <c r="D16" s="138">
        <v>0</v>
      </c>
      <c r="E16" s="138">
        <v>3922626</v>
      </c>
    </row>
    <row r="17" spans="1:5" ht="12.75">
      <c r="A17" s="133" t="s">
        <v>396</v>
      </c>
      <c r="B17" s="134" t="s">
        <v>397</v>
      </c>
      <c r="C17" s="135">
        <v>0</v>
      </c>
      <c r="D17" s="135">
        <v>0</v>
      </c>
      <c r="E17" s="135">
        <v>121058</v>
      </c>
    </row>
    <row r="18" spans="1:5" ht="12.75">
      <c r="A18" s="136" t="s">
        <v>398</v>
      </c>
      <c r="B18" s="137" t="s">
        <v>399</v>
      </c>
      <c r="C18" s="138">
        <v>0</v>
      </c>
      <c r="D18" s="138">
        <v>0</v>
      </c>
      <c r="E18" s="138">
        <v>121058</v>
      </c>
    </row>
    <row r="19" spans="1:5" ht="12.75">
      <c r="A19" s="133" t="s">
        <v>328</v>
      </c>
      <c r="B19" s="134" t="s">
        <v>329</v>
      </c>
      <c r="C19" s="135">
        <v>174</v>
      </c>
      <c r="D19" s="135">
        <v>0</v>
      </c>
      <c r="E19" s="135">
        <v>596</v>
      </c>
    </row>
    <row r="20" spans="1:5" ht="12.75">
      <c r="A20" s="136" t="s">
        <v>330</v>
      </c>
      <c r="B20" s="137" t="s">
        <v>331</v>
      </c>
      <c r="C20" s="138">
        <v>174</v>
      </c>
      <c r="D20" s="138">
        <v>0</v>
      </c>
      <c r="E20" s="138">
        <v>596</v>
      </c>
    </row>
    <row r="21" spans="1:5" ht="12.75">
      <c r="A21" s="133" t="s">
        <v>332</v>
      </c>
      <c r="B21" s="134" t="s">
        <v>333</v>
      </c>
      <c r="C21" s="135">
        <v>149771</v>
      </c>
      <c r="D21" s="135">
        <v>0</v>
      </c>
      <c r="E21" s="135">
        <v>94075</v>
      </c>
    </row>
    <row r="22" spans="1:5" ht="12.75">
      <c r="A22" s="136" t="s">
        <v>334</v>
      </c>
      <c r="B22" s="137" t="s">
        <v>335</v>
      </c>
      <c r="C22" s="138">
        <v>149771</v>
      </c>
      <c r="D22" s="138">
        <v>0</v>
      </c>
      <c r="E22" s="138">
        <v>94075</v>
      </c>
    </row>
    <row r="23" spans="1:5" ht="12.75">
      <c r="A23" s="136" t="s">
        <v>336</v>
      </c>
      <c r="B23" s="137" t="s">
        <v>337</v>
      </c>
      <c r="C23" s="138">
        <v>149945</v>
      </c>
      <c r="D23" s="138">
        <v>0</v>
      </c>
      <c r="E23" s="138">
        <v>215729</v>
      </c>
    </row>
    <row r="24" spans="1:5" ht="12.75">
      <c r="A24" s="133" t="s">
        <v>400</v>
      </c>
      <c r="B24" s="134" t="s">
        <v>401</v>
      </c>
      <c r="C24" s="135">
        <v>27112</v>
      </c>
      <c r="D24" s="135">
        <v>0</v>
      </c>
      <c r="E24" s="135">
        <v>78540</v>
      </c>
    </row>
    <row r="25" spans="1:5" ht="12.75">
      <c r="A25" s="133" t="s">
        <v>402</v>
      </c>
      <c r="B25" s="134" t="s">
        <v>403</v>
      </c>
      <c r="C25" s="135">
        <v>0</v>
      </c>
      <c r="D25" s="135">
        <v>0</v>
      </c>
      <c r="E25" s="135">
        <v>41482</v>
      </c>
    </row>
    <row r="26" spans="1:5" ht="12.75">
      <c r="A26" s="133" t="s">
        <v>404</v>
      </c>
      <c r="B26" s="134" t="s">
        <v>405</v>
      </c>
      <c r="C26" s="135">
        <v>0</v>
      </c>
      <c r="D26" s="135">
        <v>0</v>
      </c>
      <c r="E26" s="135">
        <v>32602</v>
      </c>
    </row>
    <row r="27" spans="1:5" ht="12.75">
      <c r="A27" s="133" t="s">
        <v>406</v>
      </c>
      <c r="B27" s="134" t="s">
        <v>407</v>
      </c>
      <c r="C27" s="135">
        <v>27112</v>
      </c>
      <c r="D27" s="135">
        <v>0</v>
      </c>
      <c r="E27" s="135">
        <v>4456</v>
      </c>
    </row>
    <row r="28" spans="1:5" ht="12.75">
      <c r="A28" s="133" t="s">
        <v>408</v>
      </c>
      <c r="B28" s="134" t="s">
        <v>409</v>
      </c>
      <c r="C28" s="135">
        <v>8666</v>
      </c>
      <c r="D28" s="135">
        <v>0</v>
      </c>
      <c r="E28" s="135">
        <v>672</v>
      </c>
    </row>
    <row r="29" spans="1:5" ht="25.5">
      <c r="A29" s="133" t="s">
        <v>410</v>
      </c>
      <c r="B29" s="134" t="s">
        <v>411</v>
      </c>
      <c r="C29" s="135">
        <v>0</v>
      </c>
      <c r="D29" s="135">
        <v>0</v>
      </c>
      <c r="E29" s="135">
        <v>110</v>
      </c>
    </row>
    <row r="30" spans="1:5" ht="12.75">
      <c r="A30" s="133" t="s">
        <v>412</v>
      </c>
      <c r="B30" s="134" t="s">
        <v>413</v>
      </c>
      <c r="C30" s="135">
        <v>0</v>
      </c>
      <c r="D30" s="135">
        <v>0</v>
      </c>
      <c r="E30" s="135">
        <v>562</v>
      </c>
    </row>
    <row r="31" spans="1:5" ht="12.75">
      <c r="A31" s="133" t="s">
        <v>414</v>
      </c>
      <c r="B31" s="134" t="s">
        <v>415</v>
      </c>
      <c r="C31" s="135">
        <v>8666</v>
      </c>
      <c r="D31" s="135">
        <v>0</v>
      </c>
      <c r="E31" s="135">
        <v>0</v>
      </c>
    </row>
    <row r="32" spans="1:5" ht="25.5">
      <c r="A32" s="133" t="s">
        <v>416</v>
      </c>
      <c r="B32" s="134" t="s">
        <v>417</v>
      </c>
      <c r="C32" s="135">
        <v>5069</v>
      </c>
      <c r="D32" s="135">
        <v>0</v>
      </c>
      <c r="E32" s="135">
        <v>362</v>
      </c>
    </row>
    <row r="33" spans="1:5" ht="25.5">
      <c r="A33" s="133" t="s">
        <v>418</v>
      </c>
      <c r="B33" s="134" t="s">
        <v>419</v>
      </c>
      <c r="C33" s="135">
        <v>4600</v>
      </c>
      <c r="D33" s="135">
        <v>0</v>
      </c>
      <c r="E33" s="135">
        <v>0</v>
      </c>
    </row>
    <row r="34" spans="1:5" ht="12.75">
      <c r="A34" s="136" t="s">
        <v>420</v>
      </c>
      <c r="B34" s="137" t="s">
        <v>421</v>
      </c>
      <c r="C34" s="138">
        <v>40847</v>
      </c>
      <c r="D34" s="138">
        <v>0</v>
      </c>
      <c r="E34" s="138">
        <v>79574</v>
      </c>
    </row>
    <row r="35" spans="1:5" ht="12.75">
      <c r="A35" s="133" t="s">
        <v>422</v>
      </c>
      <c r="B35" s="134" t="s">
        <v>423</v>
      </c>
      <c r="C35" s="135">
        <v>0</v>
      </c>
      <c r="D35" s="135">
        <v>0</v>
      </c>
      <c r="E35" s="135">
        <v>2882</v>
      </c>
    </row>
    <row r="36" spans="1:5" ht="25.5">
      <c r="A36" s="133" t="s">
        <v>424</v>
      </c>
      <c r="B36" s="134" t="s">
        <v>425</v>
      </c>
      <c r="C36" s="135">
        <v>0</v>
      </c>
      <c r="D36" s="135">
        <v>0</v>
      </c>
      <c r="E36" s="135">
        <v>326</v>
      </c>
    </row>
    <row r="37" spans="1:5" ht="12.75">
      <c r="A37" s="133" t="s">
        <v>426</v>
      </c>
      <c r="B37" s="134" t="s">
        <v>427</v>
      </c>
      <c r="C37" s="135">
        <v>0</v>
      </c>
      <c r="D37" s="135">
        <v>0</v>
      </c>
      <c r="E37" s="135">
        <v>1218</v>
      </c>
    </row>
    <row r="38" spans="1:5" ht="12.75">
      <c r="A38" s="133" t="s">
        <v>428</v>
      </c>
      <c r="B38" s="134" t="s">
        <v>429</v>
      </c>
      <c r="C38" s="135">
        <v>0</v>
      </c>
      <c r="D38" s="135">
        <v>0</v>
      </c>
      <c r="E38" s="135">
        <v>1338</v>
      </c>
    </row>
    <row r="39" spans="1:5" ht="25.5">
      <c r="A39" s="133" t="s">
        <v>430</v>
      </c>
      <c r="B39" s="134" t="s">
        <v>431</v>
      </c>
      <c r="C39" s="135">
        <v>0</v>
      </c>
      <c r="D39" s="135">
        <v>0</v>
      </c>
      <c r="E39" s="135">
        <v>146</v>
      </c>
    </row>
    <row r="40" spans="1:5" ht="25.5">
      <c r="A40" s="133" t="s">
        <v>432</v>
      </c>
      <c r="B40" s="134" t="s">
        <v>433</v>
      </c>
      <c r="C40" s="135">
        <v>0</v>
      </c>
      <c r="D40" s="135">
        <v>0</v>
      </c>
      <c r="E40" s="135">
        <v>146</v>
      </c>
    </row>
    <row r="41" spans="1:5" ht="12.75">
      <c r="A41" s="136" t="s">
        <v>434</v>
      </c>
      <c r="B41" s="137" t="s">
        <v>435</v>
      </c>
      <c r="C41" s="138">
        <v>0</v>
      </c>
      <c r="D41" s="138">
        <v>0</v>
      </c>
      <c r="E41" s="138">
        <v>3028</v>
      </c>
    </row>
    <row r="42" spans="1:5" ht="12.75">
      <c r="A42" s="133" t="s">
        <v>436</v>
      </c>
      <c r="B42" s="134" t="s">
        <v>437</v>
      </c>
      <c r="C42" s="135">
        <v>0</v>
      </c>
      <c r="D42" s="135">
        <v>0</v>
      </c>
      <c r="E42" s="135">
        <v>1853</v>
      </c>
    </row>
    <row r="43" spans="1:5" ht="12.75">
      <c r="A43" s="133" t="s">
        <v>438</v>
      </c>
      <c r="B43" s="134" t="s">
        <v>439</v>
      </c>
      <c r="C43" s="135">
        <v>0</v>
      </c>
      <c r="D43" s="135">
        <v>0</v>
      </c>
      <c r="E43" s="135">
        <v>1190</v>
      </c>
    </row>
    <row r="44" spans="1:5" ht="12.75">
      <c r="A44" s="133" t="s">
        <v>440</v>
      </c>
      <c r="B44" s="134" t="s">
        <v>441</v>
      </c>
      <c r="C44" s="135">
        <v>0</v>
      </c>
      <c r="D44" s="135">
        <v>0</v>
      </c>
      <c r="E44" s="135">
        <v>663</v>
      </c>
    </row>
    <row r="45" spans="1:5" ht="12.75">
      <c r="A45" s="133" t="s">
        <v>442</v>
      </c>
      <c r="B45" s="134" t="s">
        <v>443</v>
      </c>
      <c r="C45" s="135">
        <v>0</v>
      </c>
      <c r="D45" s="135">
        <v>0</v>
      </c>
      <c r="E45" s="135">
        <v>800</v>
      </c>
    </row>
    <row r="46" spans="1:5" ht="12.75">
      <c r="A46" s="136" t="s">
        <v>444</v>
      </c>
      <c r="B46" s="137" t="s">
        <v>445</v>
      </c>
      <c r="C46" s="138">
        <v>0</v>
      </c>
      <c r="D46" s="138">
        <v>0</v>
      </c>
      <c r="E46" s="138">
        <v>2653</v>
      </c>
    </row>
    <row r="47" spans="1:5" ht="12.75">
      <c r="A47" s="136" t="s">
        <v>446</v>
      </c>
      <c r="B47" s="137" t="s">
        <v>447</v>
      </c>
      <c r="C47" s="138">
        <v>40847</v>
      </c>
      <c r="D47" s="138">
        <v>0</v>
      </c>
      <c r="E47" s="138">
        <v>85255</v>
      </c>
    </row>
    <row r="48" spans="1:5" ht="12.75">
      <c r="A48" s="133" t="s">
        <v>375</v>
      </c>
      <c r="B48" s="134" t="s">
        <v>376</v>
      </c>
      <c r="C48" s="135">
        <v>0</v>
      </c>
      <c r="D48" s="135">
        <v>0</v>
      </c>
      <c r="E48" s="135">
        <v>2115</v>
      </c>
    </row>
    <row r="49" spans="1:5" ht="12.75">
      <c r="A49" s="136" t="s">
        <v>377</v>
      </c>
      <c r="B49" s="137" t="s">
        <v>378</v>
      </c>
      <c r="C49" s="138">
        <v>0</v>
      </c>
      <c r="D49" s="138">
        <v>0</v>
      </c>
      <c r="E49" s="138">
        <v>2115</v>
      </c>
    </row>
    <row r="50" spans="1:5" ht="12.75">
      <c r="A50" s="133" t="s">
        <v>338</v>
      </c>
      <c r="B50" s="134" t="s">
        <v>339</v>
      </c>
      <c r="C50" s="135">
        <v>8426</v>
      </c>
      <c r="D50" s="135">
        <v>0</v>
      </c>
      <c r="E50" s="135">
        <v>0</v>
      </c>
    </row>
    <row r="51" spans="1:5" ht="12.75">
      <c r="A51" s="136" t="s">
        <v>340</v>
      </c>
      <c r="B51" s="137" t="s">
        <v>341</v>
      </c>
      <c r="C51" s="138">
        <v>8426</v>
      </c>
      <c r="D51" s="138">
        <v>0</v>
      </c>
      <c r="E51" s="138">
        <v>0</v>
      </c>
    </row>
    <row r="52" spans="1:5" ht="12.75">
      <c r="A52" s="136" t="s">
        <v>342</v>
      </c>
      <c r="B52" s="137" t="s">
        <v>343</v>
      </c>
      <c r="C52" s="138">
        <v>3329643</v>
      </c>
      <c r="D52" s="138">
        <v>0</v>
      </c>
      <c r="E52" s="138">
        <v>4225725</v>
      </c>
    </row>
    <row r="53" spans="1:5" ht="12.75">
      <c r="A53" s="133" t="s">
        <v>448</v>
      </c>
      <c r="B53" s="134" t="s">
        <v>449</v>
      </c>
      <c r="C53" s="135">
        <v>3081614</v>
      </c>
      <c r="D53" s="135">
        <v>0</v>
      </c>
      <c r="E53" s="135">
        <v>3081614</v>
      </c>
    </row>
    <row r="54" spans="1:5" ht="12.75">
      <c r="A54" s="133" t="s">
        <v>344</v>
      </c>
      <c r="B54" s="134" t="s">
        <v>345</v>
      </c>
      <c r="C54" s="135">
        <v>60801</v>
      </c>
      <c r="D54" s="135">
        <v>0</v>
      </c>
      <c r="E54" s="135">
        <v>60801</v>
      </c>
    </row>
    <row r="55" spans="1:5" ht="12.75">
      <c r="A55" s="133" t="s">
        <v>346</v>
      </c>
      <c r="B55" s="134" t="s">
        <v>347</v>
      </c>
      <c r="C55" s="135">
        <v>43417</v>
      </c>
      <c r="D55" s="135">
        <v>0</v>
      </c>
      <c r="E55" s="135">
        <v>61156</v>
      </c>
    </row>
    <row r="56" spans="1:5" ht="12.75">
      <c r="A56" s="133" t="s">
        <v>348</v>
      </c>
      <c r="B56" s="134" t="s">
        <v>349</v>
      </c>
      <c r="C56" s="135">
        <v>17738</v>
      </c>
      <c r="D56" s="135">
        <v>0</v>
      </c>
      <c r="E56" s="135">
        <v>30351</v>
      </c>
    </row>
    <row r="57" spans="1:5" ht="12.75">
      <c r="A57" s="136" t="s">
        <v>350</v>
      </c>
      <c r="B57" s="137" t="s">
        <v>351</v>
      </c>
      <c r="C57" s="138">
        <v>3203570</v>
      </c>
      <c r="D57" s="138">
        <v>0</v>
      </c>
      <c r="E57" s="138">
        <v>3233922</v>
      </c>
    </row>
    <row r="58" spans="1:5" ht="12.75">
      <c r="A58" s="133" t="s">
        <v>352</v>
      </c>
      <c r="B58" s="134" t="s">
        <v>353</v>
      </c>
      <c r="C58" s="135">
        <v>1518</v>
      </c>
      <c r="D58" s="135">
        <v>0</v>
      </c>
      <c r="E58" s="135">
        <v>41638</v>
      </c>
    </row>
    <row r="59" spans="1:5" ht="25.5">
      <c r="A59" s="133" t="s">
        <v>450</v>
      </c>
      <c r="B59" s="134" t="s">
        <v>451</v>
      </c>
      <c r="C59" s="135">
        <v>112</v>
      </c>
      <c r="D59" s="135">
        <v>0</v>
      </c>
      <c r="E59" s="135">
        <v>112</v>
      </c>
    </row>
    <row r="60" spans="1:5" ht="12.75">
      <c r="A60" s="136" t="s">
        <v>354</v>
      </c>
      <c r="B60" s="137" t="s">
        <v>355</v>
      </c>
      <c r="C60" s="138">
        <v>1630</v>
      </c>
      <c r="D60" s="138">
        <v>0</v>
      </c>
      <c r="E60" s="138">
        <v>41750</v>
      </c>
    </row>
    <row r="61" spans="1:5" ht="12.75">
      <c r="A61" s="133" t="s">
        <v>356</v>
      </c>
      <c r="B61" s="134" t="s">
        <v>357</v>
      </c>
      <c r="C61" s="135">
        <v>62335</v>
      </c>
      <c r="D61" s="135">
        <v>0</v>
      </c>
      <c r="E61" s="135">
        <v>97</v>
      </c>
    </row>
    <row r="62" spans="1:5" ht="25.5">
      <c r="A62" s="133" t="s">
        <v>452</v>
      </c>
      <c r="B62" s="134" t="s">
        <v>453</v>
      </c>
      <c r="C62" s="135">
        <v>0</v>
      </c>
      <c r="D62" s="135">
        <v>0</v>
      </c>
      <c r="E62" s="135">
        <v>4935</v>
      </c>
    </row>
    <row r="63" spans="1:5" ht="25.5">
      <c r="A63" s="133" t="s">
        <v>454</v>
      </c>
      <c r="B63" s="134" t="s">
        <v>455</v>
      </c>
      <c r="C63" s="135">
        <v>52696</v>
      </c>
      <c r="D63" s="135">
        <v>0</v>
      </c>
      <c r="E63" s="135">
        <v>54748</v>
      </c>
    </row>
    <row r="64" spans="1:5" ht="12.75">
      <c r="A64" s="136" t="s">
        <v>358</v>
      </c>
      <c r="B64" s="137" t="s">
        <v>359</v>
      </c>
      <c r="C64" s="138">
        <v>115031</v>
      </c>
      <c r="D64" s="138">
        <v>0</v>
      </c>
      <c r="E64" s="138">
        <v>59780</v>
      </c>
    </row>
    <row r="65" spans="1:5" ht="12.75">
      <c r="A65" s="133" t="s">
        <v>360</v>
      </c>
      <c r="B65" s="134" t="s">
        <v>361</v>
      </c>
      <c r="C65" s="135">
        <v>8129</v>
      </c>
      <c r="D65" s="135">
        <v>0</v>
      </c>
      <c r="E65" s="135">
        <v>6295</v>
      </c>
    </row>
    <row r="66" spans="1:5" ht="12.75">
      <c r="A66" s="133" t="s">
        <v>456</v>
      </c>
      <c r="B66" s="134" t="s">
        <v>457</v>
      </c>
      <c r="C66" s="135">
        <v>0</v>
      </c>
      <c r="D66" s="135">
        <v>0</v>
      </c>
      <c r="E66" s="135">
        <v>6295</v>
      </c>
    </row>
    <row r="67" spans="1:5" ht="12.75">
      <c r="A67" s="133" t="s">
        <v>362</v>
      </c>
      <c r="B67" s="134" t="s">
        <v>363</v>
      </c>
      <c r="C67" s="135">
        <v>8129</v>
      </c>
      <c r="D67" s="135">
        <v>0</v>
      </c>
      <c r="E67" s="135">
        <v>0</v>
      </c>
    </row>
    <row r="68" spans="1:5" ht="12.75">
      <c r="A68" s="133" t="s">
        <v>458</v>
      </c>
      <c r="B68" s="134" t="s">
        <v>459</v>
      </c>
      <c r="C68" s="135">
        <v>0</v>
      </c>
      <c r="D68" s="135">
        <v>0</v>
      </c>
      <c r="E68" s="135">
        <v>763</v>
      </c>
    </row>
    <row r="69" spans="1:5" ht="12.75">
      <c r="A69" s="136" t="s">
        <v>364</v>
      </c>
      <c r="B69" s="137" t="s">
        <v>365</v>
      </c>
      <c r="C69" s="138">
        <v>8129</v>
      </c>
      <c r="D69" s="138">
        <v>0</v>
      </c>
      <c r="E69" s="138">
        <v>7058</v>
      </c>
    </row>
    <row r="70" spans="1:5" ht="12.75">
      <c r="A70" s="136" t="s">
        <v>366</v>
      </c>
      <c r="B70" s="137" t="s">
        <v>367</v>
      </c>
      <c r="C70" s="138">
        <v>124790</v>
      </c>
      <c r="D70" s="138">
        <v>0</v>
      </c>
      <c r="E70" s="138">
        <v>108588</v>
      </c>
    </row>
    <row r="71" spans="1:5" ht="12.75">
      <c r="A71" s="133" t="s">
        <v>368</v>
      </c>
      <c r="B71" s="134" t="s">
        <v>369</v>
      </c>
      <c r="C71" s="135">
        <v>1283</v>
      </c>
      <c r="D71" s="135">
        <v>0</v>
      </c>
      <c r="E71" s="135">
        <v>1438</v>
      </c>
    </row>
    <row r="72" spans="1:5" ht="12.75">
      <c r="A72" s="133" t="s">
        <v>460</v>
      </c>
      <c r="B72" s="134" t="s">
        <v>461</v>
      </c>
      <c r="C72" s="135">
        <v>0</v>
      </c>
      <c r="D72" s="135">
        <v>0</v>
      </c>
      <c r="E72" s="135">
        <v>881777</v>
      </c>
    </row>
    <row r="73" spans="1:5" ht="12.75">
      <c r="A73" s="136" t="s">
        <v>370</v>
      </c>
      <c r="B73" s="137" t="s">
        <v>371</v>
      </c>
      <c r="C73" s="138">
        <v>1283</v>
      </c>
      <c r="D73" s="138">
        <v>0</v>
      </c>
      <c r="E73" s="138">
        <v>883215</v>
      </c>
    </row>
    <row r="74" spans="1:5" ht="12.75">
      <c r="A74" s="136" t="s">
        <v>372</v>
      </c>
      <c r="B74" s="137" t="s">
        <v>373</v>
      </c>
      <c r="C74" s="138">
        <v>3329643</v>
      </c>
      <c r="D74" s="138">
        <v>0</v>
      </c>
      <c r="E74" s="138">
        <v>4225725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132" customWidth="1"/>
    <col min="2" max="2" width="70.7109375" style="132" bestFit="1" customWidth="1"/>
    <col min="3" max="3" width="11.28125" style="132" bestFit="1" customWidth="1"/>
    <col min="4" max="4" width="15.00390625" style="132" bestFit="1" customWidth="1"/>
    <col min="5" max="5" width="12.140625" style="132" bestFit="1" customWidth="1"/>
    <col min="6" max="16384" width="9.140625" style="132" customWidth="1"/>
  </cols>
  <sheetData>
    <row r="1" ht="12.75">
      <c r="E1" s="132" t="s">
        <v>22</v>
      </c>
    </row>
    <row r="2" spans="1:5" ht="12.75">
      <c r="A2" s="197" t="s">
        <v>379</v>
      </c>
      <c r="B2" s="196"/>
      <c r="C2" s="196"/>
      <c r="D2" s="196"/>
      <c r="E2" s="196"/>
    </row>
    <row r="3" spans="1:5" ht="12.75">
      <c r="A3" s="139"/>
      <c r="B3" s="139" t="s">
        <v>291</v>
      </c>
      <c r="C3" s="139" t="s">
        <v>315</v>
      </c>
      <c r="D3" s="139" t="s">
        <v>316</v>
      </c>
      <c r="E3" s="139" t="s">
        <v>317</v>
      </c>
    </row>
    <row r="4" spans="1:5" ht="12.75">
      <c r="A4" s="139">
        <v>1</v>
      </c>
      <c r="B4" s="139">
        <v>2</v>
      </c>
      <c r="C4" s="139">
        <v>3</v>
      </c>
      <c r="D4" s="139">
        <v>4</v>
      </c>
      <c r="E4" s="139">
        <v>5</v>
      </c>
    </row>
    <row r="5" spans="1:5" ht="12.75">
      <c r="A5" s="133" t="s">
        <v>328</v>
      </c>
      <c r="B5" s="134" t="s">
        <v>329</v>
      </c>
      <c r="C5" s="135">
        <v>24</v>
      </c>
      <c r="D5" s="135">
        <v>0</v>
      </c>
      <c r="E5" s="135">
        <v>0</v>
      </c>
    </row>
    <row r="6" spans="1:5" ht="12.75">
      <c r="A6" s="136" t="s">
        <v>330</v>
      </c>
      <c r="B6" s="137" t="s">
        <v>331</v>
      </c>
      <c r="C6" s="138">
        <v>24</v>
      </c>
      <c r="D6" s="138">
        <v>0</v>
      </c>
      <c r="E6" s="138">
        <v>0</v>
      </c>
    </row>
    <row r="7" spans="1:5" ht="12.75">
      <c r="A7" s="133" t="s">
        <v>332</v>
      </c>
      <c r="B7" s="134" t="s">
        <v>333</v>
      </c>
      <c r="C7" s="135">
        <v>5233</v>
      </c>
      <c r="D7" s="135">
        <v>0</v>
      </c>
      <c r="E7" s="135">
        <v>980</v>
      </c>
    </row>
    <row r="8" spans="1:5" ht="12.75">
      <c r="A8" s="136" t="s">
        <v>334</v>
      </c>
      <c r="B8" s="137" t="s">
        <v>335</v>
      </c>
      <c r="C8" s="138">
        <v>5233</v>
      </c>
      <c r="D8" s="138">
        <v>0</v>
      </c>
      <c r="E8" s="138">
        <v>980</v>
      </c>
    </row>
    <row r="9" spans="1:5" ht="12.75">
      <c r="A9" s="136" t="s">
        <v>336</v>
      </c>
      <c r="B9" s="137" t="s">
        <v>337</v>
      </c>
      <c r="C9" s="138">
        <v>5257</v>
      </c>
      <c r="D9" s="138">
        <v>0</v>
      </c>
      <c r="E9" s="138">
        <v>980</v>
      </c>
    </row>
    <row r="10" spans="1:5" ht="12.75">
      <c r="A10" s="133" t="s">
        <v>375</v>
      </c>
      <c r="B10" s="134" t="s">
        <v>376</v>
      </c>
      <c r="C10" s="135">
        <v>518</v>
      </c>
      <c r="D10" s="135">
        <v>0</v>
      </c>
      <c r="E10" s="135">
        <v>0</v>
      </c>
    </row>
    <row r="11" spans="1:5" ht="12.75">
      <c r="A11" s="136" t="s">
        <v>377</v>
      </c>
      <c r="B11" s="137" t="s">
        <v>378</v>
      </c>
      <c r="C11" s="138">
        <v>518</v>
      </c>
      <c r="D11" s="138">
        <v>0</v>
      </c>
      <c r="E11" s="138">
        <v>0</v>
      </c>
    </row>
    <row r="12" spans="1:5" ht="12.75">
      <c r="A12" s="133" t="s">
        <v>338</v>
      </c>
      <c r="B12" s="134" t="s">
        <v>339</v>
      </c>
      <c r="C12" s="135">
        <v>3331</v>
      </c>
      <c r="D12" s="135">
        <v>0</v>
      </c>
      <c r="E12" s="135">
        <v>2118</v>
      </c>
    </row>
    <row r="13" spans="1:5" ht="12.75">
      <c r="A13" s="136" t="s">
        <v>340</v>
      </c>
      <c r="B13" s="137" t="s">
        <v>341</v>
      </c>
      <c r="C13" s="138">
        <v>3331</v>
      </c>
      <c r="D13" s="138">
        <v>0</v>
      </c>
      <c r="E13" s="138">
        <v>2118</v>
      </c>
    </row>
    <row r="14" spans="1:5" ht="12.75">
      <c r="A14" s="136" t="s">
        <v>342</v>
      </c>
      <c r="B14" s="137" t="s">
        <v>343</v>
      </c>
      <c r="C14" s="138">
        <v>9106</v>
      </c>
      <c r="D14" s="138">
        <v>0</v>
      </c>
      <c r="E14" s="138">
        <v>3098</v>
      </c>
    </row>
    <row r="15" spans="1:5" ht="12.75">
      <c r="A15" s="133" t="s">
        <v>346</v>
      </c>
      <c r="B15" s="134" t="s">
        <v>347</v>
      </c>
      <c r="C15" s="135">
        <v>0</v>
      </c>
      <c r="D15" s="135">
        <v>0</v>
      </c>
      <c r="E15" s="135">
        <v>8713</v>
      </c>
    </row>
    <row r="16" spans="1:5" ht="12.75">
      <c r="A16" s="133" t="s">
        <v>348</v>
      </c>
      <c r="B16" s="134" t="s">
        <v>349</v>
      </c>
      <c r="C16" s="135">
        <v>8713</v>
      </c>
      <c r="D16" s="135">
        <v>0</v>
      </c>
      <c r="E16" s="135">
        <v>-7353</v>
      </c>
    </row>
    <row r="17" spans="1:5" ht="12.75">
      <c r="A17" s="136" t="s">
        <v>350</v>
      </c>
      <c r="B17" s="137" t="s">
        <v>351</v>
      </c>
      <c r="C17" s="138">
        <v>8713</v>
      </c>
      <c r="D17" s="138">
        <v>0</v>
      </c>
      <c r="E17" s="138">
        <v>1360</v>
      </c>
    </row>
    <row r="18" spans="1:5" ht="12.75">
      <c r="A18" s="133" t="s">
        <v>352</v>
      </c>
      <c r="B18" s="134" t="s">
        <v>353</v>
      </c>
      <c r="C18" s="135">
        <v>304</v>
      </c>
      <c r="D18" s="135">
        <v>0</v>
      </c>
      <c r="E18" s="135">
        <v>0</v>
      </c>
    </row>
    <row r="19" spans="1:5" ht="12.75">
      <c r="A19" s="136" t="s">
        <v>354</v>
      </c>
      <c r="B19" s="137" t="s">
        <v>355</v>
      </c>
      <c r="C19" s="138">
        <v>304</v>
      </c>
      <c r="D19" s="138">
        <v>0</v>
      </c>
      <c r="E19" s="138">
        <v>0</v>
      </c>
    </row>
    <row r="20" spans="1:5" ht="12.75">
      <c r="A20" s="133" t="s">
        <v>360</v>
      </c>
      <c r="B20" s="134" t="s">
        <v>361</v>
      </c>
      <c r="C20" s="135">
        <v>0</v>
      </c>
      <c r="D20" s="135">
        <v>0</v>
      </c>
      <c r="E20" s="135">
        <v>1738</v>
      </c>
    </row>
    <row r="21" spans="1:5" ht="12.75">
      <c r="A21" s="133" t="s">
        <v>362</v>
      </c>
      <c r="B21" s="134" t="s">
        <v>363</v>
      </c>
      <c r="C21" s="135">
        <v>0</v>
      </c>
      <c r="D21" s="135">
        <v>0</v>
      </c>
      <c r="E21" s="135">
        <v>1738</v>
      </c>
    </row>
    <row r="22" spans="1:5" ht="12.75">
      <c r="A22" s="136" t="s">
        <v>364</v>
      </c>
      <c r="B22" s="137" t="s">
        <v>365</v>
      </c>
      <c r="C22" s="138">
        <v>0</v>
      </c>
      <c r="D22" s="138">
        <v>0</v>
      </c>
      <c r="E22" s="138">
        <v>1738</v>
      </c>
    </row>
    <row r="23" spans="1:5" ht="12.75">
      <c r="A23" s="136" t="s">
        <v>366</v>
      </c>
      <c r="B23" s="137" t="s">
        <v>367</v>
      </c>
      <c r="C23" s="138">
        <v>304</v>
      </c>
      <c r="D23" s="138">
        <v>0</v>
      </c>
      <c r="E23" s="138">
        <v>1738</v>
      </c>
    </row>
    <row r="24" spans="1:5" ht="12.75">
      <c r="A24" s="133" t="s">
        <v>368</v>
      </c>
      <c r="B24" s="134" t="s">
        <v>369</v>
      </c>
      <c r="C24" s="135">
        <v>89</v>
      </c>
      <c r="D24" s="135">
        <v>0</v>
      </c>
      <c r="E24" s="135">
        <v>0</v>
      </c>
    </row>
    <row r="25" spans="1:5" ht="12.75">
      <c r="A25" s="136" t="s">
        <v>370</v>
      </c>
      <c r="B25" s="137" t="s">
        <v>371</v>
      </c>
      <c r="C25" s="138">
        <v>89</v>
      </c>
      <c r="D25" s="138">
        <v>0</v>
      </c>
      <c r="E25" s="138">
        <v>0</v>
      </c>
    </row>
    <row r="26" spans="1:5" ht="12.75">
      <c r="A26" s="136" t="s">
        <v>372</v>
      </c>
      <c r="B26" s="137" t="s">
        <v>373</v>
      </c>
      <c r="C26" s="138">
        <v>9106</v>
      </c>
      <c r="D26" s="138">
        <v>0</v>
      </c>
      <c r="E26" s="138">
        <v>3098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8.140625" style="132" customWidth="1"/>
    <col min="2" max="2" width="74.28125" style="132" bestFit="1" customWidth="1"/>
    <col min="3" max="3" width="13.140625" style="132" bestFit="1" customWidth="1"/>
    <col min="4" max="4" width="17.421875" style="132" bestFit="1" customWidth="1"/>
    <col min="5" max="5" width="13.7109375" style="132" bestFit="1" customWidth="1"/>
    <col min="6" max="16384" width="9.140625" style="132" customWidth="1"/>
  </cols>
  <sheetData>
    <row r="1" ht="12.75">
      <c r="E1" s="132" t="s">
        <v>23</v>
      </c>
    </row>
    <row r="2" spans="1:5" ht="12.75">
      <c r="A2" s="195" t="s">
        <v>374</v>
      </c>
      <c r="B2" s="196"/>
      <c r="C2" s="196"/>
      <c r="D2" s="196"/>
      <c r="E2" s="196"/>
    </row>
    <row r="3" spans="1:5" ht="15.75">
      <c r="A3" s="131"/>
      <c r="B3" s="131" t="s">
        <v>291</v>
      </c>
      <c r="C3" s="131" t="s">
        <v>315</v>
      </c>
      <c r="D3" s="131" t="s">
        <v>316</v>
      </c>
      <c r="E3" s="131" t="s">
        <v>317</v>
      </c>
    </row>
    <row r="4" spans="1:5" ht="15.75">
      <c r="A4" s="131">
        <v>1</v>
      </c>
      <c r="B4" s="131">
        <v>2</v>
      </c>
      <c r="C4" s="131">
        <v>3</v>
      </c>
      <c r="D4" s="131">
        <v>4</v>
      </c>
      <c r="E4" s="131">
        <v>5</v>
      </c>
    </row>
    <row r="5" spans="1:5" ht="12.75">
      <c r="A5" s="133" t="s">
        <v>318</v>
      </c>
      <c r="B5" s="134" t="s">
        <v>319</v>
      </c>
      <c r="C5" s="135">
        <v>1363</v>
      </c>
      <c r="D5" s="135">
        <v>0</v>
      </c>
      <c r="E5" s="135">
        <v>329</v>
      </c>
    </row>
    <row r="6" spans="1:5" ht="12.75">
      <c r="A6" s="136" t="s">
        <v>320</v>
      </c>
      <c r="B6" s="137" t="s">
        <v>321</v>
      </c>
      <c r="C6" s="138">
        <v>1363</v>
      </c>
      <c r="D6" s="138">
        <v>0</v>
      </c>
      <c r="E6" s="138">
        <v>329</v>
      </c>
    </row>
    <row r="7" spans="1:5" ht="12.75">
      <c r="A7" s="133" t="s">
        <v>322</v>
      </c>
      <c r="B7" s="134" t="s">
        <v>323</v>
      </c>
      <c r="C7" s="135">
        <v>2259</v>
      </c>
      <c r="D7" s="135">
        <v>0</v>
      </c>
      <c r="E7" s="135">
        <v>1810</v>
      </c>
    </row>
    <row r="8" spans="1:5" ht="12.75">
      <c r="A8" s="136" t="s">
        <v>324</v>
      </c>
      <c r="B8" s="137" t="s">
        <v>325</v>
      </c>
      <c r="C8" s="138">
        <v>2259</v>
      </c>
      <c r="D8" s="138">
        <v>0</v>
      </c>
      <c r="E8" s="138">
        <v>1810</v>
      </c>
    </row>
    <row r="9" spans="1:5" ht="12.75">
      <c r="A9" s="136" t="s">
        <v>326</v>
      </c>
      <c r="B9" s="137" t="s">
        <v>327</v>
      </c>
      <c r="C9" s="138">
        <v>3622</v>
      </c>
      <c r="D9" s="138">
        <v>0</v>
      </c>
      <c r="E9" s="138">
        <v>2139</v>
      </c>
    </row>
    <row r="10" spans="1:5" ht="12.75">
      <c r="A10" s="133" t="s">
        <v>328</v>
      </c>
      <c r="B10" s="134" t="s">
        <v>329</v>
      </c>
      <c r="C10" s="135">
        <v>121</v>
      </c>
      <c r="D10" s="135">
        <v>0</v>
      </c>
      <c r="E10" s="135">
        <v>5</v>
      </c>
    </row>
    <row r="11" spans="1:5" ht="12.75">
      <c r="A11" s="136" t="s">
        <v>330</v>
      </c>
      <c r="B11" s="137" t="s">
        <v>331</v>
      </c>
      <c r="C11" s="138">
        <v>121</v>
      </c>
      <c r="D11" s="138">
        <v>0</v>
      </c>
      <c r="E11" s="138">
        <v>5</v>
      </c>
    </row>
    <row r="12" spans="1:5" ht="12.75">
      <c r="A12" s="133" t="s">
        <v>332</v>
      </c>
      <c r="B12" s="134" t="s">
        <v>333</v>
      </c>
      <c r="C12" s="135">
        <v>652</v>
      </c>
      <c r="D12" s="135">
        <v>0</v>
      </c>
      <c r="E12" s="135">
        <v>578</v>
      </c>
    </row>
    <row r="13" spans="1:5" ht="12.75">
      <c r="A13" s="136" t="s">
        <v>334</v>
      </c>
      <c r="B13" s="137" t="s">
        <v>335</v>
      </c>
      <c r="C13" s="138">
        <v>652</v>
      </c>
      <c r="D13" s="138">
        <v>0</v>
      </c>
      <c r="E13" s="138">
        <v>578</v>
      </c>
    </row>
    <row r="14" spans="1:5" ht="12.75">
      <c r="A14" s="136" t="s">
        <v>336</v>
      </c>
      <c r="B14" s="137" t="s">
        <v>337</v>
      </c>
      <c r="C14" s="138">
        <v>773</v>
      </c>
      <c r="D14" s="138">
        <v>0</v>
      </c>
      <c r="E14" s="138">
        <v>583</v>
      </c>
    </row>
    <row r="15" spans="1:5" ht="12.75">
      <c r="A15" s="133" t="s">
        <v>338</v>
      </c>
      <c r="B15" s="134" t="s">
        <v>339</v>
      </c>
      <c r="C15" s="135">
        <v>1205</v>
      </c>
      <c r="D15" s="135">
        <v>0</v>
      </c>
      <c r="E15" s="135">
        <v>691</v>
      </c>
    </row>
    <row r="16" spans="1:5" ht="12.75">
      <c r="A16" s="136" t="s">
        <v>340</v>
      </c>
      <c r="B16" s="137" t="s">
        <v>341</v>
      </c>
      <c r="C16" s="138">
        <v>1205</v>
      </c>
      <c r="D16" s="138">
        <v>0</v>
      </c>
      <c r="E16" s="138">
        <v>691</v>
      </c>
    </row>
    <row r="17" spans="1:5" ht="12.75">
      <c r="A17" s="136" t="s">
        <v>342</v>
      </c>
      <c r="B17" s="137" t="s">
        <v>343</v>
      </c>
      <c r="C17" s="138">
        <v>5600</v>
      </c>
      <c r="D17" s="138">
        <v>0</v>
      </c>
      <c r="E17" s="138">
        <v>3413</v>
      </c>
    </row>
    <row r="18" spans="1:5" ht="12.75">
      <c r="A18" s="133" t="s">
        <v>344</v>
      </c>
      <c r="B18" s="134" t="s">
        <v>345</v>
      </c>
      <c r="C18" s="135">
        <v>10766</v>
      </c>
      <c r="D18" s="135">
        <v>0</v>
      </c>
      <c r="E18" s="135">
        <v>10766</v>
      </c>
    </row>
    <row r="19" spans="1:5" ht="12.75">
      <c r="A19" s="133" t="s">
        <v>346</v>
      </c>
      <c r="B19" s="134" t="s">
        <v>347</v>
      </c>
      <c r="C19" s="135">
        <v>5305</v>
      </c>
      <c r="D19" s="135">
        <v>0</v>
      </c>
      <c r="E19" s="135">
        <v>-5879</v>
      </c>
    </row>
    <row r="20" spans="1:5" ht="12.75">
      <c r="A20" s="133" t="s">
        <v>348</v>
      </c>
      <c r="B20" s="134" t="s">
        <v>349</v>
      </c>
      <c r="C20" s="135">
        <v>-11183</v>
      </c>
      <c r="D20" s="135">
        <v>0</v>
      </c>
      <c r="E20" s="135">
        <v>-2017</v>
      </c>
    </row>
    <row r="21" spans="1:5" ht="12.75">
      <c r="A21" s="136" t="s">
        <v>350</v>
      </c>
      <c r="B21" s="137" t="s">
        <v>351</v>
      </c>
      <c r="C21" s="138">
        <v>4888</v>
      </c>
      <c r="D21" s="138">
        <v>0</v>
      </c>
      <c r="E21" s="138">
        <v>2870</v>
      </c>
    </row>
    <row r="22" spans="1:5" ht="12.75">
      <c r="A22" s="133" t="s">
        <v>352</v>
      </c>
      <c r="B22" s="134" t="s">
        <v>353</v>
      </c>
      <c r="C22" s="135">
        <v>305</v>
      </c>
      <c r="D22" s="135">
        <v>0</v>
      </c>
      <c r="E22" s="135">
        <v>0</v>
      </c>
    </row>
    <row r="23" spans="1:5" ht="12.75">
      <c r="A23" s="136" t="s">
        <v>354</v>
      </c>
      <c r="B23" s="137" t="s">
        <v>355</v>
      </c>
      <c r="C23" s="138">
        <v>305</v>
      </c>
      <c r="D23" s="138">
        <v>0</v>
      </c>
      <c r="E23" s="138">
        <v>0</v>
      </c>
    </row>
    <row r="24" spans="1:5" ht="12.75">
      <c r="A24" s="133" t="s">
        <v>356</v>
      </c>
      <c r="B24" s="134" t="s">
        <v>357</v>
      </c>
      <c r="C24" s="135">
        <v>137</v>
      </c>
      <c r="D24" s="135">
        <v>0</v>
      </c>
      <c r="E24" s="135">
        <v>0</v>
      </c>
    </row>
    <row r="25" spans="1:5" ht="12.75">
      <c r="A25" s="136" t="s">
        <v>358</v>
      </c>
      <c r="B25" s="137" t="s">
        <v>359</v>
      </c>
      <c r="C25" s="138">
        <v>137</v>
      </c>
      <c r="D25" s="138">
        <v>0</v>
      </c>
      <c r="E25" s="138">
        <v>0</v>
      </c>
    </row>
    <row r="26" spans="1:5" ht="12.75">
      <c r="A26" s="133" t="s">
        <v>360</v>
      </c>
      <c r="B26" s="134" t="s">
        <v>361</v>
      </c>
      <c r="C26" s="135">
        <v>0</v>
      </c>
      <c r="D26" s="135">
        <v>0</v>
      </c>
      <c r="E26" s="135">
        <v>543</v>
      </c>
    </row>
    <row r="27" spans="1:5" ht="12.75">
      <c r="A27" s="133" t="s">
        <v>362</v>
      </c>
      <c r="B27" s="134" t="s">
        <v>363</v>
      </c>
      <c r="C27" s="135">
        <v>0</v>
      </c>
      <c r="D27" s="135">
        <v>0</v>
      </c>
      <c r="E27" s="135">
        <v>543</v>
      </c>
    </row>
    <row r="28" spans="1:5" ht="12.75">
      <c r="A28" s="136" t="s">
        <v>364</v>
      </c>
      <c r="B28" s="137" t="s">
        <v>365</v>
      </c>
      <c r="C28" s="138">
        <v>0</v>
      </c>
      <c r="D28" s="138">
        <v>0</v>
      </c>
      <c r="E28" s="138">
        <v>543</v>
      </c>
    </row>
    <row r="29" spans="1:5" ht="12.75">
      <c r="A29" s="136" t="s">
        <v>366</v>
      </c>
      <c r="B29" s="137" t="s">
        <v>367</v>
      </c>
      <c r="C29" s="138">
        <v>442</v>
      </c>
      <c r="D29" s="138">
        <v>0</v>
      </c>
      <c r="E29" s="138">
        <v>543</v>
      </c>
    </row>
    <row r="30" spans="1:5" ht="12.75">
      <c r="A30" s="133" t="s">
        <v>368</v>
      </c>
      <c r="B30" s="134" t="s">
        <v>369</v>
      </c>
      <c r="C30" s="135">
        <v>270</v>
      </c>
      <c r="D30" s="135">
        <v>0</v>
      </c>
      <c r="E30" s="135">
        <v>0</v>
      </c>
    </row>
    <row r="31" spans="1:5" ht="12.75">
      <c r="A31" s="136" t="s">
        <v>370</v>
      </c>
      <c r="B31" s="137" t="s">
        <v>371</v>
      </c>
      <c r="C31" s="138">
        <v>270</v>
      </c>
      <c r="D31" s="138">
        <v>0</v>
      </c>
      <c r="E31" s="138">
        <v>0</v>
      </c>
    </row>
    <row r="32" spans="1:5" ht="12.75">
      <c r="A32" s="136" t="s">
        <v>372</v>
      </c>
      <c r="B32" s="137" t="s">
        <v>373</v>
      </c>
      <c r="C32" s="138">
        <v>5600</v>
      </c>
      <c r="D32" s="138">
        <v>0</v>
      </c>
      <c r="E32" s="138">
        <v>3413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4.00390625" style="132" bestFit="1" customWidth="1"/>
    <col min="2" max="2" width="78.421875" style="132" bestFit="1" customWidth="1"/>
    <col min="3" max="3" width="13.140625" style="132" bestFit="1" customWidth="1"/>
    <col min="4" max="4" width="17.421875" style="132" bestFit="1" customWidth="1"/>
    <col min="5" max="5" width="13.7109375" style="132" bestFit="1" customWidth="1"/>
    <col min="6" max="16384" width="9.140625" style="132" customWidth="1"/>
  </cols>
  <sheetData>
    <row r="1" ht="12.75">
      <c r="E1" s="132" t="s">
        <v>580</v>
      </c>
    </row>
    <row r="2" spans="1:5" ht="12.75">
      <c r="A2" s="195" t="s">
        <v>493</v>
      </c>
      <c r="B2" s="196"/>
      <c r="C2" s="196"/>
      <c r="D2" s="196"/>
      <c r="E2" s="196"/>
    </row>
    <row r="3" spans="1:5" ht="15.75">
      <c r="A3" s="131"/>
      <c r="B3" s="131" t="s">
        <v>291</v>
      </c>
      <c r="C3" s="131" t="s">
        <v>315</v>
      </c>
      <c r="D3" s="131" t="s">
        <v>316</v>
      </c>
      <c r="E3" s="131" t="s">
        <v>317</v>
      </c>
    </row>
    <row r="4" spans="1:5" ht="15.75">
      <c r="A4" s="131">
        <v>1</v>
      </c>
      <c r="B4" s="131">
        <v>2</v>
      </c>
      <c r="C4" s="131">
        <v>3</v>
      </c>
      <c r="D4" s="131">
        <v>4</v>
      </c>
      <c r="E4" s="131">
        <v>5</v>
      </c>
    </row>
    <row r="5" spans="1:5" ht="12.75">
      <c r="A5" s="133" t="s">
        <v>318</v>
      </c>
      <c r="B5" s="134" t="s">
        <v>319</v>
      </c>
      <c r="C5" s="135">
        <v>2889</v>
      </c>
      <c r="D5" s="135">
        <v>0</v>
      </c>
      <c r="E5" s="135">
        <v>1539</v>
      </c>
    </row>
    <row r="6" spans="1:5" ht="12.75">
      <c r="A6" s="136" t="s">
        <v>320</v>
      </c>
      <c r="B6" s="137" t="s">
        <v>321</v>
      </c>
      <c r="C6" s="138">
        <v>2889</v>
      </c>
      <c r="D6" s="138">
        <v>0</v>
      </c>
      <c r="E6" s="138">
        <v>1539</v>
      </c>
    </row>
    <row r="7" spans="1:5" ht="12.75">
      <c r="A7" s="133" t="s">
        <v>384</v>
      </c>
      <c r="B7" s="134" t="s">
        <v>385</v>
      </c>
      <c r="C7" s="135">
        <v>2189221</v>
      </c>
      <c r="D7" s="135">
        <v>0</v>
      </c>
      <c r="E7" s="135">
        <v>2320699</v>
      </c>
    </row>
    <row r="8" spans="1:5" ht="12.75">
      <c r="A8" s="133" t="s">
        <v>322</v>
      </c>
      <c r="B8" s="134" t="s">
        <v>323</v>
      </c>
      <c r="C8" s="135">
        <v>167197</v>
      </c>
      <c r="D8" s="135">
        <v>0</v>
      </c>
      <c r="E8" s="135">
        <v>158410</v>
      </c>
    </row>
    <row r="9" spans="1:5" ht="12.75">
      <c r="A9" s="133" t="s">
        <v>386</v>
      </c>
      <c r="B9" s="134" t="s">
        <v>387</v>
      </c>
      <c r="C9" s="135">
        <v>143181</v>
      </c>
      <c r="D9" s="135">
        <v>0</v>
      </c>
      <c r="E9" s="135">
        <v>155093</v>
      </c>
    </row>
    <row r="10" spans="1:5" ht="12.75">
      <c r="A10" s="136" t="s">
        <v>324</v>
      </c>
      <c r="B10" s="137" t="s">
        <v>325</v>
      </c>
      <c r="C10" s="138">
        <v>2499599</v>
      </c>
      <c r="D10" s="138">
        <v>0</v>
      </c>
      <c r="E10" s="138">
        <v>2634202</v>
      </c>
    </row>
    <row r="11" spans="1:5" ht="12.75">
      <c r="A11" s="136" t="s">
        <v>326</v>
      </c>
      <c r="B11" s="137" t="s">
        <v>327</v>
      </c>
      <c r="C11" s="138">
        <v>2502488</v>
      </c>
      <c r="D11" s="138">
        <v>0</v>
      </c>
      <c r="E11" s="138">
        <v>2635741</v>
      </c>
    </row>
    <row r="12" spans="1:5" ht="12.75">
      <c r="A12" s="133" t="s">
        <v>473</v>
      </c>
      <c r="B12" s="134" t="s">
        <v>474</v>
      </c>
      <c r="C12" s="135">
        <v>9977</v>
      </c>
      <c r="D12" s="135">
        <v>0</v>
      </c>
      <c r="E12" s="135">
        <v>18295</v>
      </c>
    </row>
    <row r="13" spans="1:5" ht="12.75">
      <c r="A13" s="136" t="s">
        <v>475</v>
      </c>
      <c r="B13" s="137" t="s">
        <v>476</v>
      </c>
      <c r="C13" s="138">
        <v>9977</v>
      </c>
      <c r="D13" s="138">
        <v>0</v>
      </c>
      <c r="E13" s="138">
        <v>18295</v>
      </c>
    </row>
    <row r="14" spans="1:5" ht="12.75">
      <c r="A14" s="136" t="s">
        <v>477</v>
      </c>
      <c r="B14" s="137" t="s">
        <v>478</v>
      </c>
      <c r="C14" s="138">
        <v>9977</v>
      </c>
      <c r="D14" s="138">
        <v>0</v>
      </c>
      <c r="E14" s="138">
        <v>18295</v>
      </c>
    </row>
    <row r="15" spans="1:5" ht="12.75">
      <c r="A15" s="133" t="s">
        <v>479</v>
      </c>
      <c r="B15" s="134" t="s">
        <v>480</v>
      </c>
      <c r="C15" s="135">
        <v>33600</v>
      </c>
      <c r="D15" s="135">
        <v>0</v>
      </c>
      <c r="E15" s="135">
        <v>45784</v>
      </c>
    </row>
    <row r="16" spans="1:5" ht="12.75">
      <c r="A16" s="136" t="s">
        <v>330</v>
      </c>
      <c r="B16" s="137" t="s">
        <v>331</v>
      </c>
      <c r="C16" s="138">
        <v>33600</v>
      </c>
      <c r="D16" s="138">
        <v>0</v>
      </c>
      <c r="E16" s="138">
        <v>45784</v>
      </c>
    </row>
    <row r="17" spans="1:5" ht="12.75">
      <c r="A17" s="133" t="s">
        <v>332</v>
      </c>
      <c r="B17" s="134" t="s">
        <v>333</v>
      </c>
      <c r="C17" s="135">
        <v>250376</v>
      </c>
      <c r="D17" s="135">
        <v>0</v>
      </c>
      <c r="E17" s="135">
        <v>336181</v>
      </c>
    </row>
    <row r="18" spans="1:5" ht="12.75">
      <c r="A18" s="136" t="s">
        <v>334</v>
      </c>
      <c r="B18" s="137" t="s">
        <v>335</v>
      </c>
      <c r="C18" s="138">
        <v>250376</v>
      </c>
      <c r="D18" s="138">
        <v>0</v>
      </c>
      <c r="E18" s="138">
        <v>336181</v>
      </c>
    </row>
    <row r="19" spans="1:5" ht="12.75">
      <c r="A19" s="136" t="s">
        <v>336</v>
      </c>
      <c r="B19" s="137" t="s">
        <v>337</v>
      </c>
      <c r="C19" s="138">
        <v>283976</v>
      </c>
      <c r="D19" s="138">
        <v>0</v>
      </c>
      <c r="E19" s="138">
        <v>381965</v>
      </c>
    </row>
    <row r="20" spans="1:5" ht="25.5">
      <c r="A20" s="133" t="s">
        <v>481</v>
      </c>
      <c r="B20" s="134" t="s">
        <v>482</v>
      </c>
      <c r="C20" s="135">
        <v>0</v>
      </c>
      <c r="D20" s="135">
        <v>0</v>
      </c>
      <c r="E20" s="135">
        <v>18972</v>
      </c>
    </row>
    <row r="21" spans="1:5" ht="12.75">
      <c r="A21" s="133" t="s">
        <v>408</v>
      </c>
      <c r="B21" s="134" t="s">
        <v>409</v>
      </c>
      <c r="C21" s="135">
        <v>15395</v>
      </c>
      <c r="D21" s="135">
        <v>0</v>
      </c>
      <c r="E21" s="135">
        <v>35297</v>
      </c>
    </row>
    <row r="22" spans="1:5" ht="25.5">
      <c r="A22" s="133" t="s">
        <v>410</v>
      </c>
      <c r="B22" s="134" t="s">
        <v>411</v>
      </c>
      <c r="C22" s="135">
        <v>0</v>
      </c>
      <c r="D22" s="135">
        <v>0</v>
      </c>
      <c r="E22" s="135">
        <v>1494</v>
      </c>
    </row>
    <row r="23" spans="1:5" ht="12.75">
      <c r="A23" s="133" t="s">
        <v>483</v>
      </c>
      <c r="B23" s="134" t="s">
        <v>484</v>
      </c>
      <c r="C23" s="135">
        <v>15139</v>
      </c>
      <c r="D23" s="135">
        <v>0</v>
      </c>
      <c r="E23" s="135">
        <v>17668</v>
      </c>
    </row>
    <row r="24" spans="1:5" ht="12.75">
      <c r="A24" s="133" t="s">
        <v>412</v>
      </c>
      <c r="B24" s="134" t="s">
        <v>413</v>
      </c>
      <c r="C24" s="135">
        <v>35</v>
      </c>
      <c r="D24" s="135">
        <v>0</v>
      </c>
      <c r="E24" s="135">
        <v>438</v>
      </c>
    </row>
    <row r="25" spans="1:5" ht="12.75">
      <c r="A25" s="133" t="s">
        <v>485</v>
      </c>
      <c r="B25" s="134" t="s">
        <v>486</v>
      </c>
      <c r="C25" s="135">
        <v>0</v>
      </c>
      <c r="D25" s="135">
        <v>0</v>
      </c>
      <c r="E25" s="135">
        <v>15355</v>
      </c>
    </row>
    <row r="26" spans="1:5" ht="12.75">
      <c r="A26" s="133" t="s">
        <v>487</v>
      </c>
      <c r="B26" s="134" t="s">
        <v>488</v>
      </c>
      <c r="C26" s="135">
        <v>0</v>
      </c>
      <c r="D26" s="135">
        <v>0</v>
      </c>
      <c r="E26" s="135">
        <v>180</v>
      </c>
    </row>
    <row r="27" spans="1:5" ht="12.75">
      <c r="A27" s="133" t="s">
        <v>414</v>
      </c>
      <c r="B27" s="134" t="s">
        <v>415</v>
      </c>
      <c r="C27" s="135">
        <v>221</v>
      </c>
      <c r="D27" s="135">
        <v>0</v>
      </c>
      <c r="E27" s="135">
        <v>162</v>
      </c>
    </row>
    <row r="28" spans="1:5" ht="12.75">
      <c r="A28" s="136" t="s">
        <v>420</v>
      </c>
      <c r="B28" s="137" t="s">
        <v>421</v>
      </c>
      <c r="C28" s="138">
        <v>15395</v>
      </c>
      <c r="D28" s="138">
        <v>0</v>
      </c>
      <c r="E28" s="138">
        <v>54269</v>
      </c>
    </row>
    <row r="29" spans="1:5" ht="12.75">
      <c r="A29" s="133" t="s">
        <v>422</v>
      </c>
      <c r="B29" s="134" t="s">
        <v>423</v>
      </c>
      <c r="C29" s="135">
        <v>15361</v>
      </c>
      <c r="D29" s="135">
        <v>0</v>
      </c>
      <c r="E29" s="135">
        <v>96</v>
      </c>
    </row>
    <row r="30" spans="1:5" ht="25.5">
      <c r="A30" s="133" t="s">
        <v>463</v>
      </c>
      <c r="B30" s="134" t="s">
        <v>464</v>
      </c>
      <c r="C30" s="135">
        <v>15361</v>
      </c>
      <c r="D30" s="135">
        <v>0</v>
      </c>
      <c r="E30" s="135">
        <v>96</v>
      </c>
    </row>
    <row r="31" spans="1:5" ht="12.75">
      <c r="A31" s="136" t="s">
        <v>434</v>
      </c>
      <c r="B31" s="137" t="s">
        <v>435</v>
      </c>
      <c r="C31" s="138">
        <v>15361</v>
      </c>
      <c r="D31" s="138">
        <v>0</v>
      </c>
      <c r="E31" s="138">
        <v>96</v>
      </c>
    </row>
    <row r="32" spans="1:5" ht="12.75">
      <c r="A32" s="136" t="s">
        <v>446</v>
      </c>
      <c r="B32" s="137" t="s">
        <v>447</v>
      </c>
      <c r="C32" s="138">
        <v>30756</v>
      </c>
      <c r="D32" s="138">
        <v>0</v>
      </c>
      <c r="E32" s="138">
        <v>54365</v>
      </c>
    </row>
    <row r="33" spans="1:5" ht="12.75">
      <c r="A33" s="133" t="s">
        <v>375</v>
      </c>
      <c r="B33" s="134" t="s">
        <v>376</v>
      </c>
      <c r="C33" s="135">
        <v>2795</v>
      </c>
      <c r="D33" s="135">
        <v>0</v>
      </c>
      <c r="E33" s="135">
        <v>0</v>
      </c>
    </row>
    <row r="34" spans="1:5" ht="25.5">
      <c r="A34" s="133" t="s">
        <v>489</v>
      </c>
      <c r="B34" s="134" t="s">
        <v>490</v>
      </c>
      <c r="C34" s="135">
        <v>123</v>
      </c>
      <c r="D34" s="135">
        <v>0</v>
      </c>
      <c r="E34" s="135">
        <v>10</v>
      </c>
    </row>
    <row r="35" spans="1:5" ht="12.75">
      <c r="A35" s="136" t="s">
        <v>377</v>
      </c>
      <c r="B35" s="137" t="s">
        <v>378</v>
      </c>
      <c r="C35" s="138">
        <v>2918</v>
      </c>
      <c r="D35" s="138">
        <v>0</v>
      </c>
      <c r="E35" s="138">
        <v>10</v>
      </c>
    </row>
    <row r="36" spans="1:5" ht="12.75">
      <c r="A36" s="133" t="s">
        <v>338</v>
      </c>
      <c r="B36" s="134" t="s">
        <v>339</v>
      </c>
      <c r="C36" s="135">
        <v>1070</v>
      </c>
      <c r="D36" s="135">
        <v>0</v>
      </c>
      <c r="E36" s="135">
        <v>2186</v>
      </c>
    </row>
    <row r="37" spans="1:5" ht="12.75">
      <c r="A37" s="136" t="s">
        <v>340</v>
      </c>
      <c r="B37" s="137" t="s">
        <v>341</v>
      </c>
      <c r="C37" s="138">
        <v>1070</v>
      </c>
      <c r="D37" s="138">
        <v>0</v>
      </c>
      <c r="E37" s="138">
        <v>2186</v>
      </c>
    </row>
    <row r="38" spans="1:5" ht="12.75">
      <c r="A38" s="136" t="s">
        <v>342</v>
      </c>
      <c r="B38" s="137" t="s">
        <v>343</v>
      </c>
      <c r="C38" s="138">
        <v>2831185</v>
      </c>
      <c r="D38" s="138">
        <v>0</v>
      </c>
      <c r="E38" s="138">
        <v>3092562</v>
      </c>
    </row>
    <row r="39" spans="1:5" ht="12.75">
      <c r="A39" s="133" t="s">
        <v>448</v>
      </c>
      <c r="B39" s="134" t="s">
        <v>449</v>
      </c>
      <c r="C39" s="135">
        <v>2398354</v>
      </c>
      <c r="D39" s="135">
        <v>0</v>
      </c>
      <c r="E39" s="135">
        <v>2398354</v>
      </c>
    </row>
    <row r="40" spans="1:5" ht="12.75">
      <c r="A40" s="133" t="s">
        <v>344</v>
      </c>
      <c r="B40" s="134" t="s">
        <v>345</v>
      </c>
      <c r="C40" s="135">
        <v>4577</v>
      </c>
      <c r="D40" s="135">
        <v>0</v>
      </c>
      <c r="E40" s="135">
        <v>4947</v>
      </c>
    </row>
    <row r="41" spans="1:5" ht="12.75">
      <c r="A41" s="133" t="s">
        <v>346</v>
      </c>
      <c r="B41" s="134" t="s">
        <v>347</v>
      </c>
      <c r="C41" s="135">
        <v>139360</v>
      </c>
      <c r="D41" s="135">
        <v>0</v>
      </c>
      <c r="E41" s="135">
        <v>237333</v>
      </c>
    </row>
    <row r="42" spans="1:5" ht="12.75">
      <c r="A42" s="133" t="s">
        <v>348</v>
      </c>
      <c r="B42" s="134" t="s">
        <v>349</v>
      </c>
      <c r="C42" s="135">
        <v>97974</v>
      </c>
      <c r="D42" s="135">
        <v>0</v>
      </c>
      <c r="E42" s="135">
        <v>176781</v>
      </c>
    </row>
    <row r="43" spans="1:5" ht="12.75">
      <c r="A43" s="136" t="s">
        <v>350</v>
      </c>
      <c r="B43" s="137" t="s">
        <v>351</v>
      </c>
      <c r="C43" s="138">
        <v>2640265</v>
      </c>
      <c r="D43" s="138">
        <v>0</v>
      </c>
      <c r="E43" s="138">
        <v>2817415</v>
      </c>
    </row>
    <row r="44" spans="1:5" ht="12.75">
      <c r="A44" s="133" t="s">
        <v>352</v>
      </c>
      <c r="B44" s="134" t="s">
        <v>353</v>
      </c>
      <c r="C44" s="135">
        <v>0</v>
      </c>
      <c r="D44" s="135">
        <v>0</v>
      </c>
      <c r="E44" s="135">
        <v>19775</v>
      </c>
    </row>
    <row r="45" spans="1:5" ht="12.75">
      <c r="A45" s="136" t="s">
        <v>354</v>
      </c>
      <c r="B45" s="137" t="s">
        <v>355</v>
      </c>
      <c r="C45" s="138">
        <v>0</v>
      </c>
      <c r="D45" s="138">
        <v>0</v>
      </c>
      <c r="E45" s="138">
        <v>19775</v>
      </c>
    </row>
    <row r="46" spans="1:5" ht="12.75">
      <c r="A46" s="133" t="s">
        <v>356</v>
      </c>
      <c r="B46" s="134" t="s">
        <v>357</v>
      </c>
      <c r="C46" s="135">
        <v>26663</v>
      </c>
      <c r="D46" s="135">
        <v>0</v>
      </c>
      <c r="E46" s="135">
        <v>42</v>
      </c>
    </row>
    <row r="47" spans="1:5" ht="12.75">
      <c r="A47" s="136" t="s">
        <v>358</v>
      </c>
      <c r="B47" s="137" t="s">
        <v>359</v>
      </c>
      <c r="C47" s="138">
        <v>26663</v>
      </c>
      <c r="D47" s="138">
        <v>0</v>
      </c>
      <c r="E47" s="138">
        <v>42</v>
      </c>
    </row>
    <row r="48" spans="1:5" ht="12.75">
      <c r="A48" s="133" t="s">
        <v>469</v>
      </c>
      <c r="B48" s="134" t="s">
        <v>470</v>
      </c>
      <c r="C48" s="135">
        <v>37036</v>
      </c>
      <c r="D48" s="135">
        <v>0</v>
      </c>
      <c r="E48" s="135">
        <v>45784</v>
      </c>
    </row>
    <row r="49" spans="1:5" ht="12.75">
      <c r="A49" s="136" t="s">
        <v>364</v>
      </c>
      <c r="B49" s="137" t="s">
        <v>365</v>
      </c>
      <c r="C49" s="138">
        <v>37036</v>
      </c>
      <c r="D49" s="138">
        <v>0</v>
      </c>
      <c r="E49" s="138">
        <v>45784</v>
      </c>
    </row>
    <row r="50" spans="1:5" ht="12.75">
      <c r="A50" s="136" t="s">
        <v>366</v>
      </c>
      <c r="B50" s="137" t="s">
        <v>367</v>
      </c>
      <c r="C50" s="138">
        <v>63699</v>
      </c>
      <c r="D50" s="138">
        <v>0</v>
      </c>
      <c r="E50" s="138">
        <v>65601</v>
      </c>
    </row>
    <row r="51" spans="1:5" ht="12.75">
      <c r="A51" s="133" t="s">
        <v>491</v>
      </c>
      <c r="B51" s="134" t="s">
        <v>492</v>
      </c>
      <c r="C51" s="135">
        <v>3766</v>
      </c>
      <c r="D51" s="135">
        <v>0</v>
      </c>
      <c r="E51" s="135">
        <v>70480</v>
      </c>
    </row>
    <row r="52" spans="1:5" ht="12.75">
      <c r="A52" s="133" t="s">
        <v>368</v>
      </c>
      <c r="B52" s="134" t="s">
        <v>369</v>
      </c>
      <c r="C52" s="135">
        <v>123455</v>
      </c>
      <c r="D52" s="135">
        <v>0</v>
      </c>
      <c r="E52" s="135">
        <v>139066</v>
      </c>
    </row>
    <row r="53" spans="1:5" ht="12.75">
      <c r="A53" s="136" t="s">
        <v>370</v>
      </c>
      <c r="B53" s="137" t="s">
        <v>371</v>
      </c>
      <c r="C53" s="138">
        <v>127221</v>
      </c>
      <c r="D53" s="138">
        <v>0</v>
      </c>
      <c r="E53" s="138">
        <v>209546</v>
      </c>
    </row>
    <row r="54" spans="1:5" ht="12.75">
      <c r="A54" s="136" t="s">
        <v>372</v>
      </c>
      <c r="B54" s="137" t="s">
        <v>373</v>
      </c>
      <c r="C54" s="138">
        <v>2831185</v>
      </c>
      <c r="D54" s="138">
        <v>0</v>
      </c>
      <c r="E54" s="138">
        <v>3092562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140625" style="132" customWidth="1"/>
    <col min="2" max="2" width="78.421875" style="132" bestFit="1" customWidth="1"/>
    <col min="3" max="3" width="13.140625" style="132" bestFit="1" customWidth="1"/>
    <col min="4" max="4" width="17.421875" style="132" bestFit="1" customWidth="1"/>
    <col min="5" max="5" width="13.7109375" style="132" bestFit="1" customWidth="1"/>
    <col min="6" max="16384" width="9.140625" style="132" customWidth="1"/>
  </cols>
  <sheetData>
    <row r="1" ht="12.75">
      <c r="E1" s="132" t="s">
        <v>581</v>
      </c>
    </row>
    <row r="2" spans="1:5" ht="12.75">
      <c r="A2" s="195" t="s">
        <v>471</v>
      </c>
      <c r="B2" s="196"/>
      <c r="C2" s="196"/>
      <c r="D2" s="196"/>
      <c r="E2" s="196"/>
    </row>
    <row r="3" spans="1:5" ht="15.75">
      <c r="A3" s="131"/>
      <c r="B3" s="131" t="s">
        <v>291</v>
      </c>
      <c r="C3" s="131" t="s">
        <v>315</v>
      </c>
      <c r="D3" s="131" t="s">
        <v>316</v>
      </c>
      <c r="E3" s="131" t="s">
        <v>317</v>
      </c>
    </row>
    <row r="4" spans="1:5" ht="15.75">
      <c r="A4" s="131">
        <v>1</v>
      </c>
      <c r="B4" s="131">
        <v>2</v>
      </c>
      <c r="C4" s="131">
        <v>3</v>
      </c>
      <c r="D4" s="131">
        <v>4</v>
      </c>
      <c r="E4" s="131">
        <v>5</v>
      </c>
    </row>
    <row r="5" spans="1:5" ht="12.75">
      <c r="A5" s="133" t="s">
        <v>318</v>
      </c>
      <c r="B5" s="134" t="s">
        <v>319</v>
      </c>
      <c r="C5" s="135">
        <v>0</v>
      </c>
      <c r="D5" s="135">
        <v>0</v>
      </c>
      <c r="E5" s="135">
        <v>23857</v>
      </c>
    </row>
    <row r="6" spans="1:5" ht="12.75">
      <c r="A6" s="136" t="s">
        <v>320</v>
      </c>
      <c r="B6" s="137" t="s">
        <v>321</v>
      </c>
      <c r="C6" s="138">
        <v>0</v>
      </c>
      <c r="D6" s="138">
        <v>0</v>
      </c>
      <c r="E6" s="138">
        <v>23857</v>
      </c>
    </row>
    <row r="7" spans="1:5" ht="12.75">
      <c r="A7" s="133" t="s">
        <v>384</v>
      </c>
      <c r="B7" s="134" t="s">
        <v>385</v>
      </c>
      <c r="C7" s="135">
        <v>1818042</v>
      </c>
      <c r="D7" s="135">
        <v>0</v>
      </c>
      <c r="E7" s="135">
        <v>1761323</v>
      </c>
    </row>
    <row r="8" spans="1:5" ht="12.75">
      <c r="A8" s="133" t="s">
        <v>322</v>
      </c>
      <c r="B8" s="134" t="s">
        <v>323</v>
      </c>
      <c r="C8" s="135">
        <v>0</v>
      </c>
      <c r="D8" s="135">
        <v>0</v>
      </c>
      <c r="E8" s="135">
        <v>1334486</v>
      </c>
    </row>
    <row r="9" spans="1:5" ht="12.75">
      <c r="A9" s="133" t="s">
        <v>386</v>
      </c>
      <c r="B9" s="134" t="s">
        <v>387</v>
      </c>
      <c r="C9" s="135">
        <v>50624</v>
      </c>
      <c r="D9" s="135">
        <v>0</v>
      </c>
      <c r="E9" s="135">
        <v>50674</v>
      </c>
    </row>
    <row r="10" spans="1:5" ht="12.75">
      <c r="A10" s="136" t="s">
        <v>324</v>
      </c>
      <c r="B10" s="137" t="s">
        <v>325</v>
      </c>
      <c r="C10" s="138">
        <v>1868666</v>
      </c>
      <c r="D10" s="138">
        <v>0</v>
      </c>
      <c r="E10" s="138">
        <v>3146483</v>
      </c>
    </row>
    <row r="11" spans="1:5" ht="12.75">
      <c r="A11" s="136" t="s">
        <v>326</v>
      </c>
      <c r="B11" s="137" t="s">
        <v>327</v>
      </c>
      <c r="C11" s="138">
        <v>1868666</v>
      </c>
      <c r="D11" s="138">
        <v>0</v>
      </c>
      <c r="E11" s="138">
        <v>3170340</v>
      </c>
    </row>
    <row r="12" spans="1:5" ht="12.75">
      <c r="A12" s="133" t="s">
        <v>332</v>
      </c>
      <c r="B12" s="134" t="s">
        <v>333</v>
      </c>
      <c r="C12" s="135">
        <v>22276</v>
      </c>
      <c r="D12" s="135">
        <v>0</v>
      </c>
      <c r="E12" s="135">
        <v>30173</v>
      </c>
    </row>
    <row r="13" spans="1:5" ht="12.75">
      <c r="A13" s="136" t="s">
        <v>334</v>
      </c>
      <c r="B13" s="137" t="s">
        <v>335</v>
      </c>
      <c r="C13" s="138">
        <v>22276</v>
      </c>
      <c r="D13" s="138">
        <v>0</v>
      </c>
      <c r="E13" s="138">
        <v>30173</v>
      </c>
    </row>
    <row r="14" spans="1:5" ht="12.75">
      <c r="A14" s="136" t="s">
        <v>336</v>
      </c>
      <c r="B14" s="137" t="s">
        <v>337</v>
      </c>
      <c r="C14" s="138">
        <v>22276</v>
      </c>
      <c r="D14" s="138">
        <v>0</v>
      </c>
      <c r="E14" s="138">
        <v>30173</v>
      </c>
    </row>
    <row r="15" spans="1:5" ht="12.75">
      <c r="A15" s="133" t="s">
        <v>408</v>
      </c>
      <c r="B15" s="134" t="s">
        <v>409</v>
      </c>
      <c r="C15" s="135">
        <v>10</v>
      </c>
      <c r="D15" s="135">
        <v>0</v>
      </c>
      <c r="E15" s="135">
        <v>0</v>
      </c>
    </row>
    <row r="16" spans="1:5" ht="12.75">
      <c r="A16" s="133" t="s">
        <v>414</v>
      </c>
      <c r="B16" s="134" t="s">
        <v>415</v>
      </c>
      <c r="C16" s="135">
        <v>10</v>
      </c>
      <c r="D16" s="135">
        <v>0</v>
      </c>
      <c r="E16" s="135">
        <v>0</v>
      </c>
    </row>
    <row r="17" spans="1:5" ht="12.75">
      <c r="A17" s="136" t="s">
        <v>420</v>
      </c>
      <c r="B17" s="137" t="s">
        <v>421</v>
      </c>
      <c r="C17" s="138">
        <v>10</v>
      </c>
      <c r="D17" s="138">
        <v>0</v>
      </c>
      <c r="E17" s="138">
        <v>0</v>
      </c>
    </row>
    <row r="18" spans="1:5" ht="12.75">
      <c r="A18" s="133" t="s">
        <v>422</v>
      </c>
      <c r="B18" s="134" t="s">
        <v>423</v>
      </c>
      <c r="C18" s="135">
        <v>0</v>
      </c>
      <c r="D18" s="135">
        <v>0</v>
      </c>
      <c r="E18" s="135">
        <v>473938</v>
      </c>
    </row>
    <row r="19" spans="1:5" ht="25.5">
      <c r="A19" s="133" t="s">
        <v>463</v>
      </c>
      <c r="B19" s="134" t="s">
        <v>464</v>
      </c>
      <c r="C19" s="135">
        <v>0</v>
      </c>
      <c r="D19" s="135">
        <v>0</v>
      </c>
      <c r="E19" s="135">
        <v>473938</v>
      </c>
    </row>
    <row r="20" spans="1:5" ht="12.75">
      <c r="A20" s="136" t="s">
        <v>434</v>
      </c>
      <c r="B20" s="137" t="s">
        <v>435</v>
      </c>
      <c r="C20" s="138">
        <v>0</v>
      </c>
      <c r="D20" s="138">
        <v>0</v>
      </c>
      <c r="E20" s="138">
        <v>473938</v>
      </c>
    </row>
    <row r="21" spans="1:5" ht="12.75">
      <c r="A21" s="136" t="s">
        <v>446</v>
      </c>
      <c r="B21" s="137" t="s">
        <v>447</v>
      </c>
      <c r="C21" s="138">
        <v>10</v>
      </c>
      <c r="D21" s="138">
        <v>0</v>
      </c>
      <c r="E21" s="138">
        <v>473938</v>
      </c>
    </row>
    <row r="22" spans="1:5" ht="12.75">
      <c r="A22" s="136" t="s">
        <v>342</v>
      </c>
      <c r="B22" s="137" t="s">
        <v>343</v>
      </c>
      <c r="C22" s="138">
        <v>1890952</v>
      </c>
      <c r="D22" s="138">
        <v>0</v>
      </c>
      <c r="E22" s="138">
        <v>3674451</v>
      </c>
    </row>
    <row r="23" spans="1:5" ht="12.75">
      <c r="A23" s="133" t="s">
        <v>448</v>
      </c>
      <c r="B23" s="134" t="s">
        <v>449</v>
      </c>
      <c r="C23" s="135">
        <v>1921488</v>
      </c>
      <c r="D23" s="135">
        <v>0</v>
      </c>
      <c r="E23" s="135">
        <v>1921488</v>
      </c>
    </row>
    <row r="24" spans="1:5" ht="12.75">
      <c r="A24" s="133" t="s">
        <v>346</v>
      </c>
      <c r="B24" s="134" t="s">
        <v>347</v>
      </c>
      <c r="C24" s="135">
        <v>22873</v>
      </c>
      <c r="D24" s="135">
        <v>0</v>
      </c>
      <c r="E24" s="135">
        <v>-30536</v>
      </c>
    </row>
    <row r="25" spans="1:5" ht="12.75">
      <c r="A25" s="133" t="s">
        <v>348</v>
      </c>
      <c r="B25" s="134" t="s">
        <v>349</v>
      </c>
      <c r="C25" s="135">
        <v>-53409</v>
      </c>
      <c r="D25" s="135">
        <v>0</v>
      </c>
      <c r="E25" s="135">
        <v>1338717</v>
      </c>
    </row>
    <row r="26" spans="1:5" ht="12.75">
      <c r="A26" s="136" t="s">
        <v>350</v>
      </c>
      <c r="B26" s="137" t="s">
        <v>351</v>
      </c>
      <c r="C26" s="138">
        <v>1890952</v>
      </c>
      <c r="D26" s="138">
        <v>0</v>
      </c>
      <c r="E26" s="138">
        <v>3229669</v>
      </c>
    </row>
    <row r="27" spans="1:5" ht="12.75">
      <c r="A27" s="133" t="s">
        <v>465</v>
      </c>
      <c r="B27" s="134" t="s">
        <v>466</v>
      </c>
      <c r="C27" s="135">
        <v>0</v>
      </c>
      <c r="D27" s="135">
        <v>0</v>
      </c>
      <c r="E27" s="135">
        <v>443588</v>
      </c>
    </row>
    <row r="28" spans="1:5" ht="25.5">
      <c r="A28" s="133" t="s">
        <v>467</v>
      </c>
      <c r="B28" s="134" t="s">
        <v>468</v>
      </c>
      <c r="C28" s="135">
        <v>0</v>
      </c>
      <c r="D28" s="135">
        <v>0</v>
      </c>
      <c r="E28" s="135">
        <v>443588</v>
      </c>
    </row>
    <row r="29" spans="1:5" ht="12.75">
      <c r="A29" s="136" t="s">
        <v>354</v>
      </c>
      <c r="B29" s="137" t="s">
        <v>355</v>
      </c>
      <c r="C29" s="138">
        <v>0</v>
      </c>
      <c r="D29" s="138">
        <v>0</v>
      </c>
      <c r="E29" s="138">
        <v>443588</v>
      </c>
    </row>
    <row r="30" spans="1:5" ht="12.75">
      <c r="A30" s="133" t="s">
        <v>469</v>
      </c>
      <c r="B30" s="134" t="s">
        <v>470</v>
      </c>
      <c r="C30" s="135">
        <v>0</v>
      </c>
      <c r="D30" s="135">
        <v>0</v>
      </c>
      <c r="E30" s="135">
        <v>1194</v>
      </c>
    </row>
    <row r="31" spans="1:5" ht="12.75">
      <c r="A31" s="136" t="s">
        <v>364</v>
      </c>
      <c r="B31" s="137" t="s">
        <v>365</v>
      </c>
      <c r="C31" s="138">
        <v>0</v>
      </c>
      <c r="D31" s="138">
        <v>0</v>
      </c>
      <c r="E31" s="138">
        <v>1194</v>
      </c>
    </row>
    <row r="32" spans="1:5" ht="12.75">
      <c r="A32" s="136" t="s">
        <v>366</v>
      </c>
      <c r="B32" s="137" t="s">
        <v>367</v>
      </c>
      <c r="C32" s="138">
        <v>0</v>
      </c>
      <c r="D32" s="138">
        <v>0</v>
      </c>
      <c r="E32" s="138">
        <v>444782</v>
      </c>
    </row>
    <row r="33" spans="1:5" ht="12.75">
      <c r="A33" s="136" t="s">
        <v>372</v>
      </c>
      <c r="B33" s="137" t="s">
        <v>373</v>
      </c>
      <c r="C33" s="138">
        <v>1890952</v>
      </c>
      <c r="D33" s="138">
        <v>0</v>
      </c>
      <c r="E33" s="138">
        <v>3674451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8.140625" style="132" customWidth="1"/>
    <col min="2" max="2" width="74.28125" style="132" bestFit="1" customWidth="1"/>
    <col min="3" max="3" width="14.00390625" style="155" bestFit="1" customWidth="1"/>
    <col min="4" max="4" width="13.28125" style="132" bestFit="1" customWidth="1"/>
    <col min="5" max="5" width="13.8515625" style="132" bestFit="1" customWidth="1"/>
    <col min="6" max="6" width="13.57421875" style="132" customWidth="1"/>
    <col min="7" max="7" width="15.140625" style="132" bestFit="1" customWidth="1"/>
    <col min="8" max="8" width="13.28125" style="132" bestFit="1" customWidth="1"/>
    <col min="9" max="9" width="15.140625" style="132" bestFit="1" customWidth="1"/>
    <col min="10" max="10" width="17.28125" style="132" bestFit="1" customWidth="1"/>
    <col min="11" max="16384" width="9.140625" style="132" customWidth="1"/>
  </cols>
  <sheetData>
    <row r="1" ht="12.75">
      <c r="I1" s="132" t="s">
        <v>582</v>
      </c>
    </row>
    <row r="2" spans="1:10" ht="14.25" customHeight="1">
      <c r="A2" s="198" t="s">
        <v>548</v>
      </c>
      <c r="B2" s="199"/>
      <c r="C2" s="199"/>
      <c r="D2" s="199"/>
      <c r="E2" s="199"/>
      <c r="F2" s="200"/>
      <c r="G2" s="200"/>
      <c r="H2" s="200"/>
      <c r="I2" s="200"/>
      <c r="J2" s="200"/>
    </row>
    <row r="3" spans="1:10" ht="17.25" customHeight="1">
      <c r="A3" s="150" t="s">
        <v>554</v>
      </c>
      <c r="B3" s="150" t="s">
        <v>291</v>
      </c>
      <c r="C3" s="152" t="s">
        <v>549</v>
      </c>
      <c r="D3" s="151" t="s">
        <v>549</v>
      </c>
      <c r="E3" s="150"/>
      <c r="F3" s="150"/>
      <c r="G3" s="150"/>
      <c r="H3" s="151" t="s">
        <v>557</v>
      </c>
      <c r="I3" s="151" t="s">
        <v>561</v>
      </c>
      <c r="J3" s="151" t="s">
        <v>560</v>
      </c>
    </row>
    <row r="4" spans="1:10" ht="15.75">
      <c r="A4" s="150" t="s">
        <v>553</v>
      </c>
      <c r="B4" s="150"/>
      <c r="C4" s="152" t="s">
        <v>550</v>
      </c>
      <c r="D4" s="151" t="s">
        <v>551</v>
      </c>
      <c r="E4" s="150" t="s">
        <v>552</v>
      </c>
      <c r="F4" s="150" t="s">
        <v>555</v>
      </c>
      <c r="G4" s="150" t="s">
        <v>556</v>
      </c>
      <c r="H4" s="151" t="s">
        <v>558</v>
      </c>
      <c r="I4" s="151" t="s">
        <v>559</v>
      </c>
      <c r="J4" s="151" t="s">
        <v>559</v>
      </c>
    </row>
    <row r="5" spans="1:10" ht="12.75">
      <c r="A5" s="133" t="s">
        <v>382</v>
      </c>
      <c r="B5" s="134" t="s">
        <v>494</v>
      </c>
      <c r="C5" s="153">
        <f>D5+H5+I5+J5</f>
        <v>273378</v>
      </c>
      <c r="D5" s="135">
        <f>SUM(E5:G5)</f>
        <v>273378</v>
      </c>
      <c r="E5" s="135">
        <v>273378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</row>
    <row r="6" spans="1:10" ht="12.75">
      <c r="A6" s="133" t="s">
        <v>318</v>
      </c>
      <c r="B6" s="134" t="s">
        <v>495</v>
      </c>
      <c r="C6" s="153">
        <f aca="true" t="shared" si="0" ref="C6:C37">D6+H6+I6+J6</f>
        <v>687519</v>
      </c>
      <c r="D6" s="135">
        <f aca="true" t="shared" si="1" ref="D6:D37">SUM(E6:G6)</f>
        <v>7322</v>
      </c>
      <c r="E6" s="135">
        <v>6938</v>
      </c>
      <c r="F6" s="135">
        <v>0</v>
      </c>
      <c r="G6" s="135">
        <v>384</v>
      </c>
      <c r="H6" s="135">
        <v>680197</v>
      </c>
      <c r="I6" s="135">
        <v>0</v>
      </c>
      <c r="J6" s="135">
        <v>0</v>
      </c>
    </row>
    <row r="7" spans="1:10" ht="12.75">
      <c r="A7" s="133" t="s">
        <v>496</v>
      </c>
      <c r="B7" s="134" t="s">
        <v>497</v>
      </c>
      <c r="C7" s="153">
        <f t="shared" si="0"/>
        <v>12319</v>
      </c>
      <c r="D7" s="135">
        <f t="shared" si="1"/>
        <v>12319</v>
      </c>
      <c r="E7" s="135">
        <v>10230</v>
      </c>
      <c r="F7" s="135">
        <v>0</v>
      </c>
      <c r="G7" s="135">
        <v>2089</v>
      </c>
      <c r="H7" s="135">
        <v>0</v>
      </c>
      <c r="I7" s="135">
        <v>0</v>
      </c>
      <c r="J7" s="135">
        <v>0</v>
      </c>
    </row>
    <row r="8" spans="1:10" ht="13.5">
      <c r="A8" s="136" t="s">
        <v>320</v>
      </c>
      <c r="B8" s="137" t="s">
        <v>498</v>
      </c>
      <c r="C8" s="154">
        <f t="shared" si="0"/>
        <v>973216</v>
      </c>
      <c r="D8" s="138">
        <f t="shared" si="1"/>
        <v>293019</v>
      </c>
      <c r="E8" s="138">
        <v>290546</v>
      </c>
      <c r="F8" s="138">
        <v>0</v>
      </c>
      <c r="G8" s="138">
        <f>SUM(G5:G7)</f>
        <v>2473</v>
      </c>
      <c r="H8" s="138">
        <f>SUM(H5:H7)</f>
        <v>680197</v>
      </c>
      <c r="I8" s="138">
        <f>SUM(I5:I7)</f>
        <v>0</v>
      </c>
      <c r="J8" s="138">
        <v>0</v>
      </c>
    </row>
    <row r="9" spans="1:10" ht="12.75">
      <c r="A9" s="133" t="s">
        <v>386</v>
      </c>
      <c r="B9" s="134" t="s">
        <v>499</v>
      </c>
      <c r="C9" s="153">
        <f t="shared" si="0"/>
        <v>3546736</v>
      </c>
      <c r="D9" s="135">
        <f t="shared" si="1"/>
        <v>1850312</v>
      </c>
      <c r="E9" s="135">
        <v>1775304</v>
      </c>
      <c r="F9" s="135">
        <v>49855</v>
      </c>
      <c r="G9" s="135">
        <v>25153</v>
      </c>
      <c r="H9" s="135">
        <v>1696424</v>
      </c>
      <c r="I9" s="135">
        <v>0</v>
      </c>
      <c r="J9" s="135">
        <v>0</v>
      </c>
    </row>
    <row r="10" spans="1:10" ht="12.75">
      <c r="A10" s="133" t="s">
        <v>500</v>
      </c>
      <c r="B10" s="134" t="s">
        <v>501</v>
      </c>
      <c r="C10" s="153">
        <f t="shared" si="0"/>
        <v>2826639</v>
      </c>
      <c r="D10" s="135">
        <f t="shared" si="1"/>
        <v>26858</v>
      </c>
      <c r="E10" s="135">
        <v>25947</v>
      </c>
      <c r="F10" s="135">
        <v>0</v>
      </c>
      <c r="G10" s="135">
        <v>911</v>
      </c>
      <c r="H10" s="135">
        <v>2772062</v>
      </c>
      <c r="I10" s="135">
        <v>27719</v>
      </c>
      <c r="J10" s="135">
        <v>0</v>
      </c>
    </row>
    <row r="11" spans="1:10" ht="12.75">
      <c r="A11" s="133" t="s">
        <v>324</v>
      </c>
      <c r="B11" s="134" t="s">
        <v>502</v>
      </c>
      <c r="C11" s="153">
        <f t="shared" si="0"/>
        <v>54551</v>
      </c>
      <c r="D11" s="135">
        <f t="shared" si="1"/>
        <v>35236</v>
      </c>
      <c r="E11" s="135">
        <v>34690</v>
      </c>
      <c r="F11" s="135">
        <v>393</v>
      </c>
      <c r="G11" s="135">
        <v>153</v>
      </c>
      <c r="H11" s="135">
        <v>19315</v>
      </c>
      <c r="I11" s="135">
        <v>0</v>
      </c>
      <c r="J11" s="135">
        <v>0</v>
      </c>
    </row>
    <row r="12" spans="1:10" ht="13.5">
      <c r="A12" s="136" t="s">
        <v>388</v>
      </c>
      <c r="B12" s="137" t="s">
        <v>503</v>
      </c>
      <c r="C12" s="154">
        <f t="shared" si="0"/>
        <v>6427926</v>
      </c>
      <c r="D12" s="138">
        <f t="shared" si="1"/>
        <v>1912406</v>
      </c>
      <c r="E12" s="138">
        <v>1835941</v>
      </c>
      <c r="F12" s="138">
        <f>SUM(F9:F11)</f>
        <v>50248</v>
      </c>
      <c r="G12" s="138">
        <f>SUM(G9:G11)</f>
        <v>26217</v>
      </c>
      <c r="H12" s="138">
        <f>SUM(H9:H11)</f>
        <v>4487801</v>
      </c>
      <c r="I12" s="138">
        <f>SUM(I9:I11)</f>
        <v>27719</v>
      </c>
      <c r="J12" s="138">
        <v>0</v>
      </c>
    </row>
    <row r="13" spans="1:10" ht="12.75">
      <c r="A13" s="133" t="s">
        <v>504</v>
      </c>
      <c r="B13" s="134" t="s">
        <v>505</v>
      </c>
      <c r="C13" s="153">
        <f t="shared" si="0"/>
        <v>274846</v>
      </c>
      <c r="D13" s="135">
        <f t="shared" si="1"/>
        <v>8819</v>
      </c>
      <c r="E13" s="135">
        <v>6959</v>
      </c>
      <c r="F13" s="135">
        <v>458</v>
      </c>
      <c r="G13" s="135">
        <v>1402</v>
      </c>
      <c r="H13" s="135">
        <v>266027</v>
      </c>
      <c r="I13" s="135">
        <v>0</v>
      </c>
      <c r="J13" s="135">
        <v>0</v>
      </c>
    </row>
    <row r="14" spans="1:10" ht="12.75">
      <c r="A14" s="133" t="s">
        <v>390</v>
      </c>
      <c r="B14" s="134" t="s">
        <v>506</v>
      </c>
      <c r="C14" s="153">
        <f t="shared" si="0"/>
        <v>967970</v>
      </c>
      <c r="D14" s="135">
        <f t="shared" si="1"/>
        <v>66066</v>
      </c>
      <c r="E14" s="135">
        <v>55742</v>
      </c>
      <c r="F14" s="135">
        <v>746</v>
      </c>
      <c r="G14" s="135">
        <v>9578</v>
      </c>
      <c r="H14" s="135">
        <v>855655</v>
      </c>
      <c r="I14" s="135">
        <v>46249</v>
      </c>
      <c r="J14" s="135">
        <v>0</v>
      </c>
    </row>
    <row r="15" spans="1:10" ht="12.75">
      <c r="A15" s="133" t="s">
        <v>507</v>
      </c>
      <c r="B15" s="134" t="s">
        <v>508</v>
      </c>
      <c r="C15" s="153">
        <f t="shared" si="0"/>
        <v>0</v>
      </c>
      <c r="D15" s="135">
        <f t="shared" si="1"/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</row>
    <row r="16" spans="1:10" ht="13.5">
      <c r="A16" s="136" t="s">
        <v>392</v>
      </c>
      <c r="B16" s="137" t="s">
        <v>509</v>
      </c>
      <c r="C16" s="154">
        <f t="shared" si="0"/>
        <v>1242816</v>
      </c>
      <c r="D16" s="138">
        <f t="shared" si="1"/>
        <v>74885</v>
      </c>
      <c r="E16" s="138">
        <v>62701</v>
      </c>
      <c r="F16" s="138">
        <f>SUM(F13:F15)</f>
        <v>1204</v>
      </c>
      <c r="G16" s="138">
        <f>SUM(G13:G15)</f>
        <v>10980</v>
      </c>
      <c r="H16" s="138">
        <f>SUM(H13:H15)</f>
        <v>1121682</v>
      </c>
      <c r="I16" s="138">
        <f>SUM(I13:I15)</f>
        <v>46249</v>
      </c>
      <c r="J16" s="138">
        <v>0</v>
      </c>
    </row>
    <row r="17" spans="1:10" ht="12.75">
      <c r="A17" s="133" t="s">
        <v>510</v>
      </c>
      <c r="B17" s="134" t="s">
        <v>511</v>
      </c>
      <c r="C17" s="153">
        <f t="shared" si="0"/>
        <v>1274748</v>
      </c>
      <c r="D17" s="135">
        <f t="shared" si="1"/>
        <v>77586</v>
      </c>
      <c r="E17" s="135">
        <v>27246</v>
      </c>
      <c r="F17" s="135">
        <v>39112</v>
      </c>
      <c r="G17" s="135">
        <v>11228</v>
      </c>
      <c r="H17" s="135">
        <v>1197162</v>
      </c>
      <c r="I17" s="135">
        <v>0</v>
      </c>
      <c r="J17" s="135">
        <v>0</v>
      </c>
    </row>
    <row r="18" spans="1:10" ht="12.75">
      <c r="A18" s="133" t="s">
        <v>512</v>
      </c>
      <c r="B18" s="134" t="s">
        <v>513</v>
      </c>
      <c r="C18" s="153">
        <f t="shared" si="0"/>
        <v>125074</v>
      </c>
      <c r="D18" s="135">
        <f t="shared" si="1"/>
        <v>20863</v>
      </c>
      <c r="E18" s="135">
        <v>16335</v>
      </c>
      <c r="F18" s="135">
        <v>3601</v>
      </c>
      <c r="G18" s="135">
        <v>927</v>
      </c>
      <c r="H18" s="135">
        <v>104211</v>
      </c>
      <c r="I18" s="135">
        <v>0</v>
      </c>
      <c r="J18" s="135">
        <v>0</v>
      </c>
    </row>
    <row r="19" spans="1:10" ht="12.75">
      <c r="A19" s="133" t="s">
        <v>514</v>
      </c>
      <c r="B19" s="134" t="s">
        <v>515</v>
      </c>
      <c r="C19" s="153">
        <f t="shared" si="0"/>
        <v>388981</v>
      </c>
      <c r="D19" s="135">
        <f t="shared" si="1"/>
        <v>24878</v>
      </c>
      <c r="E19" s="135">
        <v>9005</v>
      </c>
      <c r="F19" s="135">
        <v>12272</v>
      </c>
      <c r="G19" s="135">
        <v>3601</v>
      </c>
      <c r="H19" s="135">
        <v>364103</v>
      </c>
      <c r="I19" s="135">
        <v>0</v>
      </c>
      <c r="J19" s="135">
        <v>0</v>
      </c>
    </row>
    <row r="20" spans="1:10" ht="13.5">
      <c r="A20" s="136" t="s">
        <v>516</v>
      </c>
      <c r="B20" s="137" t="s">
        <v>517</v>
      </c>
      <c r="C20" s="154">
        <f t="shared" si="0"/>
        <v>1788803</v>
      </c>
      <c r="D20" s="138">
        <f t="shared" si="1"/>
        <v>123327</v>
      </c>
      <c r="E20" s="138">
        <v>52586</v>
      </c>
      <c r="F20" s="138">
        <f>SUM(F17:F19)</f>
        <v>54985</v>
      </c>
      <c r="G20" s="138">
        <f>SUM(G17:G19)</f>
        <v>15756</v>
      </c>
      <c r="H20" s="138">
        <f>SUM(H17:H19)</f>
        <v>1665476</v>
      </c>
      <c r="I20" s="138">
        <f>SUM(I17:I19)</f>
        <v>0</v>
      </c>
      <c r="J20" s="138">
        <v>0</v>
      </c>
    </row>
    <row r="21" spans="1:10" ht="13.5">
      <c r="A21" s="136" t="s">
        <v>394</v>
      </c>
      <c r="B21" s="137" t="s">
        <v>518</v>
      </c>
      <c r="C21" s="154">
        <f t="shared" si="0"/>
        <v>633996</v>
      </c>
      <c r="D21" s="138">
        <f t="shared" si="1"/>
        <v>94707</v>
      </c>
      <c r="E21" s="138">
        <v>92232</v>
      </c>
      <c r="F21" s="138">
        <v>0</v>
      </c>
      <c r="G21" s="138">
        <v>2475</v>
      </c>
      <c r="H21" s="138">
        <v>121109</v>
      </c>
      <c r="I21" s="138">
        <v>418180</v>
      </c>
      <c r="J21" s="138">
        <v>0</v>
      </c>
    </row>
    <row r="22" spans="1:10" ht="13.5">
      <c r="A22" s="136" t="s">
        <v>519</v>
      </c>
      <c r="B22" s="137" t="s">
        <v>520</v>
      </c>
      <c r="C22" s="154">
        <f t="shared" si="0"/>
        <v>4238897</v>
      </c>
      <c r="D22" s="138">
        <f t="shared" si="1"/>
        <v>1936793</v>
      </c>
      <c r="E22" s="138">
        <v>1933776</v>
      </c>
      <c r="F22" s="138">
        <v>1520</v>
      </c>
      <c r="G22" s="138">
        <v>1497</v>
      </c>
      <c r="H22" s="138">
        <v>2286352</v>
      </c>
      <c r="I22" s="138">
        <v>15752</v>
      </c>
      <c r="J22" s="138">
        <v>0</v>
      </c>
    </row>
    <row r="23" spans="1:10" ht="13.5">
      <c r="A23" s="136" t="s">
        <v>521</v>
      </c>
      <c r="B23" s="137" t="s">
        <v>522</v>
      </c>
      <c r="C23" s="154">
        <f t="shared" si="0"/>
        <v>-503370</v>
      </c>
      <c r="D23" s="138">
        <f t="shared" si="1"/>
        <v>-24287</v>
      </c>
      <c r="E23" s="138">
        <v>-14808</v>
      </c>
      <c r="F23" s="138">
        <v>-7461</v>
      </c>
      <c r="G23" s="138">
        <v>-2018</v>
      </c>
      <c r="H23" s="138">
        <v>-26621</v>
      </c>
      <c r="I23" s="138">
        <v>-452462</v>
      </c>
      <c r="J23" s="138">
        <v>0</v>
      </c>
    </row>
    <row r="24" spans="1:10" ht="12.75">
      <c r="A24" s="133" t="s">
        <v>523</v>
      </c>
      <c r="B24" s="134" t="s">
        <v>524</v>
      </c>
      <c r="C24" s="153">
        <f t="shared" si="0"/>
        <v>1081</v>
      </c>
      <c r="D24" s="135">
        <f t="shared" si="1"/>
        <v>731</v>
      </c>
      <c r="E24" s="135">
        <v>622</v>
      </c>
      <c r="F24" s="135">
        <v>108</v>
      </c>
      <c r="G24" s="135">
        <v>1</v>
      </c>
      <c r="H24" s="135">
        <v>325</v>
      </c>
      <c r="I24" s="135">
        <v>25</v>
      </c>
      <c r="J24" s="135">
        <v>0</v>
      </c>
    </row>
    <row r="25" spans="1:10" ht="12.75">
      <c r="A25" s="133" t="s">
        <v>525</v>
      </c>
      <c r="B25" s="134" t="s">
        <v>526</v>
      </c>
      <c r="C25" s="153">
        <f t="shared" si="0"/>
        <v>700</v>
      </c>
      <c r="D25" s="135">
        <f t="shared" si="1"/>
        <v>700</v>
      </c>
      <c r="E25" s="135">
        <v>700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</row>
    <row r="26" spans="1:10" ht="12.75">
      <c r="A26" s="133" t="s">
        <v>527</v>
      </c>
      <c r="B26" s="134" t="s">
        <v>528</v>
      </c>
      <c r="C26" s="153">
        <f t="shared" si="0"/>
        <v>700</v>
      </c>
      <c r="D26" s="135">
        <f t="shared" si="1"/>
        <v>700</v>
      </c>
      <c r="E26" s="135">
        <v>700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</row>
    <row r="27" spans="1:10" ht="13.5">
      <c r="A27" s="136" t="s">
        <v>326</v>
      </c>
      <c r="B27" s="137" t="s">
        <v>529</v>
      </c>
      <c r="C27" s="154">
        <f t="shared" si="0"/>
        <v>1781</v>
      </c>
      <c r="D27" s="138">
        <f t="shared" si="1"/>
        <v>1431</v>
      </c>
      <c r="E27" s="138">
        <v>1322</v>
      </c>
      <c r="F27" s="138">
        <f>F24+F25</f>
        <v>108</v>
      </c>
      <c r="G27" s="138">
        <f>G24+G25</f>
        <v>1</v>
      </c>
      <c r="H27" s="138">
        <v>325</v>
      </c>
      <c r="I27" s="138">
        <v>25</v>
      </c>
      <c r="J27" s="138">
        <v>0</v>
      </c>
    </row>
    <row r="28" spans="1:10" ht="12.75">
      <c r="A28" s="133" t="s">
        <v>473</v>
      </c>
      <c r="B28" s="134" t="s">
        <v>530</v>
      </c>
      <c r="C28" s="153">
        <f t="shared" si="0"/>
        <v>31</v>
      </c>
      <c r="D28" s="135">
        <f t="shared" si="1"/>
        <v>0</v>
      </c>
      <c r="E28" s="135">
        <v>0</v>
      </c>
      <c r="F28" s="135">
        <v>0</v>
      </c>
      <c r="G28" s="135">
        <v>0</v>
      </c>
      <c r="H28" s="135">
        <v>31</v>
      </c>
      <c r="I28" s="135">
        <v>0</v>
      </c>
      <c r="J28" s="135">
        <v>0</v>
      </c>
    </row>
    <row r="29" spans="1:10" ht="12.75">
      <c r="A29" s="136" t="s">
        <v>531</v>
      </c>
      <c r="B29" s="137" t="s">
        <v>532</v>
      </c>
      <c r="C29" s="153">
        <f t="shared" si="0"/>
        <v>31</v>
      </c>
      <c r="D29" s="135">
        <f t="shared" si="1"/>
        <v>0</v>
      </c>
      <c r="E29" s="138">
        <v>0</v>
      </c>
      <c r="F29" s="138">
        <v>0</v>
      </c>
      <c r="G29" s="138">
        <v>0</v>
      </c>
      <c r="H29" s="138">
        <v>31</v>
      </c>
      <c r="I29" s="138">
        <v>0</v>
      </c>
      <c r="J29" s="138">
        <v>0</v>
      </c>
    </row>
    <row r="30" spans="1:10" ht="13.5">
      <c r="A30" s="136" t="s">
        <v>475</v>
      </c>
      <c r="B30" s="137" t="s">
        <v>533</v>
      </c>
      <c r="C30" s="154">
        <f t="shared" si="0"/>
        <v>1750</v>
      </c>
      <c r="D30" s="138">
        <f t="shared" si="1"/>
        <v>1431</v>
      </c>
      <c r="E30" s="138">
        <v>1322</v>
      </c>
      <c r="F30" s="138">
        <f>F27-F29</f>
        <v>108</v>
      </c>
      <c r="G30" s="138">
        <f>G27-G29</f>
        <v>1</v>
      </c>
      <c r="H30" s="138">
        <f>H27-H29</f>
        <v>294</v>
      </c>
      <c r="I30" s="138">
        <f>I27-I29</f>
        <v>25</v>
      </c>
      <c r="J30" s="138">
        <v>0</v>
      </c>
    </row>
    <row r="31" spans="1:10" ht="13.5">
      <c r="A31" s="136" t="s">
        <v>534</v>
      </c>
      <c r="B31" s="137" t="s">
        <v>535</v>
      </c>
      <c r="C31" s="154">
        <f t="shared" si="0"/>
        <v>-501620</v>
      </c>
      <c r="D31" s="138">
        <f t="shared" si="1"/>
        <v>-22856</v>
      </c>
      <c r="E31" s="138">
        <v>-13486</v>
      </c>
      <c r="F31" s="138">
        <f>F23+F30</f>
        <v>-7353</v>
      </c>
      <c r="G31" s="138">
        <f>G23+G30</f>
        <v>-2017</v>
      </c>
      <c r="H31" s="138">
        <f>H23+H30</f>
        <v>-26327</v>
      </c>
      <c r="I31" s="138">
        <f>I23+I30</f>
        <v>-452437</v>
      </c>
      <c r="J31" s="138">
        <v>0</v>
      </c>
    </row>
    <row r="32" spans="1:10" ht="12.75">
      <c r="A32" s="133" t="s">
        <v>536</v>
      </c>
      <c r="B32" s="134" t="s">
        <v>537</v>
      </c>
      <c r="C32" s="153">
        <f t="shared" si="0"/>
        <v>1996214</v>
      </c>
      <c r="D32" s="135">
        <f t="shared" si="1"/>
        <v>1952</v>
      </c>
      <c r="E32" s="135">
        <v>1952</v>
      </c>
      <c r="F32" s="135">
        <v>0</v>
      </c>
      <c r="G32" s="135">
        <v>0</v>
      </c>
      <c r="H32" s="135">
        <v>203108</v>
      </c>
      <c r="I32" s="135">
        <v>1791154</v>
      </c>
      <c r="J32" s="135">
        <v>0</v>
      </c>
    </row>
    <row r="33" spans="1:10" ht="12.75">
      <c r="A33" s="133" t="s">
        <v>538</v>
      </c>
      <c r="B33" s="134" t="s">
        <v>539</v>
      </c>
      <c r="C33" s="153">
        <f t="shared" si="0"/>
        <v>42885</v>
      </c>
      <c r="D33" s="135">
        <f t="shared" si="1"/>
        <v>42885</v>
      </c>
      <c r="E33" s="135">
        <v>42885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</row>
    <row r="34" spans="1:10" ht="13.5">
      <c r="A34" s="136" t="s">
        <v>540</v>
      </c>
      <c r="B34" s="137" t="s">
        <v>541</v>
      </c>
      <c r="C34" s="154">
        <f t="shared" si="0"/>
        <v>2039099</v>
      </c>
      <c r="D34" s="138">
        <f t="shared" si="1"/>
        <v>44837</v>
      </c>
      <c r="E34" s="138">
        <v>44837</v>
      </c>
      <c r="F34" s="138">
        <v>0</v>
      </c>
      <c r="G34" s="138">
        <v>0</v>
      </c>
      <c r="H34" s="138">
        <f>SUM(H32:H33)</f>
        <v>203108</v>
      </c>
      <c r="I34" s="138">
        <f>SUM(I32:I33)</f>
        <v>1791154</v>
      </c>
      <c r="J34" s="138">
        <v>0</v>
      </c>
    </row>
    <row r="35" spans="1:10" ht="13.5">
      <c r="A35" s="136" t="s">
        <v>542</v>
      </c>
      <c r="B35" s="137" t="s">
        <v>543</v>
      </c>
      <c r="C35" s="154">
        <f t="shared" si="0"/>
        <v>1000</v>
      </c>
      <c r="D35" s="138">
        <f t="shared" si="1"/>
        <v>1000</v>
      </c>
      <c r="E35" s="138">
        <v>1000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</row>
    <row r="36" spans="1:10" ht="13.5">
      <c r="A36" s="136" t="s">
        <v>544</v>
      </c>
      <c r="B36" s="137" t="s">
        <v>545</v>
      </c>
      <c r="C36" s="154">
        <f t="shared" si="0"/>
        <v>246945</v>
      </c>
      <c r="D36" s="138">
        <f t="shared" si="1"/>
        <v>43837</v>
      </c>
      <c r="E36" s="138">
        <v>43837</v>
      </c>
      <c r="F36" s="138">
        <v>0</v>
      </c>
      <c r="G36" s="138">
        <v>0</v>
      </c>
      <c r="H36" s="138">
        <v>203108</v>
      </c>
      <c r="I36" s="138">
        <v>0</v>
      </c>
      <c r="J36" s="138">
        <v>0</v>
      </c>
    </row>
    <row r="37" spans="1:10" ht="13.5">
      <c r="A37" s="136" t="s">
        <v>546</v>
      </c>
      <c r="B37" s="137" t="s">
        <v>547</v>
      </c>
      <c r="C37" s="154">
        <f t="shared" si="0"/>
        <v>1536479</v>
      </c>
      <c r="D37" s="138">
        <f t="shared" si="1"/>
        <v>20981</v>
      </c>
      <c r="E37" s="138">
        <v>30351</v>
      </c>
      <c r="F37" s="138">
        <f>F31</f>
        <v>-7353</v>
      </c>
      <c r="G37" s="138">
        <f>G31</f>
        <v>-2017</v>
      </c>
      <c r="H37" s="138">
        <f>H31+H36</f>
        <v>176781</v>
      </c>
      <c r="I37" s="138">
        <f>I31+I36+I34</f>
        <v>1338717</v>
      </c>
      <c r="J37" s="138">
        <f>J31+J36</f>
        <v>0</v>
      </c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140625" style="132" customWidth="1"/>
    <col min="2" max="2" width="55.28125" style="132" bestFit="1" customWidth="1"/>
    <col min="3" max="3" width="13.421875" style="132" customWidth="1"/>
    <col min="4" max="4" width="12.28125" style="132" customWidth="1"/>
    <col min="5" max="5" width="13.8515625" style="132" bestFit="1" customWidth="1"/>
    <col min="6" max="6" width="13.7109375" style="132" customWidth="1"/>
    <col min="7" max="7" width="15.140625" style="132" bestFit="1" customWidth="1"/>
    <col min="8" max="8" width="19.140625" style="132" customWidth="1"/>
    <col min="9" max="9" width="13.421875" style="132" bestFit="1" customWidth="1"/>
    <col min="10" max="10" width="11.140625" style="132" customWidth="1"/>
    <col min="11" max="16384" width="9.140625" style="132" customWidth="1"/>
  </cols>
  <sheetData>
    <row r="1" ht="12.75">
      <c r="I1" s="132" t="s">
        <v>583</v>
      </c>
    </row>
    <row r="2" spans="1:10" ht="13.5">
      <c r="A2" s="198" t="s">
        <v>573</v>
      </c>
      <c r="B2" s="199"/>
      <c r="C2" s="199"/>
      <c r="D2" s="199"/>
      <c r="E2" s="199"/>
      <c r="F2" s="201"/>
      <c r="G2" s="201"/>
      <c r="H2" s="201"/>
      <c r="I2" s="201"/>
      <c r="J2" s="201"/>
    </row>
    <row r="3" spans="1:10" ht="31.5">
      <c r="A3" s="150" t="s">
        <v>295</v>
      </c>
      <c r="B3" s="150" t="s">
        <v>291</v>
      </c>
      <c r="C3" s="150" t="s">
        <v>549</v>
      </c>
      <c r="D3" s="150" t="s">
        <v>551</v>
      </c>
      <c r="E3" s="150" t="s">
        <v>552</v>
      </c>
      <c r="F3" s="150" t="s">
        <v>555</v>
      </c>
      <c r="G3" s="150" t="s">
        <v>556</v>
      </c>
      <c r="H3" s="150" t="s">
        <v>558</v>
      </c>
      <c r="I3" s="150" t="s">
        <v>561</v>
      </c>
      <c r="J3" s="150" t="s">
        <v>574</v>
      </c>
    </row>
    <row r="4" spans="1:10" ht="15.75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.75">
      <c r="A5" s="133" t="s">
        <v>382</v>
      </c>
      <c r="B5" s="134" t="s">
        <v>562</v>
      </c>
      <c r="C5" s="135">
        <f>D5+H5+I5+J5</f>
        <v>7840951</v>
      </c>
      <c r="D5" s="135">
        <f>SUM(E5:G5)</f>
        <v>2446433</v>
      </c>
      <c r="E5" s="135">
        <v>2443024</v>
      </c>
      <c r="F5" s="135">
        <v>1</v>
      </c>
      <c r="G5" s="135">
        <v>3408</v>
      </c>
      <c r="H5" s="135">
        <v>3572563</v>
      </c>
      <c r="I5" s="135">
        <v>1821955</v>
      </c>
      <c r="J5" s="135">
        <v>0</v>
      </c>
    </row>
    <row r="6" spans="1:10" ht="12.75">
      <c r="A6" s="133" t="s">
        <v>318</v>
      </c>
      <c r="B6" s="134" t="s">
        <v>563</v>
      </c>
      <c r="C6" s="135">
        <f aca="true" t="shared" si="0" ref="C6:C14">D6+H6+I6+J6</f>
        <v>8136491</v>
      </c>
      <c r="D6" s="135">
        <f aca="true" t="shared" si="1" ref="D6:D14">SUM(E6:G6)</f>
        <v>2391264</v>
      </c>
      <c r="E6" s="135">
        <v>2304401</v>
      </c>
      <c r="F6" s="135">
        <v>57709</v>
      </c>
      <c r="G6" s="135">
        <v>29154</v>
      </c>
      <c r="H6" s="135">
        <v>3486377</v>
      </c>
      <c r="I6" s="135">
        <v>2258850</v>
      </c>
      <c r="J6" s="135">
        <v>0</v>
      </c>
    </row>
    <row r="7" spans="1:10" ht="12.75">
      <c r="A7" s="136" t="s">
        <v>496</v>
      </c>
      <c r="B7" s="137" t="s">
        <v>564</v>
      </c>
      <c r="C7" s="138">
        <f t="shared" si="0"/>
        <v>-295540</v>
      </c>
      <c r="D7" s="138">
        <f t="shared" si="1"/>
        <v>55169</v>
      </c>
      <c r="E7" s="138">
        <v>138623</v>
      </c>
      <c r="F7" s="138">
        <f>F5-F6</f>
        <v>-57708</v>
      </c>
      <c r="G7" s="138">
        <f>G5-G6</f>
        <v>-25746</v>
      </c>
      <c r="H7" s="138">
        <f>H5-H6</f>
        <v>86186</v>
      </c>
      <c r="I7" s="138">
        <f>I5-I6</f>
        <v>-436895</v>
      </c>
      <c r="J7" s="138">
        <f>J5-J6</f>
        <v>0</v>
      </c>
    </row>
    <row r="8" spans="1:10" ht="12.75">
      <c r="A8" s="133" t="s">
        <v>320</v>
      </c>
      <c r="B8" s="134" t="s">
        <v>565</v>
      </c>
      <c r="C8" s="135">
        <f t="shared" si="0"/>
        <v>3022844</v>
      </c>
      <c r="D8" s="135">
        <f t="shared" si="1"/>
        <v>336454</v>
      </c>
      <c r="E8" s="135">
        <v>247839</v>
      </c>
      <c r="F8" s="135">
        <v>62138</v>
      </c>
      <c r="G8" s="135">
        <v>26477</v>
      </c>
      <c r="H8" s="135">
        <v>2204104</v>
      </c>
      <c r="I8" s="135">
        <v>482286</v>
      </c>
      <c r="J8" s="135">
        <v>0</v>
      </c>
    </row>
    <row r="9" spans="1:10" ht="12.75">
      <c r="A9" s="133" t="s">
        <v>384</v>
      </c>
      <c r="B9" s="134" t="s">
        <v>566</v>
      </c>
      <c r="C9" s="135">
        <f t="shared" si="0"/>
        <v>2220586</v>
      </c>
      <c r="D9" s="135">
        <f t="shared" si="1"/>
        <v>247704</v>
      </c>
      <c r="E9" s="135">
        <v>247704</v>
      </c>
      <c r="F9" s="135">
        <v>0</v>
      </c>
      <c r="G9" s="135">
        <v>0</v>
      </c>
      <c r="H9" s="135">
        <v>1956470</v>
      </c>
      <c r="I9" s="135">
        <v>16412</v>
      </c>
      <c r="J9" s="135">
        <v>0</v>
      </c>
    </row>
    <row r="10" spans="1:10" ht="12.75">
      <c r="A10" s="136" t="s">
        <v>322</v>
      </c>
      <c r="B10" s="137" t="s">
        <v>567</v>
      </c>
      <c r="C10" s="138">
        <f t="shared" si="0"/>
        <v>802258</v>
      </c>
      <c r="D10" s="138">
        <f t="shared" si="1"/>
        <v>88750</v>
      </c>
      <c r="E10" s="138">
        <v>135</v>
      </c>
      <c r="F10" s="138">
        <f>F8-F9</f>
        <v>62138</v>
      </c>
      <c r="G10" s="138">
        <f>G8-G9</f>
        <v>26477</v>
      </c>
      <c r="H10" s="138">
        <f>H8-H9</f>
        <v>247634</v>
      </c>
      <c r="I10" s="138">
        <f>I8-I9</f>
        <v>465874</v>
      </c>
      <c r="J10" s="138">
        <f>J8-J9</f>
        <v>0</v>
      </c>
    </row>
    <row r="11" spans="1:10" ht="12.75">
      <c r="A11" s="136" t="s">
        <v>568</v>
      </c>
      <c r="B11" s="137" t="s">
        <v>569</v>
      </c>
      <c r="C11" s="138">
        <f t="shared" si="0"/>
        <v>506718</v>
      </c>
      <c r="D11" s="138">
        <f t="shared" si="1"/>
        <v>143919</v>
      </c>
      <c r="E11" s="138">
        <v>138758</v>
      </c>
      <c r="F11" s="138">
        <f>F7+F10</f>
        <v>4430</v>
      </c>
      <c r="G11" s="138">
        <f>G7+G10</f>
        <v>731</v>
      </c>
      <c r="H11" s="138">
        <f>H7+H10</f>
        <v>333820</v>
      </c>
      <c r="I11" s="138">
        <f>I7+I10</f>
        <v>28979</v>
      </c>
      <c r="J11" s="138">
        <f>J7+J10</f>
        <v>0</v>
      </c>
    </row>
    <row r="12" spans="1:10" ht="12.75">
      <c r="A12" s="136" t="s">
        <v>507</v>
      </c>
      <c r="B12" s="137" t="s">
        <v>570</v>
      </c>
      <c r="C12" s="138">
        <f t="shared" si="0"/>
        <v>506718</v>
      </c>
      <c r="D12" s="138">
        <f t="shared" si="1"/>
        <v>143919</v>
      </c>
      <c r="E12" s="138">
        <v>138758</v>
      </c>
      <c r="F12" s="138">
        <f>F11</f>
        <v>4430</v>
      </c>
      <c r="G12" s="138">
        <f>G11</f>
        <v>731</v>
      </c>
      <c r="H12" s="138">
        <f>H11</f>
        <v>333820</v>
      </c>
      <c r="I12" s="138">
        <f>I11</f>
        <v>28979</v>
      </c>
      <c r="J12" s="138">
        <f>J11</f>
        <v>0</v>
      </c>
    </row>
    <row r="13" spans="1:10" ht="12.75">
      <c r="A13" s="136" t="s">
        <v>392</v>
      </c>
      <c r="B13" s="137" t="s">
        <v>571</v>
      </c>
      <c r="C13" s="138">
        <f t="shared" si="0"/>
        <v>474043</v>
      </c>
      <c r="D13" s="138">
        <f t="shared" si="1"/>
        <v>111244</v>
      </c>
      <c r="E13" s="138">
        <v>106083</v>
      </c>
      <c r="F13" s="138">
        <v>4430</v>
      </c>
      <c r="G13" s="138">
        <v>731</v>
      </c>
      <c r="H13" s="138">
        <v>333820</v>
      </c>
      <c r="I13" s="138">
        <v>28979</v>
      </c>
      <c r="J13" s="138">
        <v>0</v>
      </c>
    </row>
    <row r="14" spans="1:10" ht="12.75">
      <c r="A14" s="136" t="s">
        <v>510</v>
      </c>
      <c r="B14" s="137" t="s">
        <v>572</v>
      </c>
      <c r="C14" s="138">
        <f t="shared" si="0"/>
        <v>32675</v>
      </c>
      <c r="D14" s="138">
        <f t="shared" si="1"/>
        <v>32675</v>
      </c>
      <c r="E14" s="138">
        <v>32675</v>
      </c>
      <c r="F14" s="138">
        <v>0</v>
      </c>
      <c r="G14" s="138">
        <v>0</v>
      </c>
      <c r="H14" s="138">
        <f>H12-H13</f>
        <v>0</v>
      </c>
      <c r="I14" s="138">
        <f>I12-I13</f>
        <v>0</v>
      </c>
      <c r="J14" s="138">
        <f>J12-J13</f>
        <v>0</v>
      </c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07"/>
  <sheetViews>
    <sheetView zoomScalePageLayoutView="0" workbookViewId="0" topLeftCell="A1">
      <selection activeCell="C87" sqref="C87"/>
    </sheetView>
  </sheetViews>
  <sheetFormatPr defaultColWidth="9.140625" defaultRowHeight="12.75"/>
  <cols>
    <col min="1" max="1" width="3.00390625" style="1" bestFit="1" customWidth="1"/>
    <col min="2" max="2" width="60.8515625" style="2" customWidth="1"/>
    <col min="3" max="3" width="10.8515625" style="2" customWidth="1"/>
    <col min="4" max="4" width="10.28125" style="2" bestFit="1" customWidth="1"/>
    <col min="5" max="5" width="10.8515625" style="2" customWidth="1"/>
    <col min="6" max="6" width="10.28125" style="2" bestFit="1" customWidth="1"/>
    <col min="7" max="20" width="9.140625" style="25" customWidth="1"/>
  </cols>
  <sheetData>
    <row r="1" ht="12.75">
      <c r="E1" s="156" t="s">
        <v>576</v>
      </c>
    </row>
    <row r="2" spans="1:20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4"/>
      <c r="B3" s="171"/>
      <c r="C3" s="171"/>
      <c r="D3" s="171"/>
      <c r="E3" s="178"/>
      <c r="F3" s="17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/>
      <c r="B4" s="5"/>
      <c r="C4" s="173" t="s">
        <v>101</v>
      </c>
      <c r="D4" s="174"/>
      <c r="E4" s="175"/>
      <c r="F4" s="121" t="s">
        <v>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6" t="s">
        <v>102</v>
      </c>
      <c r="B5" s="6" t="s">
        <v>103</v>
      </c>
      <c r="C5" s="38">
        <f>Önkor!C5</f>
        <v>100567</v>
      </c>
      <c r="D5" s="39">
        <f>Önkor!D5</f>
        <v>73970</v>
      </c>
      <c r="E5" s="39">
        <f>Önkor!E5</f>
        <v>73970</v>
      </c>
      <c r="F5" s="128">
        <f>E5/D5*100</f>
        <v>100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.75">
      <c r="A6" s="6" t="s">
        <v>104</v>
      </c>
      <c r="B6" s="6" t="s">
        <v>105</v>
      </c>
      <c r="C6" s="38">
        <f>Önkor!C6</f>
        <v>256334</v>
      </c>
      <c r="D6" s="39">
        <f>Önkor!D6</f>
        <v>280009</v>
      </c>
      <c r="E6" s="39">
        <f>Önkor!E6</f>
        <v>280009</v>
      </c>
      <c r="F6" s="128">
        <f>E6/D6*100</f>
        <v>100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5.5">
      <c r="A7" s="6" t="s">
        <v>106</v>
      </c>
      <c r="B7" s="9" t="s">
        <v>107</v>
      </c>
      <c r="C7" s="38">
        <f>Önkor!C7</f>
        <v>1264164</v>
      </c>
      <c r="D7" s="39">
        <f>Önkor!D7</f>
        <v>1336292</v>
      </c>
      <c r="E7" s="39">
        <f>Önkor!E7</f>
        <v>1336292</v>
      </c>
      <c r="F7" s="128">
        <f>E7/D7*100</f>
        <v>100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2.75">
      <c r="A8" s="6" t="s">
        <v>108</v>
      </c>
      <c r="B8" s="6" t="s">
        <v>109</v>
      </c>
      <c r="C8" s="38">
        <f>Önkor!C8</f>
        <v>4210</v>
      </c>
      <c r="D8" s="39">
        <f>Önkor!D8</f>
        <v>4408</v>
      </c>
      <c r="E8" s="39">
        <f>Önkor!E8</f>
        <v>4408</v>
      </c>
      <c r="F8" s="128">
        <f>E8/D8*100</f>
        <v>100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6" t="s">
        <v>110</v>
      </c>
      <c r="B9" s="6" t="s">
        <v>111</v>
      </c>
      <c r="C9" s="38">
        <v>0</v>
      </c>
      <c r="D9" s="39">
        <f>Önkor!D9</f>
        <v>82539</v>
      </c>
      <c r="E9" s="39">
        <f>Önkor!E9</f>
        <v>82539</v>
      </c>
      <c r="F9" s="128">
        <f>E9/D9*100</f>
        <v>100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6" t="s">
        <v>112</v>
      </c>
      <c r="B10" s="6" t="s">
        <v>113</v>
      </c>
      <c r="C10" s="38">
        <f>Önkor!C10+PolgármH!C10+MűvH!C10</f>
        <v>0</v>
      </c>
      <c r="D10" s="39">
        <f>Önkor!D10</f>
        <v>0</v>
      </c>
      <c r="E10" s="39">
        <f>Önkor!E10</f>
        <v>0</v>
      </c>
      <c r="F10" s="128">
        <v>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10" t="s">
        <v>114</v>
      </c>
      <c r="B11" s="10" t="s">
        <v>115</v>
      </c>
      <c r="C11" s="40">
        <f>SUM(C5:C10)</f>
        <v>1625275</v>
      </c>
      <c r="D11" s="40">
        <f>SUM(D5:D10)</f>
        <v>1777218</v>
      </c>
      <c r="E11" s="40">
        <f>SUM(E5:E10)</f>
        <v>1777218</v>
      </c>
      <c r="F11" s="124">
        <f>E11/D11*100</f>
        <v>100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0" customHeight="1">
      <c r="A12" s="6" t="s">
        <v>116</v>
      </c>
      <c r="B12" s="9" t="s">
        <v>117</v>
      </c>
      <c r="C12" s="38">
        <f>Önkor!C12+PolgármH!C12+MűvH!C12</f>
        <v>0</v>
      </c>
      <c r="D12" s="39">
        <f>Önkor!D12</f>
        <v>0</v>
      </c>
      <c r="E12" s="39">
        <f>Önkor!E12</f>
        <v>0</v>
      </c>
      <c r="F12" s="128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5.5">
      <c r="A13" s="6" t="s">
        <v>118</v>
      </c>
      <c r="B13" s="9" t="s">
        <v>119</v>
      </c>
      <c r="C13" s="38">
        <f>Önkor!C13+PolgármH!C13+MűvH!C13</f>
        <v>0</v>
      </c>
      <c r="D13" s="39">
        <f>MűvH!D13</f>
        <v>300</v>
      </c>
      <c r="E13" s="39">
        <f>MűvH!E13</f>
        <v>300</v>
      </c>
      <c r="F13" s="128">
        <f>E13/D13*100</f>
        <v>100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>
      <c r="A14" s="6" t="s">
        <v>120</v>
      </c>
      <c r="B14" s="6" t="s">
        <v>121</v>
      </c>
      <c r="C14" s="38">
        <f>Önkor!C14</f>
        <v>438199</v>
      </c>
      <c r="D14" s="39">
        <f>Önkor!D14+MűvH!D14</f>
        <v>26755</v>
      </c>
      <c r="E14" s="39">
        <f>Önkor!E14+MűvH!E14</f>
        <v>25110</v>
      </c>
      <c r="F14" s="128">
        <f>E14/D14*100</f>
        <v>93.85161652027658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>
      <c r="A15" s="10" t="s">
        <v>122</v>
      </c>
      <c r="B15" s="10" t="s">
        <v>123</v>
      </c>
      <c r="C15" s="40">
        <f>SUM(C11:C14)</f>
        <v>2063474</v>
      </c>
      <c r="D15" s="40">
        <f>SUM(D11:D14)</f>
        <v>1804273</v>
      </c>
      <c r="E15" s="40">
        <f>SUM(E11:E14)</f>
        <v>1802628</v>
      </c>
      <c r="F15" s="124">
        <f>E15/D15*100</f>
        <v>99.90882754439045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" t="s">
        <v>124</v>
      </c>
      <c r="B16" s="6" t="s">
        <v>125</v>
      </c>
      <c r="C16" s="38">
        <f>Önkor!C16+PolgármH!C16+MűvH!C16</f>
        <v>0</v>
      </c>
      <c r="D16" s="39">
        <f>Önkor!D16+PolgármH!D16+MűvH!D16</f>
        <v>1275</v>
      </c>
      <c r="E16" s="39">
        <f>Önkor!E16+PolgármH!E16+MűvH!E16</f>
        <v>1275</v>
      </c>
      <c r="F16" s="128">
        <f>E16/D16*100</f>
        <v>100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5.5">
      <c r="A17" s="6" t="s">
        <v>126</v>
      </c>
      <c r="B17" s="9" t="s">
        <v>127</v>
      </c>
      <c r="C17" s="38">
        <f>Önkor!C17+PolgármH!C17+MűvH!C17</f>
        <v>0</v>
      </c>
      <c r="D17" s="39">
        <f>Önkor!D17+PolgármH!D17+MűvH!D17</f>
        <v>0</v>
      </c>
      <c r="E17" s="39">
        <f>Önkor!E17+PolgármH!E17+MűvH!E17</f>
        <v>0</v>
      </c>
      <c r="F17" s="12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5.5">
      <c r="A18" s="6" t="s">
        <v>128</v>
      </c>
      <c r="B18" s="9" t="s">
        <v>129</v>
      </c>
      <c r="C18" s="38">
        <f>Önkor!C18+PolgármH!C18+MűvH!C18</f>
        <v>0</v>
      </c>
      <c r="D18" s="39">
        <f>Önkor!D18+PolgármH!D18+MűvH!D18</f>
        <v>0</v>
      </c>
      <c r="E18" s="39">
        <f>Önkor!E18+PolgármH!E18+MűvH!E18</f>
        <v>0</v>
      </c>
      <c r="F18" s="128"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6" t="s">
        <v>130</v>
      </c>
      <c r="B19" s="6" t="s">
        <v>131</v>
      </c>
      <c r="C19" s="38">
        <f>Önkor!C19</f>
        <v>0</v>
      </c>
      <c r="D19" s="39">
        <f>Önkor!D19+PolgármH!D19+MűvH!D19</f>
        <v>391657</v>
      </c>
      <c r="E19" s="39">
        <f>Önkor!E19+PolgármH!E19+MűvH!E19</f>
        <v>389053</v>
      </c>
      <c r="F19" s="128">
        <f>E19/D19*100</f>
        <v>99.33513252667512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0" t="s">
        <v>132</v>
      </c>
      <c r="B20" s="12" t="s">
        <v>133</v>
      </c>
      <c r="C20" s="40">
        <f>SUM(C16:C19)</f>
        <v>0</v>
      </c>
      <c r="D20" s="40">
        <f>SUM(D16:D19)</f>
        <v>392932</v>
      </c>
      <c r="E20" s="40">
        <f>SUM(E16:E19)</f>
        <v>390328</v>
      </c>
      <c r="F20" s="124">
        <f>E20/D20*100</f>
        <v>99.33728991275844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" t="s">
        <v>134</v>
      </c>
      <c r="B21" s="6" t="s">
        <v>135</v>
      </c>
      <c r="C21" s="38">
        <f>Önkor!C21</f>
        <v>5</v>
      </c>
      <c r="D21" s="39">
        <f>Önkor!D21</f>
        <v>10</v>
      </c>
      <c r="E21" s="39">
        <f>Önkor!E21</f>
        <v>5</v>
      </c>
      <c r="F21" s="128">
        <f aca="true" t="shared" si="0" ref="F21:F30">E21/D21*100</f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6" t="s">
        <v>136</v>
      </c>
      <c r="B22" s="6" t="s">
        <v>137</v>
      </c>
      <c r="C22" s="38">
        <f>SUM(C23:C25)</f>
        <v>44000</v>
      </c>
      <c r="D22" s="39">
        <f>Önkor!D22</f>
        <v>61000</v>
      </c>
      <c r="E22" s="39">
        <f>Önkor!E22</f>
        <v>55472</v>
      </c>
      <c r="F22" s="128">
        <f t="shared" si="0"/>
        <v>90.9377049180328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6" t="s">
        <v>138</v>
      </c>
      <c r="B23" s="6" t="s">
        <v>139</v>
      </c>
      <c r="C23" s="38">
        <f>Önkor!C23</f>
        <v>15000</v>
      </c>
      <c r="D23" s="39">
        <f>Önkor!D23</f>
        <v>17000</v>
      </c>
      <c r="E23" s="39">
        <f>Önkor!E23</f>
        <v>15114</v>
      </c>
      <c r="F23" s="128">
        <f t="shared" si="0"/>
        <v>88.90588235294118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 customHeight="1">
      <c r="A24" s="6" t="s">
        <v>140</v>
      </c>
      <c r="B24" s="6" t="s">
        <v>141</v>
      </c>
      <c r="C24" s="38">
        <f>Önkor!C24</f>
        <v>12000</v>
      </c>
      <c r="D24" s="39">
        <f>Önkor!D24</f>
        <v>14000</v>
      </c>
      <c r="E24" s="39">
        <f>Önkor!E24</f>
        <v>13651</v>
      </c>
      <c r="F24" s="128">
        <f t="shared" si="0"/>
        <v>97.50714285714285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6" t="s">
        <v>142</v>
      </c>
      <c r="B25" s="6" t="s">
        <v>143</v>
      </c>
      <c r="C25" s="38">
        <f>Önkor!C25</f>
        <v>17000</v>
      </c>
      <c r="D25" s="39">
        <f>Önkor!D25</f>
        <v>30000</v>
      </c>
      <c r="E25" s="39">
        <f>Önkor!E25</f>
        <v>26707</v>
      </c>
      <c r="F25" s="128">
        <f t="shared" si="0"/>
        <v>89.02333333333333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 customHeight="1">
      <c r="A26" s="6" t="s">
        <v>144</v>
      </c>
      <c r="B26" s="6" t="s">
        <v>145</v>
      </c>
      <c r="C26" s="38">
        <f>C28+C27</f>
        <v>79000</v>
      </c>
      <c r="D26" s="39">
        <f>Önkor!D26</f>
        <v>100000</v>
      </c>
      <c r="E26" s="39">
        <f>Önkor!E26</f>
        <v>161926</v>
      </c>
      <c r="F26" s="128">
        <f t="shared" si="0"/>
        <v>161.926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5.5">
      <c r="A27" s="6" t="s">
        <v>146</v>
      </c>
      <c r="B27" s="9" t="s">
        <v>147</v>
      </c>
      <c r="C27" s="38">
        <f>Önkor!C27</f>
        <v>79000</v>
      </c>
      <c r="D27" s="39">
        <f>Önkor!D27</f>
        <v>100000</v>
      </c>
      <c r="E27" s="39">
        <f>Önkor!E27</f>
        <v>161926</v>
      </c>
      <c r="F27" s="128">
        <f t="shared" si="0"/>
        <v>161.926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5.5">
      <c r="A28" s="6" t="s">
        <v>148</v>
      </c>
      <c r="B28" s="9" t="s">
        <v>149</v>
      </c>
      <c r="C28" s="38">
        <f>Önkor!C28</f>
        <v>0</v>
      </c>
      <c r="D28" s="39">
        <f>Önkor!D28</f>
        <v>0</v>
      </c>
      <c r="E28" s="39">
        <f>Önkor!E28</f>
        <v>0</v>
      </c>
      <c r="F28" s="128"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6" t="s">
        <v>150</v>
      </c>
      <c r="B29" s="6" t="s">
        <v>151</v>
      </c>
      <c r="C29" s="38">
        <f>Önkor!C29</f>
        <v>9000</v>
      </c>
      <c r="D29" s="39">
        <f>Önkor!D29</f>
        <v>9000</v>
      </c>
      <c r="E29" s="39">
        <f>Önkor!E29</f>
        <v>8955</v>
      </c>
      <c r="F29" s="128">
        <f t="shared" si="0"/>
        <v>99.5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6" t="s">
        <v>152</v>
      </c>
      <c r="B30" s="6" t="s">
        <v>153</v>
      </c>
      <c r="C30" s="38">
        <f>Önkor!C30</f>
        <v>5</v>
      </c>
      <c r="D30" s="39">
        <f>Önkor!D30</f>
        <v>90</v>
      </c>
      <c r="E30" s="39">
        <f>Önkor!E30</f>
        <v>0</v>
      </c>
      <c r="F30" s="128">
        <f t="shared" si="0"/>
        <v>0</v>
      </c>
      <c r="G30" s="95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10" t="s">
        <v>154</v>
      </c>
      <c r="B31" s="10" t="s">
        <v>155</v>
      </c>
      <c r="C31" s="40">
        <f>C21+C22+C26+C29+C30</f>
        <v>132010</v>
      </c>
      <c r="D31" s="40">
        <f>D21+D22+D26+D29+D30</f>
        <v>170100</v>
      </c>
      <c r="E31" s="40">
        <f>E21+E22+E26+E29+E30</f>
        <v>226358</v>
      </c>
      <c r="F31" s="124">
        <f>E31/D31*100</f>
        <v>133.0734861845973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" t="s">
        <v>156</v>
      </c>
      <c r="B32" s="6" t="s">
        <v>157</v>
      </c>
      <c r="C32" s="38">
        <f>SUM(C33:C35)</f>
        <v>1500</v>
      </c>
      <c r="D32" s="38">
        <f>SUM(D33:D35)</f>
        <v>18040</v>
      </c>
      <c r="E32" s="38">
        <f>SUM(E33:E35)</f>
        <v>991</v>
      </c>
      <c r="F32" s="128">
        <f>E32/D32*100</f>
        <v>5.493348115299335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" t="s">
        <v>158</v>
      </c>
      <c r="B33" s="6" t="s">
        <v>32</v>
      </c>
      <c r="C33" s="38">
        <f>Önkor!C33+PolgármH!C33+MűvH!C33</f>
        <v>0</v>
      </c>
      <c r="D33" s="39">
        <f>Önkor!D33</f>
        <v>16040</v>
      </c>
      <c r="E33" s="39">
        <f>Önkor!E33</f>
        <v>493</v>
      </c>
      <c r="F33" s="128">
        <f>E33/D33*100</f>
        <v>3.07356608478803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6" t="s">
        <v>160</v>
      </c>
      <c r="B34" s="6" t="s">
        <v>161</v>
      </c>
      <c r="C34" s="38">
        <f>Önkor!C34+PolgármH!C34+MűvH!C34</f>
        <v>0</v>
      </c>
      <c r="D34" s="39">
        <f>Önkor!D34</f>
        <v>0</v>
      </c>
      <c r="E34" s="39">
        <f>Önkor!E34</f>
        <v>0</v>
      </c>
      <c r="F34" s="128"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6" t="s">
        <v>162</v>
      </c>
      <c r="B35" s="6" t="s">
        <v>380</v>
      </c>
      <c r="C35" s="38">
        <f>Önkor!C35+PolgármH!C35+MűvH!C35</f>
        <v>1500</v>
      </c>
      <c r="D35" s="39">
        <f>Önkor!D35</f>
        <v>2000</v>
      </c>
      <c r="E35" s="39">
        <f>Önkor!E35</f>
        <v>498</v>
      </c>
      <c r="F35" s="128">
        <f>E35/D35*100</f>
        <v>24.9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10" t="s">
        <v>164</v>
      </c>
      <c r="B36" s="10" t="s">
        <v>165</v>
      </c>
      <c r="C36" s="40">
        <f>C32</f>
        <v>1500</v>
      </c>
      <c r="D36" s="40">
        <f>D32</f>
        <v>18040</v>
      </c>
      <c r="E36" s="40">
        <f>E32</f>
        <v>991</v>
      </c>
      <c r="F36" s="124">
        <f>E36/D36*100</f>
        <v>5.493348115299335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" t="s">
        <v>166</v>
      </c>
      <c r="B37" s="13" t="s">
        <v>167</v>
      </c>
      <c r="C37" s="43">
        <f>Önkor!C37+PolgármH!C37+MűvH!C37</f>
        <v>0</v>
      </c>
      <c r="D37" s="44">
        <f>Önkor!D37+PolgármH!D37+MűvH!D37</f>
        <v>11</v>
      </c>
      <c r="E37" s="44">
        <f>Önkor!E37+PolgármH!E37+MűvH!E37</f>
        <v>3</v>
      </c>
      <c r="F37" s="128">
        <f aca="true" t="shared" si="1" ref="F37:F46">E37/D37*100</f>
        <v>27.27272727272727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6" t="s">
        <v>168</v>
      </c>
      <c r="B38" s="13" t="s">
        <v>169</v>
      </c>
      <c r="C38" s="43">
        <f>Önkor!C38+PolgármH!C38+MűvH!C38</f>
        <v>1400</v>
      </c>
      <c r="D38" s="44">
        <f>Önkor!D38+PolgármH!D38+MűvH!D38</f>
        <v>4010</v>
      </c>
      <c r="E38" s="44">
        <f>Önkor!E38+PolgármH!E38+MűvH!E38</f>
        <v>4001</v>
      </c>
      <c r="F38" s="128">
        <f t="shared" si="1"/>
        <v>99.77556109725685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6" t="s">
        <v>170</v>
      </c>
      <c r="B39" s="13" t="s">
        <v>171</v>
      </c>
      <c r="C39" s="43">
        <f>Önkor!C39+PolgármH!C39+MűvH!C39</f>
        <v>2200</v>
      </c>
      <c r="D39" s="44">
        <f>Önkor!D39+PolgármH!D39+MűvH!D39</f>
        <v>2369</v>
      </c>
      <c r="E39" s="44">
        <f>Önkor!E39+PolgármH!E39+MűvH!E39</f>
        <v>2035</v>
      </c>
      <c r="F39" s="128">
        <f t="shared" si="1"/>
        <v>85.90122414520896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6" t="s">
        <v>172</v>
      </c>
      <c r="B40" s="13" t="s">
        <v>173</v>
      </c>
      <c r="C40" s="43">
        <f>Önkor!C40+PolgármH!C40+MűvH!C40</f>
        <v>8500</v>
      </c>
      <c r="D40" s="44">
        <f>Önkor!D40+PolgármH!D40+MűvH!D40</f>
        <v>9015</v>
      </c>
      <c r="E40" s="44">
        <f>Önkor!E40+PolgármH!E40+MűvH!E40</f>
        <v>9015</v>
      </c>
      <c r="F40" s="128">
        <f t="shared" si="1"/>
        <v>100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" t="s">
        <v>174</v>
      </c>
      <c r="B41" s="13" t="s">
        <v>175</v>
      </c>
      <c r="C41" s="43">
        <f>Önkor!C41+PolgármH!C41+MűvH!C41</f>
        <v>2500</v>
      </c>
      <c r="D41" s="44">
        <f>Önkor!D41+PolgármH!D41+MűvH!D41</f>
        <v>2600</v>
      </c>
      <c r="E41" s="44">
        <f>Önkor!E41+PolgármH!E41+MűvH!E41</f>
        <v>2012</v>
      </c>
      <c r="F41" s="128">
        <f t="shared" si="1"/>
        <v>77.38461538461539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6" t="s">
        <v>176</v>
      </c>
      <c r="B42" s="13" t="s">
        <v>177</v>
      </c>
      <c r="C42" s="43">
        <f>Önkor!C42+PolgármH!C42+MűvH!C42</f>
        <v>0</v>
      </c>
      <c r="D42" s="44">
        <f>Önkor!D42+PolgármH!D42+MűvH!D42</f>
        <v>0</v>
      </c>
      <c r="E42" s="44">
        <f>Önkor!E42+PolgármH!E42+MűvH!E42</f>
        <v>0</v>
      </c>
      <c r="F42" s="128"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6" t="s">
        <v>178</v>
      </c>
      <c r="B43" s="13" t="s">
        <v>179</v>
      </c>
      <c r="C43" s="43">
        <f>Önkor!C43+PolgármH!C43+MűvH!C43</f>
        <v>750</v>
      </c>
      <c r="D43" s="44">
        <f>Önkor!D43+PolgármH!D43+MűvH!D43</f>
        <v>750</v>
      </c>
      <c r="E43" s="44">
        <f>Önkor!E43+PolgármH!E43+MűvH!E43</f>
        <v>623</v>
      </c>
      <c r="F43" s="128">
        <f t="shared" si="1"/>
        <v>83.06666666666666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6"/>
      <c r="B44" s="13" t="s">
        <v>41</v>
      </c>
      <c r="C44" s="43">
        <v>0</v>
      </c>
      <c r="D44" s="44">
        <f>Önkor!D44</f>
        <v>700</v>
      </c>
      <c r="E44" s="44">
        <f>Önkor!E44</f>
        <v>700</v>
      </c>
      <c r="F44" s="128">
        <f t="shared" si="1"/>
        <v>100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6"/>
      <c r="B45" s="13" t="s">
        <v>42</v>
      </c>
      <c r="C45" s="43">
        <v>0</v>
      </c>
      <c r="D45" s="44">
        <f>Önkor!D45</f>
        <v>604</v>
      </c>
      <c r="E45" s="44">
        <f>Önkor!E45</f>
        <v>604</v>
      </c>
      <c r="F45" s="128">
        <f t="shared" si="1"/>
        <v>100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>
      <c r="A46" s="6" t="s">
        <v>180</v>
      </c>
      <c r="B46" s="13" t="s">
        <v>181</v>
      </c>
      <c r="C46" s="43">
        <f>Önkor!C46+PolgármH!C44+MűvH!C44</f>
        <v>1500</v>
      </c>
      <c r="D46" s="44">
        <f>Önkor!D46+PolgármH!D44+MűvH!D44</f>
        <v>4001</v>
      </c>
      <c r="E46" s="44">
        <f>Önkor!E46+PolgármH!E44+MűvH!E44</f>
        <v>2885</v>
      </c>
      <c r="F46" s="128">
        <f t="shared" si="1"/>
        <v>72.10697325668582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10" t="s">
        <v>182</v>
      </c>
      <c r="B47" s="16" t="s">
        <v>183</v>
      </c>
      <c r="C47" s="40">
        <f>SUM(C37:C46)</f>
        <v>16850</v>
      </c>
      <c r="D47" s="40">
        <f>SUM(D37:D46)</f>
        <v>24060</v>
      </c>
      <c r="E47" s="40">
        <f>SUM(E37:E46)</f>
        <v>21878</v>
      </c>
      <c r="F47" s="124">
        <f>E47/D47*100</f>
        <v>90.93100581878637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2.75">
      <c r="A48" s="6" t="s">
        <v>184</v>
      </c>
      <c r="B48" s="13" t="s">
        <v>185</v>
      </c>
      <c r="C48" s="43">
        <f>Önkor!C48+PolgármH!C46+MűvH!C46</f>
        <v>0</v>
      </c>
      <c r="D48" s="44">
        <f>Önkor!D48+PolgármH!D46+MűvH!D46</f>
        <v>0</v>
      </c>
      <c r="E48" s="44">
        <f>Önkor!E48+PolgármH!E46+MűvH!E46</f>
        <v>0</v>
      </c>
      <c r="F48" s="128"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>
      <c r="A49" s="6" t="s">
        <v>186</v>
      </c>
      <c r="B49" s="13" t="s">
        <v>187</v>
      </c>
      <c r="C49" s="43">
        <f>Önkor!C49+PolgármH!C47+MűvH!C47</f>
        <v>2500</v>
      </c>
      <c r="D49" s="44">
        <f>Önkor!D49+PolgármH!D47+MűvH!D47</f>
        <v>1400</v>
      </c>
      <c r="E49" s="44">
        <f>Önkor!E49+PolgármH!E47+MűvH!E47</f>
        <v>1364</v>
      </c>
      <c r="F49" s="128">
        <f aca="true" t="shared" si="2" ref="F49:F68">E49/D49*100</f>
        <v>97.42857142857143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2.75">
      <c r="A50" s="6" t="s">
        <v>188</v>
      </c>
      <c r="B50" s="13" t="s">
        <v>189</v>
      </c>
      <c r="C50" s="43">
        <f>Önkor!C50+PolgármH!C48+MűvH!C48</f>
        <v>0</v>
      </c>
      <c r="D50" s="44">
        <f>Önkor!D50+PolgármH!D48+MűvH!D48</f>
        <v>1400</v>
      </c>
      <c r="E50" s="44">
        <f>Önkor!E50+PolgármH!E48+MűvH!E48</f>
        <v>1400</v>
      </c>
      <c r="F50" s="128">
        <f t="shared" si="2"/>
        <v>100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2.75">
      <c r="A51" s="10" t="s">
        <v>190</v>
      </c>
      <c r="B51" s="10" t="s">
        <v>191</v>
      </c>
      <c r="C51" s="11">
        <f>SUM(C48:C50)</f>
        <v>2500</v>
      </c>
      <c r="D51" s="11">
        <f>SUM(D48:D50)</f>
        <v>2800</v>
      </c>
      <c r="E51" s="11">
        <f>SUM(E48:E50)</f>
        <v>2764</v>
      </c>
      <c r="F51" s="124">
        <f t="shared" si="2"/>
        <v>98.71428571428571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6" t="s">
        <v>192</v>
      </c>
      <c r="B52" s="9" t="s">
        <v>24</v>
      </c>
      <c r="C52" s="38">
        <f>Önkor!C52+PolgármH!C50+MűvH!C50</f>
        <v>4950</v>
      </c>
      <c r="D52" s="39">
        <f>Önkor!D52+PolgármH!D50+MűvH!D50</f>
        <v>5070</v>
      </c>
      <c r="E52" s="39">
        <f>Önkor!E52+PolgármH!E50+MűvH!E50</f>
        <v>0</v>
      </c>
      <c r="F52" s="128">
        <f t="shared" si="2"/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6" t="s">
        <v>194</v>
      </c>
      <c r="B53" s="9" t="s">
        <v>29</v>
      </c>
      <c r="C53" s="38">
        <v>0</v>
      </c>
      <c r="D53" s="39">
        <f>Önkor!D53</f>
        <v>800</v>
      </c>
      <c r="E53" s="39">
        <f>Önkor!E53</f>
        <v>302</v>
      </c>
      <c r="F53" s="128">
        <f t="shared" si="2"/>
        <v>37.75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6" t="s">
        <v>196</v>
      </c>
      <c r="B54" s="9" t="s">
        <v>25</v>
      </c>
      <c r="C54" s="38">
        <v>0</v>
      </c>
      <c r="D54" s="39">
        <f>Önkor!D54+MűvH!D51</f>
        <v>1434</v>
      </c>
      <c r="E54" s="39">
        <f>Önkor!E54+MűvH!E51</f>
        <v>964</v>
      </c>
      <c r="F54" s="128">
        <f t="shared" si="2"/>
        <v>67.22454672245468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2.75">
      <c r="A55" s="10" t="s">
        <v>198</v>
      </c>
      <c r="B55" s="10" t="s">
        <v>195</v>
      </c>
      <c r="C55" s="40">
        <f>C52</f>
        <v>4950</v>
      </c>
      <c r="D55" s="40">
        <f>SUM(D52:D54)</f>
        <v>7304</v>
      </c>
      <c r="E55" s="40">
        <f>SUM(E52:E54)</f>
        <v>1266</v>
      </c>
      <c r="F55" s="124">
        <f t="shared" si="2"/>
        <v>17.332968236582694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5.5">
      <c r="A56" s="6" t="s">
        <v>200</v>
      </c>
      <c r="B56" s="9" t="s">
        <v>197</v>
      </c>
      <c r="C56" s="38">
        <f>Önkor!C56+PolgármH!C52+MűvH!C53</f>
        <v>11115</v>
      </c>
      <c r="D56" s="39">
        <f>Önkor!D56+PolgármH!D52+MűvH!D53</f>
        <v>220</v>
      </c>
      <c r="E56" s="39">
        <f>Önkor!E56+PolgármH!E52+MűvH!E53</f>
        <v>220</v>
      </c>
      <c r="F56" s="128">
        <f t="shared" si="2"/>
        <v>100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2.75">
      <c r="A57" s="10" t="s">
        <v>202</v>
      </c>
      <c r="B57" s="10" t="s">
        <v>199</v>
      </c>
      <c r="C57" s="11">
        <f>C56</f>
        <v>11115</v>
      </c>
      <c r="D57" s="11">
        <f>D56</f>
        <v>220</v>
      </c>
      <c r="E57" s="11">
        <f>E56</f>
        <v>220</v>
      </c>
      <c r="F57" s="124">
        <f t="shared" si="2"/>
        <v>100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4.75" customHeight="1">
      <c r="A58" s="10" t="s">
        <v>204</v>
      </c>
      <c r="B58" s="16" t="s">
        <v>201</v>
      </c>
      <c r="C58" s="40">
        <f>C15+C20+C31+C36+C47+C51+C55+C57</f>
        <v>2232399</v>
      </c>
      <c r="D58" s="40">
        <f>D15+D20+D36+D47+D51+D55+D57+D31</f>
        <v>2419729</v>
      </c>
      <c r="E58" s="40">
        <f>E15+E20+E36+E47+E51+E55+E57+E31</f>
        <v>2446433</v>
      </c>
      <c r="F58" s="124">
        <f t="shared" si="2"/>
        <v>101.1035946587407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2.75">
      <c r="A59" s="6" t="s">
        <v>206</v>
      </c>
      <c r="B59" s="6" t="s">
        <v>203</v>
      </c>
      <c r="C59" s="38">
        <f>Önkor!C59+PolgármH!C55+MűvH!C56</f>
        <v>88608</v>
      </c>
      <c r="D59" s="46">
        <f>Önkor!D59+PolgármH!D55+MűvH!D56</f>
        <v>87552</v>
      </c>
      <c r="E59" s="46">
        <f>Önkor!E59+PolgármH!E55+MűvH!E56</f>
        <v>80491</v>
      </c>
      <c r="F59" s="124">
        <f t="shared" si="2"/>
        <v>91.93507858187134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" t="s">
        <v>208</v>
      </c>
      <c r="B60" s="6" t="s">
        <v>205</v>
      </c>
      <c r="C60" s="38">
        <f>Önkor!C60+PolgármH!C56+MűvH!C57</f>
        <v>1000</v>
      </c>
      <c r="D60" s="39">
        <f>Önkor!D60+PolgármH!D56+MűvH!D57</f>
        <v>15569</v>
      </c>
      <c r="E60" s="39">
        <f>Önkor!E60+PolgármH!E56+MűvH!E57</f>
        <v>15543</v>
      </c>
      <c r="F60" s="128">
        <f t="shared" si="2"/>
        <v>99.83300147729463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10" t="s">
        <v>210</v>
      </c>
      <c r="B61" s="10" t="s">
        <v>207</v>
      </c>
      <c r="C61" s="40">
        <f>C59+C60</f>
        <v>89608</v>
      </c>
      <c r="D61" s="11">
        <f>D59+D60</f>
        <v>103121</v>
      </c>
      <c r="E61" s="11">
        <f>E59+E60</f>
        <v>96034</v>
      </c>
      <c r="F61" s="124">
        <f t="shared" si="2"/>
        <v>93.12749100571173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10" t="s">
        <v>212</v>
      </c>
      <c r="B62" s="10" t="s">
        <v>209</v>
      </c>
      <c r="C62" s="40">
        <f>Önkor!C62+PolgármH!C58+MűvH!C59</f>
        <v>19613</v>
      </c>
      <c r="D62" s="46">
        <f>Önkor!D62+PolgármH!D58+MűvH!D59</f>
        <v>23800</v>
      </c>
      <c r="E62" s="46">
        <f>Önkor!E62+PolgármH!E58+MűvH!E59</f>
        <v>23665</v>
      </c>
      <c r="F62" s="124">
        <f t="shared" si="2"/>
        <v>99.4327731092437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" t="s">
        <v>214</v>
      </c>
      <c r="B63" s="6" t="s">
        <v>211</v>
      </c>
      <c r="C63" s="38">
        <f>Önkor!C63+PolgármH!C59+MűvH!C60</f>
        <v>11971</v>
      </c>
      <c r="D63" s="39">
        <f>Önkor!D63+PolgármH!D59+MűvH!D60</f>
        <v>10106</v>
      </c>
      <c r="E63" s="39">
        <f>Önkor!E63+PolgármH!E59+MűvH!E60</f>
        <v>8592</v>
      </c>
      <c r="F63" s="128">
        <f t="shared" si="2"/>
        <v>85.01880071244805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6" t="s">
        <v>216</v>
      </c>
      <c r="B64" s="6" t="s">
        <v>213</v>
      </c>
      <c r="C64" s="38">
        <f>Önkor!C64+PolgármH!C60+MűvH!C61</f>
        <v>3650</v>
      </c>
      <c r="D64" s="39">
        <f>Önkor!D64+PolgármH!D60+MűvH!D61</f>
        <v>6601</v>
      </c>
      <c r="E64" s="39">
        <f>Önkor!E64+PolgármH!E60+MűvH!E61</f>
        <v>6534</v>
      </c>
      <c r="F64" s="128">
        <f t="shared" si="2"/>
        <v>98.98500227238297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" t="s">
        <v>218</v>
      </c>
      <c r="B65" s="6" t="s">
        <v>215</v>
      </c>
      <c r="C65" s="38">
        <f>Önkor!C65+PolgármH!C61+MűvH!C62</f>
        <v>37625</v>
      </c>
      <c r="D65" s="39">
        <f>Önkor!D65+PolgármH!D61+MűvH!D62</f>
        <v>58076</v>
      </c>
      <c r="E65" s="39">
        <f>Önkor!E65+PolgármH!E61+MűvH!E62</f>
        <v>54366</v>
      </c>
      <c r="F65" s="128">
        <f t="shared" si="2"/>
        <v>93.61181899579861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6" t="s">
        <v>220</v>
      </c>
      <c r="B66" s="6" t="s">
        <v>217</v>
      </c>
      <c r="C66" s="38">
        <f>Önkor!C66+PolgármH!C62+MűvH!C63</f>
        <v>3215</v>
      </c>
      <c r="D66" s="39">
        <f>Önkor!D66+PolgármH!D62+MűvH!D63</f>
        <v>212</v>
      </c>
      <c r="E66" s="39">
        <f>Önkor!E66+PolgármH!E62+MűvH!E63</f>
        <v>4</v>
      </c>
      <c r="F66" s="128">
        <f t="shared" si="2"/>
        <v>1.8867924528301887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6" t="s">
        <v>222</v>
      </c>
      <c r="B67" s="6" t="s">
        <v>219</v>
      </c>
      <c r="C67" s="38">
        <f>Önkor!C67+PolgármH!C63+MűvH!C64</f>
        <v>19600</v>
      </c>
      <c r="D67" s="39">
        <f>Önkor!D67+PolgármH!D63+MűvH!D64</f>
        <v>76210</v>
      </c>
      <c r="E67" s="39">
        <f>Önkor!E67+PolgármH!E63+MűvH!E64</f>
        <v>35612</v>
      </c>
      <c r="F67" s="128">
        <f t="shared" si="2"/>
        <v>46.72877575121375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10" t="s">
        <v>220</v>
      </c>
      <c r="B68" s="10" t="s">
        <v>221</v>
      </c>
      <c r="C68" s="40">
        <f>SUM(C63:C67)</f>
        <v>76061</v>
      </c>
      <c r="D68" s="40">
        <f>SUM(D63:D67)</f>
        <v>151205</v>
      </c>
      <c r="E68" s="40">
        <f>SUM(E63:E67)</f>
        <v>105108</v>
      </c>
      <c r="F68" s="124">
        <f t="shared" si="2"/>
        <v>69.51357428656459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6" t="s">
        <v>222</v>
      </c>
      <c r="B69" s="19" t="s">
        <v>223</v>
      </c>
      <c r="C69" s="43">
        <f>Önkor!C69+PolgármH!C65+MűvH!C66</f>
        <v>0</v>
      </c>
      <c r="D69" s="44">
        <f>Önkor!D69</f>
        <v>134</v>
      </c>
      <c r="E69" s="44">
        <f>Önkor!E69</f>
        <v>30</v>
      </c>
      <c r="F69" s="128">
        <f aca="true" t="shared" si="3" ref="F69:F74">E69/D69*100</f>
        <v>22.388059701492537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6" t="s">
        <v>224</v>
      </c>
      <c r="B70" s="13" t="s">
        <v>225</v>
      </c>
      <c r="C70" s="43">
        <f>Önkor!C70+PolgármH!C66+MűvH!C67</f>
        <v>195</v>
      </c>
      <c r="D70" s="44">
        <f>Önkor!D70</f>
        <v>195</v>
      </c>
      <c r="E70" s="44">
        <f>Önkor!E70</f>
        <v>132</v>
      </c>
      <c r="F70" s="128">
        <f t="shared" si="3"/>
        <v>67.6923076923077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2.75">
      <c r="A71" s="6" t="s">
        <v>226</v>
      </c>
      <c r="B71" s="20" t="s">
        <v>227</v>
      </c>
      <c r="C71" s="43">
        <f>Önkor!C71+PolgármH!C67+MűvH!C68</f>
        <v>1213</v>
      </c>
      <c r="D71" s="44">
        <f>Önkor!D71</f>
        <v>1213</v>
      </c>
      <c r="E71" s="44">
        <f>Önkor!E71</f>
        <v>926</v>
      </c>
      <c r="F71" s="128">
        <f t="shared" si="3"/>
        <v>76.3396537510305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2.75">
      <c r="A72" s="6" t="s">
        <v>228</v>
      </c>
      <c r="B72" s="19" t="s">
        <v>229</v>
      </c>
      <c r="C72" s="43">
        <f>Önkor!C72+PolgármH!C68+MűvH!C69</f>
        <v>3105</v>
      </c>
      <c r="D72" s="44">
        <f>Önkor!D72</f>
        <v>2955</v>
      </c>
      <c r="E72" s="44">
        <f>Önkor!E72</f>
        <v>2474</v>
      </c>
      <c r="F72" s="128">
        <f t="shared" si="3"/>
        <v>83.72250423011845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6" t="s">
        <v>230</v>
      </c>
      <c r="B73" s="19" t="s">
        <v>37</v>
      </c>
      <c r="C73" s="43">
        <v>0</v>
      </c>
      <c r="D73" s="44">
        <f>Önkor!D73</f>
        <v>450</v>
      </c>
      <c r="E73" s="44">
        <f>Önkor!E73</f>
        <v>300</v>
      </c>
      <c r="F73" s="128">
        <f t="shared" si="3"/>
        <v>66.66666666666666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6" t="s">
        <v>232</v>
      </c>
      <c r="B74" s="19" t="s">
        <v>231</v>
      </c>
      <c r="C74" s="43">
        <f>Önkor!C74+PolgármH!C69+MűvH!C70</f>
        <v>3207</v>
      </c>
      <c r="D74" s="44">
        <f>Önkor!D74</f>
        <v>1742</v>
      </c>
      <c r="E74" s="44">
        <f>Önkor!E74</f>
        <v>1502</v>
      </c>
      <c r="F74" s="128">
        <f t="shared" si="3"/>
        <v>86.22273249138921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10" t="s">
        <v>234</v>
      </c>
      <c r="B75" s="23" t="s">
        <v>233</v>
      </c>
      <c r="C75" s="40">
        <f>SUM(C69:C74)</f>
        <v>7720</v>
      </c>
      <c r="D75" s="40">
        <f>SUM(D69:D74)</f>
        <v>6689</v>
      </c>
      <c r="E75" s="40">
        <f>SUM(E69:E74)</f>
        <v>5364</v>
      </c>
      <c r="F75" s="124">
        <f>E75/D75*100</f>
        <v>80.1913589475258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2.75">
      <c r="A76" s="6" t="s">
        <v>236</v>
      </c>
      <c r="B76" s="9" t="s">
        <v>5</v>
      </c>
      <c r="C76" s="43">
        <f>Önkor!C76+PolgármH!C71+MűvH!C72</f>
        <v>0</v>
      </c>
      <c r="D76" s="44">
        <f>MűvH!D79</f>
        <v>75</v>
      </c>
      <c r="E76" s="44">
        <f>MűvH!E79</f>
        <v>75</v>
      </c>
      <c r="F76" s="128">
        <f aca="true" t="shared" si="4" ref="F76:F87">E76/D76*100</f>
        <v>100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6" t="s">
        <v>238</v>
      </c>
      <c r="B77" s="9" t="s">
        <v>26</v>
      </c>
      <c r="C77" s="43">
        <f>Önkor!C77+PolgármH!C72+MűvH!C73</f>
        <v>0</v>
      </c>
      <c r="D77" s="44">
        <f>Önkor!D77+MűvH!D73</f>
        <v>5667</v>
      </c>
      <c r="E77" s="44">
        <f>Önkor!E77+MűvH!E73</f>
        <v>5494</v>
      </c>
      <c r="F77" s="128">
        <f t="shared" si="4"/>
        <v>96.9472383977413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6" t="s">
        <v>240</v>
      </c>
      <c r="B78" s="13" t="s">
        <v>239</v>
      </c>
      <c r="C78" s="43">
        <f>Önkor!C78+PolgármH!C73+MűvH!C74</f>
        <v>34000</v>
      </c>
      <c r="D78" s="44">
        <f>Önkor!D78+PolgármH!D73</f>
        <v>39902</v>
      </c>
      <c r="E78" s="44">
        <f>Önkor!E78+PolgármH!E73</f>
        <v>39585</v>
      </c>
      <c r="F78" s="128">
        <f t="shared" si="4"/>
        <v>99.20555360633551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2.75">
      <c r="A79" s="6" t="s">
        <v>242</v>
      </c>
      <c r="B79" s="6" t="s">
        <v>293</v>
      </c>
      <c r="C79" s="43">
        <f>Önkor!C79+PolgármH!C74+MűvH!C75</f>
        <v>2066990</v>
      </c>
      <c r="D79" s="44">
        <f>Önkor!D79+PolgármH!D74+MűvH!D75</f>
        <v>1773753</v>
      </c>
      <c r="E79" s="44">
        <f>Önkor!E79+PolgármH!E74+MűvH!E75</f>
        <v>1694391</v>
      </c>
      <c r="F79" s="128">
        <f t="shared" si="4"/>
        <v>95.5257580959694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2.75">
      <c r="A80" s="6" t="s">
        <v>244</v>
      </c>
      <c r="B80" s="6" t="s">
        <v>243</v>
      </c>
      <c r="C80" s="43">
        <f>Önkor!C80+PolgármH!C75+MűvH!C76</f>
        <v>0</v>
      </c>
      <c r="D80" s="44">
        <f>Önkor!D80+PolgármH!D75+MűvH!D76</f>
        <v>112</v>
      </c>
      <c r="E80" s="44">
        <f>Önkor!E80+PolgármH!E75+MűvH!E76</f>
        <v>0</v>
      </c>
      <c r="F80" s="128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2.75">
      <c r="A81" s="6" t="s">
        <v>246</v>
      </c>
      <c r="B81" s="6" t="s">
        <v>245</v>
      </c>
      <c r="C81" s="43">
        <f>Önkor!C81+PolgármH!C76+MűvH!C77</f>
        <v>2066990</v>
      </c>
      <c r="D81" s="44">
        <f>Önkor!D81+PolgármH!D76+MűvH!D77</f>
        <v>1773641</v>
      </c>
      <c r="E81" s="44">
        <f>Önkor!E81+PolgármH!E76+MűvH!E77</f>
        <v>1694391</v>
      </c>
      <c r="F81" s="128">
        <f t="shared" si="4"/>
        <v>95.53179025518693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12.75">
      <c r="A82" s="6" t="s">
        <v>248</v>
      </c>
      <c r="B82" s="6" t="s">
        <v>296</v>
      </c>
      <c r="C82" s="43">
        <f>Önkor!C82+PolgármH!C77+MűvH!C78</f>
        <v>0</v>
      </c>
      <c r="D82" s="44">
        <f>Önkor!D82+PolgármH!D77+MűvH!D78</f>
        <v>0</v>
      </c>
      <c r="E82" s="44">
        <f>Önkor!E82+PolgármH!E77+MűvH!E78</f>
        <v>0</v>
      </c>
      <c r="F82" s="128">
        <v>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ht="12.75">
      <c r="A83" s="6"/>
      <c r="B83" s="6" t="s">
        <v>39</v>
      </c>
      <c r="C83" s="43">
        <v>0</v>
      </c>
      <c r="D83" s="44">
        <f>Önkor!D83</f>
        <v>167</v>
      </c>
      <c r="E83" s="44">
        <f>Önkor!E83</f>
        <v>167</v>
      </c>
      <c r="F83" s="128">
        <f t="shared" si="4"/>
        <v>100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12.75" customHeight="1">
      <c r="A84" s="6" t="s">
        <v>250</v>
      </c>
      <c r="B84" s="13" t="s">
        <v>249</v>
      </c>
      <c r="C84" s="43">
        <f>Önkor!C83+PolgármH!C78+MűvH!C79</f>
        <v>0</v>
      </c>
      <c r="D84" s="44">
        <v>0</v>
      </c>
      <c r="E84" s="44">
        <v>0</v>
      </c>
      <c r="F84" s="128"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2.75">
      <c r="A85" s="10" t="s">
        <v>252</v>
      </c>
      <c r="B85" s="23" t="s">
        <v>251</v>
      </c>
      <c r="C85" s="45">
        <f>C76+C77+C78+C79+C84</f>
        <v>2100990</v>
      </c>
      <c r="D85" s="45">
        <f>D76+D77+D78+D79+D84+D83</f>
        <v>1819564</v>
      </c>
      <c r="E85" s="45">
        <f>E76+E77+E78+E79+E84+E83</f>
        <v>1739712</v>
      </c>
      <c r="F85" s="124">
        <f t="shared" si="4"/>
        <v>95.61147615582634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2.75" customHeight="1">
      <c r="A86" s="10" t="s">
        <v>254</v>
      </c>
      <c r="B86" s="16" t="s">
        <v>253</v>
      </c>
      <c r="C86" s="45">
        <f>Önkor!C85+PolgármH!C80+MűvH!C81</f>
        <v>31580</v>
      </c>
      <c r="D86" s="49">
        <f>Önkor!D85+PolgármH!D80+MűvH!D81</f>
        <v>155810</v>
      </c>
      <c r="E86" s="49">
        <f>Önkor!E85+PolgármH!E80+MűvH!E81</f>
        <v>154055</v>
      </c>
      <c r="F86" s="124">
        <f t="shared" si="4"/>
        <v>98.87362813683332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2.75" customHeight="1">
      <c r="A87" s="10" t="s">
        <v>256</v>
      </c>
      <c r="B87" s="16" t="s">
        <v>255</v>
      </c>
      <c r="C87" s="45">
        <f>Önkor!C86+PolgármH!C81+MűvH!C82</f>
        <v>4510</v>
      </c>
      <c r="D87" s="49">
        <f>Önkor!D86+PolgármH!D81+MűvH!D82</f>
        <v>267443</v>
      </c>
      <c r="E87" s="49">
        <f>Önkor!E86+PolgármH!E81+MűvH!E82</f>
        <v>266327</v>
      </c>
      <c r="F87" s="124">
        <f t="shared" si="4"/>
        <v>99.58271482147597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25.5">
      <c r="A88" s="6" t="s">
        <v>258</v>
      </c>
      <c r="B88" s="9" t="s">
        <v>257</v>
      </c>
      <c r="C88" s="45">
        <f>Önkor!C87+PolgármH!C82+MűvH!C83</f>
        <v>0</v>
      </c>
      <c r="D88" s="44">
        <f>Önkor!D87+PolgármH!D82+MűvH!D83</f>
        <v>0</v>
      </c>
      <c r="E88" s="44">
        <f>Önkor!E87+PolgármH!E82+MűvH!E83</f>
        <v>0</v>
      </c>
      <c r="F88" s="128"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 customHeight="1">
      <c r="A89" s="6" t="s">
        <v>260</v>
      </c>
      <c r="B89" s="19" t="s">
        <v>259</v>
      </c>
      <c r="C89" s="45">
        <f>Önkor!C88+PolgármH!C83+MűvH!C84</f>
        <v>0</v>
      </c>
      <c r="D89" s="44">
        <f>Önkor!D88+PolgármH!D83+MűvH!D84</f>
        <v>0</v>
      </c>
      <c r="E89" s="44">
        <f>Önkor!E88+PolgármH!E83+MűvH!E84</f>
        <v>0</v>
      </c>
      <c r="F89" s="128"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 customHeight="1">
      <c r="A90" s="6" t="s">
        <v>262</v>
      </c>
      <c r="B90" s="13" t="s">
        <v>261</v>
      </c>
      <c r="C90" s="45">
        <f>Önkor!C89+PolgármH!C84+MűvH!C85</f>
        <v>0</v>
      </c>
      <c r="D90" s="44">
        <f>Önkor!D89+PolgármH!D84+MűvH!D85</f>
        <v>1000</v>
      </c>
      <c r="E90" s="44">
        <f>Önkor!E89+PolgármH!E84+MűvH!E85</f>
        <v>1000</v>
      </c>
      <c r="F90" s="128">
        <f aca="true" t="shared" si="5" ref="F90:F107">E90/D90*100</f>
        <v>100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s="116" customFormat="1" ht="12.75" customHeight="1">
      <c r="A91" s="6" t="s">
        <v>264</v>
      </c>
      <c r="B91" s="13" t="s">
        <v>249</v>
      </c>
      <c r="C91" s="45">
        <f>Önkor!C90</f>
        <v>29389</v>
      </c>
      <c r="D91" s="49">
        <f>Önkor!D90+PolgármH!D85+MűvH!D86</f>
        <v>29389</v>
      </c>
      <c r="E91" s="49">
        <f>Önkor!E90+PolgármH!E85+MűvH!E86</f>
        <v>0</v>
      </c>
      <c r="F91" s="124">
        <f t="shared" si="5"/>
        <v>0</v>
      </c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.75" customHeight="1">
      <c r="A92" s="10" t="s">
        <v>266</v>
      </c>
      <c r="B92" s="23" t="s">
        <v>263</v>
      </c>
      <c r="C92" s="45">
        <f>SUM(C88:C91)</f>
        <v>29389</v>
      </c>
      <c r="D92" s="45">
        <f>SUM(D88:D91)</f>
        <v>30389</v>
      </c>
      <c r="E92" s="45">
        <f>SUM(E88:E91)</f>
        <v>1000</v>
      </c>
      <c r="F92" s="124">
        <f t="shared" si="5"/>
        <v>3.2906643851393595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25.5" customHeight="1">
      <c r="A93" s="10" t="s">
        <v>268</v>
      </c>
      <c r="B93" s="16" t="s">
        <v>297</v>
      </c>
      <c r="C93" s="45">
        <f>C61+C62+C68+C75+C85+C86+C87+C92</f>
        <v>2359471</v>
      </c>
      <c r="D93" s="45">
        <f>D61+D62+D68+D75+D85+D86+D87+D92</f>
        <v>2558021</v>
      </c>
      <c r="E93" s="45">
        <f>E61+E62+E68+E75+E85+E86+E87+E92</f>
        <v>2391265</v>
      </c>
      <c r="F93" s="124">
        <f t="shared" si="5"/>
        <v>93.48105429939785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1" s="36" customFormat="1" ht="12.75">
      <c r="A94" s="10" t="s">
        <v>270</v>
      </c>
      <c r="B94" s="23" t="s">
        <v>267</v>
      </c>
      <c r="C94" s="45">
        <f>Önkor!C93+PolgármH!C87+MűvH!C88</f>
        <v>23791</v>
      </c>
      <c r="D94" s="45">
        <f>Önkor!D93+PolgármH!D87+MűvH!D88</f>
        <v>0</v>
      </c>
      <c r="E94" s="45">
        <f>Önkor!E93+PolgármH!E87+MűvH!E88</f>
        <v>0</v>
      </c>
      <c r="F94" s="124">
        <v>0</v>
      </c>
      <c r="G94" s="34"/>
      <c r="H94" s="34"/>
      <c r="I94" s="29"/>
      <c r="J94" s="34"/>
      <c r="K94" s="34"/>
      <c r="L94" s="34"/>
      <c r="M94" s="29"/>
      <c r="N94" s="34"/>
      <c r="O94" s="34"/>
      <c r="P94" s="34"/>
      <c r="Q94" s="29"/>
      <c r="R94" s="34"/>
      <c r="S94" s="34"/>
      <c r="T94" s="34"/>
      <c r="U94" s="35"/>
    </row>
    <row r="95" spans="1:21" s="36" customFormat="1" ht="12.75">
      <c r="A95" s="10" t="s">
        <v>272</v>
      </c>
      <c r="B95" s="23" t="s">
        <v>14</v>
      </c>
      <c r="C95" s="45">
        <f>Önkor!C94+PolgármH!C88+MűvH!C89</f>
        <v>103281</v>
      </c>
      <c r="D95" s="45">
        <f>Önkor!D94+PolgármH!D88+MűvH!D89</f>
        <v>156599</v>
      </c>
      <c r="E95" s="45">
        <f>Önkor!E94+PolgármH!E88+MűvH!E89</f>
        <v>156599</v>
      </c>
      <c r="F95" s="124">
        <f t="shared" si="5"/>
        <v>100</v>
      </c>
      <c r="G95" s="34"/>
      <c r="H95" s="34"/>
      <c r="I95" s="29"/>
      <c r="J95" s="34"/>
      <c r="K95" s="34"/>
      <c r="L95" s="34"/>
      <c r="M95" s="29"/>
      <c r="N95" s="34"/>
      <c r="O95" s="34"/>
      <c r="P95" s="34"/>
      <c r="Q95" s="29"/>
      <c r="R95" s="34"/>
      <c r="S95" s="34"/>
      <c r="T95" s="34"/>
      <c r="U95" s="35"/>
    </row>
    <row r="96" spans="1:21" ht="12.75">
      <c r="A96" s="6" t="s">
        <v>274</v>
      </c>
      <c r="B96" s="19" t="s">
        <v>271</v>
      </c>
      <c r="C96" s="45">
        <f>Önkor!C95+PolgármH!C89+MűvH!C90</f>
        <v>68843</v>
      </c>
      <c r="D96" s="45">
        <f>Önkor!D95+PolgármH!D89+MűvH!D90</f>
        <v>75008</v>
      </c>
      <c r="E96" s="45">
        <f>Önkor!E95+PolgármH!E89+MűvH!E90</f>
        <v>129756</v>
      </c>
      <c r="F96" s="124">
        <f t="shared" si="5"/>
        <v>172.98954778156997</v>
      </c>
      <c r="G96" s="32"/>
      <c r="H96" s="32"/>
      <c r="I96" s="28"/>
      <c r="J96" s="32"/>
      <c r="K96" s="32"/>
      <c r="L96" s="32"/>
      <c r="M96" s="28"/>
      <c r="N96" s="32"/>
      <c r="O96" s="32"/>
      <c r="P96" s="32"/>
      <c r="Q96" s="28"/>
      <c r="R96" s="32"/>
      <c r="S96" s="32"/>
      <c r="T96" s="32"/>
      <c r="U96" s="37"/>
    </row>
    <row r="97" spans="1:21" ht="12.75">
      <c r="A97" s="6" t="s">
        <v>276</v>
      </c>
      <c r="B97" s="19" t="s">
        <v>273</v>
      </c>
      <c r="C97" s="45">
        <f>Önkor!C96+PolgármH!C90+MűvH!C91</f>
        <v>30000</v>
      </c>
      <c r="D97" s="45">
        <f>Önkor!D96+PolgármH!D90+MűvH!D91</f>
        <v>45000</v>
      </c>
      <c r="E97" s="45">
        <f>Önkor!E96+PolgármH!E90+MűvH!E91</f>
        <v>50100</v>
      </c>
      <c r="F97" s="124">
        <f t="shared" si="5"/>
        <v>111.33333333333333</v>
      </c>
      <c r="G97" s="32"/>
      <c r="H97" s="32"/>
      <c r="I97" s="28"/>
      <c r="J97" s="32"/>
      <c r="K97" s="32"/>
      <c r="L97" s="32"/>
      <c r="M97" s="28"/>
      <c r="N97" s="32"/>
      <c r="O97" s="32"/>
      <c r="P97" s="32"/>
      <c r="Q97" s="28"/>
      <c r="R97" s="32"/>
      <c r="S97" s="32"/>
      <c r="T97" s="32"/>
      <c r="U97" s="37"/>
    </row>
    <row r="98" spans="1:21" ht="12.75">
      <c r="A98" s="10" t="s">
        <v>278</v>
      </c>
      <c r="B98" s="23" t="s">
        <v>275</v>
      </c>
      <c r="C98" s="45">
        <f>C96+C97</f>
        <v>98843</v>
      </c>
      <c r="D98" s="45">
        <f>D96+D97</f>
        <v>120008</v>
      </c>
      <c r="E98" s="45">
        <f>E96+E97</f>
        <v>179856</v>
      </c>
      <c r="F98" s="124">
        <f t="shared" si="5"/>
        <v>149.87000866608892</v>
      </c>
      <c r="G98" s="34"/>
      <c r="H98" s="34"/>
      <c r="I98" s="29"/>
      <c r="J98" s="34"/>
      <c r="K98" s="34"/>
      <c r="L98" s="34"/>
      <c r="M98" s="29"/>
      <c r="N98" s="34"/>
      <c r="O98" s="34"/>
      <c r="P98" s="34"/>
      <c r="Q98" s="29"/>
      <c r="R98" s="34"/>
      <c r="S98" s="34"/>
      <c r="T98" s="34"/>
      <c r="U98" s="37"/>
    </row>
    <row r="99" spans="1:21" ht="24" customHeight="1">
      <c r="A99" s="10" t="s">
        <v>280</v>
      </c>
      <c r="B99" s="16" t="s">
        <v>277</v>
      </c>
      <c r="C99" s="45">
        <f>C94+C95+C98</f>
        <v>225915</v>
      </c>
      <c r="D99" s="45">
        <f>D94+D95+D98</f>
        <v>276607</v>
      </c>
      <c r="E99" s="45">
        <f>E94+E95+E98</f>
        <v>336455</v>
      </c>
      <c r="F99" s="124">
        <f t="shared" si="5"/>
        <v>121.63647340812054</v>
      </c>
      <c r="G99" s="31"/>
      <c r="H99" s="31"/>
      <c r="I99" s="29"/>
      <c r="J99" s="31"/>
      <c r="K99" s="31"/>
      <c r="L99" s="31"/>
      <c r="M99" s="29"/>
      <c r="N99" s="31"/>
      <c r="O99" s="31"/>
      <c r="P99" s="31"/>
      <c r="Q99" s="29"/>
      <c r="R99" s="31"/>
      <c r="S99" s="31"/>
      <c r="T99" s="31"/>
      <c r="U99" s="37"/>
    </row>
    <row r="100" spans="1:21" s="36" customFormat="1" ht="12.75">
      <c r="A100" s="10" t="s">
        <v>282</v>
      </c>
      <c r="B100" s="23" t="s">
        <v>279</v>
      </c>
      <c r="C100" s="45">
        <f>Önkor!C99+PolgármH!C93+MűvH!C94</f>
        <v>0</v>
      </c>
      <c r="D100" s="45">
        <f>Önkor!D99+PolgármH!D93+MűvH!D94</f>
        <v>0</v>
      </c>
      <c r="E100" s="45">
        <f>Önkor!E99+PolgármH!E93+MűvH!E94</f>
        <v>0</v>
      </c>
      <c r="F100" s="124">
        <v>0</v>
      </c>
      <c r="G100" s="34"/>
      <c r="H100" s="34"/>
      <c r="I100" s="29"/>
      <c r="J100" s="34"/>
      <c r="K100" s="34"/>
      <c r="L100" s="34"/>
      <c r="M100" s="29"/>
      <c r="N100" s="34"/>
      <c r="O100" s="34"/>
      <c r="P100" s="34"/>
      <c r="Q100" s="29"/>
      <c r="R100" s="34"/>
      <c r="S100" s="34"/>
      <c r="T100" s="34"/>
      <c r="U100" s="35"/>
    </row>
    <row r="101" spans="1:21" ht="12.75">
      <c r="A101" s="6" t="s">
        <v>284</v>
      </c>
      <c r="B101" s="19" t="s">
        <v>281</v>
      </c>
      <c r="C101" s="45">
        <f>Önkor!C101+PolgármH!C94+MűvH!C95</f>
        <v>68843</v>
      </c>
      <c r="D101" s="45">
        <f>Önkor!D101</f>
        <v>75008</v>
      </c>
      <c r="E101" s="45">
        <f>Önkor!E101</f>
        <v>75008</v>
      </c>
      <c r="F101" s="124">
        <f t="shared" si="5"/>
        <v>100</v>
      </c>
      <c r="G101" s="32"/>
      <c r="H101" s="32"/>
      <c r="I101" s="28"/>
      <c r="J101" s="32"/>
      <c r="K101" s="32"/>
      <c r="L101" s="32"/>
      <c r="M101" s="28"/>
      <c r="N101" s="32"/>
      <c r="O101" s="32"/>
      <c r="P101" s="32"/>
      <c r="Q101" s="28"/>
      <c r="R101" s="32"/>
      <c r="S101" s="32"/>
      <c r="T101" s="32"/>
      <c r="U101" s="37"/>
    </row>
    <row r="102" spans="1:21" ht="12.75">
      <c r="A102" s="6" t="s">
        <v>286</v>
      </c>
      <c r="B102" s="19" t="s">
        <v>283</v>
      </c>
      <c r="C102" s="45">
        <f>Önkor!C102+PolgármH!C95+MűvH!C96</f>
        <v>30000</v>
      </c>
      <c r="D102" s="45">
        <f>Önkor!D102</f>
        <v>10611</v>
      </c>
      <c r="E102" s="45">
        <f>Önkor!E102</f>
        <v>120000</v>
      </c>
      <c r="F102" s="124">
        <f t="shared" si="5"/>
        <v>1130.9018942606729</v>
      </c>
      <c r="G102" s="32"/>
      <c r="H102" s="32"/>
      <c r="I102" s="28"/>
      <c r="J102" s="32"/>
      <c r="K102" s="32"/>
      <c r="L102" s="32"/>
      <c r="M102" s="28"/>
      <c r="N102" s="32"/>
      <c r="O102" s="32"/>
      <c r="P102" s="32"/>
      <c r="Q102" s="28"/>
      <c r="R102" s="32"/>
      <c r="S102" s="32"/>
      <c r="T102" s="32"/>
      <c r="U102" s="37"/>
    </row>
    <row r="103" spans="1:21" ht="12.75">
      <c r="A103" s="6"/>
      <c r="B103" s="23" t="s">
        <v>44</v>
      </c>
      <c r="C103" s="45">
        <v>0</v>
      </c>
      <c r="D103" s="45">
        <v>52696</v>
      </c>
      <c r="E103" s="45">
        <v>52696</v>
      </c>
      <c r="F103" s="124">
        <f t="shared" si="5"/>
        <v>100</v>
      </c>
      <c r="G103" s="32"/>
      <c r="H103" s="32"/>
      <c r="I103" s="28"/>
      <c r="J103" s="32"/>
      <c r="K103" s="32"/>
      <c r="L103" s="32"/>
      <c r="M103" s="28"/>
      <c r="N103" s="32"/>
      <c r="O103" s="32"/>
      <c r="P103" s="32"/>
      <c r="Q103" s="28"/>
      <c r="R103" s="32"/>
      <c r="S103" s="32"/>
      <c r="T103" s="32"/>
      <c r="U103" s="37"/>
    </row>
    <row r="104" spans="1:21" ht="12.75">
      <c r="A104" s="10" t="s">
        <v>73</v>
      </c>
      <c r="B104" s="23" t="s">
        <v>285</v>
      </c>
      <c r="C104" s="45">
        <f>C101+C102</f>
        <v>98843</v>
      </c>
      <c r="D104" s="45">
        <f>D101+D102</f>
        <v>85619</v>
      </c>
      <c r="E104" s="45">
        <f>E101+E102</f>
        <v>195008</v>
      </c>
      <c r="F104" s="124">
        <f t="shared" si="5"/>
        <v>227.76252934512198</v>
      </c>
      <c r="G104" s="34"/>
      <c r="H104" s="34"/>
      <c r="I104" s="29"/>
      <c r="J104" s="34"/>
      <c r="K104" s="34"/>
      <c r="L104" s="34"/>
      <c r="M104" s="29"/>
      <c r="N104" s="34"/>
      <c r="O104" s="34"/>
      <c r="P104" s="34"/>
      <c r="Q104" s="29"/>
      <c r="R104" s="34"/>
      <c r="S104" s="34"/>
      <c r="T104" s="34"/>
      <c r="U104" s="37"/>
    </row>
    <row r="105" spans="1:21" ht="24" customHeight="1">
      <c r="A105" s="10" t="s">
        <v>74</v>
      </c>
      <c r="B105" s="16" t="s">
        <v>287</v>
      </c>
      <c r="C105" s="45">
        <f>C100+C104</f>
        <v>98843</v>
      </c>
      <c r="D105" s="45">
        <f>D100+D104+D103</f>
        <v>138315</v>
      </c>
      <c r="E105" s="45">
        <f>E100+E104+E103</f>
        <v>247704</v>
      </c>
      <c r="F105" s="124">
        <f t="shared" si="5"/>
        <v>179.086866934172</v>
      </c>
      <c r="G105" s="31"/>
      <c r="H105" s="31"/>
      <c r="I105" s="29"/>
      <c r="J105" s="31"/>
      <c r="K105" s="31"/>
      <c r="L105" s="31"/>
      <c r="M105" s="29"/>
      <c r="N105" s="31"/>
      <c r="O105" s="31"/>
      <c r="P105" s="31"/>
      <c r="Q105" s="29"/>
      <c r="R105" s="31"/>
      <c r="S105" s="31"/>
      <c r="T105" s="31"/>
      <c r="U105" s="37"/>
    </row>
    <row r="106" spans="2:21" ht="24" customHeight="1">
      <c r="B106" s="16" t="s">
        <v>70</v>
      </c>
      <c r="C106" s="45">
        <f>C93+C105</f>
        <v>2458314</v>
      </c>
      <c r="D106" s="45">
        <f>D93+D105</f>
        <v>2696336</v>
      </c>
      <c r="E106" s="45">
        <f>E93+E105</f>
        <v>2638969</v>
      </c>
      <c r="F106" s="124">
        <f t="shared" si="5"/>
        <v>97.8724090766136</v>
      </c>
      <c r="U106" s="37"/>
    </row>
    <row r="107" spans="2:6" ht="12.75">
      <c r="B107" s="91" t="s">
        <v>69</v>
      </c>
      <c r="C107" s="92">
        <f>C106-C6-C7-C14</f>
        <v>499617</v>
      </c>
      <c r="D107" s="92">
        <f>D106-D6-D7-D14</f>
        <v>1053280</v>
      </c>
      <c r="E107" s="92">
        <f>E106-E6-E7-E14</f>
        <v>997558</v>
      </c>
      <c r="F107" s="149">
        <f t="shared" si="5"/>
        <v>94.7096688439921</v>
      </c>
    </row>
  </sheetData>
  <sheetProtection/>
  <mergeCells count="5">
    <mergeCell ref="C4:E4"/>
    <mergeCell ref="B2:B3"/>
    <mergeCell ref="C2:C3"/>
    <mergeCell ref="D2:D3"/>
    <mergeCell ref="E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&amp;C&amp;"Times New Roman,Félkövér"&amp;12Deszk Község Önkormányzat összevont költségvetése&amp;R&amp;"Times New Roman,Normál"4. számú melléklet</oddHeader>
  </headerFooter>
  <rowBreaks count="1" manualBreakCount="1">
    <brk id="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06"/>
  <sheetViews>
    <sheetView zoomScalePageLayoutView="0" workbookViewId="0" topLeftCell="A1">
      <selection activeCell="C87" sqref="C87"/>
    </sheetView>
  </sheetViews>
  <sheetFormatPr defaultColWidth="9.140625" defaultRowHeight="12.75"/>
  <cols>
    <col min="1" max="1" width="3.00390625" style="1" bestFit="1" customWidth="1"/>
    <col min="2" max="2" width="59.57421875" style="2" customWidth="1"/>
    <col min="3" max="3" width="10.57421875" style="2" customWidth="1"/>
    <col min="4" max="4" width="10.28125" style="2" bestFit="1" customWidth="1"/>
    <col min="5" max="5" width="10.57421875" style="2" customWidth="1"/>
    <col min="6" max="6" width="10.28125" style="2" bestFit="1" customWidth="1"/>
    <col min="7" max="7" width="9.140625" style="107" customWidth="1"/>
    <col min="8" max="20" width="9.140625" style="25" customWidth="1"/>
  </cols>
  <sheetData>
    <row r="1" ht="12.75">
      <c r="E1" s="156" t="s">
        <v>15</v>
      </c>
    </row>
    <row r="2" spans="1:20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  <c r="G2" s="10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4"/>
      <c r="B3" s="171"/>
      <c r="C3" s="171"/>
      <c r="D3" s="171"/>
      <c r="E3" s="178"/>
      <c r="F3" s="179"/>
      <c r="G3" s="10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/>
      <c r="B4" s="5"/>
      <c r="C4" s="173" t="s">
        <v>101</v>
      </c>
      <c r="D4" s="174"/>
      <c r="E4" s="175"/>
      <c r="F4" s="121" t="s">
        <v>7</v>
      </c>
      <c r="G4" s="10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6" t="s">
        <v>102</v>
      </c>
      <c r="B5" s="6" t="s">
        <v>103</v>
      </c>
      <c r="C5" s="38">
        <v>100567</v>
      </c>
      <c r="D5" s="39">
        <v>73970</v>
      </c>
      <c r="E5" s="38">
        <v>73970</v>
      </c>
      <c r="F5" s="128">
        <f>E5/D5*100</f>
        <v>100</v>
      </c>
      <c r="G5" s="10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.75">
      <c r="A6" s="6" t="s">
        <v>104</v>
      </c>
      <c r="B6" s="6" t="s">
        <v>105</v>
      </c>
      <c r="C6" s="38">
        <v>256334</v>
      </c>
      <c r="D6" s="39">
        <v>280009</v>
      </c>
      <c r="E6" s="38">
        <v>280009</v>
      </c>
      <c r="F6" s="128">
        <f>E6/D6*100</f>
        <v>100</v>
      </c>
      <c r="G6" s="10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5.5">
      <c r="A7" s="6" t="s">
        <v>106</v>
      </c>
      <c r="B7" s="9" t="s">
        <v>107</v>
      </c>
      <c r="C7" s="38">
        <v>1264164</v>
      </c>
      <c r="D7" s="39">
        <v>1336292</v>
      </c>
      <c r="E7" s="38">
        <v>1336292</v>
      </c>
      <c r="F7" s="128">
        <f>E7/D7*100</f>
        <v>100</v>
      </c>
      <c r="G7" s="10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2.75">
      <c r="A8" s="6" t="s">
        <v>108</v>
      </c>
      <c r="B8" s="6" t="s">
        <v>109</v>
      </c>
      <c r="C8" s="38">
        <v>4210</v>
      </c>
      <c r="D8" s="39">
        <v>4408</v>
      </c>
      <c r="E8" s="38">
        <v>4408</v>
      </c>
      <c r="F8" s="128">
        <f>E8/D8*100</f>
        <v>100</v>
      </c>
      <c r="G8" s="10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6" t="s">
        <v>110</v>
      </c>
      <c r="B9" s="6" t="s">
        <v>40</v>
      </c>
      <c r="C9" s="38">
        <v>0</v>
      </c>
      <c r="D9" s="39">
        <v>82539</v>
      </c>
      <c r="E9" s="38">
        <v>82539</v>
      </c>
      <c r="F9" s="128">
        <f>E9/D9*100</f>
        <v>100</v>
      </c>
      <c r="G9" s="10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6" t="s">
        <v>112</v>
      </c>
      <c r="B10" s="6" t="s">
        <v>113</v>
      </c>
      <c r="C10" s="38">
        <v>0</v>
      </c>
      <c r="D10" s="39">
        <v>0</v>
      </c>
      <c r="E10" s="38">
        <v>0</v>
      </c>
      <c r="F10" s="128">
        <v>0</v>
      </c>
      <c r="G10" s="10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10" t="s">
        <v>114</v>
      </c>
      <c r="B11" s="10" t="s">
        <v>115</v>
      </c>
      <c r="C11" s="40">
        <f>SUM(C5:C10)</f>
        <v>1625275</v>
      </c>
      <c r="D11" s="40">
        <f>SUM(D5:D10)</f>
        <v>1777218</v>
      </c>
      <c r="E11" s="40">
        <f>SUM(E5:E10)</f>
        <v>1777218</v>
      </c>
      <c r="F11" s="124">
        <f>E11/D11*100</f>
        <v>100</v>
      </c>
      <c r="G11" s="71"/>
      <c r="H11" s="4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0" customHeight="1">
      <c r="A12" s="6" t="s">
        <v>116</v>
      </c>
      <c r="B12" s="9" t="s">
        <v>117</v>
      </c>
      <c r="C12" s="38"/>
      <c r="D12" s="39"/>
      <c r="E12" s="38"/>
      <c r="F12" s="39"/>
      <c r="G12" s="10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5.5">
      <c r="A13" s="6" t="s">
        <v>118</v>
      </c>
      <c r="B13" s="9" t="s">
        <v>119</v>
      </c>
      <c r="C13" s="38"/>
      <c r="D13" s="39"/>
      <c r="E13" s="38"/>
      <c r="F13" s="39"/>
      <c r="G13" s="10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>
      <c r="A14" s="6" t="s">
        <v>120</v>
      </c>
      <c r="B14" s="6" t="s">
        <v>121</v>
      </c>
      <c r="C14" s="38">
        <f>468046-29847</f>
        <v>438199</v>
      </c>
      <c r="D14" s="39">
        <v>26144</v>
      </c>
      <c r="E14" s="38">
        <v>24499</v>
      </c>
      <c r="F14" s="128">
        <f>E14/D14*100</f>
        <v>93.70792533659731</v>
      </c>
      <c r="G14" s="10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>
      <c r="A15" s="10" t="s">
        <v>122</v>
      </c>
      <c r="B15" s="10" t="s">
        <v>123</v>
      </c>
      <c r="C15" s="40">
        <f>SUM(C11:C14)</f>
        <v>2063474</v>
      </c>
      <c r="D15" s="40">
        <f>SUM(D11:D14)</f>
        <v>1803362</v>
      </c>
      <c r="E15" s="40">
        <f>SUM(E11:E14)</f>
        <v>1801717</v>
      </c>
      <c r="F15" s="124">
        <f>E15/D15*100</f>
        <v>99.90878148702257</v>
      </c>
      <c r="G15" s="10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" t="s">
        <v>124</v>
      </c>
      <c r="B16" s="6" t="s">
        <v>125</v>
      </c>
      <c r="C16" s="38"/>
      <c r="D16" s="39">
        <v>1275</v>
      </c>
      <c r="E16" s="38">
        <v>1275</v>
      </c>
      <c r="F16" s="128">
        <f>E16/D16*100</f>
        <v>100</v>
      </c>
      <c r="G16" s="10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5.5">
      <c r="A17" s="6" t="s">
        <v>126</v>
      </c>
      <c r="B17" s="9" t="s">
        <v>127</v>
      </c>
      <c r="C17" s="38"/>
      <c r="D17" s="39"/>
      <c r="E17" s="38"/>
      <c r="F17" s="39"/>
      <c r="G17" s="10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5.5">
      <c r="A18" s="6" t="s">
        <v>128</v>
      </c>
      <c r="B18" s="9" t="s">
        <v>129</v>
      </c>
      <c r="C18" s="38"/>
      <c r="D18" s="39"/>
      <c r="E18" s="38"/>
      <c r="F18" s="39"/>
      <c r="G18" s="10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6" t="s">
        <v>130</v>
      </c>
      <c r="B19" s="6" t="s">
        <v>131</v>
      </c>
      <c r="C19" s="38">
        <v>0</v>
      </c>
      <c r="D19" s="39">
        <v>391657</v>
      </c>
      <c r="E19" s="38">
        <v>389053</v>
      </c>
      <c r="F19" s="128">
        <f>E19/D19*100</f>
        <v>99.33513252667512</v>
      </c>
      <c r="G19" s="10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0" t="s">
        <v>132</v>
      </c>
      <c r="B20" s="12" t="s">
        <v>133</v>
      </c>
      <c r="C20" s="40">
        <f>SUM(C16:C19)</f>
        <v>0</v>
      </c>
      <c r="D20" s="40">
        <f>SUM(D16:D19)</f>
        <v>392932</v>
      </c>
      <c r="E20" s="40">
        <f>SUM(E16:E19)</f>
        <v>390328</v>
      </c>
      <c r="F20" s="124">
        <f>E20/D20*100</f>
        <v>99.33728991275844</v>
      </c>
      <c r="G20" s="10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" t="s">
        <v>134</v>
      </c>
      <c r="B21" s="6" t="s">
        <v>135</v>
      </c>
      <c r="C21" s="38">
        <v>5</v>
      </c>
      <c r="D21" s="39">
        <v>10</v>
      </c>
      <c r="E21" s="38">
        <v>5</v>
      </c>
      <c r="F21" s="128">
        <f aca="true" t="shared" si="0" ref="F21:F46">E21/D21*100</f>
        <v>50</v>
      </c>
      <c r="G21" s="10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6" t="s">
        <v>136</v>
      </c>
      <c r="B22" s="6" t="s">
        <v>137</v>
      </c>
      <c r="C22" s="42">
        <f>SUM(C23:C25)</f>
        <v>44000</v>
      </c>
      <c r="D22" s="42">
        <f>SUM(D23:D25)</f>
        <v>61000</v>
      </c>
      <c r="E22" s="42">
        <f>SUM(E23:E25)</f>
        <v>55472</v>
      </c>
      <c r="F22" s="128">
        <f t="shared" si="0"/>
        <v>90.9377049180328</v>
      </c>
      <c r="G22" s="10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6" t="s">
        <v>138</v>
      </c>
      <c r="B23" s="6" t="s">
        <v>139</v>
      </c>
      <c r="C23" s="38">
        <v>15000</v>
      </c>
      <c r="D23" s="39">
        <v>17000</v>
      </c>
      <c r="E23" s="38">
        <v>15114</v>
      </c>
      <c r="F23" s="128">
        <f t="shared" si="0"/>
        <v>88.90588235294118</v>
      </c>
      <c r="G23" s="10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 customHeight="1">
      <c r="A24" s="6" t="s">
        <v>140</v>
      </c>
      <c r="B24" s="6" t="s">
        <v>141</v>
      </c>
      <c r="C24" s="38">
        <v>12000</v>
      </c>
      <c r="D24" s="39">
        <v>14000</v>
      </c>
      <c r="E24" s="38">
        <v>13651</v>
      </c>
      <c r="F24" s="128">
        <f t="shared" si="0"/>
        <v>97.50714285714285</v>
      </c>
      <c r="G24" s="10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6" t="s">
        <v>142</v>
      </c>
      <c r="B25" s="6" t="s">
        <v>143</v>
      </c>
      <c r="C25" s="38">
        <v>17000</v>
      </c>
      <c r="D25" s="39">
        <v>30000</v>
      </c>
      <c r="E25" s="38">
        <v>26707</v>
      </c>
      <c r="F25" s="128">
        <f t="shared" si="0"/>
        <v>89.02333333333333</v>
      </c>
      <c r="G25" s="10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 customHeight="1">
      <c r="A26" s="6" t="s">
        <v>144</v>
      </c>
      <c r="B26" s="6" t="s">
        <v>145</v>
      </c>
      <c r="C26" s="38">
        <f>C27+C28</f>
        <v>79000</v>
      </c>
      <c r="D26" s="38">
        <f>D27+D28</f>
        <v>100000</v>
      </c>
      <c r="E26" s="38">
        <f>E27+E28</f>
        <v>161926</v>
      </c>
      <c r="F26" s="128">
        <f t="shared" si="0"/>
        <v>161.926</v>
      </c>
      <c r="G26" s="10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5.5">
      <c r="A27" s="6" t="s">
        <v>146</v>
      </c>
      <c r="B27" s="9" t="s">
        <v>147</v>
      </c>
      <c r="C27" s="38">
        <v>79000</v>
      </c>
      <c r="D27" s="38">
        <v>100000</v>
      </c>
      <c r="E27" s="38">
        <v>161926</v>
      </c>
      <c r="F27" s="128">
        <f t="shared" si="0"/>
        <v>161.926</v>
      </c>
      <c r="G27" s="10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5.5">
      <c r="A28" s="6" t="s">
        <v>148</v>
      </c>
      <c r="B28" s="9" t="s">
        <v>149</v>
      </c>
      <c r="C28" s="38">
        <v>0</v>
      </c>
      <c r="D28" s="38">
        <v>0</v>
      </c>
      <c r="E28" s="38">
        <v>0</v>
      </c>
      <c r="F28" s="128">
        <v>0</v>
      </c>
      <c r="G28" s="10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6" t="s">
        <v>150</v>
      </c>
      <c r="B29" s="6" t="s">
        <v>151</v>
      </c>
      <c r="C29" s="38">
        <v>9000</v>
      </c>
      <c r="D29" s="38">
        <v>9000</v>
      </c>
      <c r="E29" s="38">
        <v>8955</v>
      </c>
      <c r="F29" s="128">
        <f t="shared" si="0"/>
        <v>99.5</v>
      </c>
      <c r="G29" s="10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6" t="s">
        <v>152</v>
      </c>
      <c r="B30" s="6" t="s">
        <v>153</v>
      </c>
      <c r="C30" s="38">
        <v>5</v>
      </c>
      <c r="D30" s="38">
        <v>90</v>
      </c>
      <c r="E30" s="38">
        <v>0</v>
      </c>
      <c r="F30" s="128">
        <f t="shared" si="0"/>
        <v>0</v>
      </c>
      <c r="G30" s="10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10" t="s">
        <v>154</v>
      </c>
      <c r="B31" s="10" t="s">
        <v>75</v>
      </c>
      <c r="C31" s="40">
        <f>C21+C22+C26+C29+C30</f>
        <v>132010</v>
      </c>
      <c r="D31" s="40">
        <f>D21+D22+D26+D29+D30</f>
        <v>170100</v>
      </c>
      <c r="E31" s="40">
        <f>E21+E22+E26+E29+E30</f>
        <v>226358</v>
      </c>
      <c r="F31" s="124">
        <f>E31/D31*100</f>
        <v>133.0734861845973</v>
      </c>
      <c r="G31" s="10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" t="s">
        <v>156</v>
      </c>
      <c r="B32" s="6" t="s">
        <v>76</v>
      </c>
      <c r="C32" s="38">
        <f>SUM(C33:C35)</f>
        <v>1500</v>
      </c>
      <c r="D32" s="38">
        <f>D33+D34+D35</f>
        <v>18040</v>
      </c>
      <c r="E32" s="38">
        <f>E33+E34+E35</f>
        <v>991</v>
      </c>
      <c r="F32" s="128">
        <f t="shared" si="0"/>
        <v>5.493348115299335</v>
      </c>
      <c r="G32" s="10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" t="s">
        <v>158</v>
      </c>
      <c r="B33" s="6" t="s">
        <v>32</v>
      </c>
      <c r="C33" s="38"/>
      <c r="D33" s="38">
        <v>16040</v>
      </c>
      <c r="E33" s="38">
        <v>493</v>
      </c>
      <c r="F33" s="128">
        <f t="shared" si="0"/>
        <v>3.07356608478803</v>
      </c>
      <c r="G33" s="10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6" t="s">
        <v>160</v>
      </c>
      <c r="B34" s="6" t="s">
        <v>161</v>
      </c>
      <c r="C34" s="38"/>
      <c r="D34" s="39"/>
      <c r="E34" s="38"/>
      <c r="F34" s="128">
        <v>0</v>
      </c>
      <c r="G34" s="10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6" t="s">
        <v>162</v>
      </c>
      <c r="B35" s="6" t="s">
        <v>380</v>
      </c>
      <c r="C35" s="38">
        <v>1500</v>
      </c>
      <c r="D35" s="39">
        <v>2000</v>
      </c>
      <c r="E35" s="38">
        <v>498</v>
      </c>
      <c r="F35" s="128">
        <f t="shared" si="0"/>
        <v>24.9</v>
      </c>
      <c r="G35" s="10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10" t="s">
        <v>164</v>
      </c>
      <c r="B36" s="10" t="s">
        <v>77</v>
      </c>
      <c r="C36" s="40">
        <f>C32</f>
        <v>1500</v>
      </c>
      <c r="D36" s="40">
        <f>D31+D32</f>
        <v>188140</v>
      </c>
      <c r="E36" s="40">
        <f>E31+E32</f>
        <v>227349</v>
      </c>
      <c r="F36" s="124">
        <f>E36/D36*100</f>
        <v>120.84033166790688</v>
      </c>
      <c r="G36" s="10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" t="s">
        <v>168</v>
      </c>
      <c r="B37" s="13" t="s">
        <v>167</v>
      </c>
      <c r="C37" s="43"/>
      <c r="D37" s="44">
        <v>11</v>
      </c>
      <c r="E37" s="43">
        <v>3</v>
      </c>
      <c r="F37" s="128">
        <f t="shared" si="0"/>
        <v>27.27272727272727</v>
      </c>
      <c r="G37" s="11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6" t="s">
        <v>170</v>
      </c>
      <c r="B38" s="13" t="s">
        <v>169</v>
      </c>
      <c r="C38" s="43">
        <v>400</v>
      </c>
      <c r="D38" s="44">
        <v>1680</v>
      </c>
      <c r="E38" s="43">
        <v>1671</v>
      </c>
      <c r="F38" s="128">
        <f t="shared" si="0"/>
        <v>99.46428571428572</v>
      </c>
      <c r="G38" s="11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6" t="s">
        <v>172</v>
      </c>
      <c r="B39" s="13" t="s">
        <v>171</v>
      </c>
      <c r="C39" s="43">
        <v>1800</v>
      </c>
      <c r="D39" s="44">
        <v>2135</v>
      </c>
      <c r="E39" s="43">
        <v>2022</v>
      </c>
      <c r="F39" s="128">
        <f t="shared" si="0"/>
        <v>94.7072599531616</v>
      </c>
      <c r="G39" s="11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6" t="s">
        <v>174</v>
      </c>
      <c r="B40" s="13" t="s">
        <v>173</v>
      </c>
      <c r="C40" s="43">
        <v>8500</v>
      </c>
      <c r="D40" s="44">
        <v>9015</v>
      </c>
      <c r="E40" s="43">
        <v>9015</v>
      </c>
      <c r="F40" s="128">
        <f t="shared" si="0"/>
        <v>100</v>
      </c>
      <c r="G40" s="11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" t="s">
        <v>176</v>
      </c>
      <c r="B41" s="13" t="s">
        <v>175</v>
      </c>
      <c r="C41" s="43">
        <v>2500</v>
      </c>
      <c r="D41" s="44">
        <v>2600</v>
      </c>
      <c r="E41" s="43">
        <v>2012</v>
      </c>
      <c r="F41" s="128">
        <f t="shared" si="0"/>
        <v>77.38461538461539</v>
      </c>
      <c r="G41" s="11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6" t="s">
        <v>178</v>
      </c>
      <c r="B42" s="13" t="s">
        <v>177</v>
      </c>
      <c r="C42" s="43">
        <v>0</v>
      </c>
      <c r="D42" s="44">
        <v>0</v>
      </c>
      <c r="E42" s="43">
        <v>0</v>
      </c>
      <c r="F42" s="128">
        <v>0</v>
      </c>
      <c r="G42" s="11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6" t="s">
        <v>180</v>
      </c>
      <c r="B43" s="13" t="s">
        <v>179</v>
      </c>
      <c r="C43" s="43">
        <v>700</v>
      </c>
      <c r="D43" s="44">
        <v>700</v>
      </c>
      <c r="E43" s="43">
        <v>622</v>
      </c>
      <c r="F43" s="128">
        <f t="shared" si="0"/>
        <v>88.85714285714286</v>
      </c>
      <c r="G43" s="11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6" t="s">
        <v>182</v>
      </c>
      <c r="B44" s="13" t="s">
        <v>41</v>
      </c>
      <c r="C44" s="43">
        <v>0</v>
      </c>
      <c r="D44" s="44">
        <v>700</v>
      </c>
      <c r="E44" s="43">
        <v>700</v>
      </c>
      <c r="F44" s="128">
        <f t="shared" si="0"/>
        <v>100</v>
      </c>
      <c r="G44" s="11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6" t="s">
        <v>184</v>
      </c>
      <c r="B45" s="13" t="s">
        <v>42</v>
      </c>
      <c r="C45" s="43">
        <v>0</v>
      </c>
      <c r="D45" s="44">
        <v>604</v>
      </c>
      <c r="E45" s="43">
        <v>604</v>
      </c>
      <c r="F45" s="128">
        <f t="shared" si="0"/>
        <v>100</v>
      </c>
      <c r="G45" s="11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>
      <c r="A46" s="6" t="s">
        <v>186</v>
      </c>
      <c r="B46" s="13" t="s">
        <v>181</v>
      </c>
      <c r="C46" s="43">
        <v>1500</v>
      </c>
      <c r="D46" s="44">
        <v>4000</v>
      </c>
      <c r="E46" s="43">
        <v>2884</v>
      </c>
      <c r="F46" s="128">
        <f t="shared" si="0"/>
        <v>72.1</v>
      </c>
      <c r="G46" s="11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10" t="s">
        <v>184</v>
      </c>
      <c r="B47" s="16" t="s">
        <v>78</v>
      </c>
      <c r="C47" s="45">
        <f>SUM(C37:C46)</f>
        <v>15400</v>
      </c>
      <c r="D47" s="45">
        <f>SUM(D37:D46)</f>
        <v>21445</v>
      </c>
      <c r="E47" s="45">
        <f>SUM(E37:E46)</f>
        <v>19533</v>
      </c>
      <c r="F47" s="124">
        <f>E47/D47*100</f>
        <v>91.084168803917</v>
      </c>
      <c r="G47" s="11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2.75">
      <c r="A48" s="6" t="s">
        <v>186</v>
      </c>
      <c r="B48" s="13" t="s">
        <v>185</v>
      </c>
      <c r="C48" s="43"/>
      <c r="D48" s="44"/>
      <c r="E48" s="43"/>
      <c r="F48" s="44"/>
      <c r="G48" s="11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>
      <c r="A49" s="6" t="s">
        <v>188</v>
      </c>
      <c r="B49" s="13" t="s">
        <v>189</v>
      </c>
      <c r="C49" s="43">
        <v>2500</v>
      </c>
      <c r="D49" s="44">
        <v>1400</v>
      </c>
      <c r="E49" s="43">
        <v>1364</v>
      </c>
      <c r="F49" s="128">
        <f aca="true" t="shared" si="1" ref="F49:F58">E49/D49*100</f>
        <v>97.42857142857143</v>
      </c>
      <c r="G49" s="11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2.75">
      <c r="A50" s="6" t="s">
        <v>190</v>
      </c>
      <c r="B50" s="13" t="s">
        <v>43</v>
      </c>
      <c r="C50" s="43">
        <v>0</v>
      </c>
      <c r="D50" s="44">
        <v>1400</v>
      </c>
      <c r="E50" s="43">
        <v>1400</v>
      </c>
      <c r="F50" s="128">
        <f t="shared" si="1"/>
        <v>100</v>
      </c>
      <c r="G50" s="11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2.75">
      <c r="A51" s="10" t="s">
        <v>192</v>
      </c>
      <c r="B51" s="10" t="s">
        <v>79</v>
      </c>
      <c r="C51" s="40">
        <f>SUM(C48:C50)</f>
        <v>2500</v>
      </c>
      <c r="D51" s="40">
        <f>SUM(D48:D50)</f>
        <v>2800</v>
      </c>
      <c r="E51" s="40">
        <f>SUM(E48:E50)</f>
        <v>2764</v>
      </c>
      <c r="F51" s="124">
        <f t="shared" si="1"/>
        <v>98.71428571428571</v>
      </c>
      <c r="G51" s="10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5.5">
      <c r="A52" s="6" t="s">
        <v>194</v>
      </c>
      <c r="B52" s="9" t="s">
        <v>193</v>
      </c>
      <c r="C52" s="38">
        <f>16500*300/1000</f>
        <v>4950</v>
      </c>
      <c r="D52" s="39">
        <v>5070</v>
      </c>
      <c r="E52" s="38">
        <v>0</v>
      </c>
      <c r="F52" s="128">
        <f t="shared" si="1"/>
        <v>0</v>
      </c>
      <c r="G52" s="10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6" t="s">
        <v>196</v>
      </c>
      <c r="B53" s="9" t="s">
        <v>29</v>
      </c>
      <c r="C53" s="38">
        <v>0</v>
      </c>
      <c r="D53" s="39">
        <v>800</v>
      </c>
      <c r="E53" s="38">
        <v>302</v>
      </c>
      <c r="F53" s="128">
        <f t="shared" si="1"/>
        <v>37.75</v>
      </c>
      <c r="G53" s="10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6" t="s">
        <v>198</v>
      </c>
      <c r="B54" s="9" t="s">
        <v>25</v>
      </c>
      <c r="C54" s="38">
        <v>0</v>
      </c>
      <c r="D54" s="39">
        <v>1280</v>
      </c>
      <c r="E54" s="38">
        <v>811</v>
      </c>
      <c r="F54" s="128">
        <f t="shared" si="1"/>
        <v>63.35937499999999</v>
      </c>
      <c r="G54" s="10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2.75">
      <c r="A55" s="10" t="s">
        <v>200</v>
      </c>
      <c r="B55" s="10" t="s">
        <v>80</v>
      </c>
      <c r="C55" s="40">
        <f>C52</f>
        <v>4950</v>
      </c>
      <c r="D55" s="40">
        <f>D52+D53+D54</f>
        <v>7150</v>
      </c>
      <c r="E55" s="40">
        <f>E52+E53+E54</f>
        <v>1113</v>
      </c>
      <c r="F55" s="124">
        <f t="shared" si="1"/>
        <v>15.566433566433565</v>
      </c>
      <c r="G55" s="10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5.5">
      <c r="A56" s="6" t="s">
        <v>198</v>
      </c>
      <c r="B56" s="9" t="s">
        <v>197</v>
      </c>
      <c r="C56" s="38">
        <v>11115</v>
      </c>
      <c r="D56" s="39">
        <v>220</v>
      </c>
      <c r="E56" s="38">
        <v>220</v>
      </c>
      <c r="F56" s="128">
        <f t="shared" si="1"/>
        <v>100</v>
      </c>
      <c r="G56" s="10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2.75">
      <c r="A57" s="10" t="s">
        <v>200</v>
      </c>
      <c r="B57" s="10" t="s">
        <v>81</v>
      </c>
      <c r="C57" s="40">
        <f>C56</f>
        <v>11115</v>
      </c>
      <c r="D57" s="40">
        <f>D56</f>
        <v>220</v>
      </c>
      <c r="E57" s="40">
        <f>E56</f>
        <v>220</v>
      </c>
      <c r="F57" s="124">
        <f t="shared" si="1"/>
        <v>100</v>
      </c>
      <c r="G57" s="10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4.75" customHeight="1">
      <c r="A58" s="10" t="s">
        <v>202</v>
      </c>
      <c r="B58" s="16" t="s">
        <v>82</v>
      </c>
      <c r="C58" s="45">
        <f>C15+C20+C31+C36+C47+C51+C55+C57</f>
        <v>2230949</v>
      </c>
      <c r="D58" s="45">
        <f>D15+D20+D36+D47+D51+D55+D57</f>
        <v>2416049</v>
      </c>
      <c r="E58" s="45">
        <f>E15+E20+E36+E47+E51+E55+E57</f>
        <v>2443024</v>
      </c>
      <c r="F58" s="124">
        <f t="shared" si="1"/>
        <v>101.11649225657263</v>
      </c>
      <c r="G58" s="114"/>
      <c r="H58" s="59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2.75">
      <c r="A59" s="6" t="s">
        <v>204</v>
      </c>
      <c r="B59" s="6" t="s">
        <v>203</v>
      </c>
      <c r="C59" s="40">
        <f>35797+2000</f>
        <v>37797</v>
      </c>
      <c r="D59" s="46">
        <v>29396</v>
      </c>
      <c r="E59" s="40">
        <v>26100</v>
      </c>
      <c r="F59" s="124">
        <f aca="true" t="shared" si="2" ref="F59:F67">E59/D59*100</f>
        <v>88.7875901483195</v>
      </c>
      <c r="G59" s="10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" t="s">
        <v>206</v>
      </c>
      <c r="B60" s="6" t="s">
        <v>205</v>
      </c>
      <c r="C60" s="40">
        <v>0</v>
      </c>
      <c r="D60" s="46">
        <v>14747</v>
      </c>
      <c r="E60" s="40">
        <v>14747</v>
      </c>
      <c r="F60" s="124">
        <f t="shared" si="2"/>
        <v>100</v>
      </c>
      <c r="G60" s="10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10" t="s">
        <v>208</v>
      </c>
      <c r="B61" s="10" t="s">
        <v>83</v>
      </c>
      <c r="C61" s="40">
        <f>C59+C60</f>
        <v>37797</v>
      </c>
      <c r="D61" s="40">
        <f>D59+D60</f>
        <v>44143</v>
      </c>
      <c r="E61" s="40">
        <f>E59+E60</f>
        <v>40847</v>
      </c>
      <c r="F61" s="124">
        <f t="shared" si="2"/>
        <v>92.53335749722493</v>
      </c>
      <c r="G61" s="10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10" t="s">
        <v>210</v>
      </c>
      <c r="B62" s="10" t="s">
        <v>209</v>
      </c>
      <c r="C62" s="40">
        <v>6562</v>
      </c>
      <c r="D62" s="46">
        <v>7800</v>
      </c>
      <c r="E62" s="40">
        <v>7792</v>
      </c>
      <c r="F62" s="124">
        <f t="shared" si="2"/>
        <v>99.8974358974359</v>
      </c>
      <c r="G62" s="10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" t="s">
        <v>212</v>
      </c>
      <c r="B63" s="6" t="s">
        <v>211</v>
      </c>
      <c r="C63" s="38">
        <v>10500</v>
      </c>
      <c r="D63" s="46">
        <v>8000</v>
      </c>
      <c r="E63" s="38">
        <v>6994</v>
      </c>
      <c r="F63" s="128">
        <f t="shared" si="2"/>
        <v>87.425</v>
      </c>
      <c r="G63" s="10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6" t="s">
        <v>214</v>
      </c>
      <c r="B64" s="6" t="s">
        <v>213</v>
      </c>
      <c r="C64" s="38">
        <v>3500</v>
      </c>
      <c r="D64" s="46">
        <v>6330</v>
      </c>
      <c r="E64" s="38">
        <v>6263</v>
      </c>
      <c r="F64" s="128">
        <f t="shared" si="2"/>
        <v>98.94154818325434</v>
      </c>
      <c r="G64" s="10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" t="s">
        <v>216</v>
      </c>
      <c r="B65" s="6" t="s">
        <v>215</v>
      </c>
      <c r="C65" s="38">
        <v>32500</v>
      </c>
      <c r="D65" s="46">
        <v>48309</v>
      </c>
      <c r="E65" s="38">
        <v>45121</v>
      </c>
      <c r="F65" s="128">
        <f t="shared" si="2"/>
        <v>93.40081558301766</v>
      </c>
      <c r="G65" s="10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6" t="s">
        <v>218</v>
      </c>
      <c r="B66" s="6" t="s">
        <v>217</v>
      </c>
      <c r="C66" s="38">
        <v>3100</v>
      </c>
      <c r="D66" s="46">
        <v>212</v>
      </c>
      <c r="E66" s="38">
        <v>4</v>
      </c>
      <c r="F66" s="128">
        <f t="shared" si="2"/>
        <v>1.8867924528301887</v>
      </c>
      <c r="G66" s="10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6" t="s">
        <v>220</v>
      </c>
      <c r="B67" s="6" t="s">
        <v>219</v>
      </c>
      <c r="C67" s="38">
        <v>15000</v>
      </c>
      <c r="D67" s="46">
        <v>73602</v>
      </c>
      <c r="E67" s="38">
        <v>33488</v>
      </c>
      <c r="F67" s="128">
        <f t="shared" si="2"/>
        <v>45.49876362055379</v>
      </c>
      <c r="G67" s="108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10" t="s">
        <v>222</v>
      </c>
      <c r="B68" s="10" t="s">
        <v>84</v>
      </c>
      <c r="C68" s="40">
        <f>SUM(C63:C67)</f>
        <v>64600</v>
      </c>
      <c r="D68" s="40">
        <f>SUM(D63:D67)</f>
        <v>136453</v>
      </c>
      <c r="E68" s="40">
        <f>SUM(E63:E67)</f>
        <v>91870</v>
      </c>
      <c r="F68" s="124">
        <f>E68/D68*100</f>
        <v>67.32721156735286</v>
      </c>
      <c r="G68" s="108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6" t="s">
        <v>224</v>
      </c>
      <c r="B69" s="19" t="s">
        <v>223</v>
      </c>
      <c r="C69" s="43"/>
      <c r="D69" s="44">
        <v>134</v>
      </c>
      <c r="E69" s="43">
        <v>30</v>
      </c>
      <c r="F69" s="128">
        <f aca="true" t="shared" si="3" ref="F69:F74">E69/D69*100</f>
        <v>22.388059701492537</v>
      </c>
      <c r="G69" s="110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6" t="s">
        <v>226</v>
      </c>
      <c r="B70" s="13" t="s">
        <v>225</v>
      </c>
      <c r="C70" s="43">
        <v>195</v>
      </c>
      <c r="D70" s="44">
        <v>195</v>
      </c>
      <c r="E70" s="43">
        <v>132</v>
      </c>
      <c r="F70" s="128">
        <f t="shared" si="3"/>
        <v>67.6923076923077</v>
      </c>
      <c r="G70" s="11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2.75">
      <c r="A71" s="6" t="s">
        <v>228</v>
      </c>
      <c r="B71" s="20" t="s">
        <v>227</v>
      </c>
      <c r="C71" s="47">
        <v>1213</v>
      </c>
      <c r="D71" s="48">
        <v>1213</v>
      </c>
      <c r="E71" s="47">
        <v>926</v>
      </c>
      <c r="F71" s="128">
        <f t="shared" si="3"/>
        <v>76.3396537510305</v>
      </c>
      <c r="G71" s="11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2.75">
      <c r="A72" s="6" t="s">
        <v>230</v>
      </c>
      <c r="B72" s="19" t="s">
        <v>229</v>
      </c>
      <c r="C72" s="43">
        <v>3105</v>
      </c>
      <c r="D72" s="44">
        <v>2955</v>
      </c>
      <c r="E72" s="43">
        <v>2474</v>
      </c>
      <c r="F72" s="128">
        <f t="shared" si="3"/>
        <v>83.72250423011845</v>
      </c>
      <c r="G72" s="110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6" t="s">
        <v>232</v>
      </c>
      <c r="B73" s="19" t="s">
        <v>37</v>
      </c>
      <c r="C73" s="43">
        <v>0</v>
      </c>
      <c r="D73" s="44">
        <v>450</v>
      </c>
      <c r="E73" s="43">
        <v>300</v>
      </c>
      <c r="F73" s="128">
        <f t="shared" si="3"/>
        <v>66.66666666666666</v>
      </c>
      <c r="G73" s="110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6" t="s">
        <v>234</v>
      </c>
      <c r="B74" s="19" t="s">
        <v>231</v>
      </c>
      <c r="C74" s="43">
        <v>3207</v>
      </c>
      <c r="D74" s="44">
        <v>1742</v>
      </c>
      <c r="E74" s="43">
        <v>1502</v>
      </c>
      <c r="F74" s="128">
        <f t="shared" si="3"/>
        <v>86.22273249138921</v>
      </c>
      <c r="G74" s="110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10" t="s">
        <v>236</v>
      </c>
      <c r="B75" s="23" t="s">
        <v>85</v>
      </c>
      <c r="C75" s="45">
        <f>SUM(C69:C74)</f>
        <v>7720</v>
      </c>
      <c r="D75" s="45">
        <f>SUM(D69:D74)</f>
        <v>6689</v>
      </c>
      <c r="E75" s="45">
        <f>SUM(E69:E74)</f>
        <v>5364</v>
      </c>
      <c r="F75" s="124">
        <f>E75/D75*100</f>
        <v>80.1913589475258</v>
      </c>
      <c r="G75" s="11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2.75">
      <c r="A76" s="6" t="s">
        <v>238</v>
      </c>
      <c r="B76" s="9" t="s">
        <v>35</v>
      </c>
      <c r="C76" s="43"/>
      <c r="D76" s="44"/>
      <c r="E76" s="43"/>
      <c r="F76" s="44"/>
      <c r="G76" s="110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6" t="s">
        <v>240</v>
      </c>
      <c r="B77" s="9" t="s">
        <v>26</v>
      </c>
      <c r="C77" s="43"/>
      <c r="D77" s="44">
        <v>5667</v>
      </c>
      <c r="E77" s="43">
        <v>5494</v>
      </c>
      <c r="F77" s="128">
        <f aca="true" t="shared" si="4" ref="F77:F83">E77/D77*100</f>
        <v>96.9472383977413</v>
      </c>
      <c r="G77" s="110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6" t="s">
        <v>242</v>
      </c>
      <c r="B78" s="13" t="s">
        <v>239</v>
      </c>
      <c r="C78" s="43">
        <f>32500+1500</f>
        <v>34000</v>
      </c>
      <c r="D78" s="44">
        <v>38530</v>
      </c>
      <c r="E78" s="43">
        <v>38213</v>
      </c>
      <c r="F78" s="128">
        <f t="shared" si="4"/>
        <v>99.17726446924475</v>
      </c>
      <c r="G78" s="110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6" t="s">
        <v>244</v>
      </c>
      <c r="B79" s="6" t="s">
        <v>294</v>
      </c>
      <c r="C79" s="43">
        <f>SUM(C80:C82)</f>
        <v>2066990</v>
      </c>
      <c r="D79" s="43">
        <f>SUM(D80:D82)</f>
        <v>1773753</v>
      </c>
      <c r="E79" s="43">
        <v>1694391</v>
      </c>
      <c r="F79" s="128">
        <f t="shared" si="4"/>
        <v>95.5257580959694</v>
      </c>
      <c r="G79" s="11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2.75" customHeight="1">
      <c r="A80" s="6" t="s">
        <v>246</v>
      </c>
      <c r="B80" s="6" t="s">
        <v>243</v>
      </c>
      <c r="C80" s="43"/>
      <c r="D80" s="44">
        <v>112</v>
      </c>
      <c r="E80" s="43">
        <v>0</v>
      </c>
      <c r="F80" s="128">
        <f t="shared" si="4"/>
        <v>0</v>
      </c>
      <c r="G80" s="11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2.75">
      <c r="A81" s="6" t="s">
        <v>248</v>
      </c>
      <c r="B81" s="6" t="s">
        <v>245</v>
      </c>
      <c r="C81" s="43">
        <v>2066990</v>
      </c>
      <c r="D81" s="44">
        <v>1773641</v>
      </c>
      <c r="E81" s="43">
        <v>1694391</v>
      </c>
      <c r="F81" s="128">
        <f t="shared" si="4"/>
        <v>95.53179025518693</v>
      </c>
      <c r="G81" s="11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2.75" customHeight="1">
      <c r="A82" s="6" t="s">
        <v>250</v>
      </c>
      <c r="B82" s="6" t="s">
        <v>247</v>
      </c>
      <c r="C82" s="43"/>
      <c r="D82" s="44">
        <v>0</v>
      </c>
      <c r="E82" s="43">
        <v>0</v>
      </c>
      <c r="F82" s="128">
        <v>0</v>
      </c>
      <c r="G82" s="11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2.75" customHeight="1">
      <c r="A83" s="6" t="s">
        <v>252</v>
      </c>
      <c r="B83" s="6" t="s">
        <v>39</v>
      </c>
      <c r="C83" s="43"/>
      <c r="D83" s="44">
        <v>167</v>
      </c>
      <c r="E83" s="43">
        <v>167</v>
      </c>
      <c r="F83" s="128">
        <f t="shared" si="4"/>
        <v>100</v>
      </c>
      <c r="G83" s="11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2.75" customHeight="1">
      <c r="A84" s="10" t="s">
        <v>254</v>
      </c>
      <c r="B84" s="23" t="s">
        <v>86</v>
      </c>
      <c r="C84" s="45">
        <f>SUM(C76+C77+C78+C79+C83)</f>
        <v>2100990</v>
      </c>
      <c r="D84" s="45">
        <f>D76+D77+D78+D79+D83</f>
        <v>1818117</v>
      </c>
      <c r="E84" s="45">
        <f>E76+E77+E78+E79+E83</f>
        <v>1738265</v>
      </c>
      <c r="F84" s="124">
        <f>E84/D84*100</f>
        <v>95.60798342460909</v>
      </c>
      <c r="G84" s="11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2.75">
      <c r="A85" s="10" t="s">
        <v>256</v>
      </c>
      <c r="B85" s="16" t="s">
        <v>253</v>
      </c>
      <c r="C85" s="45">
        <f>Felhalmozás!E42</f>
        <v>31580</v>
      </c>
      <c r="D85" s="49">
        <v>154692</v>
      </c>
      <c r="E85" s="45">
        <v>152937</v>
      </c>
      <c r="F85" s="124">
        <f>E85/D85*100</f>
        <v>98.8654875494531</v>
      </c>
      <c r="G85" s="110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 customHeight="1">
      <c r="A86" s="10" t="s">
        <v>258</v>
      </c>
      <c r="B86" s="16" t="s">
        <v>255</v>
      </c>
      <c r="C86" s="45">
        <f>Felhalmozás!E14</f>
        <v>4510</v>
      </c>
      <c r="D86" s="49">
        <v>267443</v>
      </c>
      <c r="E86" s="45">
        <v>266327</v>
      </c>
      <c r="F86" s="124">
        <f>E86/D86*100</f>
        <v>99.58271482147597</v>
      </c>
      <c r="G86" s="110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 customHeight="1">
      <c r="A87" s="6" t="s">
        <v>260</v>
      </c>
      <c r="B87" s="9" t="s">
        <v>257</v>
      </c>
      <c r="C87" s="43"/>
      <c r="D87" s="44"/>
      <c r="E87" s="43"/>
      <c r="F87" s="44"/>
      <c r="G87" s="11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ht="12.75" customHeight="1">
      <c r="A88" s="6" t="s">
        <v>262</v>
      </c>
      <c r="B88" s="19" t="s">
        <v>259</v>
      </c>
      <c r="C88" s="43"/>
      <c r="D88" s="44"/>
      <c r="E88" s="43"/>
      <c r="F88" s="44"/>
      <c r="G88" s="11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2.75">
      <c r="A89" s="6" t="s">
        <v>264</v>
      </c>
      <c r="B89" s="13" t="s">
        <v>261</v>
      </c>
      <c r="C89" s="43"/>
      <c r="D89" s="44">
        <v>1000</v>
      </c>
      <c r="E89" s="43">
        <v>1000</v>
      </c>
      <c r="F89" s="128">
        <f>E89/D89*100</f>
        <v>100</v>
      </c>
      <c r="G89" s="11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2.75">
      <c r="A90" s="6" t="s">
        <v>266</v>
      </c>
      <c r="B90" s="13" t="s">
        <v>249</v>
      </c>
      <c r="C90" s="43">
        <v>29389</v>
      </c>
      <c r="D90" s="44">
        <v>29389</v>
      </c>
      <c r="E90" s="43">
        <v>0</v>
      </c>
      <c r="F90" s="128">
        <f>E90/D90*100</f>
        <v>0</v>
      </c>
      <c r="G90" s="11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1" ht="12.75">
      <c r="A91" s="10" t="s">
        <v>268</v>
      </c>
      <c r="B91" s="23" t="s">
        <v>87</v>
      </c>
      <c r="C91" s="45">
        <f>SUM(C87:C90)</f>
        <v>29389</v>
      </c>
      <c r="D91" s="45">
        <f>SUM(D87:D90)</f>
        <v>30389</v>
      </c>
      <c r="E91" s="45">
        <f>SUM(E87:E90)</f>
        <v>1000</v>
      </c>
      <c r="F91" s="124">
        <f aca="true" t="shared" si="5" ref="F91:F96">E91/D91*100</f>
        <v>3.2906643851393595</v>
      </c>
      <c r="G91" s="110"/>
      <c r="H91" s="32"/>
      <c r="I91" s="28"/>
      <c r="J91" s="32"/>
      <c r="K91" s="32"/>
      <c r="L91" s="32"/>
      <c r="M91" s="28"/>
      <c r="N91" s="32"/>
      <c r="O91" s="32"/>
      <c r="P91" s="32"/>
      <c r="Q91" s="28"/>
      <c r="R91" s="32"/>
      <c r="S91" s="32"/>
      <c r="T91" s="32"/>
      <c r="U91" s="37"/>
    </row>
    <row r="92" spans="1:21" ht="24" customHeight="1">
      <c r="A92" s="10" t="s">
        <v>270</v>
      </c>
      <c r="B92" s="16" t="s">
        <v>88</v>
      </c>
      <c r="C92" s="45">
        <f>C61+C62+C68+C75+C84+C85+C86+C91</f>
        <v>2283148</v>
      </c>
      <c r="D92" s="45">
        <f>D61+D62+D68+D75+D84+D85+D86+D91</f>
        <v>2465726</v>
      </c>
      <c r="E92" s="45">
        <f>E61+E62+E68+E75+E84+E85+E86+E91</f>
        <v>2304402</v>
      </c>
      <c r="F92" s="124">
        <f t="shared" si="5"/>
        <v>93.45734278666811</v>
      </c>
      <c r="G92" s="113"/>
      <c r="H92" s="115"/>
      <c r="I92" s="28"/>
      <c r="J92" s="32"/>
      <c r="K92" s="32"/>
      <c r="L92" s="32"/>
      <c r="M92" s="28"/>
      <c r="N92" s="32"/>
      <c r="O92" s="32"/>
      <c r="P92" s="32"/>
      <c r="Q92" s="28"/>
      <c r="R92" s="32"/>
      <c r="S92" s="32"/>
      <c r="T92" s="32"/>
      <c r="U92" s="37"/>
    </row>
    <row r="93" spans="1:21" ht="12.75">
      <c r="A93" s="10" t="s">
        <v>272</v>
      </c>
      <c r="B93" s="23" t="s">
        <v>267</v>
      </c>
      <c r="C93" s="45">
        <v>23791</v>
      </c>
      <c r="D93" s="45">
        <v>0</v>
      </c>
      <c r="E93" s="45">
        <v>0</v>
      </c>
      <c r="F93" s="124">
        <v>0</v>
      </c>
      <c r="G93" s="110"/>
      <c r="H93" s="32"/>
      <c r="I93" s="28"/>
      <c r="J93" s="32"/>
      <c r="K93" s="32"/>
      <c r="L93" s="32"/>
      <c r="M93" s="28"/>
      <c r="N93" s="32"/>
      <c r="O93" s="32"/>
      <c r="P93" s="32"/>
      <c r="Q93" s="28"/>
      <c r="R93" s="32"/>
      <c r="S93" s="32"/>
      <c r="T93" s="32"/>
      <c r="U93" s="37"/>
    </row>
    <row r="94" spans="1:21" ht="12.75">
      <c r="A94" s="10" t="s">
        <v>274</v>
      </c>
      <c r="B94" s="23" t="s">
        <v>269</v>
      </c>
      <c r="C94" s="45">
        <v>97251</v>
      </c>
      <c r="D94" s="45">
        <v>142992</v>
      </c>
      <c r="E94" s="45">
        <v>142992</v>
      </c>
      <c r="F94" s="124">
        <f t="shared" si="5"/>
        <v>100</v>
      </c>
      <c r="G94" s="110"/>
      <c r="H94" s="32"/>
      <c r="I94" s="28"/>
      <c r="J94" s="32"/>
      <c r="K94" s="32"/>
      <c r="L94" s="32"/>
      <c r="M94" s="28"/>
      <c r="N94" s="32"/>
      <c r="O94" s="32"/>
      <c r="P94" s="32"/>
      <c r="Q94" s="28"/>
      <c r="R94" s="32"/>
      <c r="S94" s="32"/>
      <c r="T94" s="32"/>
      <c r="U94" s="37"/>
    </row>
    <row r="95" spans="1:21" ht="12.75">
      <c r="A95" s="6" t="s">
        <v>276</v>
      </c>
      <c r="B95" s="19" t="s">
        <v>381</v>
      </c>
      <c r="C95" s="43"/>
      <c r="D95" s="43"/>
      <c r="E95" s="43">
        <v>54748</v>
      </c>
      <c r="F95" s="128">
        <v>0</v>
      </c>
      <c r="G95" s="111"/>
      <c r="H95" s="34"/>
      <c r="I95" s="29"/>
      <c r="J95" s="34"/>
      <c r="K95" s="34"/>
      <c r="L95" s="34"/>
      <c r="M95" s="29"/>
      <c r="N95" s="34"/>
      <c r="O95" s="34"/>
      <c r="P95" s="34"/>
      <c r="Q95" s="29"/>
      <c r="R95" s="34"/>
      <c r="S95" s="34"/>
      <c r="T95" s="34"/>
      <c r="U95" s="37"/>
    </row>
    <row r="96" spans="1:21" ht="24" customHeight="1">
      <c r="A96" s="6" t="s">
        <v>278</v>
      </c>
      <c r="B96" s="19" t="s">
        <v>273</v>
      </c>
      <c r="C96" s="43">
        <v>30000</v>
      </c>
      <c r="D96" s="43">
        <v>45000</v>
      </c>
      <c r="E96" s="43">
        <v>50100</v>
      </c>
      <c r="F96" s="128">
        <f t="shared" si="5"/>
        <v>111.33333333333333</v>
      </c>
      <c r="G96" s="111"/>
      <c r="H96" s="31"/>
      <c r="I96" s="29"/>
      <c r="J96" s="31"/>
      <c r="K96" s="31"/>
      <c r="L96" s="31"/>
      <c r="M96" s="29"/>
      <c r="N96" s="31"/>
      <c r="O96" s="31"/>
      <c r="P96" s="31"/>
      <c r="Q96" s="29"/>
      <c r="R96" s="31"/>
      <c r="S96" s="31"/>
      <c r="T96" s="31"/>
      <c r="U96" s="37"/>
    </row>
    <row r="97" spans="1:21" ht="12.75">
      <c r="A97" s="10" t="s">
        <v>280</v>
      </c>
      <c r="B97" s="23" t="s">
        <v>89</v>
      </c>
      <c r="C97" s="45">
        <f>C95+C96</f>
        <v>30000</v>
      </c>
      <c r="D97" s="45">
        <f>D95+D96</f>
        <v>45000</v>
      </c>
      <c r="E97" s="45">
        <f>E95+E96</f>
        <v>104848</v>
      </c>
      <c r="F97" s="124">
        <f>E97/D97*100</f>
        <v>232.99555555555554</v>
      </c>
      <c r="G97" s="110"/>
      <c r="H97" s="32"/>
      <c r="I97" s="28"/>
      <c r="J97" s="32"/>
      <c r="K97" s="32"/>
      <c r="L97" s="32"/>
      <c r="M97" s="28"/>
      <c r="N97" s="32"/>
      <c r="O97" s="32"/>
      <c r="P97" s="32"/>
      <c r="Q97" s="28"/>
      <c r="R97" s="32"/>
      <c r="S97" s="32"/>
      <c r="T97" s="32"/>
      <c r="U97" s="37"/>
    </row>
    <row r="98" spans="1:21" ht="12.75">
      <c r="A98" s="10" t="s">
        <v>282</v>
      </c>
      <c r="B98" s="16" t="s">
        <v>90</v>
      </c>
      <c r="C98" s="45">
        <f>C93+C94+C97</f>
        <v>151042</v>
      </c>
      <c r="D98" s="45">
        <f>D93+D94+D97</f>
        <v>187992</v>
      </c>
      <c r="E98" s="45">
        <f>E93+E94+E97</f>
        <v>247840</v>
      </c>
      <c r="F98" s="124">
        <f>E98/D98*100</f>
        <v>131.83539725094684</v>
      </c>
      <c r="G98" s="113"/>
      <c r="H98" s="32"/>
      <c r="I98" s="28"/>
      <c r="J98" s="32"/>
      <c r="K98" s="32"/>
      <c r="L98" s="32"/>
      <c r="M98" s="28"/>
      <c r="N98" s="32"/>
      <c r="O98" s="32"/>
      <c r="P98" s="32"/>
      <c r="Q98" s="28"/>
      <c r="R98" s="32"/>
      <c r="S98" s="32"/>
      <c r="T98" s="32"/>
      <c r="U98" s="37"/>
    </row>
    <row r="99" spans="1:21" ht="12.75">
      <c r="A99" s="10" t="s">
        <v>284</v>
      </c>
      <c r="B99" s="23" t="s">
        <v>279</v>
      </c>
      <c r="C99" s="45"/>
      <c r="D99" s="45"/>
      <c r="E99" s="45"/>
      <c r="F99" s="45"/>
      <c r="G99" s="110"/>
      <c r="H99" s="32"/>
      <c r="I99" s="28"/>
      <c r="J99" s="32"/>
      <c r="K99" s="32"/>
      <c r="L99" s="32"/>
      <c r="M99" s="28"/>
      <c r="N99" s="32"/>
      <c r="O99" s="32"/>
      <c r="P99" s="32"/>
      <c r="Q99" s="28"/>
      <c r="R99" s="32"/>
      <c r="S99" s="32"/>
      <c r="T99" s="32"/>
      <c r="U99" s="37"/>
    </row>
    <row r="100" spans="1:21" ht="12.75">
      <c r="A100" s="10" t="s">
        <v>286</v>
      </c>
      <c r="B100" s="23" t="s">
        <v>44</v>
      </c>
      <c r="C100" s="45">
        <v>0</v>
      </c>
      <c r="D100" s="45">
        <v>52696</v>
      </c>
      <c r="E100" s="45">
        <v>52696</v>
      </c>
      <c r="F100" s="124">
        <f aca="true" t="shared" si="6" ref="F100:F106">E100/D100*100</f>
        <v>100</v>
      </c>
      <c r="G100" s="110"/>
      <c r="H100" s="32"/>
      <c r="I100" s="28"/>
      <c r="J100" s="32"/>
      <c r="K100" s="32"/>
      <c r="L100" s="32"/>
      <c r="M100" s="28"/>
      <c r="N100" s="32"/>
      <c r="O100" s="32"/>
      <c r="P100" s="32"/>
      <c r="Q100" s="28"/>
      <c r="R100" s="32"/>
      <c r="S100" s="32"/>
      <c r="T100" s="32"/>
      <c r="U100" s="37"/>
    </row>
    <row r="101" spans="1:21" ht="12.75">
      <c r="A101" s="6" t="s">
        <v>73</v>
      </c>
      <c r="B101" s="19" t="s">
        <v>281</v>
      </c>
      <c r="C101" s="43">
        <f>PolgármH!C89+MűvH!C90</f>
        <v>68843</v>
      </c>
      <c r="D101" s="43">
        <v>75008</v>
      </c>
      <c r="E101" s="43">
        <v>75008</v>
      </c>
      <c r="F101" s="128">
        <f t="shared" si="6"/>
        <v>100</v>
      </c>
      <c r="G101" s="111"/>
      <c r="H101" s="34"/>
      <c r="I101" s="29"/>
      <c r="J101" s="34"/>
      <c r="K101" s="34"/>
      <c r="L101" s="34"/>
      <c r="M101" s="29"/>
      <c r="N101" s="34"/>
      <c r="O101" s="34"/>
      <c r="P101" s="34"/>
      <c r="Q101" s="29"/>
      <c r="R101" s="34"/>
      <c r="S101" s="34"/>
      <c r="T101" s="34"/>
      <c r="U101" s="37"/>
    </row>
    <row r="102" spans="1:21" ht="24" customHeight="1">
      <c r="A102" s="6" t="s">
        <v>74</v>
      </c>
      <c r="B102" s="19" t="s">
        <v>283</v>
      </c>
      <c r="C102" s="43">
        <v>30000</v>
      </c>
      <c r="D102" s="43">
        <v>10611</v>
      </c>
      <c r="E102" s="43">
        <v>120000</v>
      </c>
      <c r="F102" s="128">
        <f t="shared" si="6"/>
        <v>1130.9018942606729</v>
      </c>
      <c r="G102" s="111"/>
      <c r="H102" s="31"/>
      <c r="I102" s="29"/>
      <c r="J102" s="31"/>
      <c r="K102" s="31"/>
      <c r="L102" s="31"/>
      <c r="M102" s="29"/>
      <c r="N102" s="31"/>
      <c r="O102" s="31"/>
      <c r="P102" s="31"/>
      <c r="Q102" s="29"/>
      <c r="R102" s="31"/>
      <c r="S102" s="31"/>
      <c r="T102" s="31"/>
      <c r="U102" s="37"/>
    </row>
    <row r="103" spans="1:21" ht="12.75">
      <c r="A103" s="10" t="s">
        <v>30</v>
      </c>
      <c r="B103" s="23" t="s">
        <v>91</v>
      </c>
      <c r="C103" s="45">
        <f>C101+C102</f>
        <v>98843</v>
      </c>
      <c r="D103" s="45">
        <f>D101+D102+D100</f>
        <v>138315</v>
      </c>
      <c r="E103" s="45">
        <f>E101+E102+E100</f>
        <v>247704</v>
      </c>
      <c r="F103" s="124">
        <f t="shared" si="6"/>
        <v>179.086866934172</v>
      </c>
      <c r="U103" s="37"/>
    </row>
    <row r="104" spans="1:6" ht="12.75">
      <c r="A104" s="10" t="s">
        <v>31</v>
      </c>
      <c r="B104" s="16" t="s">
        <v>92</v>
      </c>
      <c r="C104" s="45">
        <f>C99+C103</f>
        <v>98843</v>
      </c>
      <c r="D104" s="45">
        <f>D99+D103</f>
        <v>138315</v>
      </c>
      <c r="E104" s="45">
        <f>E99+E103</f>
        <v>247704</v>
      </c>
      <c r="F104" s="124">
        <f t="shared" si="6"/>
        <v>179.086866934172</v>
      </c>
    </row>
    <row r="105" spans="2:6" ht="12.75">
      <c r="B105" s="90" t="s">
        <v>71</v>
      </c>
      <c r="C105" s="45">
        <f>C92+C104</f>
        <v>2381991</v>
      </c>
      <c r="D105" s="45">
        <f>D92+D104</f>
        <v>2604041</v>
      </c>
      <c r="E105" s="45">
        <f>E92+E104</f>
        <v>2552106</v>
      </c>
      <c r="F105" s="124">
        <f t="shared" si="6"/>
        <v>98.00559975822193</v>
      </c>
    </row>
    <row r="106" spans="2:6" ht="12.75">
      <c r="B106" s="91" t="s">
        <v>67</v>
      </c>
      <c r="C106" s="92">
        <f>C105-Önkor!C6-Önkor!C7-C14</f>
        <v>423294</v>
      </c>
      <c r="D106" s="92">
        <f>D105-D81</f>
        <v>830400</v>
      </c>
      <c r="E106" s="92">
        <f>E105-E81</f>
        <v>857715</v>
      </c>
      <c r="F106" s="147">
        <f t="shared" si="6"/>
        <v>103.28937861271676</v>
      </c>
    </row>
  </sheetData>
  <sheetProtection/>
  <mergeCells count="5">
    <mergeCell ref="C4:E4"/>
    <mergeCell ref="B2:B3"/>
    <mergeCell ref="C2:C3"/>
    <mergeCell ref="D2:D3"/>
    <mergeCell ref="E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&amp;C&amp;"Times New Roman,Félkövér"&amp;12Deszk Község Önkormányzat költségvetése&amp;R&amp;"Times New Roman,Normál"5 számú melléklet.</oddHeader>
  </headerFooter>
  <rowBreaks count="1" manualBreakCount="1">
    <brk id="5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8"/>
  <sheetViews>
    <sheetView workbookViewId="0" topLeftCell="A1">
      <selection activeCell="E1" sqref="E1"/>
    </sheetView>
  </sheetViews>
  <sheetFormatPr defaultColWidth="9.140625" defaultRowHeight="12.75"/>
  <cols>
    <col min="1" max="1" width="2.7109375" style="1" bestFit="1" customWidth="1"/>
    <col min="2" max="2" width="61.7109375" style="2" customWidth="1"/>
    <col min="3" max="3" width="9.140625" style="2" customWidth="1"/>
    <col min="4" max="4" width="12.00390625" style="2" bestFit="1" customWidth="1"/>
    <col min="5" max="5" width="9.140625" style="2" customWidth="1"/>
    <col min="6" max="6" width="10.28125" style="2" bestFit="1" customWidth="1"/>
    <col min="7" max="18" width="9.140625" style="25" customWidth="1"/>
  </cols>
  <sheetData>
    <row r="1" ht="12.75">
      <c r="E1" s="156" t="s">
        <v>16</v>
      </c>
    </row>
    <row r="2" spans="1:18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2.75">
      <c r="A3" s="4"/>
      <c r="B3" s="171"/>
      <c r="C3" s="171"/>
      <c r="D3" s="171"/>
      <c r="E3" s="178"/>
      <c r="F3" s="17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2.75">
      <c r="A4" s="5"/>
      <c r="B4" s="5"/>
      <c r="C4" s="173" t="s">
        <v>101</v>
      </c>
      <c r="D4" s="174"/>
      <c r="E4" s="175"/>
      <c r="F4" s="121" t="s">
        <v>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6" t="s">
        <v>102</v>
      </c>
      <c r="B5" s="6" t="s">
        <v>103</v>
      </c>
      <c r="C5" s="7"/>
      <c r="D5" s="8"/>
      <c r="E5" s="7"/>
      <c r="F5" s="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2.75">
      <c r="A6" s="6" t="s">
        <v>104</v>
      </c>
      <c r="B6" s="6" t="s">
        <v>105</v>
      </c>
      <c r="C6" s="7"/>
      <c r="D6" s="8"/>
      <c r="E6" s="7"/>
      <c r="F6" s="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5.5">
      <c r="A7" s="6" t="s">
        <v>106</v>
      </c>
      <c r="B7" s="9" t="s">
        <v>107</v>
      </c>
      <c r="C7" s="7"/>
      <c r="D7" s="8"/>
      <c r="E7" s="7"/>
      <c r="F7" s="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2.75">
      <c r="A8" s="6" t="s">
        <v>108</v>
      </c>
      <c r="B8" s="6" t="s">
        <v>109</v>
      </c>
      <c r="C8" s="7"/>
      <c r="D8" s="8"/>
      <c r="E8" s="7"/>
      <c r="F8" s="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6" t="s">
        <v>110</v>
      </c>
      <c r="B9" s="6" t="s">
        <v>111</v>
      </c>
      <c r="C9" s="7"/>
      <c r="D9" s="8"/>
      <c r="E9" s="7"/>
      <c r="F9" s="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6" t="s">
        <v>112</v>
      </c>
      <c r="B10" s="6" t="s">
        <v>113</v>
      </c>
      <c r="C10" s="7"/>
      <c r="D10" s="8"/>
      <c r="E10" s="7"/>
      <c r="F10" s="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10" t="s">
        <v>114</v>
      </c>
      <c r="B11" s="10" t="s">
        <v>115</v>
      </c>
      <c r="C11" s="11">
        <f>SUM(C5:C10)</f>
        <v>0</v>
      </c>
      <c r="D11" s="11">
        <f>SUM(D5:D10)</f>
        <v>0</v>
      </c>
      <c r="E11" s="11">
        <v>0</v>
      </c>
      <c r="F11" s="140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30" customHeight="1">
      <c r="A12" s="6" t="s">
        <v>116</v>
      </c>
      <c r="B12" s="9" t="s">
        <v>117</v>
      </c>
      <c r="C12" s="7"/>
      <c r="D12" s="8"/>
      <c r="E12" s="7"/>
      <c r="F12" s="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6" t="s">
        <v>118</v>
      </c>
      <c r="B13" s="9" t="s">
        <v>119</v>
      </c>
      <c r="C13" s="7"/>
      <c r="D13" s="8"/>
      <c r="E13" s="7"/>
      <c r="F13" s="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2.75">
      <c r="A14" s="6" t="s">
        <v>120</v>
      </c>
      <c r="B14" s="6" t="s">
        <v>121</v>
      </c>
      <c r="C14" s="7"/>
      <c r="D14" s="8"/>
      <c r="E14" s="7"/>
      <c r="F14" s="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2.75">
      <c r="A15" s="10" t="s">
        <v>122</v>
      </c>
      <c r="B15" s="10" t="s">
        <v>123</v>
      </c>
      <c r="C15" s="11">
        <f>SUM(C11:C14)</f>
        <v>0</v>
      </c>
      <c r="D15" s="11">
        <f>SUM(D11:D14)</f>
        <v>0</v>
      </c>
      <c r="E15" s="11">
        <v>0</v>
      </c>
      <c r="F15" s="140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6" t="s">
        <v>124</v>
      </c>
      <c r="B16" s="6" t="s">
        <v>125</v>
      </c>
      <c r="C16" s="7"/>
      <c r="D16" s="8"/>
      <c r="E16" s="7"/>
      <c r="F16" s="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25.5">
      <c r="A17" s="6" t="s">
        <v>126</v>
      </c>
      <c r="B17" s="9" t="s">
        <v>127</v>
      </c>
      <c r="C17" s="7"/>
      <c r="D17" s="8"/>
      <c r="E17" s="7"/>
      <c r="F17" s="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25.5">
      <c r="A18" s="6" t="s">
        <v>128</v>
      </c>
      <c r="B18" s="9" t="s">
        <v>129</v>
      </c>
      <c r="C18" s="7"/>
      <c r="D18" s="8"/>
      <c r="E18" s="7"/>
      <c r="F18" s="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2.75">
      <c r="A19" s="6" t="s">
        <v>130</v>
      </c>
      <c r="B19" s="6" t="s">
        <v>131</v>
      </c>
      <c r="C19" s="7"/>
      <c r="D19" s="8"/>
      <c r="E19" s="7"/>
      <c r="F19" s="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2.75">
      <c r="A20" s="10" t="s">
        <v>132</v>
      </c>
      <c r="B20" s="12" t="s">
        <v>133</v>
      </c>
      <c r="C20" s="11">
        <f>SUM(C16:C19)</f>
        <v>0</v>
      </c>
      <c r="D20" s="11">
        <f>SUM(D16:D19)</f>
        <v>0</v>
      </c>
      <c r="E20" s="11">
        <v>0</v>
      </c>
      <c r="F20" s="140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6" t="s">
        <v>134</v>
      </c>
      <c r="B21" s="6" t="s">
        <v>135</v>
      </c>
      <c r="C21" s="7"/>
      <c r="D21" s="8"/>
      <c r="E21" s="7"/>
      <c r="F21" s="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2.75">
      <c r="A22" s="6" t="s">
        <v>136</v>
      </c>
      <c r="B22" s="6" t="s">
        <v>137</v>
      </c>
      <c r="C22" s="7">
        <f>SUM(C23:C25)</f>
        <v>0</v>
      </c>
      <c r="D22" s="7">
        <f>SUM(D23:D25)</f>
        <v>0</v>
      </c>
      <c r="E22" s="7">
        <v>0</v>
      </c>
      <c r="F22" s="141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.75">
      <c r="A23" s="6" t="s">
        <v>138</v>
      </c>
      <c r="B23" s="6" t="s">
        <v>139</v>
      </c>
      <c r="C23" s="7"/>
      <c r="D23" s="8"/>
      <c r="E23" s="7"/>
      <c r="F23" s="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2.75" customHeight="1">
      <c r="A24" s="6" t="s">
        <v>140</v>
      </c>
      <c r="B24" s="6" t="s">
        <v>141</v>
      </c>
      <c r="C24" s="7"/>
      <c r="D24" s="8"/>
      <c r="E24" s="7"/>
      <c r="F24" s="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2.75">
      <c r="A25" s="6" t="s">
        <v>142</v>
      </c>
      <c r="B25" s="6" t="s">
        <v>143</v>
      </c>
      <c r="C25" s="7"/>
      <c r="D25" s="8"/>
      <c r="E25" s="7"/>
      <c r="F25" s="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2.75" customHeight="1">
      <c r="A26" s="6" t="s">
        <v>144</v>
      </c>
      <c r="B26" s="6" t="s">
        <v>145</v>
      </c>
      <c r="C26" s="7">
        <f>C28</f>
        <v>0</v>
      </c>
      <c r="D26" s="7">
        <f>D28</f>
        <v>0</v>
      </c>
      <c r="E26" s="7">
        <v>0</v>
      </c>
      <c r="F26" s="141">
        <v>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5.5">
      <c r="A27" s="6" t="s">
        <v>146</v>
      </c>
      <c r="B27" s="9" t="s">
        <v>147</v>
      </c>
      <c r="C27" s="7"/>
      <c r="D27" s="8"/>
      <c r="E27" s="7"/>
      <c r="F27" s="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5.5">
      <c r="A28" s="6" t="s">
        <v>148</v>
      </c>
      <c r="B28" s="9" t="s">
        <v>149</v>
      </c>
      <c r="C28" s="7"/>
      <c r="D28" s="8"/>
      <c r="E28" s="7"/>
      <c r="F28" s="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2.75">
      <c r="A29" s="6" t="s">
        <v>150</v>
      </c>
      <c r="B29" s="6" t="s">
        <v>151</v>
      </c>
      <c r="C29" s="7"/>
      <c r="D29" s="8"/>
      <c r="E29" s="7"/>
      <c r="F29" s="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2.75">
      <c r="A30" s="6" t="s">
        <v>152</v>
      </c>
      <c r="B30" s="6" t="s">
        <v>153</v>
      </c>
      <c r="C30" s="7"/>
      <c r="D30" s="8"/>
      <c r="E30" s="7"/>
      <c r="F30" s="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2.75">
      <c r="A31" s="10" t="s">
        <v>154</v>
      </c>
      <c r="B31" s="10" t="s">
        <v>155</v>
      </c>
      <c r="C31" s="11">
        <f>C21+C22+C26+C29+C30</f>
        <v>0</v>
      </c>
      <c r="D31" s="11">
        <f>D21+D22+D26+D29+D30</f>
        <v>0</v>
      </c>
      <c r="E31" s="11">
        <v>0</v>
      </c>
      <c r="F31" s="140"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6" t="s">
        <v>156</v>
      </c>
      <c r="B32" s="6" t="s">
        <v>157</v>
      </c>
      <c r="C32" s="7">
        <f>SUM(C33:C35)</f>
        <v>0</v>
      </c>
      <c r="D32" s="7">
        <f>SUM(D33:D35)</f>
        <v>0</v>
      </c>
      <c r="E32" s="7">
        <v>0</v>
      </c>
      <c r="F32" s="141"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2.75">
      <c r="A33" s="6" t="s">
        <v>158</v>
      </c>
      <c r="B33" s="6" t="s">
        <v>159</v>
      </c>
      <c r="C33" s="7"/>
      <c r="D33" s="8"/>
      <c r="E33" s="7"/>
      <c r="F33" s="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2.75">
      <c r="A34" s="6" t="s">
        <v>160</v>
      </c>
      <c r="B34" s="6" t="s">
        <v>161</v>
      </c>
      <c r="C34" s="7"/>
      <c r="D34" s="8"/>
      <c r="E34" s="7"/>
      <c r="F34" s="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2.75">
      <c r="A35" s="6" t="s">
        <v>162</v>
      </c>
      <c r="B35" s="6" t="s">
        <v>163</v>
      </c>
      <c r="C35" s="7"/>
      <c r="D35" s="8"/>
      <c r="E35" s="7"/>
      <c r="F35" s="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>
      <c r="A36" s="10" t="s">
        <v>164</v>
      </c>
      <c r="B36" s="10" t="s">
        <v>165</v>
      </c>
      <c r="C36" s="11">
        <f>C32</f>
        <v>0</v>
      </c>
      <c r="D36" s="11">
        <f>D32</f>
        <v>0</v>
      </c>
      <c r="E36" s="11">
        <v>0</v>
      </c>
      <c r="F36" s="140"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6" t="s">
        <v>166</v>
      </c>
      <c r="B37" s="13" t="s">
        <v>167</v>
      </c>
      <c r="C37" s="14"/>
      <c r="D37" s="15"/>
      <c r="E37" s="14"/>
      <c r="F37" s="1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6" t="s">
        <v>168</v>
      </c>
      <c r="B38" s="13" t="s">
        <v>169</v>
      </c>
      <c r="C38" s="14"/>
      <c r="D38" s="15"/>
      <c r="E38" s="14"/>
      <c r="F38" s="15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6" t="s">
        <v>170</v>
      </c>
      <c r="B39" s="13" t="s">
        <v>171</v>
      </c>
      <c r="C39" s="14"/>
      <c r="D39" s="15"/>
      <c r="E39" s="14"/>
      <c r="F39" s="15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2.75">
      <c r="A40" s="6" t="s">
        <v>172</v>
      </c>
      <c r="B40" s="13" t="s">
        <v>173</v>
      </c>
      <c r="C40" s="14"/>
      <c r="D40" s="15"/>
      <c r="E40" s="14"/>
      <c r="F40" s="15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2.75">
      <c r="A41" s="6" t="s">
        <v>174</v>
      </c>
      <c r="B41" s="13" t="s">
        <v>175</v>
      </c>
      <c r="C41" s="14"/>
      <c r="D41" s="15"/>
      <c r="E41" s="14"/>
      <c r="F41" s="15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6" t="s">
        <v>176</v>
      </c>
      <c r="B42" s="13" t="s">
        <v>177</v>
      </c>
      <c r="C42" s="14"/>
      <c r="D42" s="15"/>
      <c r="E42" s="14"/>
      <c r="F42" s="15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6" t="s">
        <v>178</v>
      </c>
      <c r="B43" s="13" t="s">
        <v>179</v>
      </c>
      <c r="C43" s="14">
        <v>50</v>
      </c>
      <c r="D43" s="15">
        <v>50</v>
      </c>
      <c r="E43" s="14">
        <v>1</v>
      </c>
      <c r="F43" s="142">
        <f>E43/D43*100</f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6" t="s">
        <v>180</v>
      </c>
      <c r="B44" s="13" t="s">
        <v>181</v>
      </c>
      <c r="C44" s="14"/>
      <c r="D44" s="15"/>
      <c r="E44" s="14"/>
      <c r="F44" s="1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>
      <c r="A45" s="10" t="s">
        <v>182</v>
      </c>
      <c r="B45" s="16" t="s">
        <v>183</v>
      </c>
      <c r="C45" s="17">
        <f>SUM(C37:C44)</f>
        <v>50</v>
      </c>
      <c r="D45" s="17">
        <f>SUM(D37:D44)</f>
        <v>50</v>
      </c>
      <c r="E45" s="17">
        <f>SUM(E37:E44)</f>
        <v>1</v>
      </c>
      <c r="F45" s="143">
        <f>E45/D45*100</f>
        <v>2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6" t="s">
        <v>184</v>
      </c>
      <c r="B46" s="13" t="s">
        <v>185</v>
      </c>
      <c r="C46" s="14"/>
      <c r="D46" s="15"/>
      <c r="E46" s="14"/>
      <c r="F46" s="1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6" t="s">
        <v>186</v>
      </c>
      <c r="B47" s="13" t="s">
        <v>187</v>
      </c>
      <c r="C47" s="14"/>
      <c r="D47" s="15"/>
      <c r="E47" s="14"/>
      <c r="F47" s="1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6" t="s">
        <v>188</v>
      </c>
      <c r="B48" s="13" t="s">
        <v>189</v>
      </c>
      <c r="C48" s="14"/>
      <c r="D48" s="15"/>
      <c r="E48" s="14"/>
      <c r="F48" s="15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10" t="s">
        <v>190</v>
      </c>
      <c r="B49" s="10" t="s">
        <v>191</v>
      </c>
      <c r="C49" s="11">
        <f>SUM(C46:C48)</f>
        <v>0</v>
      </c>
      <c r="D49" s="11">
        <f>SUM(D46:D48)</f>
        <v>0</v>
      </c>
      <c r="E49" s="11">
        <v>0</v>
      </c>
      <c r="F49" s="140"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25.5">
      <c r="A50" s="6" t="s">
        <v>192</v>
      </c>
      <c r="B50" s="9" t="s">
        <v>193</v>
      </c>
      <c r="C50" s="7"/>
      <c r="D50" s="8"/>
      <c r="E50" s="7"/>
      <c r="F50" s="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2.75">
      <c r="A51" s="10" t="s">
        <v>194</v>
      </c>
      <c r="B51" s="10" t="s">
        <v>195</v>
      </c>
      <c r="C51" s="11">
        <f>C50</f>
        <v>0</v>
      </c>
      <c r="D51" s="11">
        <f>D50</f>
        <v>0</v>
      </c>
      <c r="E51" s="11">
        <v>0</v>
      </c>
      <c r="F51" s="140">
        <v>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25.5">
      <c r="A52" s="6" t="s">
        <v>196</v>
      </c>
      <c r="B52" s="9" t="s">
        <v>197</v>
      </c>
      <c r="C52" s="7"/>
      <c r="D52" s="8"/>
      <c r="E52" s="7"/>
      <c r="F52" s="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2.75">
      <c r="A53" s="10" t="s">
        <v>198</v>
      </c>
      <c r="B53" s="10" t="s">
        <v>199</v>
      </c>
      <c r="C53" s="11">
        <f>C52</f>
        <v>0</v>
      </c>
      <c r="D53" s="11">
        <f>D52</f>
        <v>0</v>
      </c>
      <c r="E53" s="11">
        <v>0</v>
      </c>
      <c r="F53" s="140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24.75" customHeight="1">
      <c r="A54" s="10" t="s">
        <v>200</v>
      </c>
      <c r="B54" s="16" t="s">
        <v>201</v>
      </c>
      <c r="C54" s="17">
        <f>C15+C20+C36+C45+C49+C51+C53</f>
        <v>50</v>
      </c>
      <c r="D54" s="17">
        <f>D15+D20+D36+D45+D49+D51+D53</f>
        <v>50</v>
      </c>
      <c r="E54" s="17">
        <f>E15+E20+E36+E45+E49+E51+E53</f>
        <v>1</v>
      </c>
      <c r="F54" s="143">
        <f>E54/D54*100</f>
        <v>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6" t="s">
        <v>202</v>
      </c>
      <c r="B55" s="6" t="s">
        <v>203</v>
      </c>
      <c r="C55" s="11">
        <f>38490+1660</f>
        <v>40150</v>
      </c>
      <c r="D55" s="46">
        <v>45782</v>
      </c>
      <c r="E55" s="11">
        <v>42248</v>
      </c>
      <c r="F55" s="144">
        <f>E55/D55*100</f>
        <v>92.28080905159233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6" t="s">
        <v>204</v>
      </c>
      <c r="B56" s="6" t="s">
        <v>205</v>
      </c>
      <c r="C56" s="11">
        <v>0</v>
      </c>
      <c r="D56" s="46">
        <v>570</v>
      </c>
      <c r="E56" s="11">
        <v>544</v>
      </c>
      <c r="F56" s="144">
        <f aca="true" t="shared" si="0" ref="F56:F64">E56/D56*100</f>
        <v>95.43859649122807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10" t="s">
        <v>206</v>
      </c>
      <c r="B57" s="10" t="s">
        <v>207</v>
      </c>
      <c r="C57" s="11">
        <f>C55+C56</f>
        <v>40150</v>
      </c>
      <c r="D57" s="40">
        <f>D55+D56</f>
        <v>46352</v>
      </c>
      <c r="E57" s="40">
        <f>E55+E56</f>
        <v>42792</v>
      </c>
      <c r="F57" s="144">
        <f t="shared" si="0"/>
        <v>92.31964100793924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10" t="s">
        <v>208</v>
      </c>
      <c r="B58" s="10" t="s">
        <v>209</v>
      </c>
      <c r="C58" s="11">
        <v>9740</v>
      </c>
      <c r="D58" s="40">
        <v>12272</v>
      </c>
      <c r="E58" s="40">
        <v>12272</v>
      </c>
      <c r="F58" s="144">
        <f t="shared" si="0"/>
        <v>100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6" t="s">
        <v>210</v>
      </c>
      <c r="B59" s="6" t="s">
        <v>211</v>
      </c>
      <c r="C59" s="7">
        <v>200</v>
      </c>
      <c r="D59" s="46">
        <v>507</v>
      </c>
      <c r="E59" s="7">
        <v>458</v>
      </c>
      <c r="F59" s="145">
        <f t="shared" si="0"/>
        <v>90.3353057199211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6" t="s">
        <v>212</v>
      </c>
      <c r="B60" s="6" t="s">
        <v>213</v>
      </c>
      <c r="C60" s="7">
        <v>0</v>
      </c>
      <c r="D60" s="46">
        <v>0</v>
      </c>
      <c r="E60" s="7">
        <v>0</v>
      </c>
      <c r="F60" s="145">
        <v>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6" t="s">
        <v>214</v>
      </c>
      <c r="B61" s="6" t="s">
        <v>215</v>
      </c>
      <c r="C61" s="7">
        <v>500</v>
      </c>
      <c r="D61" s="46">
        <v>920</v>
      </c>
      <c r="E61" s="7">
        <v>442</v>
      </c>
      <c r="F61" s="145">
        <f t="shared" si="0"/>
        <v>48.04347826086956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6" t="s">
        <v>216</v>
      </c>
      <c r="B62" s="6" t="s">
        <v>217</v>
      </c>
      <c r="C62" s="7">
        <v>0</v>
      </c>
      <c r="D62" s="46">
        <v>0</v>
      </c>
      <c r="E62" s="7">
        <v>0</v>
      </c>
      <c r="F62" s="145">
        <v>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6" t="s">
        <v>218</v>
      </c>
      <c r="B63" s="6" t="s">
        <v>219</v>
      </c>
      <c r="C63" s="7">
        <v>700</v>
      </c>
      <c r="D63" s="46">
        <v>765</v>
      </c>
      <c r="E63" s="7">
        <v>373</v>
      </c>
      <c r="F63" s="145">
        <f t="shared" si="0"/>
        <v>48.75816993464052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10" t="s">
        <v>220</v>
      </c>
      <c r="B64" s="10" t="s">
        <v>221</v>
      </c>
      <c r="C64" s="11">
        <f>SUM(C59:C63)</f>
        <v>1400</v>
      </c>
      <c r="D64" s="40">
        <f>SUM(D59:D63)</f>
        <v>2192</v>
      </c>
      <c r="E64" s="40">
        <f>SUM(E59:E63)</f>
        <v>1273</v>
      </c>
      <c r="F64" s="144">
        <f t="shared" si="0"/>
        <v>58.07481751824818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6" t="s">
        <v>222</v>
      </c>
      <c r="B65" s="19" t="s">
        <v>223</v>
      </c>
      <c r="C65" s="14"/>
      <c r="D65" s="15"/>
      <c r="E65" s="14"/>
      <c r="F65" s="1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75">
      <c r="A66" s="6" t="s">
        <v>224</v>
      </c>
      <c r="B66" s="13" t="s">
        <v>225</v>
      </c>
      <c r="C66" s="14"/>
      <c r="D66" s="15"/>
      <c r="E66" s="14"/>
      <c r="F66" s="15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6" t="s">
        <v>226</v>
      </c>
      <c r="B67" s="20" t="s">
        <v>227</v>
      </c>
      <c r="C67" s="21"/>
      <c r="D67" s="22"/>
      <c r="E67" s="21"/>
      <c r="F67" s="2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>
      <c r="A68" s="6" t="s">
        <v>228</v>
      </c>
      <c r="B68" s="19" t="s">
        <v>229</v>
      </c>
      <c r="C68" s="14"/>
      <c r="D68" s="15"/>
      <c r="E68" s="14"/>
      <c r="F68" s="15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75">
      <c r="A69" s="6" t="s">
        <v>230</v>
      </c>
      <c r="B69" s="19" t="s">
        <v>231</v>
      </c>
      <c r="C69" s="14"/>
      <c r="D69" s="15"/>
      <c r="E69" s="14"/>
      <c r="F69" s="15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75">
      <c r="A70" s="10" t="s">
        <v>232</v>
      </c>
      <c r="B70" s="23" t="s">
        <v>233</v>
      </c>
      <c r="C70" s="17">
        <f>SUM(C65:C69)</f>
        <v>0</v>
      </c>
      <c r="D70" s="17">
        <f>SUM(D65:D69)</f>
        <v>0</v>
      </c>
      <c r="E70" s="17">
        <v>0</v>
      </c>
      <c r="F70" s="146">
        <v>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25.5">
      <c r="A71" s="6" t="s">
        <v>234</v>
      </c>
      <c r="B71" s="9" t="s">
        <v>235</v>
      </c>
      <c r="C71" s="14"/>
      <c r="D71" s="15"/>
      <c r="E71" s="14"/>
      <c r="F71" s="15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5.5">
      <c r="A72" s="6" t="s">
        <v>236</v>
      </c>
      <c r="B72" s="9" t="s">
        <v>237</v>
      </c>
      <c r="C72" s="14"/>
      <c r="D72" s="15"/>
      <c r="E72" s="14"/>
      <c r="F72" s="15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75">
      <c r="A73" s="6" t="s">
        <v>238</v>
      </c>
      <c r="B73" s="13" t="s">
        <v>239</v>
      </c>
      <c r="C73" s="14"/>
      <c r="D73" s="44">
        <v>1372</v>
      </c>
      <c r="E73" s="14">
        <v>1372</v>
      </c>
      <c r="F73" s="125">
        <f>E73/D73*100</f>
        <v>100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6" t="s">
        <v>240</v>
      </c>
      <c r="B74" s="6" t="s">
        <v>293</v>
      </c>
      <c r="C74" s="14"/>
      <c r="D74" s="44"/>
      <c r="E74" s="14"/>
      <c r="F74" s="44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6" t="s">
        <v>242</v>
      </c>
      <c r="B75" s="6" t="s">
        <v>243</v>
      </c>
      <c r="C75" s="14"/>
      <c r="D75" s="44"/>
      <c r="E75" s="14"/>
      <c r="F75" s="4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6" t="s">
        <v>244</v>
      </c>
      <c r="B76" s="6" t="s">
        <v>245</v>
      </c>
      <c r="C76" s="14"/>
      <c r="D76" s="44"/>
      <c r="E76" s="14"/>
      <c r="F76" s="44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6" t="s">
        <v>246</v>
      </c>
      <c r="B77" s="6" t="s">
        <v>247</v>
      </c>
      <c r="C77" s="14"/>
      <c r="D77" s="44"/>
      <c r="E77" s="14"/>
      <c r="F77" s="4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 customHeight="1">
      <c r="A78" s="6" t="s">
        <v>248</v>
      </c>
      <c r="B78" s="13" t="s">
        <v>249</v>
      </c>
      <c r="C78" s="14"/>
      <c r="D78" s="44"/>
      <c r="E78" s="14"/>
      <c r="F78" s="44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10" t="s">
        <v>250</v>
      </c>
      <c r="B79" s="23" t="s">
        <v>251</v>
      </c>
      <c r="C79" s="17">
        <f>SUM(C71:C78)</f>
        <v>0</v>
      </c>
      <c r="D79" s="45">
        <f>SUM(D71:D78)</f>
        <v>1372</v>
      </c>
      <c r="E79" s="45">
        <f>SUM(E71:E78)</f>
        <v>1372</v>
      </c>
      <c r="F79" s="129">
        <f>E79/D79*100</f>
        <v>100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2.75" customHeight="1">
      <c r="A80" s="10" t="s">
        <v>252</v>
      </c>
      <c r="B80" s="16" t="s">
        <v>253</v>
      </c>
      <c r="C80" s="17"/>
      <c r="D80" s="49"/>
      <c r="E80" s="17"/>
      <c r="F80" s="49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75" customHeight="1">
      <c r="A81" s="10" t="s">
        <v>254</v>
      </c>
      <c r="B81" s="16" t="s">
        <v>255</v>
      </c>
      <c r="C81" s="17"/>
      <c r="D81" s="49"/>
      <c r="E81" s="17"/>
      <c r="F81" s="49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25.5">
      <c r="A82" s="6" t="s">
        <v>256</v>
      </c>
      <c r="B82" s="9" t="s">
        <v>257</v>
      </c>
      <c r="C82" s="14"/>
      <c r="D82" s="44"/>
      <c r="E82" s="14"/>
      <c r="F82" s="4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 customHeight="1">
      <c r="A83" s="6" t="s">
        <v>258</v>
      </c>
      <c r="B83" s="19" t="s">
        <v>259</v>
      </c>
      <c r="C83" s="14"/>
      <c r="D83" s="44"/>
      <c r="E83" s="14"/>
      <c r="F83" s="4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 customHeight="1">
      <c r="A84" s="6" t="s">
        <v>260</v>
      </c>
      <c r="B84" s="13" t="s">
        <v>261</v>
      </c>
      <c r="C84" s="14"/>
      <c r="D84" s="44"/>
      <c r="E84" s="14"/>
      <c r="F84" s="44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 customHeight="1">
      <c r="A85" s="10" t="s">
        <v>262</v>
      </c>
      <c r="B85" s="23" t="s">
        <v>263</v>
      </c>
      <c r="C85" s="17">
        <f>SUM(C82:C84)</f>
        <v>0</v>
      </c>
      <c r="D85" s="45">
        <f>SUM(D82:D84)</f>
        <v>0</v>
      </c>
      <c r="E85" s="17">
        <v>0</v>
      </c>
      <c r="F85" s="126">
        <v>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25.5" customHeight="1">
      <c r="A86" s="10" t="s">
        <v>264</v>
      </c>
      <c r="B86" s="16" t="s">
        <v>265</v>
      </c>
      <c r="C86" s="17">
        <f>C57+C58+C64+C70+C79+C80+C81+C85</f>
        <v>51290</v>
      </c>
      <c r="D86" s="45">
        <f>D57+D58+D64+D70+D79+D80+D81+D85</f>
        <v>62188</v>
      </c>
      <c r="E86" s="45">
        <f>E57+E58+E64+E70+E79+E80+E81+E85</f>
        <v>57709</v>
      </c>
      <c r="F86" s="126">
        <f>E86/D86*100</f>
        <v>92.79764584807359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9" s="36" customFormat="1" ht="12.75">
      <c r="A87" s="10" t="s">
        <v>266</v>
      </c>
      <c r="B87" s="23" t="s">
        <v>267</v>
      </c>
      <c r="C87" s="17"/>
      <c r="D87" s="45"/>
      <c r="E87" s="17"/>
      <c r="F87" s="45"/>
      <c r="G87" s="29"/>
      <c r="H87" s="34"/>
      <c r="I87" s="34"/>
      <c r="J87" s="34"/>
      <c r="K87" s="29"/>
      <c r="L87" s="34"/>
      <c r="M87" s="34"/>
      <c r="N87" s="34"/>
      <c r="O87" s="29"/>
      <c r="P87" s="34"/>
      <c r="Q87" s="34"/>
      <c r="R87" s="34"/>
      <c r="S87" s="35"/>
    </row>
    <row r="88" spans="1:19" s="36" customFormat="1" ht="12.75">
      <c r="A88" s="10" t="s">
        <v>268</v>
      </c>
      <c r="B88" s="23" t="s">
        <v>269</v>
      </c>
      <c r="C88" s="17">
        <v>5257</v>
      </c>
      <c r="D88" s="45">
        <v>12283</v>
      </c>
      <c r="E88" s="17">
        <v>12283</v>
      </c>
      <c r="F88" s="126">
        <f>E88/D88*100</f>
        <v>100</v>
      </c>
      <c r="G88" s="29"/>
      <c r="H88" s="34"/>
      <c r="I88" s="34"/>
      <c r="J88" s="34"/>
      <c r="K88" s="29"/>
      <c r="L88" s="34"/>
      <c r="M88" s="34"/>
      <c r="N88" s="34"/>
      <c r="O88" s="29"/>
      <c r="P88" s="34"/>
      <c r="Q88" s="34"/>
      <c r="R88" s="34"/>
      <c r="S88" s="35"/>
    </row>
    <row r="89" spans="1:19" ht="12.75">
      <c r="A89" s="6" t="s">
        <v>270</v>
      </c>
      <c r="B89" s="19" t="s">
        <v>271</v>
      </c>
      <c r="C89" s="14">
        <v>45983</v>
      </c>
      <c r="D89" s="43">
        <v>49855</v>
      </c>
      <c r="E89" s="14">
        <v>49855</v>
      </c>
      <c r="F89" s="130">
        <f>E89/D89*100</f>
        <v>100</v>
      </c>
      <c r="G89" s="28"/>
      <c r="H89" s="32"/>
      <c r="I89" s="32"/>
      <c r="J89" s="32"/>
      <c r="K89" s="28"/>
      <c r="L89" s="32"/>
      <c r="M89" s="32"/>
      <c r="N89" s="32"/>
      <c r="O89" s="28"/>
      <c r="P89" s="32"/>
      <c r="Q89" s="32"/>
      <c r="R89" s="32"/>
      <c r="S89" s="37"/>
    </row>
    <row r="90" spans="1:19" ht="12.75">
      <c r="A90" s="6" t="s">
        <v>272</v>
      </c>
      <c r="B90" s="19" t="s">
        <v>273</v>
      </c>
      <c r="C90" s="14"/>
      <c r="D90" s="43"/>
      <c r="E90" s="14"/>
      <c r="F90" s="43"/>
      <c r="G90" s="28"/>
      <c r="H90" s="32"/>
      <c r="I90" s="32"/>
      <c r="J90" s="32"/>
      <c r="K90" s="28"/>
      <c r="L90" s="32"/>
      <c r="M90" s="32"/>
      <c r="N90" s="32"/>
      <c r="O90" s="28"/>
      <c r="P90" s="32"/>
      <c r="Q90" s="32"/>
      <c r="R90" s="32"/>
      <c r="S90" s="37"/>
    </row>
    <row r="91" spans="1:19" ht="12.75">
      <c r="A91" s="10" t="s">
        <v>274</v>
      </c>
      <c r="B91" s="23" t="s">
        <v>275</v>
      </c>
      <c r="C91" s="17">
        <f>C89+C90</f>
        <v>45983</v>
      </c>
      <c r="D91" s="45">
        <f>D89+D90</f>
        <v>49855</v>
      </c>
      <c r="E91" s="45">
        <f>E89+E90</f>
        <v>49855</v>
      </c>
      <c r="F91" s="126">
        <f>E91/D91*100</f>
        <v>100</v>
      </c>
      <c r="G91" s="29"/>
      <c r="H91" s="34"/>
      <c r="I91" s="34"/>
      <c r="J91" s="34"/>
      <c r="K91" s="29"/>
      <c r="L91" s="34"/>
      <c r="M91" s="34"/>
      <c r="N91" s="34"/>
      <c r="O91" s="29"/>
      <c r="P91" s="34"/>
      <c r="Q91" s="34"/>
      <c r="R91" s="34"/>
      <c r="S91" s="37"/>
    </row>
    <row r="92" spans="1:19" ht="24" customHeight="1">
      <c r="A92" s="10" t="s">
        <v>276</v>
      </c>
      <c r="B92" s="16" t="s">
        <v>277</v>
      </c>
      <c r="C92" s="17">
        <f>C87+C88+C91</f>
        <v>51240</v>
      </c>
      <c r="D92" s="45">
        <f>D87+D88+D91</f>
        <v>62138</v>
      </c>
      <c r="E92" s="45">
        <f>E87+E88+E91</f>
        <v>62138</v>
      </c>
      <c r="F92" s="126">
        <f>E92/D92*100</f>
        <v>100</v>
      </c>
      <c r="G92" s="29"/>
      <c r="H92" s="31"/>
      <c r="I92" s="31"/>
      <c r="J92" s="31"/>
      <c r="K92" s="29"/>
      <c r="L92" s="31"/>
      <c r="M92" s="31"/>
      <c r="N92" s="31"/>
      <c r="O92" s="29"/>
      <c r="P92" s="31"/>
      <c r="Q92" s="31"/>
      <c r="R92" s="31"/>
      <c r="S92" s="37"/>
    </row>
    <row r="93" spans="1:19" s="36" customFormat="1" ht="12.75">
      <c r="A93" s="10" t="s">
        <v>278</v>
      </c>
      <c r="B93" s="23" t="s">
        <v>279</v>
      </c>
      <c r="C93" s="17"/>
      <c r="D93" s="45"/>
      <c r="E93" s="17"/>
      <c r="F93" s="45"/>
      <c r="G93" s="29"/>
      <c r="H93" s="34"/>
      <c r="I93" s="34"/>
      <c r="J93" s="34"/>
      <c r="K93" s="29"/>
      <c r="L93" s="34"/>
      <c r="M93" s="34"/>
      <c r="N93" s="34"/>
      <c r="O93" s="29"/>
      <c r="P93" s="34"/>
      <c r="Q93" s="34"/>
      <c r="R93" s="34"/>
      <c r="S93" s="35"/>
    </row>
    <row r="94" spans="1:19" ht="12.75">
      <c r="A94" s="6" t="s">
        <v>280</v>
      </c>
      <c r="B94" s="19" t="s">
        <v>281</v>
      </c>
      <c r="C94" s="14"/>
      <c r="D94" s="43"/>
      <c r="E94" s="14"/>
      <c r="F94" s="43"/>
      <c r="G94" s="28"/>
      <c r="H94" s="32"/>
      <c r="I94" s="32"/>
      <c r="J94" s="32"/>
      <c r="K94" s="28"/>
      <c r="L94" s="32"/>
      <c r="M94" s="32"/>
      <c r="N94" s="32"/>
      <c r="O94" s="28"/>
      <c r="P94" s="32"/>
      <c r="Q94" s="32"/>
      <c r="R94" s="32"/>
      <c r="S94" s="37"/>
    </row>
    <row r="95" spans="1:19" ht="12.75">
      <c r="A95" s="6" t="s">
        <v>282</v>
      </c>
      <c r="B95" s="19" t="s">
        <v>283</v>
      </c>
      <c r="C95" s="14"/>
      <c r="D95" s="43"/>
      <c r="E95" s="14"/>
      <c r="F95" s="43"/>
      <c r="G95" s="28"/>
      <c r="H95" s="32"/>
      <c r="I95" s="32"/>
      <c r="J95" s="32"/>
      <c r="K95" s="28"/>
      <c r="L95" s="32"/>
      <c r="M95" s="32"/>
      <c r="N95" s="32"/>
      <c r="O95" s="28"/>
      <c r="P95" s="32"/>
      <c r="Q95" s="32"/>
      <c r="R95" s="32"/>
      <c r="S95" s="37"/>
    </row>
    <row r="96" spans="1:19" ht="12.75">
      <c r="A96" s="10" t="s">
        <v>284</v>
      </c>
      <c r="B96" s="23" t="s">
        <v>285</v>
      </c>
      <c r="C96" s="17">
        <f>C94+C95</f>
        <v>0</v>
      </c>
      <c r="D96" s="45">
        <f>D94+D95</f>
        <v>0</v>
      </c>
      <c r="E96" s="45">
        <f>E94+E95</f>
        <v>0</v>
      </c>
      <c r="F96" s="126">
        <v>0</v>
      </c>
      <c r="G96" s="29"/>
      <c r="H96" s="34"/>
      <c r="I96" s="34"/>
      <c r="J96" s="34"/>
      <c r="K96" s="29"/>
      <c r="L96" s="34"/>
      <c r="M96" s="34"/>
      <c r="N96" s="34"/>
      <c r="O96" s="29"/>
      <c r="P96" s="34"/>
      <c r="Q96" s="34"/>
      <c r="R96" s="34"/>
      <c r="S96" s="37"/>
    </row>
    <row r="97" spans="1:19" ht="24" customHeight="1">
      <c r="A97" s="10" t="s">
        <v>286</v>
      </c>
      <c r="B97" s="16" t="s">
        <v>287</v>
      </c>
      <c r="C97" s="17">
        <f>C93+C96</f>
        <v>0</v>
      </c>
      <c r="D97" s="45">
        <f>D93+D96</f>
        <v>0</v>
      </c>
      <c r="E97" s="45">
        <f>E93+E96</f>
        <v>0</v>
      </c>
      <c r="F97" s="126">
        <v>0</v>
      </c>
      <c r="G97" s="29"/>
      <c r="H97" s="31"/>
      <c r="I97" s="31"/>
      <c r="J97" s="31"/>
      <c r="K97" s="29"/>
      <c r="L97" s="31"/>
      <c r="M97" s="31"/>
      <c r="N97" s="31"/>
      <c r="O97" s="29"/>
      <c r="P97" s="31"/>
      <c r="Q97" s="31"/>
      <c r="R97" s="31"/>
      <c r="S97" s="37"/>
    </row>
    <row r="98" spans="2:19" ht="21.75" customHeight="1">
      <c r="B98" s="16" t="s">
        <v>71</v>
      </c>
      <c r="C98" s="17">
        <f>C86+C97</f>
        <v>51290</v>
      </c>
      <c r="D98" s="45">
        <f>D86+D97</f>
        <v>62188</v>
      </c>
      <c r="E98" s="45">
        <f>E86+E97</f>
        <v>57709</v>
      </c>
      <c r="F98" s="126">
        <f>E98/D98*100</f>
        <v>92.79764584807359</v>
      </c>
      <c r="S98" s="37"/>
    </row>
  </sheetData>
  <sheetProtection/>
  <mergeCells count="5">
    <mergeCell ref="C4:E4"/>
    <mergeCell ref="B2:B3"/>
    <mergeCell ref="C2:C3"/>
    <mergeCell ref="D2:D3"/>
    <mergeCell ref="E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1"/>
  <headerFooter alignWithMargins="0">
    <oddHeader>&amp;C&amp;"Times New Roman,Félkövér"&amp;12Deszki Polgármesteri Hivatal költségvetése&amp;R&amp;"Times New Roman,Normál"6. számú melléklet</oddHeader>
  </headerFooter>
  <rowBreaks count="1" manualBreakCount="1">
    <brk id="4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9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421875" style="0" bestFit="1" customWidth="1"/>
    <col min="2" max="2" width="60.421875" style="0" customWidth="1"/>
    <col min="6" max="6" width="13.8515625" style="0" bestFit="1" customWidth="1"/>
  </cols>
  <sheetData>
    <row r="1" ht="12.75">
      <c r="E1" s="132" t="s">
        <v>17</v>
      </c>
    </row>
    <row r="2" spans="1:6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</row>
    <row r="3" spans="1:6" ht="12.75">
      <c r="A3" s="4"/>
      <c r="B3" s="171"/>
      <c r="C3" s="171"/>
      <c r="D3" s="171"/>
      <c r="E3" s="178"/>
      <c r="F3" s="179"/>
    </row>
    <row r="4" spans="1:6" ht="12.75">
      <c r="A4" s="5"/>
      <c r="B4" s="5"/>
      <c r="C4" s="173" t="s">
        <v>101</v>
      </c>
      <c r="D4" s="174"/>
      <c r="E4" s="175"/>
      <c r="F4" s="121" t="s">
        <v>7</v>
      </c>
    </row>
    <row r="5" spans="1:6" ht="12.75">
      <c r="A5" s="6" t="s">
        <v>102</v>
      </c>
      <c r="B5" s="6" t="s">
        <v>103</v>
      </c>
      <c r="C5" s="38"/>
      <c r="D5" s="39"/>
      <c r="E5" s="38"/>
      <c r="F5" s="39"/>
    </row>
    <row r="6" spans="1:6" ht="12.75">
      <c r="A6" s="6" t="s">
        <v>104</v>
      </c>
      <c r="B6" s="6" t="s">
        <v>105</v>
      </c>
      <c r="C6" s="38"/>
      <c r="D6" s="39"/>
      <c r="E6" s="38"/>
      <c r="F6" s="39"/>
    </row>
    <row r="7" spans="1:6" ht="25.5">
      <c r="A7" s="6" t="s">
        <v>106</v>
      </c>
      <c r="B7" s="9" t="s">
        <v>107</v>
      </c>
      <c r="C7" s="38"/>
      <c r="D7" s="39"/>
      <c r="E7" s="38"/>
      <c r="F7" s="39"/>
    </row>
    <row r="8" spans="1:6" ht="12.75">
      <c r="A8" s="6" t="s">
        <v>108</v>
      </c>
      <c r="B8" s="6" t="s">
        <v>109</v>
      </c>
      <c r="C8" s="38"/>
      <c r="D8" s="39"/>
      <c r="E8" s="38"/>
      <c r="F8" s="39"/>
    </row>
    <row r="9" spans="1:6" ht="12.75">
      <c r="A9" s="6" t="s">
        <v>110</v>
      </c>
      <c r="B9" s="6" t="s">
        <v>111</v>
      </c>
      <c r="C9" s="38"/>
      <c r="D9" s="39"/>
      <c r="E9" s="38"/>
      <c r="F9" s="39"/>
    </row>
    <row r="10" spans="1:6" ht="12.75">
      <c r="A10" s="6" t="s">
        <v>112</v>
      </c>
      <c r="B10" s="6" t="s">
        <v>113</v>
      </c>
      <c r="C10" s="38"/>
      <c r="D10" s="39"/>
      <c r="E10" s="38"/>
      <c r="F10" s="39"/>
    </row>
    <row r="11" spans="1:6" ht="12.75">
      <c r="A11" s="10" t="s">
        <v>114</v>
      </c>
      <c r="B11" s="10" t="s">
        <v>115</v>
      </c>
      <c r="C11" s="40">
        <f>SUM(C5:C10)</f>
        <v>0</v>
      </c>
      <c r="D11" s="40">
        <f>SUM(D5:D10)</f>
        <v>0</v>
      </c>
      <c r="E11" s="40">
        <f>SUM(E5:E10)</f>
        <v>0</v>
      </c>
      <c r="F11" s="124">
        <v>0</v>
      </c>
    </row>
    <row r="12" spans="1:6" ht="25.5">
      <c r="A12" s="6" t="s">
        <v>116</v>
      </c>
      <c r="B12" s="9" t="s">
        <v>117</v>
      </c>
      <c r="C12" s="38"/>
      <c r="D12" s="39"/>
      <c r="E12" s="38"/>
      <c r="F12" s="39"/>
    </row>
    <row r="13" spans="1:6" ht="25.5">
      <c r="A13" s="6" t="s">
        <v>118</v>
      </c>
      <c r="B13" s="9" t="s">
        <v>119</v>
      </c>
      <c r="C13" s="38"/>
      <c r="D13" s="39">
        <v>300</v>
      </c>
      <c r="E13" s="38">
        <v>300</v>
      </c>
      <c r="F13" s="39"/>
    </row>
    <row r="14" spans="1:6" ht="12.75">
      <c r="A14" s="6" t="s">
        <v>120</v>
      </c>
      <c r="B14" s="6" t="s">
        <v>121</v>
      </c>
      <c r="C14" s="38">
        <v>0</v>
      </c>
      <c r="D14" s="39">
        <v>611</v>
      </c>
      <c r="E14" s="38">
        <v>611</v>
      </c>
      <c r="F14" s="39"/>
    </row>
    <row r="15" spans="1:6" ht="12.75">
      <c r="A15" s="10" t="s">
        <v>122</v>
      </c>
      <c r="B15" s="10" t="s">
        <v>123</v>
      </c>
      <c r="C15" s="40">
        <f>C12+C13+C14</f>
        <v>0</v>
      </c>
      <c r="D15" s="40">
        <f>D12+D13+D14</f>
        <v>911</v>
      </c>
      <c r="E15" s="40">
        <f>E12+E13+E14</f>
        <v>911</v>
      </c>
      <c r="F15" s="124">
        <f>E15/D15*100</f>
        <v>100</v>
      </c>
    </row>
    <row r="16" spans="1:6" ht="12.75">
      <c r="A16" s="6" t="s">
        <v>124</v>
      </c>
      <c r="B16" s="6" t="s">
        <v>125</v>
      </c>
      <c r="C16" s="38"/>
      <c r="D16" s="39"/>
      <c r="E16" s="38"/>
      <c r="F16" s="39"/>
    </row>
    <row r="17" spans="1:6" ht="25.5">
      <c r="A17" s="6" t="s">
        <v>126</v>
      </c>
      <c r="B17" s="9" t="s">
        <v>127</v>
      </c>
      <c r="C17" s="38"/>
      <c r="D17" s="39"/>
      <c r="E17" s="38"/>
      <c r="F17" s="39"/>
    </row>
    <row r="18" spans="1:6" ht="25.5">
      <c r="A18" s="6" t="s">
        <v>128</v>
      </c>
      <c r="B18" s="9" t="s">
        <v>129</v>
      </c>
      <c r="C18" s="38"/>
      <c r="D18" s="39"/>
      <c r="E18" s="38"/>
      <c r="F18" s="39"/>
    </row>
    <row r="19" spans="1:6" ht="12.75">
      <c r="A19" s="6" t="s">
        <v>130</v>
      </c>
      <c r="B19" s="6" t="s">
        <v>131</v>
      </c>
      <c r="C19" s="38"/>
      <c r="D19" s="39"/>
      <c r="E19" s="38"/>
      <c r="F19" s="39"/>
    </row>
    <row r="20" spans="1:6" ht="12.75">
      <c r="A20" s="10" t="s">
        <v>132</v>
      </c>
      <c r="B20" s="12" t="s">
        <v>133</v>
      </c>
      <c r="C20" s="40">
        <f>SUM(C16:C19)</f>
        <v>0</v>
      </c>
      <c r="D20" s="40">
        <f>SUM(D16:D19)</f>
        <v>0</v>
      </c>
      <c r="E20" s="40">
        <f>SUM(E16:E19)</f>
        <v>0</v>
      </c>
      <c r="F20" s="124">
        <v>0</v>
      </c>
    </row>
    <row r="21" spans="1:6" ht="12.75">
      <c r="A21" s="6" t="s">
        <v>134</v>
      </c>
      <c r="B21" s="6" t="s">
        <v>135</v>
      </c>
      <c r="C21" s="38"/>
      <c r="D21" s="39"/>
      <c r="E21" s="38"/>
      <c r="F21" s="39"/>
    </row>
    <row r="22" spans="1:6" ht="12.75">
      <c r="A22" s="6" t="s">
        <v>136</v>
      </c>
      <c r="B22" s="6" t="s">
        <v>137</v>
      </c>
      <c r="C22" s="38"/>
      <c r="D22" s="39"/>
      <c r="E22" s="38"/>
      <c r="F22" s="39"/>
    </row>
    <row r="23" spans="1:6" ht="12.75">
      <c r="A23" s="6" t="s">
        <v>138</v>
      </c>
      <c r="B23" s="6" t="s">
        <v>139</v>
      </c>
      <c r="C23" s="38"/>
      <c r="D23" s="39"/>
      <c r="E23" s="38"/>
      <c r="F23" s="39"/>
    </row>
    <row r="24" spans="1:6" ht="12.75">
      <c r="A24" s="6" t="s">
        <v>140</v>
      </c>
      <c r="B24" s="6" t="s">
        <v>141</v>
      </c>
      <c r="C24" s="38"/>
      <c r="D24" s="39"/>
      <c r="E24" s="38"/>
      <c r="F24" s="39"/>
    </row>
    <row r="25" spans="1:6" ht="12.75">
      <c r="A25" s="6" t="s">
        <v>142</v>
      </c>
      <c r="B25" s="6" t="s">
        <v>143</v>
      </c>
      <c r="C25" s="38"/>
      <c r="D25" s="39"/>
      <c r="E25" s="38"/>
      <c r="F25" s="39"/>
    </row>
    <row r="26" spans="1:6" ht="12.75">
      <c r="A26" s="6" t="s">
        <v>144</v>
      </c>
      <c r="B26" s="6" t="s">
        <v>145</v>
      </c>
      <c r="C26" s="38"/>
      <c r="D26" s="39"/>
      <c r="E26" s="38"/>
      <c r="F26" s="39"/>
    </row>
    <row r="27" spans="1:6" ht="25.5">
      <c r="A27" s="6" t="s">
        <v>146</v>
      </c>
      <c r="B27" s="9" t="s">
        <v>147</v>
      </c>
      <c r="C27" s="38"/>
      <c r="D27" s="39"/>
      <c r="E27" s="38"/>
      <c r="F27" s="39"/>
    </row>
    <row r="28" spans="1:6" ht="25.5">
      <c r="A28" s="6" t="s">
        <v>148</v>
      </c>
      <c r="B28" s="9" t="s">
        <v>149</v>
      </c>
      <c r="C28" s="38"/>
      <c r="D28" s="39"/>
      <c r="E28" s="38"/>
      <c r="F28" s="39"/>
    </row>
    <row r="29" spans="1:6" ht="12.75">
      <c r="A29" s="6" t="s">
        <v>150</v>
      </c>
      <c r="B29" s="6" t="s">
        <v>151</v>
      </c>
      <c r="C29" s="38"/>
      <c r="D29" s="39"/>
      <c r="E29" s="38"/>
      <c r="F29" s="39"/>
    </row>
    <row r="30" spans="1:6" ht="12.75">
      <c r="A30" s="6" t="s">
        <v>152</v>
      </c>
      <c r="B30" s="6" t="s">
        <v>153</v>
      </c>
      <c r="C30" s="38"/>
      <c r="D30" s="39"/>
      <c r="E30" s="38"/>
      <c r="F30" s="39"/>
    </row>
    <row r="31" spans="1:6" ht="12.75">
      <c r="A31" s="10" t="s">
        <v>154</v>
      </c>
      <c r="B31" s="10" t="s">
        <v>155</v>
      </c>
      <c r="C31" s="40">
        <f>SUM(C21:C30)</f>
        <v>0</v>
      </c>
      <c r="D31" s="40">
        <f>SUM(D21:D30)</f>
        <v>0</v>
      </c>
      <c r="E31" s="40">
        <f>SUM(E21:E30)</f>
        <v>0</v>
      </c>
      <c r="F31" s="124">
        <v>0</v>
      </c>
    </row>
    <row r="32" spans="1:6" ht="12.75">
      <c r="A32" s="6" t="s">
        <v>156</v>
      </c>
      <c r="B32" s="6" t="s">
        <v>157</v>
      </c>
      <c r="C32" s="38"/>
      <c r="D32" s="39"/>
      <c r="E32" s="38"/>
      <c r="F32" s="39"/>
    </row>
    <row r="33" spans="1:6" ht="12.75">
      <c r="A33" s="6" t="s">
        <v>158</v>
      </c>
      <c r="B33" s="6" t="s">
        <v>159</v>
      </c>
      <c r="C33" s="38"/>
      <c r="D33" s="39"/>
      <c r="E33" s="38"/>
      <c r="F33" s="39"/>
    </row>
    <row r="34" spans="1:6" ht="12.75">
      <c r="A34" s="6" t="s">
        <v>160</v>
      </c>
      <c r="B34" s="6" t="s">
        <v>161</v>
      </c>
      <c r="C34" s="38"/>
      <c r="D34" s="39"/>
      <c r="E34" s="38"/>
      <c r="F34" s="39"/>
    </row>
    <row r="35" spans="1:6" ht="12.75">
      <c r="A35" s="6" t="s">
        <v>162</v>
      </c>
      <c r="B35" s="6" t="s">
        <v>163</v>
      </c>
      <c r="C35" s="38"/>
      <c r="D35" s="39"/>
      <c r="E35" s="38"/>
      <c r="F35" s="39"/>
    </row>
    <row r="36" spans="1:6" ht="12.75">
      <c r="A36" s="10" t="s">
        <v>164</v>
      </c>
      <c r="B36" s="10" t="s">
        <v>165</v>
      </c>
      <c r="C36" s="40">
        <f>C32</f>
        <v>0</v>
      </c>
      <c r="D36" s="40">
        <f>D32</f>
        <v>0</v>
      </c>
      <c r="E36" s="40">
        <f>E32</f>
        <v>0</v>
      </c>
      <c r="F36" s="124">
        <v>0</v>
      </c>
    </row>
    <row r="37" spans="1:6" ht="12.75">
      <c r="A37" s="6" t="s">
        <v>166</v>
      </c>
      <c r="B37" s="13" t="s">
        <v>167</v>
      </c>
      <c r="C37" s="43"/>
      <c r="D37" s="44"/>
      <c r="E37" s="43"/>
      <c r="F37" s="44"/>
    </row>
    <row r="38" spans="1:6" ht="12.75">
      <c r="A38" s="6" t="s">
        <v>168</v>
      </c>
      <c r="B38" s="13" t="s">
        <v>169</v>
      </c>
      <c r="C38" s="43">
        <v>1000</v>
      </c>
      <c r="D38" s="44">
        <v>2330</v>
      </c>
      <c r="E38" s="43">
        <v>2330</v>
      </c>
      <c r="F38" s="125">
        <f>E38/D38*100</f>
        <v>100</v>
      </c>
    </row>
    <row r="39" spans="1:6" ht="12.75">
      <c r="A39" s="6" t="s">
        <v>170</v>
      </c>
      <c r="B39" s="13" t="s">
        <v>171</v>
      </c>
      <c r="C39" s="43">
        <v>400</v>
      </c>
      <c r="D39" s="44">
        <v>234</v>
      </c>
      <c r="E39" s="43">
        <v>13</v>
      </c>
      <c r="F39" s="125">
        <f>E39/D39*100</f>
        <v>5.555555555555555</v>
      </c>
    </row>
    <row r="40" spans="1:6" ht="12.75">
      <c r="A40" s="6" t="s">
        <v>172</v>
      </c>
      <c r="B40" s="13" t="s">
        <v>173</v>
      </c>
      <c r="C40" s="43"/>
      <c r="D40" s="44"/>
      <c r="E40" s="43"/>
      <c r="F40" s="44"/>
    </row>
    <row r="41" spans="1:6" ht="12.75">
      <c r="A41" s="6" t="s">
        <v>174</v>
      </c>
      <c r="B41" s="13" t="s">
        <v>175</v>
      </c>
      <c r="C41" s="43"/>
      <c r="D41" s="44"/>
      <c r="E41" s="43"/>
      <c r="F41" s="44"/>
    </row>
    <row r="42" spans="1:6" ht="12.75">
      <c r="A42" s="6" t="s">
        <v>176</v>
      </c>
      <c r="B42" s="13" t="s">
        <v>177</v>
      </c>
      <c r="C42" s="43"/>
      <c r="D42" s="44"/>
      <c r="E42" s="43"/>
      <c r="F42" s="44"/>
    </row>
    <row r="43" spans="1:6" ht="12.75">
      <c r="A43" s="6" t="s">
        <v>178</v>
      </c>
      <c r="B43" s="13" t="s">
        <v>179</v>
      </c>
      <c r="C43" s="43"/>
      <c r="D43" s="44"/>
      <c r="E43" s="43"/>
      <c r="F43" s="44"/>
    </row>
    <row r="44" spans="1:6" ht="12.75">
      <c r="A44" s="6" t="s">
        <v>180</v>
      </c>
      <c r="B44" s="13" t="s">
        <v>181</v>
      </c>
      <c r="C44" s="43">
        <v>0</v>
      </c>
      <c r="D44" s="44">
        <v>1</v>
      </c>
      <c r="E44" s="43">
        <v>1</v>
      </c>
      <c r="F44" s="125">
        <f>E44/D44*100</f>
        <v>100</v>
      </c>
    </row>
    <row r="45" spans="1:6" ht="12.75">
      <c r="A45" s="10" t="s">
        <v>182</v>
      </c>
      <c r="B45" s="16" t="s">
        <v>183</v>
      </c>
      <c r="C45" s="45">
        <f>SUM(C37:C44)</f>
        <v>1400</v>
      </c>
      <c r="D45" s="45">
        <f>SUM(D37:D44)</f>
        <v>2565</v>
      </c>
      <c r="E45" s="45">
        <f>SUM(E37:E44)</f>
        <v>2344</v>
      </c>
      <c r="F45" s="126">
        <f>E45/D45*100</f>
        <v>91.3840155945419</v>
      </c>
    </row>
    <row r="46" spans="1:6" ht="12.75">
      <c r="A46" s="6" t="s">
        <v>184</v>
      </c>
      <c r="B46" s="13" t="s">
        <v>185</v>
      </c>
      <c r="C46" s="43"/>
      <c r="D46" s="44"/>
      <c r="E46" s="43"/>
      <c r="F46" s="44"/>
    </row>
    <row r="47" spans="1:6" ht="12.75">
      <c r="A47" s="6" t="s">
        <v>186</v>
      </c>
      <c r="B47" s="13" t="s">
        <v>187</v>
      </c>
      <c r="C47" s="43"/>
      <c r="D47" s="44"/>
      <c r="E47" s="43"/>
      <c r="F47" s="44"/>
    </row>
    <row r="48" spans="1:6" ht="12.75">
      <c r="A48" s="6" t="s">
        <v>188</v>
      </c>
      <c r="B48" s="13" t="s">
        <v>189</v>
      </c>
      <c r="C48" s="43"/>
      <c r="D48" s="44"/>
      <c r="E48" s="43"/>
      <c r="F48" s="44"/>
    </row>
    <row r="49" spans="1:6" ht="12.75">
      <c r="A49" s="10" t="s">
        <v>190</v>
      </c>
      <c r="B49" s="10" t="s">
        <v>191</v>
      </c>
      <c r="C49" s="40">
        <f>SUM(C46:C48)</f>
        <v>0</v>
      </c>
      <c r="D49" s="40">
        <f>SUM(D46:D48)</f>
        <v>0</v>
      </c>
      <c r="E49" s="40">
        <f>SUM(E46:E48)</f>
        <v>0</v>
      </c>
      <c r="F49" s="124">
        <v>0</v>
      </c>
    </row>
    <row r="50" spans="1:6" ht="25.5">
      <c r="A50" s="6" t="s">
        <v>192</v>
      </c>
      <c r="B50" s="9" t="s">
        <v>193</v>
      </c>
      <c r="C50" s="38"/>
      <c r="D50" s="39"/>
      <c r="E50" s="38"/>
      <c r="F50" s="39"/>
    </row>
    <row r="51" spans="1:6" ht="12.75">
      <c r="A51" s="6"/>
      <c r="B51" s="9" t="s">
        <v>36</v>
      </c>
      <c r="C51" s="38"/>
      <c r="D51" s="39">
        <v>154</v>
      </c>
      <c r="E51" s="38">
        <v>153</v>
      </c>
      <c r="F51" s="39"/>
    </row>
    <row r="52" spans="1:6" ht="12.75">
      <c r="A52" s="10" t="s">
        <v>194</v>
      </c>
      <c r="B52" s="10" t="s">
        <v>195</v>
      </c>
      <c r="C52" s="40">
        <f>C50</f>
        <v>0</v>
      </c>
      <c r="D52" s="46">
        <f>SUM(D50:D51)</f>
        <v>154</v>
      </c>
      <c r="E52" s="46">
        <f>SUM(E50:E51)</f>
        <v>153</v>
      </c>
      <c r="F52" s="127">
        <f>E52/D52*100</f>
        <v>99.35064935064936</v>
      </c>
    </row>
    <row r="53" spans="1:6" ht="25.5">
      <c r="A53" s="6" t="s">
        <v>196</v>
      </c>
      <c r="B53" s="9" t="s">
        <v>197</v>
      </c>
      <c r="C53" s="38"/>
      <c r="D53" s="39"/>
      <c r="E53" s="38"/>
      <c r="F53" s="39"/>
    </row>
    <row r="54" spans="1:6" ht="12.75">
      <c r="A54" s="10" t="s">
        <v>198</v>
      </c>
      <c r="B54" s="10" t="s">
        <v>199</v>
      </c>
      <c r="C54" s="40">
        <f>C53</f>
        <v>0</v>
      </c>
      <c r="D54" s="40">
        <f>D53</f>
        <v>0</v>
      </c>
      <c r="E54" s="40">
        <f>E53</f>
        <v>0</v>
      </c>
      <c r="F54" s="124">
        <v>0</v>
      </c>
    </row>
    <row r="55" spans="1:6" ht="24" customHeight="1">
      <c r="A55" s="10" t="s">
        <v>200</v>
      </c>
      <c r="B55" s="16" t="s">
        <v>201</v>
      </c>
      <c r="C55" s="45">
        <f>C15+C20+C31+C36+C45+C49+C52+C54</f>
        <v>1400</v>
      </c>
      <c r="D55" s="45">
        <f>D15+D20+D31+D36+D45+D49+D52+D54</f>
        <v>3630</v>
      </c>
      <c r="E55" s="45">
        <f>E15+E20+E31+E36+E45+E49+E52+E54</f>
        <v>3408</v>
      </c>
      <c r="F55" s="126">
        <f>E55/D55*100</f>
        <v>93.88429752066115</v>
      </c>
    </row>
    <row r="56" spans="1:6" ht="12.75">
      <c r="A56" s="6" t="s">
        <v>202</v>
      </c>
      <c r="B56" s="6" t="s">
        <v>203</v>
      </c>
      <c r="C56" s="38">
        <f>9809+852</f>
        <v>10661</v>
      </c>
      <c r="D56" s="46">
        <v>12374</v>
      </c>
      <c r="E56" s="38">
        <v>12143</v>
      </c>
      <c r="F56" s="128">
        <f>E56/D56*100</f>
        <v>98.13318247939227</v>
      </c>
    </row>
    <row r="57" spans="1:6" ht="12.75">
      <c r="A57" s="6" t="s">
        <v>204</v>
      </c>
      <c r="B57" s="6" t="s">
        <v>205</v>
      </c>
      <c r="C57" s="38">
        <v>1000</v>
      </c>
      <c r="D57" s="46">
        <v>252</v>
      </c>
      <c r="E57" s="38">
        <v>252</v>
      </c>
      <c r="F57" s="128">
        <f aca="true" t="shared" si="0" ref="F57:F65">E57/D57*100</f>
        <v>100</v>
      </c>
    </row>
    <row r="58" spans="1:6" ht="12.75">
      <c r="A58" s="10" t="s">
        <v>206</v>
      </c>
      <c r="B58" s="10" t="s">
        <v>207</v>
      </c>
      <c r="C58" s="40">
        <f>C56+C57</f>
        <v>11661</v>
      </c>
      <c r="D58" s="46">
        <f>SUM(D56:D57)</f>
        <v>12626</v>
      </c>
      <c r="E58" s="46">
        <f>SUM(E56:E57)</f>
        <v>12395</v>
      </c>
      <c r="F58" s="127">
        <f t="shared" si="0"/>
        <v>98.17044194519245</v>
      </c>
    </row>
    <row r="59" spans="1:6" ht="12.75">
      <c r="A59" s="10" t="s">
        <v>208</v>
      </c>
      <c r="B59" s="10" t="s">
        <v>209</v>
      </c>
      <c r="C59" s="40">
        <v>3311</v>
      </c>
      <c r="D59" s="46">
        <v>3728</v>
      </c>
      <c r="E59" s="40">
        <v>3601</v>
      </c>
      <c r="F59" s="127">
        <f t="shared" si="0"/>
        <v>96.59334763948499</v>
      </c>
    </row>
    <row r="60" spans="1:6" ht="12.75">
      <c r="A60" s="6" t="s">
        <v>210</v>
      </c>
      <c r="B60" s="6" t="s">
        <v>211</v>
      </c>
      <c r="C60" s="38">
        <v>1271</v>
      </c>
      <c r="D60" s="46">
        <v>1599</v>
      </c>
      <c r="E60" s="38">
        <v>1140</v>
      </c>
      <c r="F60" s="128">
        <f t="shared" si="0"/>
        <v>71.29455909943715</v>
      </c>
    </row>
    <row r="61" spans="1:6" ht="12.75">
      <c r="A61" s="6" t="s">
        <v>212</v>
      </c>
      <c r="B61" s="6" t="s">
        <v>213</v>
      </c>
      <c r="C61" s="38">
        <v>150</v>
      </c>
      <c r="D61" s="46">
        <v>271</v>
      </c>
      <c r="E61" s="38">
        <v>271</v>
      </c>
      <c r="F61" s="128">
        <f t="shared" si="0"/>
        <v>100</v>
      </c>
    </row>
    <row r="62" spans="1:6" ht="12.75">
      <c r="A62" s="6" t="s">
        <v>214</v>
      </c>
      <c r="B62" s="6" t="s">
        <v>215</v>
      </c>
      <c r="C62" s="38">
        <v>4625</v>
      </c>
      <c r="D62" s="46">
        <v>8847</v>
      </c>
      <c r="E62" s="38">
        <v>8803</v>
      </c>
      <c r="F62" s="128">
        <f t="shared" si="0"/>
        <v>99.50265626766135</v>
      </c>
    </row>
    <row r="63" spans="1:6" ht="12.75">
      <c r="A63" s="6" t="s">
        <v>216</v>
      </c>
      <c r="B63" s="6" t="s">
        <v>217</v>
      </c>
      <c r="C63" s="38">
        <v>115</v>
      </c>
      <c r="D63" s="46">
        <v>0</v>
      </c>
      <c r="E63" s="38">
        <v>0</v>
      </c>
      <c r="F63" s="128">
        <v>0</v>
      </c>
    </row>
    <row r="64" spans="1:6" ht="12.75">
      <c r="A64" s="6" t="s">
        <v>218</v>
      </c>
      <c r="B64" s="6" t="s">
        <v>219</v>
      </c>
      <c r="C64" s="38">
        <v>3900</v>
      </c>
      <c r="D64" s="46">
        <v>1843</v>
      </c>
      <c r="E64" s="38">
        <v>1751</v>
      </c>
      <c r="F64" s="128">
        <f t="shared" si="0"/>
        <v>95.00813890396094</v>
      </c>
    </row>
    <row r="65" spans="1:6" ht="12.75">
      <c r="A65" s="10" t="s">
        <v>220</v>
      </c>
      <c r="B65" s="10" t="s">
        <v>221</v>
      </c>
      <c r="C65" s="40">
        <f>SUM(C60:C64)</f>
        <v>10061</v>
      </c>
      <c r="D65" s="46">
        <f>SUM(D60:D64)</f>
        <v>12560</v>
      </c>
      <c r="E65" s="46">
        <f>SUM(E60:E64)</f>
        <v>11965</v>
      </c>
      <c r="F65" s="127">
        <f t="shared" si="0"/>
        <v>95.26273885350318</v>
      </c>
    </row>
    <row r="66" spans="1:6" ht="12.75">
      <c r="A66" s="6" t="s">
        <v>222</v>
      </c>
      <c r="B66" s="19" t="s">
        <v>223</v>
      </c>
      <c r="C66" s="43"/>
      <c r="D66" s="44"/>
      <c r="E66" s="43"/>
      <c r="F66" s="44"/>
    </row>
    <row r="67" spans="1:6" ht="12.75">
      <c r="A67" s="6" t="s">
        <v>224</v>
      </c>
      <c r="B67" s="13" t="s">
        <v>225</v>
      </c>
      <c r="C67" s="43"/>
      <c r="D67" s="44"/>
      <c r="E67" s="43"/>
      <c r="F67" s="44"/>
    </row>
    <row r="68" spans="1:6" ht="12.75">
      <c r="A68" s="6" t="s">
        <v>226</v>
      </c>
      <c r="B68" s="20" t="s">
        <v>227</v>
      </c>
      <c r="C68" s="47"/>
      <c r="D68" s="48"/>
      <c r="E68" s="47"/>
      <c r="F68" s="48"/>
    </row>
    <row r="69" spans="1:6" ht="12.75">
      <c r="A69" s="6" t="s">
        <v>228</v>
      </c>
      <c r="B69" s="19" t="s">
        <v>229</v>
      </c>
      <c r="C69" s="43"/>
      <c r="D69" s="44"/>
      <c r="E69" s="43"/>
      <c r="F69" s="44"/>
    </row>
    <row r="70" spans="1:6" ht="12.75">
      <c r="A70" s="6" t="s">
        <v>230</v>
      </c>
      <c r="B70" s="19" t="s">
        <v>231</v>
      </c>
      <c r="C70" s="43"/>
      <c r="D70" s="44"/>
      <c r="E70" s="43"/>
      <c r="F70" s="44"/>
    </row>
    <row r="71" spans="1:6" ht="12.75">
      <c r="A71" s="10" t="s">
        <v>232</v>
      </c>
      <c r="B71" s="23" t="s">
        <v>233</v>
      </c>
      <c r="C71" s="45">
        <f>SUM(C66:C70)</f>
        <v>0</v>
      </c>
      <c r="D71" s="45">
        <f>SUM(D66:D70)</f>
        <v>0</v>
      </c>
      <c r="E71" s="45">
        <f>SUM(E66:E70)</f>
        <v>0</v>
      </c>
      <c r="F71" s="126">
        <v>0</v>
      </c>
    </row>
    <row r="72" spans="1:6" ht="12.75">
      <c r="A72" s="6" t="s">
        <v>234</v>
      </c>
      <c r="B72" s="9" t="s">
        <v>35</v>
      </c>
      <c r="C72" s="43"/>
      <c r="D72" s="44"/>
      <c r="E72" s="43"/>
      <c r="F72" s="44"/>
    </row>
    <row r="73" spans="1:6" ht="12.75">
      <c r="A73" s="6" t="s">
        <v>236</v>
      </c>
      <c r="B73" s="9" t="s">
        <v>26</v>
      </c>
      <c r="C73" s="43"/>
      <c r="D73" s="44"/>
      <c r="E73" s="43"/>
      <c r="F73" s="44"/>
    </row>
    <row r="74" spans="1:6" ht="12.75">
      <c r="A74" s="6" t="s">
        <v>238</v>
      </c>
      <c r="B74" s="13" t="s">
        <v>239</v>
      </c>
      <c r="C74" s="43"/>
      <c r="D74" s="44"/>
      <c r="E74" s="43"/>
      <c r="F74" s="44"/>
    </row>
    <row r="75" spans="1:6" ht="12.75">
      <c r="A75" s="6" t="s">
        <v>240</v>
      </c>
      <c r="B75" s="6" t="s">
        <v>293</v>
      </c>
      <c r="C75" s="43"/>
      <c r="D75" s="44"/>
      <c r="E75" s="43"/>
      <c r="F75" s="44"/>
    </row>
    <row r="76" spans="1:6" ht="12.75">
      <c r="A76" s="6" t="s">
        <v>242</v>
      </c>
      <c r="B76" s="6" t="s">
        <v>243</v>
      </c>
      <c r="C76" s="43"/>
      <c r="D76" s="44"/>
      <c r="E76" s="43"/>
      <c r="F76" s="44"/>
    </row>
    <row r="77" spans="1:6" ht="12.75">
      <c r="A77" s="6" t="s">
        <v>244</v>
      </c>
      <c r="B77" s="6" t="s">
        <v>245</v>
      </c>
      <c r="C77" s="43"/>
      <c r="D77" s="44"/>
      <c r="E77" s="43"/>
      <c r="F77" s="44"/>
    </row>
    <row r="78" spans="1:6" ht="12.75">
      <c r="A78" s="6" t="s">
        <v>246</v>
      </c>
      <c r="B78" s="6" t="s">
        <v>247</v>
      </c>
      <c r="C78" s="43"/>
      <c r="D78" s="44"/>
      <c r="E78" s="43"/>
      <c r="F78" s="44"/>
    </row>
    <row r="79" spans="1:6" ht="12.75">
      <c r="A79" s="6" t="s">
        <v>248</v>
      </c>
      <c r="B79" s="13" t="s">
        <v>4</v>
      </c>
      <c r="C79" s="43"/>
      <c r="D79" s="44">
        <v>75</v>
      </c>
      <c r="E79" s="43">
        <v>75</v>
      </c>
      <c r="F79" s="125">
        <f>E79/D79*100</f>
        <v>100</v>
      </c>
    </row>
    <row r="80" spans="1:6" ht="12.75">
      <c r="A80" s="10" t="s">
        <v>250</v>
      </c>
      <c r="B80" s="23" t="s">
        <v>288</v>
      </c>
      <c r="C80" s="45">
        <f>SUM(C72:C79)</f>
        <v>0</v>
      </c>
      <c r="D80" s="45">
        <f>SUM(D72:D79)</f>
        <v>75</v>
      </c>
      <c r="E80" s="45">
        <f>SUM(E72:E79)</f>
        <v>75</v>
      </c>
      <c r="F80" s="129">
        <f>E80/D80*100</f>
        <v>100</v>
      </c>
    </row>
    <row r="81" spans="1:6" ht="12.75">
      <c r="A81" s="10" t="s">
        <v>252</v>
      </c>
      <c r="B81" s="16" t="s">
        <v>253</v>
      </c>
      <c r="C81" s="45"/>
      <c r="D81" s="49">
        <v>1118</v>
      </c>
      <c r="E81" s="45">
        <v>1118</v>
      </c>
      <c r="F81" s="129">
        <f>E81/D81*100</f>
        <v>100</v>
      </c>
    </row>
    <row r="82" spans="1:6" ht="12.75">
      <c r="A82" s="10" t="s">
        <v>254</v>
      </c>
      <c r="B82" s="16" t="s">
        <v>255</v>
      </c>
      <c r="C82" s="45"/>
      <c r="D82" s="49"/>
      <c r="E82" s="45"/>
      <c r="F82" s="49"/>
    </row>
    <row r="83" spans="1:6" ht="25.5">
      <c r="A83" s="6" t="s">
        <v>256</v>
      </c>
      <c r="B83" s="9" t="s">
        <v>257</v>
      </c>
      <c r="C83" s="43"/>
      <c r="D83" s="44"/>
      <c r="E83" s="43"/>
      <c r="F83" s="44"/>
    </row>
    <row r="84" spans="1:6" ht="12.75">
      <c r="A84" s="6" t="s">
        <v>258</v>
      </c>
      <c r="B84" s="19" t="s">
        <v>259</v>
      </c>
      <c r="C84" s="43"/>
      <c r="D84" s="44"/>
      <c r="E84" s="43"/>
      <c r="F84" s="44"/>
    </row>
    <row r="85" spans="1:6" ht="12.75">
      <c r="A85" s="6" t="s">
        <v>260</v>
      </c>
      <c r="B85" s="13" t="s">
        <v>261</v>
      </c>
      <c r="C85" s="43"/>
      <c r="D85" s="44"/>
      <c r="E85" s="43"/>
      <c r="F85" s="44"/>
    </row>
    <row r="86" spans="1:6" ht="12.75">
      <c r="A86" s="10" t="s">
        <v>262</v>
      </c>
      <c r="B86" s="23" t="s">
        <v>289</v>
      </c>
      <c r="C86" s="45">
        <f>SUM(C83:C85)</f>
        <v>0</v>
      </c>
      <c r="D86" s="45">
        <f>SUM(D83:D85)</f>
        <v>0</v>
      </c>
      <c r="E86" s="45">
        <f>SUM(E83:E85)</f>
        <v>0</v>
      </c>
      <c r="F86" s="126">
        <v>0</v>
      </c>
    </row>
    <row r="87" spans="1:6" ht="24.75" customHeight="1">
      <c r="A87" s="10" t="s">
        <v>264</v>
      </c>
      <c r="B87" s="16" t="s">
        <v>290</v>
      </c>
      <c r="C87" s="45">
        <f>C58+C59+C65+C71+C80+C86</f>
        <v>25033</v>
      </c>
      <c r="D87" s="45">
        <f>D58+D59+D65+D71+D80+D86+D81</f>
        <v>30107</v>
      </c>
      <c r="E87" s="45">
        <f>E58+E59+E65+E71+E80+E86+E81</f>
        <v>29154</v>
      </c>
      <c r="F87" s="126">
        <f>E87/D87*100</f>
        <v>96.83462317733418</v>
      </c>
    </row>
    <row r="88" spans="1:6" ht="12.75">
      <c r="A88" s="6" t="s">
        <v>266</v>
      </c>
      <c r="B88" s="19" t="s">
        <v>267</v>
      </c>
      <c r="C88" s="43"/>
      <c r="D88" s="43"/>
      <c r="E88" s="43"/>
      <c r="F88" s="43"/>
    </row>
    <row r="89" spans="1:6" ht="12.75">
      <c r="A89" s="6" t="s">
        <v>268</v>
      </c>
      <c r="B89" s="19" t="s">
        <v>269</v>
      </c>
      <c r="C89" s="43">
        <v>773</v>
      </c>
      <c r="D89" s="43">
        <v>1324</v>
      </c>
      <c r="E89" s="43">
        <v>1324</v>
      </c>
      <c r="F89" s="130">
        <f>E89/D89*100</f>
        <v>100</v>
      </c>
    </row>
    <row r="90" spans="1:6" ht="12.75">
      <c r="A90" s="6" t="s">
        <v>270</v>
      </c>
      <c r="B90" s="19" t="s">
        <v>271</v>
      </c>
      <c r="C90" s="43">
        <v>22860</v>
      </c>
      <c r="D90" s="43">
        <v>25153</v>
      </c>
      <c r="E90" s="43">
        <v>25153</v>
      </c>
      <c r="F90" s="130">
        <f>E90/D90*100</f>
        <v>100</v>
      </c>
    </row>
    <row r="91" spans="1:6" ht="12.75">
      <c r="A91" s="6" t="s">
        <v>272</v>
      </c>
      <c r="B91" s="19" t="s">
        <v>273</v>
      </c>
      <c r="C91" s="43"/>
      <c r="D91" s="43"/>
      <c r="E91" s="43"/>
      <c r="F91" s="43"/>
    </row>
    <row r="92" spans="1:6" ht="12.75">
      <c r="A92" s="10" t="s">
        <v>274</v>
      </c>
      <c r="B92" s="23" t="s">
        <v>275</v>
      </c>
      <c r="C92" s="45">
        <f>C90+C91</f>
        <v>22860</v>
      </c>
      <c r="D92" s="45">
        <f>D90+D91</f>
        <v>25153</v>
      </c>
      <c r="E92" s="45">
        <f>E90+E91</f>
        <v>25153</v>
      </c>
      <c r="F92" s="126">
        <f>E92/D92*100</f>
        <v>100</v>
      </c>
    </row>
    <row r="93" spans="1:6" ht="12.75">
      <c r="A93" s="10" t="s">
        <v>276</v>
      </c>
      <c r="B93" s="16" t="s">
        <v>277</v>
      </c>
      <c r="C93" s="45">
        <f>C88+C89+C92</f>
        <v>23633</v>
      </c>
      <c r="D93" s="45">
        <f>D88+D89+D92</f>
        <v>26477</v>
      </c>
      <c r="E93" s="45">
        <f>E88+E89+E92</f>
        <v>26477</v>
      </c>
      <c r="F93" s="126">
        <f>E93/D93*100</f>
        <v>100</v>
      </c>
    </row>
    <row r="94" spans="1:6" ht="12.75">
      <c r="A94" s="6" t="s">
        <v>278</v>
      </c>
      <c r="B94" s="19" t="s">
        <v>279</v>
      </c>
      <c r="C94" s="43"/>
      <c r="D94" s="43"/>
      <c r="E94" s="43"/>
      <c r="F94" s="43"/>
    </row>
    <row r="95" spans="1:6" ht="12.75">
      <c r="A95" s="6" t="s">
        <v>280</v>
      </c>
      <c r="B95" s="19" t="s">
        <v>281</v>
      </c>
      <c r="C95" s="43"/>
      <c r="D95" s="43"/>
      <c r="E95" s="43"/>
      <c r="F95" s="43"/>
    </row>
    <row r="96" spans="1:6" ht="12.75">
      <c r="A96" s="6" t="s">
        <v>282</v>
      </c>
      <c r="B96" s="19" t="s">
        <v>283</v>
      </c>
      <c r="C96" s="43"/>
      <c r="D96" s="43"/>
      <c r="E96" s="43"/>
      <c r="F96" s="43"/>
    </row>
    <row r="97" spans="1:6" ht="12.75">
      <c r="A97" s="10" t="s">
        <v>284</v>
      </c>
      <c r="B97" s="23" t="s">
        <v>285</v>
      </c>
      <c r="C97" s="45">
        <f>C95+C96</f>
        <v>0</v>
      </c>
      <c r="D97" s="45">
        <v>0</v>
      </c>
      <c r="E97" s="45">
        <v>0</v>
      </c>
      <c r="F97" s="126">
        <v>0</v>
      </c>
    </row>
    <row r="98" spans="1:6" ht="12.75">
      <c r="A98" s="10" t="s">
        <v>286</v>
      </c>
      <c r="B98" s="16" t="s">
        <v>287</v>
      </c>
      <c r="C98" s="45">
        <f>C94+C97</f>
        <v>0</v>
      </c>
      <c r="D98" s="45">
        <v>0</v>
      </c>
      <c r="E98" s="45">
        <v>0</v>
      </c>
      <c r="F98" s="126">
        <v>0</v>
      </c>
    </row>
    <row r="99" spans="2:6" ht="12.75">
      <c r="B99" s="16" t="s">
        <v>71</v>
      </c>
      <c r="C99" s="45">
        <f>C87+C98</f>
        <v>25033</v>
      </c>
      <c r="D99" s="45">
        <f>D87+D98</f>
        <v>30107</v>
      </c>
      <c r="E99" s="45">
        <f>E87+E98</f>
        <v>29154</v>
      </c>
      <c r="F99" s="126">
        <f>E99/D99*100</f>
        <v>96.83462317733418</v>
      </c>
    </row>
  </sheetData>
  <sheetProtection/>
  <mergeCells count="5">
    <mergeCell ref="C4:E4"/>
    <mergeCell ref="B2:B3"/>
    <mergeCell ref="C2:C3"/>
    <mergeCell ref="D2:D3"/>
    <mergeCell ref="E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&amp;C&amp;"Times New Roman,Félkövér"&amp;12Deszki Művelődési Ház és Könyvtár költségvetése&amp;R&amp;"Times New Roman,Normál"7.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.7109375" style="52" bestFit="1" customWidth="1"/>
    <col min="2" max="2" width="58.28125" style="50" customWidth="1"/>
    <col min="3" max="3" width="10.57421875" style="51" customWidth="1"/>
    <col min="4" max="4" width="10.28125" style="51" bestFit="1" customWidth="1"/>
    <col min="5" max="5" width="10.57421875" style="51" customWidth="1"/>
    <col min="6" max="6" width="10.28125" style="51" bestFit="1" customWidth="1"/>
    <col min="7" max="16384" width="9.140625" style="50" customWidth="1"/>
  </cols>
  <sheetData>
    <row r="1" spans="1:5" ht="12.75">
      <c r="A1" s="180"/>
      <c r="B1" s="180"/>
      <c r="C1" s="180"/>
      <c r="D1" s="180"/>
      <c r="E1" s="157" t="s">
        <v>18</v>
      </c>
    </row>
    <row r="2" spans="1:6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</row>
    <row r="3" spans="1:6" ht="12.75">
      <c r="A3" s="4"/>
      <c r="B3" s="171"/>
      <c r="C3" s="171"/>
      <c r="D3" s="171"/>
      <c r="E3" s="178"/>
      <c r="F3" s="179"/>
    </row>
    <row r="4" spans="1:6" ht="12.75">
      <c r="A4" s="5"/>
      <c r="B4" s="5"/>
      <c r="C4" s="173" t="s">
        <v>101</v>
      </c>
      <c r="D4" s="174"/>
      <c r="E4" s="175"/>
      <c r="F4" s="121" t="s">
        <v>7</v>
      </c>
    </row>
    <row r="5" spans="1:6" ht="12.75">
      <c r="A5" s="6" t="s">
        <v>102</v>
      </c>
      <c r="B5" s="6" t="s">
        <v>103</v>
      </c>
      <c r="C5" s="38"/>
      <c r="D5" s="39"/>
      <c r="E5" s="38"/>
      <c r="F5" s="39"/>
    </row>
    <row r="6" spans="1:6" ht="12.75">
      <c r="A6" s="6" t="s">
        <v>104</v>
      </c>
      <c r="B6" s="6" t="s">
        <v>105</v>
      </c>
      <c r="C6" s="38"/>
      <c r="D6" s="39"/>
      <c r="E6" s="38"/>
      <c r="F6" s="39"/>
    </row>
    <row r="7" spans="1:6" ht="25.5">
      <c r="A7" s="6" t="s">
        <v>106</v>
      </c>
      <c r="B7" s="9" t="s">
        <v>107</v>
      </c>
      <c r="C7" s="38"/>
      <c r="D7" s="39"/>
      <c r="E7" s="38"/>
      <c r="F7" s="39"/>
    </row>
    <row r="8" spans="1:6" ht="12.75">
      <c r="A8" s="6" t="s">
        <v>108</v>
      </c>
      <c r="B8" s="6" t="s">
        <v>109</v>
      </c>
      <c r="C8" s="38"/>
      <c r="D8" s="39"/>
      <c r="E8" s="38"/>
      <c r="F8" s="39"/>
    </row>
    <row r="9" spans="1:6" ht="12.75">
      <c r="A9" s="6" t="s">
        <v>110</v>
      </c>
      <c r="B9" s="6" t="s">
        <v>111</v>
      </c>
      <c r="C9" s="38"/>
      <c r="D9" s="39"/>
      <c r="E9" s="38"/>
      <c r="F9" s="39"/>
    </row>
    <row r="10" spans="1:6" ht="12.75">
      <c r="A10" s="6" t="s">
        <v>112</v>
      </c>
      <c r="B10" s="6" t="s">
        <v>113</v>
      </c>
      <c r="C10" s="38"/>
      <c r="D10" s="39"/>
      <c r="E10" s="38"/>
      <c r="F10" s="39"/>
    </row>
    <row r="11" spans="1:6" ht="12.75">
      <c r="A11" s="10" t="s">
        <v>114</v>
      </c>
      <c r="B11" s="10" t="s">
        <v>115</v>
      </c>
      <c r="C11" s="40">
        <f>SUM(C5:C10)</f>
        <v>0</v>
      </c>
      <c r="D11" s="40">
        <f>SUM(D5:D10)</f>
        <v>0</v>
      </c>
      <c r="E11" s="40">
        <f>SUM(E5:E10)</f>
        <v>0</v>
      </c>
      <c r="F11" s="40">
        <f>SUM(F5:F10)</f>
        <v>0</v>
      </c>
    </row>
    <row r="12" spans="1:6" ht="30" customHeight="1">
      <c r="A12" s="6" t="s">
        <v>116</v>
      </c>
      <c r="B12" s="9" t="s">
        <v>117</v>
      </c>
      <c r="C12" s="38"/>
      <c r="D12" s="39"/>
      <c r="E12" s="38"/>
      <c r="F12" s="39"/>
    </row>
    <row r="13" spans="1:6" ht="25.5">
      <c r="A13" s="6" t="s">
        <v>118</v>
      </c>
      <c r="B13" s="9" t="s">
        <v>119</v>
      </c>
      <c r="C13" s="38"/>
      <c r="D13" s="39"/>
      <c r="E13" s="38"/>
      <c r="F13" s="39"/>
    </row>
    <row r="14" spans="1:6" ht="29.25" customHeight="1">
      <c r="A14" s="6" t="s">
        <v>120</v>
      </c>
      <c r="B14" s="6" t="s">
        <v>121</v>
      </c>
      <c r="C14" s="38">
        <v>2253705</v>
      </c>
      <c r="D14" s="39">
        <v>2458270</v>
      </c>
      <c r="E14" s="38">
        <v>2475918</v>
      </c>
      <c r="F14" s="128">
        <f>E14/D14*100</f>
        <v>100.71790324089704</v>
      </c>
    </row>
    <row r="15" spans="1:6" ht="12.75">
      <c r="A15" s="10" t="s">
        <v>122</v>
      </c>
      <c r="B15" s="10" t="s">
        <v>123</v>
      </c>
      <c r="C15" s="40">
        <f>SUM(C11:C14)</f>
        <v>2253705</v>
      </c>
      <c r="D15" s="40">
        <f>SUM(D11:D14)</f>
        <v>2458270</v>
      </c>
      <c r="E15" s="40">
        <f>SUM(E11:E14)</f>
        <v>2475918</v>
      </c>
      <c r="F15" s="124">
        <f>E15/D15*100</f>
        <v>100.71790324089704</v>
      </c>
    </row>
    <row r="16" spans="1:6" ht="12.75">
      <c r="A16" s="6" t="s">
        <v>124</v>
      </c>
      <c r="B16" s="6" t="s">
        <v>125</v>
      </c>
      <c r="C16" s="38"/>
      <c r="D16" s="39"/>
      <c r="E16" s="38"/>
      <c r="F16" s="39"/>
    </row>
    <row r="17" spans="1:6" ht="25.5">
      <c r="A17" s="6" t="s">
        <v>126</v>
      </c>
      <c r="B17" s="9" t="s">
        <v>127</v>
      </c>
      <c r="C17" s="38"/>
      <c r="D17" s="39"/>
      <c r="E17" s="38"/>
      <c r="F17" s="39"/>
    </row>
    <row r="18" spans="1:6" ht="25.5">
      <c r="A18" s="6" t="s">
        <v>128</v>
      </c>
      <c r="B18" s="9" t="s">
        <v>129</v>
      </c>
      <c r="C18" s="38"/>
      <c r="D18" s="39"/>
      <c r="E18" s="38"/>
      <c r="F18" s="39"/>
    </row>
    <row r="19" spans="1:6" ht="12.75">
      <c r="A19" s="6" t="s">
        <v>130</v>
      </c>
      <c r="B19" s="6" t="s">
        <v>131</v>
      </c>
      <c r="C19" s="38">
        <v>223050</v>
      </c>
      <c r="D19" s="39">
        <v>223050</v>
      </c>
      <c r="E19" s="38">
        <v>270832</v>
      </c>
      <c r="F19" s="128">
        <f>E19/D19*100</f>
        <v>121.42210266756332</v>
      </c>
    </row>
    <row r="20" spans="1:6" ht="12.75">
      <c r="A20" s="10" t="s">
        <v>132</v>
      </c>
      <c r="B20" s="12" t="s">
        <v>133</v>
      </c>
      <c r="C20" s="40">
        <f>SUM(C16:C19)</f>
        <v>223050</v>
      </c>
      <c r="D20" s="40">
        <f>SUM(D16:D19)</f>
        <v>223050</v>
      </c>
      <c r="E20" s="40">
        <f>SUM(E16:E19)</f>
        <v>270832</v>
      </c>
      <c r="F20" s="124">
        <f>E20/D20*100</f>
        <v>121.42210266756332</v>
      </c>
    </row>
    <row r="21" spans="1:6" ht="12.75">
      <c r="A21" s="6" t="s">
        <v>134</v>
      </c>
      <c r="B21" s="6" t="s">
        <v>135</v>
      </c>
      <c r="C21" s="38"/>
      <c r="D21" s="39"/>
      <c r="E21" s="38"/>
      <c r="F21" s="39"/>
    </row>
    <row r="22" spans="1:6" ht="12.75">
      <c r="A22" s="6" t="s">
        <v>136</v>
      </c>
      <c r="B22" s="6" t="s">
        <v>137</v>
      </c>
      <c r="C22" s="38">
        <f>SUM(C23:C25)</f>
        <v>0</v>
      </c>
      <c r="D22" s="38">
        <f>SUM(D23:D25)</f>
        <v>0</v>
      </c>
      <c r="E22" s="38">
        <v>0</v>
      </c>
      <c r="F22" s="128">
        <v>0</v>
      </c>
    </row>
    <row r="23" spans="1:6" ht="12.75">
      <c r="A23" s="6" t="s">
        <v>138</v>
      </c>
      <c r="B23" s="6" t="s">
        <v>139</v>
      </c>
      <c r="C23" s="38"/>
      <c r="D23" s="39"/>
      <c r="E23" s="38"/>
      <c r="F23" s="39"/>
    </row>
    <row r="24" spans="1:6" ht="12.75" customHeight="1">
      <c r="A24" s="6" t="s">
        <v>140</v>
      </c>
      <c r="B24" s="6" t="s">
        <v>141</v>
      </c>
      <c r="C24" s="38"/>
      <c r="D24" s="39"/>
      <c r="E24" s="38"/>
      <c r="F24" s="39"/>
    </row>
    <row r="25" spans="1:6" ht="12.75">
      <c r="A25" s="6" t="s">
        <v>142</v>
      </c>
      <c r="B25" s="6" t="s">
        <v>143</v>
      </c>
      <c r="C25" s="38"/>
      <c r="D25" s="39"/>
      <c r="E25" s="38"/>
      <c r="F25" s="39"/>
    </row>
    <row r="26" spans="1:6" ht="12.75" customHeight="1">
      <c r="A26" s="6" t="s">
        <v>144</v>
      </c>
      <c r="B26" s="6" t="s">
        <v>145</v>
      </c>
      <c r="C26" s="38">
        <f>C28</f>
        <v>0</v>
      </c>
      <c r="D26" s="38">
        <f>D28</f>
        <v>0</v>
      </c>
      <c r="E26" s="38">
        <v>0</v>
      </c>
      <c r="F26" s="128">
        <v>0</v>
      </c>
    </row>
    <row r="27" spans="1:6" ht="25.5">
      <c r="A27" s="6" t="s">
        <v>146</v>
      </c>
      <c r="B27" s="9" t="s">
        <v>147</v>
      </c>
      <c r="C27" s="38"/>
      <c r="D27" s="39"/>
      <c r="E27" s="38"/>
      <c r="F27" s="39"/>
    </row>
    <row r="28" spans="1:6" ht="25.5">
      <c r="A28" s="6" t="s">
        <v>148</v>
      </c>
      <c r="B28" s="9" t="s">
        <v>149</v>
      </c>
      <c r="C28" s="38"/>
      <c r="D28" s="39"/>
      <c r="E28" s="38"/>
      <c r="F28" s="39"/>
    </row>
    <row r="29" spans="1:6" ht="12.75">
      <c r="A29" s="6" t="s">
        <v>150</v>
      </c>
      <c r="B29" s="6" t="s">
        <v>151</v>
      </c>
      <c r="C29" s="38"/>
      <c r="D29" s="39"/>
      <c r="E29" s="38"/>
      <c r="F29" s="39"/>
    </row>
    <row r="30" spans="1:6" ht="12.75">
      <c r="A30" s="6" t="s">
        <v>152</v>
      </c>
      <c r="B30" s="6" t="s">
        <v>153</v>
      </c>
      <c r="C30" s="38"/>
      <c r="D30" s="39"/>
      <c r="E30" s="38"/>
      <c r="F30" s="39"/>
    </row>
    <row r="31" spans="1:6" ht="12.75">
      <c r="A31" s="10" t="s">
        <v>154</v>
      </c>
      <c r="B31" s="10" t="s">
        <v>155</v>
      </c>
      <c r="C31" s="40">
        <f>C21+C22+C26+C29+C30</f>
        <v>0</v>
      </c>
      <c r="D31" s="40">
        <f>D21+D22+D26+D29+D30</f>
        <v>0</v>
      </c>
      <c r="E31" s="40">
        <f>E21+E22+E26+E29+E30</f>
        <v>0</v>
      </c>
      <c r="F31" s="124">
        <v>0</v>
      </c>
    </row>
    <row r="32" spans="1:6" ht="12.75">
      <c r="A32" s="6" t="s">
        <v>156</v>
      </c>
      <c r="B32" s="6" t="s">
        <v>157</v>
      </c>
      <c r="C32" s="38">
        <f>SUM(C33:C35)</f>
        <v>0</v>
      </c>
      <c r="D32" s="38">
        <f>SUM(D33:D35)</f>
        <v>0</v>
      </c>
      <c r="E32" s="38">
        <f>SUM(E33:E35)</f>
        <v>0</v>
      </c>
      <c r="F32" s="128">
        <v>0</v>
      </c>
    </row>
    <row r="33" spans="1:6" ht="12.75">
      <c r="A33" s="6" t="s">
        <v>158</v>
      </c>
      <c r="B33" s="6" t="s">
        <v>159</v>
      </c>
      <c r="C33" s="38"/>
      <c r="D33" s="39"/>
      <c r="E33" s="38"/>
      <c r="F33" s="39"/>
    </row>
    <row r="34" spans="1:6" ht="12.75">
      <c r="A34" s="6" t="s">
        <v>160</v>
      </c>
      <c r="B34" s="6" t="s">
        <v>161</v>
      </c>
      <c r="C34" s="38"/>
      <c r="D34" s="39"/>
      <c r="E34" s="38"/>
      <c r="F34" s="39"/>
    </row>
    <row r="35" spans="1:6" ht="12.75">
      <c r="A35" s="6" t="s">
        <v>162</v>
      </c>
      <c r="B35" s="6" t="s">
        <v>163</v>
      </c>
      <c r="C35" s="38"/>
      <c r="D35" s="39"/>
      <c r="E35" s="38"/>
      <c r="F35" s="39"/>
    </row>
    <row r="36" spans="1:6" ht="12.75">
      <c r="A36" s="10" t="s">
        <v>164</v>
      </c>
      <c r="B36" s="10" t="s">
        <v>165</v>
      </c>
      <c r="C36" s="40">
        <f>C32</f>
        <v>0</v>
      </c>
      <c r="D36" s="40">
        <f>D32</f>
        <v>0</v>
      </c>
      <c r="E36" s="40">
        <f>E32</f>
        <v>0</v>
      </c>
      <c r="F36" s="124">
        <v>0</v>
      </c>
    </row>
    <row r="37" spans="1:6" ht="12.75">
      <c r="A37" s="6" t="s">
        <v>166</v>
      </c>
      <c r="B37" s="13" t="s">
        <v>167</v>
      </c>
      <c r="C37" s="43"/>
      <c r="D37" s="44"/>
      <c r="E37" s="43"/>
      <c r="F37" s="44"/>
    </row>
    <row r="38" spans="1:6" ht="12.75">
      <c r="A38" s="6" t="s">
        <v>168</v>
      </c>
      <c r="B38" s="13" t="s">
        <v>169</v>
      </c>
      <c r="C38" s="43">
        <v>651051</v>
      </c>
      <c r="D38" s="44">
        <v>661999</v>
      </c>
      <c r="E38" s="43">
        <v>675335</v>
      </c>
      <c r="F38" s="128">
        <f>E38/D38*100</f>
        <v>102.01450455363226</v>
      </c>
    </row>
    <row r="39" spans="1:6" ht="12.75">
      <c r="A39" s="6" t="s">
        <v>170</v>
      </c>
      <c r="B39" s="13" t="s">
        <v>171</v>
      </c>
      <c r="C39" s="43"/>
      <c r="D39" s="44"/>
      <c r="E39" s="43"/>
      <c r="F39" s="44"/>
    </row>
    <row r="40" spans="1:6" ht="12.75">
      <c r="A40" s="6" t="s">
        <v>172</v>
      </c>
      <c r="B40" s="13" t="s">
        <v>173</v>
      </c>
      <c r="C40" s="43"/>
      <c r="D40" s="44"/>
      <c r="E40" s="43"/>
      <c r="F40" s="44"/>
    </row>
    <row r="41" spans="1:6" ht="12.75">
      <c r="A41" s="6" t="s">
        <v>174</v>
      </c>
      <c r="B41" s="13" t="s">
        <v>175</v>
      </c>
      <c r="C41" s="43">
        <v>49317</v>
      </c>
      <c r="D41" s="44">
        <v>49900</v>
      </c>
      <c r="E41" s="43">
        <v>51288</v>
      </c>
      <c r="F41" s="128">
        <f>E41/D41*100</f>
        <v>102.78156312625251</v>
      </c>
    </row>
    <row r="42" spans="1:6" ht="12.75">
      <c r="A42" s="6" t="s">
        <v>176</v>
      </c>
      <c r="B42" s="13" t="s">
        <v>177</v>
      </c>
      <c r="C42" s="43">
        <v>66000</v>
      </c>
      <c r="D42" s="44">
        <v>67361</v>
      </c>
      <c r="E42" s="43">
        <v>62718</v>
      </c>
      <c r="F42" s="128">
        <f>E42/D42*100</f>
        <v>93.10728759964965</v>
      </c>
    </row>
    <row r="43" spans="1:6" ht="12.75">
      <c r="A43" s="6" t="s">
        <v>178</v>
      </c>
      <c r="B43" s="13" t="s">
        <v>179</v>
      </c>
      <c r="C43" s="43">
        <v>500</v>
      </c>
      <c r="D43" s="44">
        <v>500</v>
      </c>
      <c r="E43" s="43">
        <v>326</v>
      </c>
      <c r="F43" s="128">
        <f>E43/D43*100</f>
        <v>65.2</v>
      </c>
    </row>
    <row r="44" spans="1:6" ht="12.75">
      <c r="A44" s="6" t="s">
        <v>180</v>
      </c>
      <c r="B44" s="13" t="s">
        <v>181</v>
      </c>
      <c r="C44" s="43">
        <v>22652</v>
      </c>
      <c r="D44" s="44">
        <v>21187</v>
      </c>
      <c r="E44" s="43">
        <v>19294</v>
      </c>
      <c r="F44" s="128">
        <f>E44/D44*100</f>
        <v>91.06527587671685</v>
      </c>
    </row>
    <row r="45" spans="1:6" ht="12.75">
      <c r="A45" s="10" t="s">
        <v>182</v>
      </c>
      <c r="B45" s="16" t="s">
        <v>183</v>
      </c>
      <c r="C45" s="45">
        <f>SUM(C37:C44)</f>
        <v>789520</v>
      </c>
      <c r="D45" s="45">
        <f>SUM(D37:D44)</f>
        <v>800947</v>
      </c>
      <c r="E45" s="45">
        <f>SUM(E37:E44)</f>
        <v>808961</v>
      </c>
      <c r="F45" s="124">
        <f>E45/D45*100</f>
        <v>101.00056558049408</v>
      </c>
    </row>
    <row r="46" spans="1:6" ht="12.75">
      <c r="A46" s="6" t="s">
        <v>184</v>
      </c>
      <c r="B46" s="13" t="s">
        <v>185</v>
      </c>
      <c r="C46" s="43"/>
      <c r="D46" s="44"/>
      <c r="E46" s="43"/>
      <c r="F46" s="44"/>
    </row>
    <row r="47" spans="1:6" ht="12.75">
      <c r="A47" s="6" t="s">
        <v>186</v>
      </c>
      <c r="B47" s="13" t="s">
        <v>187</v>
      </c>
      <c r="C47" s="43"/>
      <c r="D47" s="44"/>
      <c r="E47" s="43"/>
      <c r="F47" s="44"/>
    </row>
    <row r="48" spans="1:6" ht="12.75">
      <c r="A48" s="6" t="s">
        <v>188</v>
      </c>
      <c r="B48" s="13" t="s">
        <v>189</v>
      </c>
      <c r="C48" s="43">
        <v>0</v>
      </c>
      <c r="D48" s="44">
        <v>0</v>
      </c>
      <c r="E48" s="43">
        <v>671</v>
      </c>
      <c r="F48" s="128">
        <v>0</v>
      </c>
    </row>
    <row r="49" spans="1:6" ht="12.75">
      <c r="A49" s="10" t="s">
        <v>190</v>
      </c>
      <c r="B49" s="10" t="s">
        <v>191</v>
      </c>
      <c r="C49" s="40">
        <f>SUM(C46:C48)</f>
        <v>0</v>
      </c>
      <c r="D49" s="40">
        <f>SUM(D46:D48)</f>
        <v>0</v>
      </c>
      <c r="E49" s="40">
        <f>SUM(E46:E48)</f>
        <v>671</v>
      </c>
      <c r="F49" s="124">
        <v>0</v>
      </c>
    </row>
    <row r="50" spans="1:6" ht="25.5">
      <c r="A50" s="6" t="s">
        <v>192</v>
      </c>
      <c r="B50" s="9" t="s">
        <v>193</v>
      </c>
      <c r="C50" s="38"/>
      <c r="D50" s="39"/>
      <c r="E50" s="38"/>
      <c r="F50" s="39"/>
    </row>
    <row r="51" spans="1:6" ht="12.75">
      <c r="A51" s="6"/>
      <c r="B51" s="9" t="s">
        <v>25</v>
      </c>
      <c r="C51" s="38">
        <v>0</v>
      </c>
      <c r="D51" s="39">
        <v>16032</v>
      </c>
      <c r="E51" s="38">
        <v>16181</v>
      </c>
      <c r="F51" s="128">
        <f>E51/D51*100</f>
        <v>100.92939121756488</v>
      </c>
    </row>
    <row r="52" spans="1:6" ht="12.75">
      <c r="A52" s="10" t="s">
        <v>194</v>
      </c>
      <c r="B52" s="10" t="s">
        <v>195</v>
      </c>
      <c r="C52" s="40">
        <f>SUM(C50:C51)</f>
        <v>0</v>
      </c>
      <c r="D52" s="40">
        <f>SUM(D50:D51)</f>
        <v>16032</v>
      </c>
      <c r="E52" s="40">
        <f>SUM(E50:E51)</f>
        <v>16181</v>
      </c>
      <c r="F52" s="124">
        <f>E52/D52*100</f>
        <v>100.92939121756488</v>
      </c>
    </row>
    <row r="53" spans="1:6" ht="25.5">
      <c r="A53" s="6" t="s">
        <v>196</v>
      </c>
      <c r="B53" s="9" t="s">
        <v>197</v>
      </c>
      <c r="C53" s="38"/>
      <c r="D53" s="39"/>
      <c r="E53" s="38"/>
      <c r="F53" s="39"/>
    </row>
    <row r="54" spans="1:6" ht="12.75">
      <c r="A54" s="10" t="s">
        <v>198</v>
      </c>
      <c r="B54" s="10" t="s">
        <v>199</v>
      </c>
      <c r="C54" s="40">
        <f>C53</f>
        <v>0</v>
      </c>
      <c r="D54" s="40">
        <f>D53</f>
        <v>0</v>
      </c>
      <c r="E54" s="40">
        <f>E53</f>
        <v>0</v>
      </c>
      <c r="F54" s="124">
        <v>0</v>
      </c>
    </row>
    <row r="55" spans="1:8" ht="24.75" customHeight="1">
      <c r="A55" s="10" t="s">
        <v>200</v>
      </c>
      <c r="B55" s="16" t="s">
        <v>201</v>
      </c>
      <c r="C55" s="45">
        <f>C15+C20+C36+C45+C49+C52+C54</f>
        <v>3266275</v>
      </c>
      <c r="D55" s="45">
        <f>D15+D20+D36+D45+D49+D52+D54</f>
        <v>3498299</v>
      </c>
      <c r="E55" s="45">
        <f>E15+E20+E36+E45+E49+E52+E54</f>
        <v>3572563</v>
      </c>
      <c r="F55" s="124">
        <f aca="true" t="shared" si="0" ref="F55:F65">E55/D55*100</f>
        <v>102.12286028152539</v>
      </c>
      <c r="G55" s="51"/>
      <c r="H55" s="51"/>
    </row>
    <row r="56" spans="1:6" ht="12.75">
      <c r="A56" s="6" t="s">
        <v>202</v>
      </c>
      <c r="B56" s="6" t="s">
        <v>203</v>
      </c>
      <c r="C56" s="40">
        <v>1149396</v>
      </c>
      <c r="D56" s="39">
        <v>1290339</v>
      </c>
      <c r="E56" s="40">
        <v>1272419</v>
      </c>
      <c r="F56" s="124">
        <f t="shared" si="0"/>
        <v>98.61121767225512</v>
      </c>
    </row>
    <row r="57" spans="1:6" ht="12.75">
      <c r="A57" s="6" t="s">
        <v>204</v>
      </c>
      <c r="B57" s="6" t="s">
        <v>205</v>
      </c>
      <c r="C57" s="40">
        <v>10024</v>
      </c>
      <c r="D57" s="39">
        <v>20900</v>
      </c>
      <c r="E57" s="40">
        <v>20832</v>
      </c>
      <c r="F57" s="124">
        <f t="shared" si="0"/>
        <v>99.67464114832536</v>
      </c>
    </row>
    <row r="58" spans="1:6" ht="12.75">
      <c r="A58" s="10" t="s">
        <v>206</v>
      </c>
      <c r="B58" s="10" t="s">
        <v>207</v>
      </c>
      <c r="C58" s="40">
        <f>C56+C57</f>
        <v>1159420</v>
      </c>
      <c r="D58" s="40">
        <f>D56+D57</f>
        <v>1311239</v>
      </c>
      <c r="E58" s="40">
        <f>E56+E57</f>
        <v>1293251</v>
      </c>
      <c r="F58" s="124">
        <f t="shared" si="0"/>
        <v>98.62816771008184</v>
      </c>
    </row>
    <row r="59" spans="1:6" ht="12.75">
      <c r="A59" s="10" t="s">
        <v>208</v>
      </c>
      <c r="B59" s="10" t="s">
        <v>209</v>
      </c>
      <c r="C59" s="40">
        <v>323859</v>
      </c>
      <c r="D59" s="46">
        <v>362711</v>
      </c>
      <c r="E59" s="40">
        <v>355397</v>
      </c>
      <c r="F59" s="124">
        <f t="shared" si="0"/>
        <v>97.98351855885265</v>
      </c>
    </row>
    <row r="60" spans="1:6" ht="12.75">
      <c r="A60" s="6" t="s">
        <v>210</v>
      </c>
      <c r="B60" s="6" t="s">
        <v>211</v>
      </c>
      <c r="C60" s="38">
        <v>280304</v>
      </c>
      <c r="D60" s="39">
        <v>280942</v>
      </c>
      <c r="E60" s="38">
        <v>271794</v>
      </c>
      <c r="F60" s="128">
        <f t="shared" si="0"/>
        <v>96.74381188999864</v>
      </c>
    </row>
    <row r="61" spans="1:6" ht="12.75">
      <c r="A61" s="6" t="s">
        <v>212</v>
      </c>
      <c r="B61" s="6" t="s">
        <v>213</v>
      </c>
      <c r="C61" s="38">
        <v>23973</v>
      </c>
      <c r="D61" s="39">
        <v>26762</v>
      </c>
      <c r="E61" s="38">
        <v>25591</v>
      </c>
      <c r="F61" s="128">
        <f t="shared" si="0"/>
        <v>95.62439279575517</v>
      </c>
    </row>
    <row r="62" spans="1:6" ht="12.75">
      <c r="A62" s="6" t="s">
        <v>214</v>
      </c>
      <c r="B62" s="6" t="s">
        <v>215</v>
      </c>
      <c r="C62" s="38">
        <v>858267</v>
      </c>
      <c r="D62" s="39">
        <v>870322</v>
      </c>
      <c r="E62" s="38">
        <v>833815</v>
      </c>
      <c r="F62" s="128">
        <f t="shared" si="0"/>
        <v>95.80534560771761</v>
      </c>
    </row>
    <row r="63" spans="1:6" ht="12.75">
      <c r="A63" s="6" t="s">
        <v>216</v>
      </c>
      <c r="B63" s="6" t="s">
        <v>217</v>
      </c>
      <c r="C63" s="38">
        <v>8670</v>
      </c>
      <c r="D63" s="39">
        <v>5843</v>
      </c>
      <c r="E63" s="38">
        <v>5191</v>
      </c>
      <c r="F63" s="128">
        <f t="shared" si="0"/>
        <v>88.84134862228308</v>
      </c>
    </row>
    <row r="64" spans="1:6" ht="12.75">
      <c r="A64" s="6" t="s">
        <v>218</v>
      </c>
      <c r="B64" s="6" t="s">
        <v>219</v>
      </c>
      <c r="C64" s="38">
        <v>302699</v>
      </c>
      <c r="D64" s="39">
        <v>332013</v>
      </c>
      <c r="E64" s="38">
        <v>315661</v>
      </c>
      <c r="F64" s="128">
        <f t="shared" si="0"/>
        <v>95.07489164580905</v>
      </c>
    </row>
    <row r="65" spans="1:6" ht="12.75">
      <c r="A65" s="10" t="s">
        <v>220</v>
      </c>
      <c r="B65" s="10" t="s">
        <v>221</v>
      </c>
      <c r="C65" s="40">
        <f>SUM(C60:C64)</f>
        <v>1473913</v>
      </c>
      <c r="D65" s="40">
        <f>SUM(D60:D64)</f>
        <v>1515882</v>
      </c>
      <c r="E65" s="40">
        <f>SUM(E60:E64)</f>
        <v>1452052</v>
      </c>
      <c r="F65" s="124">
        <f t="shared" si="0"/>
        <v>95.78925008674818</v>
      </c>
    </row>
    <row r="66" spans="1:6" ht="12.75">
      <c r="A66" s="6" t="s">
        <v>222</v>
      </c>
      <c r="B66" s="19" t="s">
        <v>223</v>
      </c>
      <c r="C66" s="43"/>
      <c r="D66" s="44"/>
      <c r="E66" s="43"/>
      <c r="F66" s="44"/>
    </row>
    <row r="67" spans="1:6" ht="12.75">
      <c r="A67" s="6" t="s">
        <v>224</v>
      </c>
      <c r="B67" s="13" t="s">
        <v>225</v>
      </c>
      <c r="C67" s="43"/>
      <c r="D67" s="44"/>
      <c r="E67" s="43"/>
      <c r="F67" s="44"/>
    </row>
    <row r="68" spans="1:6" ht="12.75">
      <c r="A68" s="6" t="s">
        <v>226</v>
      </c>
      <c r="B68" s="20" t="s">
        <v>227</v>
      </c>
      <c r="C68" s="47"/>
      <c r="D68" s="48"/>
      <c r="E68" s="47"/>
      <c r="F68" s="48"/>
    </row>
    <row r="69" spans="1:6" ht="12.75">
      <c r="A69" s="6" t="s">
        <v>228</v>
      </c>
      <c r="B69" s="19" t="s">
        <v>229</v>
      </c>
      <c r="C69" s="43"/>
      <c r="D69" s="44"/>
      <c r="E69" s="43"/>
      <c r="F69" s="44"/>
    </row>
    <row r="70" spans="1:6" ht="12.75">
      <c r="A70" s="6" t="s">
        <v>230</v>
      </c>
      <c r="B70" s="19" t="s">
        <v>231</v>
      </c>
      <c r="C70" s="43"/>
      <c r="D70" s="44"/>
      <c r="E70" s="43"/>
      <c r="F70" s="44"/>
    </row>
    <row r="71" spans="1:6" ht="12.75">
      <c r="A71" s="10" t="s">
        <v>232</v>
      </c>
      <c r="B71" s="23" t="s">
        <v>233</v>
      </c>
      <c r="C71" s="45">
        <f>SUM(C66:C70)</f>
        <v>0</v>
      </c>
      <c r="D71" s="45">
        <f>SUM(D66:D70)</f>
        <v>0</v>
      </c>
      <c r="E71" s="45">
        <f>SUM(E66:E70)</f>
        <v>0</v>
      </c>
      <c r="F71" s="124">
        <v>0</v>
      </c>
    </row>
    <row r="72" spans="1:6" ht="12.75">
      <c r="A72" s="10"/>
      <c r="B72" s="19" t="s">
        <v>26</v>
      </c>
      <c r="C72" s="43">
        <v>0</v>
      </c>
      <c r="D72" s="44">
        <v>2062</v>
      </c>
      <c r="E72" s="43">
        <v>2062</v>
      </c>
      <c r="F72" s="128">
        <f>E72/D72*100</f>
        <v>100</v>
      </c>
    </row>
    <row r="73" spans="1:6" ht="25.5">
      <c r="A73" s="6" t="s">
        <v>234</v>
      </c>
      <c r="B73" s="9" t="s">
        <v>235</v>
      </c>
      <c r="C73" s="43"/>
      <c r="D73" s="44"/>
      <c r="E73" s="43"/>
      <c r="F73" s="44"/>
    </row>
    <row r="74" spans="1:6" ht="25.5">
      <c r="A74" s="6" t="s">
        <v>236</v>
      </c>
      <c r="B74" s="9" t="s">
        <v>237</v>
      </c>
      <c r="C74" s="43"/>
      <c r="D74" s="44"/>
      <c r="E74" s="43"/>
      <c r="F74" s="44"/>
    </row>
    <row r="75" spans="1:6" ht="12.75">
      <c r="A75" s="6" t="s">
        <v>238</v>
      </c>
      <c r="B75" s="13" t="s">
        <v>239</v>
      </c>
      <c r="C75" s="43">
        <v>29744</v>
      </c>
      <c r="D75" s="44">
        <v>61371</v>
      </c>
      <c r="E75" s="43">
        <v>61371</v>
      </c>
      <c r="F75" s="128">
        <f>E75/D75*100</f>
        <v>100</v>
      </c>
    </row>
    <row r="76" spans="1:6" ht="12.75">
      <c r="A76" s="6" t="s">
        <v>240</v>
      </c>
      <c r="B76" s="6" t="s">
        <v>241</v>
      </c>
      <c r="C76" s="43">
        <f>SUM(C77:C79)</f>
        <v>33000</v>
      </c>
      <c r="D76" s="43">
        <f>SUM(D77:D80)</f>
        <v>130310</v>
      </c>
      <c r="E76" s="43">
        <v>33874</v>
      </c>
      <c r="F76" s="128">
        <f>E76/D76*100</f>
        <v>25.994935154631264</v>
      </c>
    </row>
    <row r="77" spans="1:6" ht="12.75">
      <c r="A77" s="6" t="s">
        <v>242</v>
      </c>
      <c r="B77" s="6" t="s">
        <v>243</v>
      </c>
      <c r="C77" s="43"/>
      <c r="D77" s="44">
        <v>96436</v>
      </c>
      <c r="E77" s="43">
        <v>0</v>
      </c>
      <c r="F77" s="125">
        <v>0</v>
      </c>
    </row>
    <row r="78" spans="1:6" ht="12.75">
      <c r="A78" s="6" t="s">
        <v>244</v>
      </c>
      <c r="B78" s="6" t="s">
        <v>245</v>
      </c>
      <c r="C78" s="43"/>
      <c r="D78" s="44"/>
      <c r="E78" s="43"/>
      <c r="F78" s="44"/>
    </row>
    <row r="79" spans="1:6" ht="12.75">
      <c r="A79" s="6" t="s">
        <v>246</v>
      </c>
      <c r="B79" s="6" t="s">
        <v>296</v>
      </c>
      <c r="C79" s="43">
        <v>33000</v>
      </c>
      <c r="D79" s="44">
        <v>33000</v>
      </c>
      <c r="E79" s="43">
        <v>33000</v>
      </c>
      <c r="F79" s="128">
        <f>E79/D79*100</f>
        <v>100</v>
      </c>
    </row>
    <row r="80" spans="1:6" ht="12.75">
      <c r="A80" s="6"/>
      <c r="B80" s="6" t="s">
        <v>38</v>
      </c>
      <c r="C80" s="43"/>
      <c r="D80" s="44">
        <v>874</v>
      </c>
      <c r="E80" s="43">
        <v>874</v>
      </c>
      <c r="F80" s="128">
        <f>E80/D80*100</f>
        <v>100</v>
      </c>
    </row>
    <row r="81" spans="1:6" ht="12.75">
      <c r="A81" s="6"/>
      <c r="B81" s="6" t="s">
        <v>39</v>
      </c>
      <c r="C81" s="43"/>
      <c r="D81" s="44"/>
      <c r="E81" s="43"/>
      <c r="F81" s="44"/>
    </row>
    <row r="82" spans="1:6" ht="12.75" customHeight="1">
      <c r="A82" s="6" t="s">
        <v>248</v>
      </c>
      <c r="B82" s="13" t="s">
        <v>249</v>
      </c>
      <c r="C82" s="43">
        <v>20000</v>
      </c>
      <c r="D82" s="44">
        <v>54917</v>
      </c>
      <c r="E82" s="43">
        <v>0</v>
      </c>
      <c r="F82" s="128">
        <v>0</v>
      </c>
    </row>
    <row r="83" spans="1:6" ht="12.75">
      <c r="A83" s="10" t="s">
        <v>250</v>
      </c>
      <c r="B83" s="23" t="s">
        <v>251</v>
      </c>
      <c r="C83" s="45">
        <f>C72+C73+C74+C75+C76+C82</f>
        <v>82744</v>
      </c>
      <c r="D83" s="45">
        <f>D72+D73+D74+D75+D76+D82+D81</f>
        <v>248660</v>
      </c>
      <c r="E83" s="45">
        <f>E72+E73+E74+E75+E76+E82+E81</f>
        <v>97307</v>
      </c>
      <c r="F83" s="124">
        <f>E83/D83*100</f>
        <v>39.132550470522</v>
      </c>
    </row>
    <row r="84" spans="1:6" ht="12.75" customHeight="1">
      <c r="A84" s="10" t="s">
        <v>252</v>
      </c>
      <c r="B84" s="16" t="s">
        <v>253</v>
      </c>
      <c r="C84" s="45">
        <v>220339</v>
      </c>
      <c r="D84" s="49">
        <v>275902</v>
      </c>
      <c r="E84" s="49">
        <v>257748</v>
      </c>
      <c r="F84" s="124">
        <f>E84/D84*100</f>
        <v>93.42012743655356</v>
      </c>
    </row>
    <row r="85" spans="1:6" ht="30" customHeight="1">
      <c r="A85" s="10" t="s">
        <v>254</v>
      </c>
      <c r="B85" s="16" t="s">
        <v>255</v>
      </c>
      <c r="C85" s="45">
        <v>6000</v>
      </c>
      <c r="D85" s="49">
        <v>31539</v>
      </c>
      <c r="E85" s="45">
        <v>30622</v>
      </c>
      <c r="F85" s="124">
        <f>E85/D85*100</f>
        <v>97.09248866482767</v>
      </c>
    </row>
    <row r="86" spans="1:6" ht="25.5">
      <c r="A86" s="6" t="s">
        <v>256</v>
      </c>
      <c r="B86" s="9" t="s">
        <v>257</v>
      </c>
      <c r="C86" s="43"/>
      <c r="D86" s="44"/>
      <c r="E86" s="43"/>
      <c r="F86" s="44"/>
    </row>
    <row r="87" spans="1:6" ht="12.75" customHeight="1">
      <c r="A87" s="6" t="s">
        <v>258</v>
      </c>
      <c r="B87" s="19" t="s">
        <v>259</v>
      </c>
      <c r="C87" s="43"/>
      <c r="D87" s="44"/>
      <c r="E87" s="43"/>
      <c r="F87" s="44"/>
    </row>
    <row r="88" spans="1:6" ht="12.75" customHeight="1">
      <c r="A88" s="6" t="s">
        <v>260</v>
      </c>
      <c r="B88" s="13" t="s">
        <v>261</v>
      </c>
      <c r="C88" s="43"/>
      <c r="D88" s="44"/>
      <c r="E88" s="43"/>
      <c r="F88" s="44"/>
    </row>
    <row r="89" spans="1:6" ht="12.75" customHeight="1">
      <c r="A89" s="10" t="s">
        <v>262</v>
      </c>
      <c r="B89" s="23" t="s">
        <v>263</v>
      </c>
      <c r="C89" s="45">
        <f>SUM(C86:C88)</f>
        <v>0</v>
      </c>
      <c r="D89" s="45">
        <f>SUM(D86:D88)</f>
        <v>0</v>
      </c>
      <c r="E89" s="45">
        <f>SUM(E86:E88)</f>
        <v>0</v>
      </c>
      <c r="F89" s="124">
        <v>0</v>
      </c>
    </row>
    <row r="90" spans="1:8" ht="25.5" customHeight="1">
      <c r="A90" s="10" t="s">
        <v>264</v>
      </c>
      <c r="B90" s="16" t="s">
        <v>265</v>
      </c>
      <c r="C90" s="45">
        <f>C58+C59+C65+C71+C83+C84+C85+C89</f>
        <v>3266275</v>
      </c>
      <c r="D90" s="45">
        <f>D58+D59+D65+D71+D83+D84+D85+D89</f>
        <v>3745933</v>
      </c>
      <c r="E90" s="45">
        <f>E58+E59+E65+E71+E83+E84+E85+E89</f>
        <v>3486377</v>
      </c>
      <c r="F90" s="124">
        <f>E90/D90*100</f>
        <v>93.07099192644395</v>
      </c>
      <c r="G90" s="51"/>
      <c r="H90" s="51"/>
    </row>
    <row r="91" spans="1:6" s="53" customFormat="1" ht="12.75">
      <c r="A91" s="10" t="s">
        <v>266</v>
      </c>
      <c r="B91" s="23" t="s">
        <v>267</v>
      </c>
      <c r="C91" s="45"/>
      <c r="D91" s="45"/>
      <c r="E91" s="45"/>
      <c r="F91" s="45"/>
    </row>
    <row r="92" spans="1:6" s="53" customFormat="1" ht="12.75">
      <c r="A92" s="10" t="s">
        <v>268</v>
      </c>
      <c r="B92" s="23" t="s">
        <v>269</v>
      </c>
      <c r="C92" s="45"/>
      <c r="D92" s="45">
        <v>247634</v>
      </c>
      <c r="E92" s="45">
        <v>247634</v>
      </c>
      <c r="F92" s="124">
        <f>E92/D92*100</f>
        <v>100</v>
      </c>
    </row>
    <row r="93" spans="1:6" ht="12.75">
      <c r="A93" s="6" t="s">
        <v>270</v>
      </c>
      <c r="B93" s="19" t="s">
        <v>271</v>
      </c>
      <c r="C93" s="43">
        <v>1906069</v>
      </c>
      <c r="D93" s="43">
        <v>2039397</v>
      </c>
      <c r="E93" s="43">
        <v>1956470</v>
      </c>
      <c r="F93" s="128">
        <f>E93/D93*100</f>
        <v>95.93374904444795</v>
      </c>
    </row>
    <row r="94" spans="1:7" ht="12.75">
      <c r="A94" s="6" t="s">
        <v>272</v>
      </c>
      <c r="B94" s="19" t="s">
        <v>273</v>
      </c>
      <c r="C94" s="43"/>
      <c r="D94" s="43"/>
      <c r="E94" s="43"/>
      <c r="F94" s="43"/>
      <c r="G94" s="51"/>
    </row>
    <row r="95" spans="1:6" ht="12.75">
      <c r="A95" s="10" t="s">
        <v>274</v>
      </c>
      <c r="B95" s="23" t="s">
        <v>275</v>
      </c>
      <c r="C95" s="45">
        <f>C93+C94</f>
        <v>1906069</v>
      </c>
      <c r="D95" s="45">
        <f>D93+D94</f>
        <v>2039397</v>
      </c>
      <c r="E95" s="45">
        <f>E93+E94</f>
        <v>1956470</v>
      </c>
      <c r="F95" s="124">
        <f>E95/D95*100</f>
        <v>95.93374904444795</v>
      </c>
    </row>
    <row r="96" spans="1:6" ht="24" customHeight="1">
      <c r="A96" s="10" t="s">
        <v>276</v>
      </c>
      <c r="B96" s="16" t="s">
        <v>277</v>
      </c>
      <c r="C96" s="45">
        <f>C91+C92+C95</f>
        <v>1906069</v>
      </c>
      <c r="D96" s="45">
        <f>D91+D92+D95</f>
        <v>2287031</v>
      </c>
      <c r="E96" s="45">
        <f>E91+E92+E95</f>
        <v>2204104</v>
      </c>
      <c r="F96" s="124">
        <f>E96/D96*100</f>
        <v>96.37403253388345</v>
      </c>
    </row>
    <row r="97" spans="1:6" s="53" customFormat="1" ht="12.75">
      <c r="A97" s="10" t="s">
        <v>278</v>
      </c>
      <c r="B97" s="23" t="s">
        <v>279</v>
      </c>
      <c r="C97" s="45"/>
      <c r="D97" s="45"/>
      <c r="E97" s="45"/>
      <c r="F97" s="45"/>
    </row>
    <row r="98" spans="1:6" ht="12.75">
      <c r="A98" s="6" t="s">
        <v>280</v>
      </c>
      <c r="B98" s="19" t="s">
        <v>281</v>
      </c>
      <c r="C98" s="43">
        <v>1906069</v>
      </c>
      <c r="D98" s="43">
        <v>2039397</v>
      </c>
      <c r="E98" s="43">
        <v>1956470</v>
      </c>
      <c r="F98" s="128">
        <f>E98/D98*100</f>
        <v>95.93374904444795</v>
      </c>
    </row>
    <row r="99" spans="1:6" ht="12.75">
      <c r="A99" s="6" t="s">
        <v>282</v>
      </c>
      <c r="B99" s="19" t="s">
        <v>283</v>
      </c>
      <c r="C99" s="43"/>
      <c r="D99" s="43"/>
      <c r="E99" s="43"/>
      <c r="F99" s="43"/>
    </row>
    <row r="100" spans="1:6" ht="12.75">
      <c r="A100" s="10" t="s">
        <v>284</v>
      </c>
      <c r="B100" s="23" t="s">
        <v>285</v>
      </c>
      <c r="C100" s="45">
        <f>C98+C99</f>
        <v>1906069</v>
      </c>
      <c r="D100" s="45">
        <f>D98+D99</f>
        <v>2039397</v>
      </c>
      <c r="E100" s="45">
        <f>E98+E99</f>
        <v>1956470</v>
      </c>
      <c r="F100" s="124">
        <f>E100/D100*100</f>
        <v>95.93374904444795</v>
      </c>
    </row>
    <row r="101" spans="1:6" ht="24" customHeight="1">
      <c r="A101" s="10" t="s">
        <v>286</v>
      </c>
      <c r="B101" s="16" t="s">
        <v>287</v>
      </c>
      <c r="C101" s="45">
        <f>C97+C100</f>
        <v>1906069</v>
      </c>
      <c r="D101" s="45">
        <f>D97+D100</f>
        <v>2039397</v>
      </c>
      <c r="E101" s="45">
        <f>E97+E100</f>
        <v>1956470</v>
      </c>
      <c r="F101" s="124">
        <f>E101/D101*100</f>
        <v>95.93374904444795</v>
      </c>
    </row>
    <row r="102" spans="2:6" ht="12.75">
      <c r="B102" s="16" t="s">
        <v>71</v>
      </c>
      <c r="C102" s="45">
        <f>C90+C101</f>
        <v>5172344</v>
      </c>
      <c r="D102" s="45">
        <f>D90+D101</f>
        <v>5785330</v>
      </c>
      <c r="E102" s="45">
        <f>E90+E101</f>
        <v>5442847</v>
      </c>
      <c r="F102" s="124">
        <f>E102/D102*100</f>
        <v>94.08014754560241</v>
      </c>
    </row>
  </sheetData>
  <sheetProtection/>
  <mergeCells count="6">
    <mergeCell ref="E2:F3"/>
    <mergeCell ref="C4:E4"/>
    <mergeCell ref="A1:D1"/>
    <mergeCell ref="B2:B3"/>
    <mergeCell ref="C2:C3"/>
    <mergeCell ref="D2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&amp;C&amp;"Times New Roman,Félkövér"&amp;12SZEGEDI KISTÉRSÉG TÖBBCÉLÚ TÁRSULÁSA KÖLTSÉGVETÉSE
&amp;R&amp;"Times New Roman,Normál"
11.  SZÁMÚ MELLÉKLET</oddHead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.7109375" style="54" bestFit="1" customWidth="1"/>
    <col min="2" max="2" width="60.421875" style="25" customWidth="1"/>
    <col min="3" max="3" width="9.140625" style="55" customWidth="1"/>
    <col min="4" max="4" width="10.28125" style="55" bestFit="1" customWidth="1"/>
    <col min="5" max="5" width="9.140625" style="55" customWidth="1"/>
    <col min="6" max="6" width="10.28125" style="55" bestFit="1" customWidth="1"/>
    <col min="7" max="20" width="9.140625" style="25" customWidth="1"/>
    <col min="21" max="16384" width="9.140625" style="37" customWidth="1"/>
  </cols>
  <sheetData>
    <row r="1" ht="12.75">
      <c r="E1" s="158" t="s">
        <v>19</v>
      </c>
    </row>
    <row r="2" spans="1:20" ht="12.75">
      <c r="A2" s="5"/>
      <c r="B2" s="181" t="s">
        <v>98</v>
      </c>
      <c r="C2" s="170" t="s">
        <v>99</v>
      </c>
      <c r="D2" s="172" t="s">
        <v>100</v>
      </c>
      <c r="E2" s="176" t="s">
        <v>6</v>
      </c>
      <c r="F2" s="17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5"/>
      <c r="B3" s="182"/>
      <c r="C3" s="171"/>
      <c r="D3" s="171"/>
      <c r="E3" s="178"/>
      <c r="F3" s="17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/>
      <c r="B4" s="5"/>
      <c r="C4" s="173" t="s">
        <v>101</v>
      </c>
      <c r="D4" s="174"/>
      <c r="E4" s="175"/>
      <c r="F4" s="121" t="s">
        <v>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6" t="s">
        <v>102</v>
      </c>
      <c r="B5" s="6" t="s">
        <v>103</v>
      </c>
      <c r="C5" s="38"/>
      <c r="D5" s="38"/>
      <c r="E5" s="38"/>
      <c r="F5" s="3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.75">
      <c r="A6" s="6" t="s">
        <v>104</v>
      </c>
      <c r="B6" s="6" t="s">
        <v>105</v>
      </c>
      <c r="C6" s="38"/>
      <c r="D6" s="38"/>
      <c r="E6" s="38"/>
      <c r="F6" s="3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4.25" customHeight="1">
      <c r="A7" s="6" t="s">
        <v>106</v>
      </c>
      <c r="B7" s="9" t="s">
        <v>107</v>
      </c>
      <c r="C7" s="38"/>
      <c r="D7" s="38"/>
      <c r="E7" s="38"/>
      <c r="F7" s="3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2.75">
      <c r="A8" s="6" t="s">
        <v>108</v>
      </c>
      <c r="B8" s="6" t="s">
        <v>109</v>
      </c>
      <c r="C8" s="38"/>
      <c r="D8" s="38"/>
      <c r="E8" s="38"/>
      <c r="F8" s="3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6" t="s">
        <v>110</v>
      </c>
      <c r="B9" s="6" t="s">
        <v>111</v>
      </c>
      <c r="C9" s="38"/>
      <c r="D9" s="38"/>
      <c r="E9" s="38"/>
      <c r="F9" s="3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6" t="s">
        <v>112</v>
      </c>
      <c r="B10" s="6" t="s">
        <v>113</v>
      </c>
      <c r="C10" s="38"/>
      <c r="D10" s="38"/>
      <c r="E10" s="38"/>
      <c r="F10" s="3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10" t="s">
        <v>114</v>
      </c>
      <c r="B11" s="10" t="s">
        <v>115</v>
      </c>
      <c r="C11" s="40">
        <f>SUM(C5:C10)</f>
        <v>0</v>
      </c>
      <c r="D11" s="40">
        <f>SUM(D5:D10)</f>
        <v>0</v>
      </c>
      <c r="E11" s="40">
        <f>SUM(E5:E10)</f>
        <v>0</v>
      </c>
      <c r="F11" s="40">
        <f>SUM(F5:F10)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0" customHeight="1">
      <c r="A12" s="6" t="s">
        <v>116</v>
      </c>
      <c r="B12" s="9" t="s">
        <v>117</v>
      </c>
      <c r="C12" s="38"/>
      <c r="D12" s="38"/>
      <c r="E12" s="38"/>
      <c r="F12" s="3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5.5">
      <c r="A13" s="6" t="s">
        <v>118</v>
      </c>
      <c r="B13" s="9" t="s">
        <v>119</v>
      </c>
      <c r="C13" s="38"/>
      <c r="D13" s="38"/>
      <c r="E13" s="38"/>
      <c r="F13" s="3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>
      <c r="A14" s="6" t="s">
        <v>120</v>
      </c>
      <c r="B14" s="6" t="s">
        <v>121</v>
      </c>
      <c r="C14" s="38">
        <v>26606</v>
      </c>
      <c r="D14" s="38">
        <v>27728</v>
      </c>
      <c r="E14" s="38">
        <v>27718</v>
      </c>
      <c r="F14" s="148">
        <f>E14/D14*100</f>
        <v>99.96393537218697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>
      <c r="A15" s="10" t="s">
        <v>122</v>
      </c>
      <c r="B15" s="10" t="s">
        <v>123</v>
      </c>
      <c r="C15" s="40">
        <f>SUM(C11:C14)</f>
        <v>26606</v>
      </c>
      <c r="D15" s="40">
        <f>SUM(D11:D14)</f>
        <v>27728</v>
      </c>
      <c r="E15" s="40">
        <f>SUM(E11:E14)</f>
        <v>27718</v>
      </c>
      <c r="F15" s="124">
        <f>E15/D15*100</f>
        <v>99.96393537218697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" t="s">
        <v>124</v>
      </c>
      <c r="B16" s="6" t="s">
        <v>125</v>
      </c>
      <c r="C16" s="38"/>
      <c r="D16" s="38"/>
      <c r="E16" s="38"/>
      <c r="F16" s="3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5.5">
      <c r="A17" s="6" t="s">
        <v>126</v>
      </c>
      <c r="B17" s="9" t="s">
        <v>127</v>
      </c>
      <c r="C17" s="38"/>
      <c r="D17" s="38"/>
      <c r="E17" s="38"/>
      <c r="F17" s="3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5.5">
      <c r="A18" s="6" t="s">
        <v>128</v>
      </c>
      <c r="B18" s="9" t="s">
        <v>129</v>
      </c>
      <c r="C18" s="38"/>
      <c r="D18" s="38"/>
      <c r="E18" s="38"/>
      <c r="F18" s="3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6" t="s">
        <v>130</v>
      </c>
      <c r="B19" s="6" t="s">
        <v>131</v>
      </c>
      <c r="C19" s="38">
        <v>1594447</v>
      </c>
      <c r="D19" s="38">
        <v>1792255</v>
      </c>
      <c r="E19" s="38">
        <v>1791154</v>
      </c>
      <c r="F19" s="148">
        <f>E19/D19*100</f>
        <v>99.93856900943226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0" t="s">
        <v>132</v>
      </c>
      <c r="B20" s="12" t="s">
        <v>133</v>
      </c>
      <c r="C20" s="40">
        <f>SUM(C16:C19)</f>
        <v>1594447</v>
      </c>
      <c r="D20" s="40">
        <f>SUM(D16:D19)</f>
        <v>1792255</v>
      </c>
      <c r="E20" s="40">
        <f>SUM(E16:E19)</f>
        <v>1791154</v>
      </c>
      <c r="F20" s="124">
        <f>E20/D20*100</f>
        <v>99.93856900943226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" t="s">
        <v>134</v>
      </c>
      <c r="B21" s="6" t="s">
        <v>135</v>
      </c>
      <c r="C21" s="38"/>
      <c r="D21" s="38"/>
      <c r="E21" s="38"/>
      <c r="F21" s="3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6" t="s">
        <v>136</v>
      </c>
      <c r="B22" s="6" t="s">
        <v>137</v>
      </c>
      <c r="C22" s="38">
        <f>SUM(C23:C25)</f>
        <v>0</v>
      </c>
      <c r="D22" s="38">
        <f>SUM(D23:D25)</f>
        <v>0</v>
      </c>
      <c r="E22" s="38">
        <v>0</v>
      </c>
      <c r="F22" s="148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6" t="s">
        <v>138</v>
      </c>
      <c r="B23" s="6" t="s">
        <v>139</v>
      </c>
      <c r="C23" s="38"/>
      <c r="D23" s="38"/>
      <c r="E23" s="38"/>
      <c r="F23" s="3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 customHeight="1">
      <c r="A24" s="6" t="s">
        <v>140</v>
      </c>
      <c r="B24" s="6" t="s">
        <v>141</v>
      </c>
      <c r="C24" s="38"/>
      <c r="D24" s="38"/>
      <c r="E24" s="38"/>
      <c r="F24" s="3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6" t="s">
        <v>142</v>
      </c>
      <c r="B25" s="6" t="s">
        <v>143</v>
      </c>
      <c r="C25" s="38"/>
      <c r="D25" s="38"/>
      <c r="E25" s="38"/>
      <c r="F25" s="3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 customHeight="1">
      <c r="A26" s="6" t="s">
        <v>144</v>
      </c>
      <c r="B26" s="6" t="s">
        <v>145</v>
      </c>
      <c r="C26" s="38">
        <f>C28</f>
        <v>0</v>
      </c>
      <c r="D26" s="38">
        <f>D28</f>
        <v>0</v>
      </c>
      <c r="E26" s="38">
        <v>0</v>
      </c>
      <c r="F26" s="148">
        <v>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5.5">
      <c r="A27" s="6" t="s">
        <v>146</v>
      </c>
      <c r="B27" s="9" t="s">
        <v>147</v>
      </c>
      <c r="C27" s="38"/>
      <c r="D27" s="38"/>
      <c r="E27" s="38"/>
      <c r="F27" s="3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25" customHeight="1">
      <c r="A28" s="6" t="s">
        <v>148</v>
      </c>
      <c r="B28" s="9" t="s">
        <v>149</v>
      </c>
      <c r="C28" s="38"/>
      <c r="D28" s="38"/>
      <c r="E28" s="38"/>
      <c r="F28" s="3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6" t="s">
        <v>150</v>
      </c>
      <c r="B29" s="6" t="s">
        <v>151</v>
      </c>
      <c r="C29" s="38"/>
      <c r="D29" s="38"/>
      <c r="E29" s="38"/>
      <c r="F29" s="3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6" t="s">
        <v>152</v>
      </c>
      <c r="B30" s="6" t="s">
        <v>153</v>
      </c>
      <c r="C30" s="38"/>
      <c r="D30" s="38"/>
      <c r="E30" s="38"/>
      <c r="F30" s="3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10" t="s">
        <v>154</v>
      </c>
      <c r="B31" s="10" t="s">
        <v>155</v>
      </c>
      <c r="C31" s="40">
        <f>C21+C22+C26+C29+C30</f>
        <v>0</v>
      </c>
      <c r="D31" s="40">
        <f>D21+D22+D26+D29+D30</f>
        <v>0</v>
      </c>
      <c r="E31" s="40">
        <f>E21+E22+E26+E29+E30</f>
        <v>0</v>
      </c>
      <c r="F31" s="124"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" t="s">
        <v>156</v>
      </c>
      <c r="B32" s="6" t="s">
        <v>157</v>
      </c>
      <c r="C32" s="38">
        <f>SUM(C33:C35)</f>
        <v>0</v>
      </c>
      <c r="D32" s="38">
        <f>SUM(D33:D35)</f>
        <v>0</v>
      </c>
      <c r="E32" s="38">
        <v>0</v>
      </c>
      <c r="F32" s="148"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" t="s">
        <v>158</v>
      </c>
      <c r="B33" s="6" t="s">
        <v>159</v>
      </c>
      <c r="C33" s="38"/>
      <c r="D33" s="38"/>
      <c r="E33" s="38"/>
      <c r="F33" s="3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6" t="s">
        <v>160</v>
      </c>
      <c r="B34" s="6" t="s">
        <v>161</v>
      </c>
      <c r="C34" s="38"/>
      <c r="D34" s="38"/>
      <c r="E34" s="38"/>
      <c r="F34" s="3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6" t="s">
        <v>162</v>
      </c>
      <c r="B35" s="6" t="s">
        <v>163</v>
      </c>
      <c r="C35" s="38"/>
      <c r="D35" s="38"/>
      <c r="E35" s="38"/>
      <c r="F35" s="3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10" t="s">
        <v>164</v>
      </c>
      <c r="B36" s="10" t="s">
        <v>165</v>
      </c>
      <c r="C36" s="40">
        <f>C32</f>
        <v>0</v>
      </c>
      <c r="D36" s="40">
        <f>D32</f>
        <v>0</v>
      </c>
      <c r="E36" s="40">
        <f>E32</f>
        <v>0</v>
      </c>
      <c r="F36" s="124"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" t="s">
        <v>166</v>
      </c>
      <c r="B37" s="13" t="s">
        <v>167</v>
      </c>
      <c r="C37" s="43"/>
      <c r="D37" s="43"/>
      <c r="E37" s="43"/>
      <c r="F37" s="4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6" t="s">
        <v>168</v>
      </c>
      <c r="B38" s="13" t="s">
        <v>169</v>
      </c>
      <c r="C38" s="43"/>
      <c r="D38" s="43"/>
      <c r="E38" s="43"/>
      <c r="F38" s="4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6" t="s">
        <v>170</v>
      </c>
      <c r="B39" s="13" t="s">
        <v>171</v>
      </c>
      <c r="C39" s="43"/>
      <c r="D39" s="43"/>
      <c r="E39" s="43"/>
      <c r="F39" s="4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6" t="s">
        <v>172</v>
      </c>
      <c r="B40" s="13" t="s">
        <v>173</v>
      </c>
      <c r="C40" s="43"/>
      <c r="D40" s="43"/>
      <c r="E40" s="43"/>
      <c r="F40" s="4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" t="s">
        <v>174</v>
      </c>
      <c r="B41" s="13" t="s">
        <v>175</v>
      </c>
      <c r="C41" s="43"/>
      <c r="D41" s="43"/>
      <c r="E41" s="43"/>
      <c r="F41" s="4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6" t="s">
        <v>176</v>
      </c>
      <c r="B42" s="13" t="s">
        <v>177</v>
      </c>
      <c r="C42" s="43">
        <v>300501</v>
      </c>
      <c r="D42" s="43">
        <v>3058</v>
      </c>
      <c r="E42" s="43">
        <v>3058</v>
      </c>
      <c r="F42" s="148">
        <f>E42/D42*100</f>
        <v>100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6" t="s">
        <v>178</v>
      </c>
      <c r="B43" s="13" t="s">
        <v>179</v>
      </c>
      <c r="C43" s="43"/>
      <c r="D43" s="43">
        <v>25</v>
      </c>
      <c r="E43" s="43">
        <v>25</v>
      </c>
      <c r="F43" s="148">
        <f>E43/D43*100</f>
        <v>100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6" t="s">
        <v>180</v>
      </c>
      <c r="B44" s="13" t="s">
        <v>181</v>
      </c>
      <c r="C44" s="43"/>
      <c r="D44" s="43"/>
      <c r="E44" s="43"/>
      <c r="F44" s="4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10" t="s">
        <v>182</v>
      </c>
      <c r="B45" s="16" t="s">
        <v>183</v>
      </c>
      <c r="C45" s="45">
        <f>SUM(C37:C44)</f>
        <v>300501</v>
      </c>
      <c r="D45" s="45">
        <f>SUM(D37:D44)</f>
        <v>3083</v>
      </c>
      <c r="E45" s="45">
        <f>SUM(E37:E44)</f>
        <v>3083</v>
      </c>
      <c r="F45" s="124">
        <f>E45/D45*100</f>
        <v>100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2.75">
      <c r="A46" s="6" t="s">
        <v>184</v>
      </c>
      <c r="B46" s="13" t="s">
        <v>185</v>
      </c>
      <c r="C46" s="43"/>
      <c r="D46" s="43"/>
      <c r="E46" s="43"/>
      <c r="F46" s="1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6" t="s">
        <v>186</v>
      </c>
      <c r="B47" s="13" t="s">
        <v>187</v>
      </c>
      <c r="C47" s="43"/>
      <c r="D47" s="43"/>
      <c r="E47" s="43"/>
      <c r="F47" s="1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2.75">
      <c r="A48" s="6" t="s">
        <v>188</v>
      </c>
      <c r="B48" s="13" t="s">
        <v>189</v>
      </c>
      <c r="C48" s="43"/>
      <c r="D48" s="43"/>
      <c r="E48" s="43"/>
      <c r="F48" s="1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>
      <c r="A49" s="10" t="s">
        <v>190</v>
      </c>
      <c r="B49" s="10" t="s">
        <v>191</v>
      </c>
      <c r="C49" s="40">
        <f>SUM(C46:C48)</f>
        <v>0</v>
      </c>
      <c r="D49" s="40">
        <f>SUM(D46:D48)</f>
        <v>0</v>
      </c>
      <c r="E49" s="40">
        <f>SUM(E46:E48)</f>
        <v>0</v>
      </c>
      <c r="F49" s="124"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5.5">
      <c r="A50" s="6" t="s">
        <v>192</v>
      </c>
      <c r="B50" s="9" t="s">
        <v>193</v>
      </c>
      <c r="C50" s="38"/>
      <c r="D50" s="38"/>
      <c r="E50" s="38"/>
      <c r="F50" s="14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2.75">
      <c r="A51" s="10" t="s">
        <v>194</v>
      </c>
      <c r="B51" s="10" t="s">
        <v>195</v>
      </c>
      <c r="C51" s="40">
        <f>C50</f>
        <v>0</v>
      </c>
      <c r="D51" s="40">
        <f>D50</f>
        <v>0</v>
      </c>
      <c r="E51" s="40">
        <f>E50</f>
        <v>0</v>
      </c>
      <c r="F51" s="124">
        <v>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5.5">
      <c r="A52" s="6" t="s">
        <v>196</v>
      </c>
      <c r="B52" s="9" t="s">
        <v>197</v>
      </c>
      <c r="C52" s="38"/>
      <c r="D52" s="38"/>
      <c r="E52" s="38"/>
      <c r="F52" s="14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10" t="s">
        <v>198</v>
      </c>
      <c r="B53" s="10" t="s">
        <v>199</v>
      </c>
      <c r="C53" s="40">
        <f>C52</f>
        <v>0</v>
      </c>
      <c r="D53" s="40">
        <f>D52</f>
        <v>0</v>
      </c>
      <c r="E53" s="40">
        <f>E52</f>
        <v>0</v>
      </c>
      <c r="F53" s="124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4" customHeight="1">
      <c r="A54" s="10" t="s">
        <v>200</v>
      </c>
      <c r="B54" s="16" t="s">
        <v>201</v>
      </c>
      <c r="C54" s="45">
        <f>C15+C20+C36+C45+C49+C51+C53</f>
        <v>1921554</v>
      </c>
      <c r="D54" s="45">
        <f>D15+D20+D36+D45+D49+D51+D53</f>
        <v>1823066</v>
      </c>
      <c r="E54" s="45">
        <f>E15+E20+E36+E45+E49+E51+E53</f>
        <v>1821955</v>
      </c>
      <c r="F54" s="124">
        <f>E54/D54*100</f>
        <v>99.93905870659647</v>
      </c>
      <c r="G54" s="59"/>
      <c r="H54" s="59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6" t="s">
        <v>202</v>
      </c>
      <c r="B55" s="6" t="s">
        <v>203</v>
      </c>
      <c r="C55" s="40"/>
      <c r="D55" s="40"/>
      <c r="E55" s="40"/>
      <c r="F55" s="4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6" t="s">
        <v>204</v>
      </c>
      <c r="B56" s="6" t="s">
        <v>205</v>
      </c>
      <c r="C56" s="40"/>
      <c r="D56" s="40"/>
      <c r="E56" s="40"/>
      <c r="F56" s="4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10" t="s">
        <v>206</v>
      </c>
      <c r="B57" s="10" t="s">
        <v>207</v>
      </c>
      <c r="C57" s="40">
        <f>C55+C56</f>
        <v>0</v>
      </c>
      <c r="D57" s="40">
        <f>D55+D56</f>
        <v>0</v>
      </c>
      <c r="E57" s="40">
        <v>0</v>
      </c>
      <c r="F57" s="124"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10" t="s">
        <v>208</v>
      </c>
      <c r="B58" s="10" t="s">
        <v>209</v>
      </c>
      <c r="C58" s="40"/>
      <c r="D58" s="40"/>
      <c r="E58" s="40"/>
      <c r="F58" s="124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6" t="s">
        <v>210</v>
      </c>
      <c r="B59" s="6" t="s">
        <v>211</v>
      </c>
      <c r="C59" s="38">
        <v>800</v>
      </c>
      <c r="D59" s="38">
        <v>0</v>
      </c>
      <c r="E59" s="38">
        <v>0</v>
      </c>
      <c r="F59" s="148">
        <v>0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" t="s">
        <v>212</v>
      </c>
      <c r="B60" s="6" t="s">
        <v>213</v>
      </c>
      <c r="C60" s="38">
        <v>160</v>
      </c>
      <c r="D60" s="38">
        <v>273</v>
      </c>
      <c r="E60" s="38">
        <v>273</v>
      </c>
      <c r="F60" s="148">
        <f>E60/D60*100</f>
        <v>100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6" t="s">
        <v>214</v>
      </c>
      <c r="B61" s="6" t="s">
        <v>215</v>
      </c>
      <c r="C61" s="38">
        <v>37695</v>
      </c>
      <c r="D61" s="38">
        <v>45361</v>
      </c>
      <c r="E61" s="38">
        <v>45361</v>
      </c>
      <c r="F61" s="148">
        <f>E61/D61*100</f>
        <v>100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6" t="s">
        <v>216</v>
      </c>
      <c r="B62" s="6" t="s">
        <v>217</v>
      </c>
      <c r="C62" s="38"/>
      <c r="D62" s="38">
        <v>616</v>
      </c>
      <c r="E62" s="38">
        <v>616</v>
      </c>
      <c r="F62" s="148">
        <f>E62/D62*100</f>
        <v>100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" t="s">
        <v>218</v>
      </c>
      <c r="B63" s="6" t="s">
        <v>219</v>
      </c>
      <c r="C63" s="38">
        <v>38232</v>
      </c>
      <c r="D63" s="38">
        <v>15486</v>
      </c>
      <c r="E63" s="38">
        <v>15486</v>
      </c>
      <c r="F63" s="148">
        <f>E63/D63*100</f>
        <v>100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10" t="s">
        <v>220</v>
      </c>
      <c r="B64" s="10" t="s">
        <v>221</v>
      </c>
      <c r="C64" s="40">
        <f>SUM(C59:C63)</f>
        <v>76887</v>
      </c>
      <c r="D64" s="40">
        <f>SUM(D59:D63)</f>
        <v>61736</v>
      </c>
      <c r="E64" s="40">
        <f>SUM(E59:E63)</f>
        <v>61736</v>
      </c>
      <c r="F64" s="124">
        <f>E64/D64*100</f>
        <v>100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" t="s">
        <v>222</v>
      </c>
      <c r="B65" s="19" t="s">
        <v>223</v>
      </c>
      <c r="C65" s="43"/>
      <c r="D65" s="43"/>
      <c r="E65" s="43"/>
      <c r="F65" s="43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6" t="s">
        <v>224</v>
      </c>
      <c r="B66" s="13" t="s">
        <v>225</v>
      </c>
      <c r="C66" s="43"/>
      <c r="D66" s="43"/>
      <c r="E66" s="43"/>
      <c r="F66" s="4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2.75">
      <c r="A67" s="6" t="s">
        <v>226</v>
      </c>
      <c r="B67" s="20" t="s">
        <v>227</v>
      </c>
      <c r="C67" s="47"/>
      <c r="D67" s="47"/>
      <c r="E67" s="47"/>
      <c r="F67" s="4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2.75">
      <c r="A68" s="6" t="s">
        <v>228</v>
      </c>
      <c r="B68" s="19" t="s">
        <v>229</v>
      </c>
      <c r="C68" s="43"/>
      <c r="D68" s="43"/>
      <c r="E68" s="43"/>
      <c r="F68" s="4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6" t="s">
        <v>230</v>
      </c>
      <c r="B69" s="19" t="s">
        <v>231</v>
      </c>
      <c r="C69" s="43"/>
      <c r="D69" s="43"/>
      <c r="E69" s="43"/>
      <c r="F69" s="4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10" t="s">
        <v>232</v>
      </c>
      <c r="B70" s="23" t="s">
        <v>233</v>
      </c>
      <c r="C70" s="45">
        <f>SUM(C65:C69)</f>
        <v>0</v>
      </c>
      <c r="D70" s="45">
        <f>SUM(D65:D69)</f>
        <v>0</v>
      </c>
      <c r="E70" s="45">
        <v>0</v>
      </c>
      <c r="F70" s="126">
        <v>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25.5">
      <c r="A71" s="6" t="s">
        <v>234</v>
      </c>
      <c r="B71" s="9" t="s">
        <v>235</v>
      </c>
      <c r="C71" s="43"/>
      <c r="D71" s="43"/>
      <c r="E71" s="43"/>
      <c r="F71" s="43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5.5">
      <c r="A72" s="6" t="s">
        <v>236</v>
      </c>
      <c r="B72" s="9" t="s">
        <v>237</v>
      </c>
      <c r="C72" s="43"/>
      <c r="D72" s="43"/>
      <c r="E72" s="43"/>
      <c r="F72" s="43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6" t="s">
        <v>238</v>
      </c>
      <c r="B73" s="13" t="s">
        <v>239</v>
      </c>
      <c r="C73" s="43"/>
      <c r="D73" s="43"/>
      <c r="E73" s="43"/>
      <c r="F73" s="4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2.75">
      <c r="A74" s="6" t="s">
        <v>240</v>
      </c>
      <c r="B74" s="6" t="s">
        <v>241</v>
      </c>
      <c r="C74" s="43">
        <f>SUM(C75:C78)</f>
        <v>12900</v>
      </c>
      <c r="D74" s="43">
        <f>SUM(D75:D78)</f>
        <v>12900</v>
      </c>
      <c r="E74" s="43">
        <f>SUM(E75:E78)</f>
        <v>12900</v>
      </c>
      <c r="F74" s="148">
        <f>E74/D74*100</f>
        <v>100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2.75">
      <c r="A75" s="6" t="s">
        <v>242</v>
      </c>
      <c r="B75" s="6" t="s">
        <v>243</v>
      </c>
      <c r="C75" s="43"/>
      <c r="D75" s="43"/>
      <c r="E75" s="43"/>
      <c r="F75" s="43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ht="12.75">
      <c r="A76" s="6" t="s">
        <v>244</v>
      </c>
      <c r="B76" s="6" t="s">
        <v>245</v>
      </c>
      <c r="C76" s="43">
        <v>12900</v>
      </c>
      <c r="D76" s="43">
        <v>12900</v>
      </c>
      <c r="E76" s="43">
        <v>12900</v>
      </c>
      <c r="F76" s="148">
        <f>E76/D76*100</f>
        <v>100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12.75">
      <c r="A77" s="6" t="s">
        <v>246</v>
      </c>
      <c r="B77" s="6" t="s">
        <v>247</v>
      </c>
      <c r="C77" s="43"/>
      <c r="D77" s="43"/>
      <c r="E77" s="43"/>
      <c r="F77" s="43"/>
      <c r="G77" s="30"/>
      <c r="H77" s="3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2.75" customHeight="1">
      <c r="A78" s="6" t="s">
        <v>248</v>
      </c>
      <c r="B78" s="13" t="s">
        <v>249</v>
      </c>
      <c r="C78" s="43"/>
      <c r="D78" s="43"/>
      <c r="E78" s="43"/>
      <c r="F78" s="43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2.75">
      <c r="A79" s="10" t="s">
        <v>250</v>
      </c>
      <c r="B79" s="23" t="s">
        <v>251</v>
      </c>
      <c r="C79" s="45">
        <f>C74</f>
        <v>12900</v>
      </c>
      <c r="D79" s="45">
        <f>D74</f>
        <v>12900</v>
      </c>
      <c r="E79" s="45">
        <f>E74</f>
        <v>12900</v>
      </c>
      <c r="F79" s="124">
        <f>E79/D79*100</f>
        <v>100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2.75" customHeight="1">
      <c r="A80" s="10" t="s">
        <v>252</v>
      </c>
      <c r="B80" s="16" t="s">
        <v>253</v>
      </c>
      <c r="C80" s="45">
        <v>1983292</v>
      </c>
      <c r="D80" s="45">
        <v>2184214</v>
      </c>
      <c r="E80" s="45">
        <v>2184214</v>
      </c>
      <c r="F80" s="124">
        <f>E80/D80*100</f>
        <v>100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2.75" customHeight="1">
      <c r="A81" s="10" t="s">
        <v>254</v>
      </c>
      <c r="B81" s="16" t="s">
        <v>255</v>
      </c>
      <c r="C81" s="45"/>
      <c r="D81" s="45"/>
      <c r="E81" s="45"/>
      <c r="F81" s="45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25.5">
      <c r="A82" s="6" t="s">
        <v>256</v>
      </c>
      <c r="B82" s="9" t="s">
        <v>257</v>
      </c>
      <c r="C82" s="43"/>
      <c r="D82" s="43"/>
      <c r="E82" s="43"/>
      <c r="F82" s="43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 customHeight="1">
      <c r="A83" s="6" t="s">
        <v>258</v>
      </c>
      <c r="B83" s="19" t="s">
        <v>259</v>
      </c>
      <c r="C83" s="43"/>
      <c r="D83" s="43"/>
      <c r="E83" s="43"/>
      <c r="F83" s="4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 customHeight="1">
      <c r="A84" s="6" t="s">
        <v>260</v>
      </c>
      <c r="B84" s="13" t="s">
        <v>261</v>
      </c>
      <c r="C84" s="43"/>
      <c r="D84" s="43"/>
      <c r="E84" s="43"/>
      <c r="F84" s="43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2.75" customHeight="1">
      <c r="A85" s="10" t="s">
        <v>262</v>
      </c>
      <c r="B85" s="23" t="s">
        <v>263</v>
      </c>
      <c r="C85" s="45">
        <f>SUM(C82:C84)</f>
        <v>0</v>
      </c>
      <c r="D85" s="45">
        <f>SUM(D82:D84)</f>
        <v>0</v>
      </c>
      <c r="E85" s="45">
        <f>SUM(E82:E84)</f>
        <v>0</v>
      </c>
      <c r="F85" s="126">
        <v>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25.5" customHeight="1">
      <c r="A86" s="10" t="s">
        <v>264</v>
      </c>
      <c r="B86" s="16" t="s">
        <v>265</v>
      </c>
      <c r="C86" s="45">
        <f>C57+C58+C64+C70+C79+C80+C81+C85</f>
        <v>2073079</v>
      </c>
      <c r="D86" s="45">
        <f>D57+D58+D64+D70+D79+D80+D81+D85</f>
        <v>2258850</v>
      </c>
      <c r="E86" s="45">
        <f>E57+E58+E64+E70+E79+E80+E81+E85</f>
        <v>2258850</v>
      </c>
      <c r="F86" s="124">
        <f>E86/D86*100</f>
        <v>100</v>
      </c>
      <c r="G86" s="59"/>
      <c r="H86" s="5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s="35" customFormat="1" ht="12.75">
      <c r="A87" s="10" t="s">
        <v>266</v>
      </c>
      <c r="B87" s="23" t="s">
        <v>267</v>
      </c>
      <c r="C87" s="45">
        <v>430501</v>
      </c>
      <c r="D87" s="45">
        <v>460000</v>
      </c>
      <c r="E87" s="45">
        <v>460000</v>
      </c>
      <c r="F87" s="124">
        <f>E87/D87*100</f>
        <v>100</v>
      </c>
      <c r="G87" s="34"/>
      <c r="H87" s="34"/>
      <c r="I87" s="29"/>
      <c r="J87" s="34"/>
      <c r="K87" s="34"/>
      <c r="L87" s="34"/>
      <c r="M87" s="29"/>
      <c r="N87" s="34"/>
      <c r="O87" s="34"/>
      <c r="P87" s="34"/>
      <c r="Q87" s="29"/>
      <c r="R87" s="34"/>
      <c r="S87" s="34"/>
      <c r="T87" s="34"/>
    </row>
    <row r="88" spans="1:20" s="35" customFormat="1" ht="12.75">
      <c r="A88" s="10" t="s">
        <v>268</v>
      </c>
      <c r="B88" s="23" t="s">
        <v>269</v>
      </c>
      <c r="C88" s="45">
        <v>21525</v>
      </c>
      <c r="D88" s="45">
        <v>22286</v>
      </c>
      <c r="E88" s="45">
        <v>22286</v>
      </c>
      <c r="F88" s="124">
        <f>E88/D88*100</f>
        <v>100</v>
      </c>
      <c r="G88" s="34"/>
      <c r="H88" s="34"/>
      <c r="I88" s="29"/>
      <c r="J88" s="34"/>
      <c r="K88" s="34"/>
      <c r="L88" s="34"/>
      <c r="M88" s="29"/>
      <c r="N88" s="34"/>
      <c r="O88" s="34"/>
      <c r="P88" s="34"/>
      <c r="Q88" s="29"/>
      <c r="R88" s="34"/>
      <c r="S88" s="34"/>
      <c r="T88" s="34"/>
    </row>
    <row r="89" spans="1:20" ht="12.75">
      <c r="A89" s="6" t="s">
        <v>270</v>
      </c>
      <c r="B89" s="19" t="s">
        <v>271</v>
      </c>
      <c r="C89" s="43"/>
      <c r="D89" s="43"/>
      <c r="E89" s="43"/>
      <c r="F89" s="43"/>
      <c r="G89" s="32"/>
      <c r="H89" s="32"/>
      <c r="I89" s="28"/>
      <c r="J89" s="32"/>
      <c r="K89" s="32"/>
      <c r="L89" s="32"/>
      <c r="M89" s="28"/>
      <c r="N89" s="32"/>
      <c r="O89" s="32"/>
      <c r="P89" s="32"/>
      <c r="Q89" s="28"/>
      <c r="R89" s="32"/>
      <c r="S89" s="32"/>
      <c r="T89" s="32"/>
    </row>
    <row r="90" spans="1:20" ht="12.75">
      <c r="A90" s="6" t="s">
        <v>272</v>
      </c>
      <c r="B90" s="19" t="s">
        <v>273</v>
      </c>
      <c r="C90" s="43"/>
      <c r="D90" s="43"/>
      <c r="E90" s="43"/>
      <c r="F90" s="43"/>
      <c r="G90" s="32"/>
      <c r="H90" s="32"/>
      <c r="I90" s="28"/>
      <c r="J90" s="32"/>
      <c r="K90" s="32"/>
      <c r="L90" s="32"/>
      <c r="M90" s="28"/>
      <c r="N90" s="32"/>
      <c r="O90" s="32"/>
      <c r="P90" s="32"/>
      <c r="Q90" s="28"/>
      <c r="R90" s="32"/>
      <c r="S90" s="32"/>
      <c r="T90" s="32"/>
    </row>
    <row r="91" spans="1:20" ht="12.75">
      <c r="A91" s="10" t="s">
        <v>274</v>
      </c>
      <c r="B91" s="23" t="s">
        <v>275</v>
      </c>
      <c r="C91" s="45">
        <f>C89+C90</f>
        <v>0</v>
      </c>
      <c r="D91" s="45">
        <f>D89+D90</f>
        <v>0</v>
      </c>
      <c r="E91" s="45">
        <f>E89+E90</f>
        <v>0</v>
      </c>
      <c r="F91" s="126">
        <v>0</v>
      </c>
      <c r="G91" s="34"/>
      <c r="H91" s="34"/>
      <c r="I91" s="29"/>
      <c r="J91" s="34"/>
      <c r="K91" s="34"/>
      <c r="L91" s="34"/>
      <c r="M91" s="29"/>
      <c r="N91" s="34"/>
      <c r="O91" s="34"/>
      <c r="P91" s="34"/>
      <c r="Q91" s="29"/>
      <c r="R91" s="34"/>
      <c r="S91" s="34"/>
      <c r="T91" s="34"/>
    </row>
    <row r="92" spans="1:20" ht="12.75">
      <c r="A92" s="10" t="s">
        <v>276</v>
      </c>
      <c r="B92" s="16" t="s">
        <v>277</v>
      </c>
      <c r="C92" s="45">
        <f>C87+C88+C91</f>
        <v>452026</v>
      </c>
      <c r="D92" s="45">
        <f>D87+D88+D91</f>
        <v>482286</v>
      </c>
      <c r="E92" s="45">
        <f>E87+E88+E91</f>
        <v>482286</v>
      </c>
      <c r="F92" s="124">
        <f>E92/D92*100</f>
        <v>100</v>
      </c>
      <c r="G92" s="31"/>
      <c r="H92" s="31"/>
      <c r="I92" s="29"/>
      <c r="J92" s="31"/>
      <c r="K92" s="31"/>
      <c r="L92" s="31"/>
      <c r="M92" s="29"/>
      <c r="N92" s="31"/>
      <c r="O92" s="31"/>
      <c r="P92" s="31"/>
      <c r="Q92" s="29"/>
      <c r="R92" s="31"/>
      <c r="S92" s="31"/>
      <c r="T92" s="31"/>
    </row>
    <row r="93" spans="1:20" s="35" customFormat="1" ht="12.75">
      <c r="A93" s="10" t="s">
        <v>278</v>
      </c>
      <c r="B93" s="23" t="s">
        <v>279</v>
      </c>
      <c r="C93" s="45">
        <v>300501</v>
      </c>
      <c r="D93" s="45">
        <v>16412</v>
      </c>
      <c r="E93" s="45">
        <v>16412</v>
      </c>
      <c r="F93" s="124">
        <f>E93/D93*100</f>
        <v>100</v>
      </c>
      <c r="G93" s="34"/>
      <c r="H93" s="34"/>
      <c r="I93" s="29"/>
      <c r="J93" s="34"/>
      <c r="K93" s="34"/>
      <c r="L93" s="34"/>
      <c r="M93" s="29"/>
      <c r="N93" s="34"/>
      <c r="O93" s="34"/>
      <c r="P93" s="34"/>
      <c r="Q93" s="29"/>
      <c r="R93" s="34"/>
      <c r="S93" s="34"/>
      <c r="T93" s="34"/>
    </row>
    <row r="94" spans="1:20" ht="12.75">
      <c r="A94" s="6" t="s">
        <v>280</v>
      </c>
      <c r="B94" s="19" t="s">
        <v>281</v>
      </c>
      <c r="C94" s="43"/>
      <c r="D94" s="43"/>
      <c r="E94" s="43"/>
      <c r="F94" s="43"/>
      <c r="G94" s="32"/>
      <c r="H94" s="32"/>
      <c r="I94" s="28"/>
      <c r="J94" s="32"/>
      <c r="K94" s="32"/>
      <c r="L94" s="32"/>
      <c r="M94" s="28"/>
      <c r="N94" s="32"/>
      <c r="O94" s="32"/>
      <c r="P94" s="32"/>
      <c r="Q94" s="28"/>
      <c r="R94" s="32"/>
      <c r="S94" s="32"/>
      <c r="T94" s="32"/>
    </row>
    <row r="95" spans="1:20" ht="12.75">
      <c r="A95" s="6" t="s">
        <v>282</v>
      </c>
      <c r="B95" s="19" t="s">
        <v>283</v>
      </c>
      <c r="C95" s="43"/>
      <c r="D95" s="43">
        <v>30090</v>
      </c>
      <c r="E95" s="43">
        <v>0</v>
      </c>
      <c r="F95" s="130">
        <v>0</v>
      </c>
      <c r="G95" s="32"/>
      <c r="H95" s="32"/>
      <c r="I95" s="28"/>
      <c r="J95" s="32"/>
      <c r="K95" s="32"/>
      <c r="L95" s="32"/>
      <c r="M95" s="28"/>
      <c r="N95" s="32"/>
      <c r="O95" s="32"/>
      <c r="P95" s="32"/>
      <c r="Q95" s="28"/>
      <c r="R95" s="32"/>
      <c r="S95" s="32"/>
      <c r="T95" s="32"/>
    </row>
    <row r="96" spans="1:20" ht="12.75">
      <c r="A96" s="10" t="s">
        <v>284</v>
      </c>
      <c r="B96" s="23" t="s">
        <v>285</v>
      </c>
      <c r="C96" s="45">
        <f>C94+C95</f>
        <v>0</v>
      </c>
      <c r="D96" s="45">
        <f>D94+D95</f>
        <v>30090</v>
      </c>
      <c r="E96" s="45">
        <f>E94+E95</f>
        <v>0</v>
      </c>
      <c r="F96" s="126">
        <v>0</v>
      </c>
      <c r="G96" s="34"/>
      <c r="H96" s="34"/>
      <c r="I96" s="29"/>
      <c r="J96" s="34"/>
      <c r="K96" s="34"/>
      <c r="L96" s="34"/>
      <c r="M96" s="29"/>
      <c r="N96" s="34"/>
      <c r="O96" s="34"/>
      <c r="P96" s="34"/>
      <c r="Q96" s="29"/>
      <c r="R96" s="34"/>
      <c r="S96" s="34"/>
      <c r="T96" s="34"/>
    </row>
    <row r="97" spans="1:20" ht="12.75">
      <c r="A97" s="10" t="s">
        <v>286</v>
      </c>
      <c r="B97" s="16" t="s">
        <v>287</v>
      </c>
      <c r="C97" s="45">
        <f>C93+C96</f>
        <v>300501</v>
      </c>
      <c r="D97" s="45">
        <f>D93+D96</f>
        <v>46502</v>
      </c>
      <c r="E97" s="45">
        <f>E93+E96</f>
        <v>16412</v>
      </c>
      <c r="F97" s="124">
        <f>E97/D97*100</f>
        <v>35.29310567287428</v>
      </c>
      <c r="G97" s="31"/>
      <c r="H97" s="31"/>
      <c r="I97" s="29"/>
      <c r="J97" s="31"/>
      <c r="K97" s="31"/>
      <c r="L97" s="31"/>
      <c r="M97" s="29"/>
      <c r="N97" s="31"/>
      <c r="O97" s="31"/>
      <c r="P97" s="31"/>
      <c r="Q97" s="29"/>
      <c r="R97" s="31"/>
      <c r="S97" s="31"/>
      <c r="T97" s="31"/>
    </row>
    <row r="98" spans="2:6" ht="12.75">
      <c r="B98" s="16" t="s">
        <v>71</v>
      </c>
      <c r="C98" s="45">
        <f>C86+C97</f>
        <v>2373580</v>
      </c>
      <c r="D98" s="45">
        <f>D86+D97</f>
        <v>2305352</v>
      </c>
      <c r="E98" s="45">
        <f>E86+E97</f>
        <v>2275262</v>
      </c>
      <c r="F98" s="124">
        <f>E98/D98*100</f>
        <v>98.69477632916795</v>
      </c>
    </row>
  </sheetData>
  <sheetProtection/>
  <mergeCells count="5">
    <mergeCell ref="C4:E4"/>
    <mergeCell ref="B2:B3"/>
    <mergeCell ref="C2:C3"/>
    <mergeCell ref="D2:D3"/>
    <mergeCell ref="E2:F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8" r:id="rId1"/>
  <headerFooter alignWithMargins="0">
    <oddHeader>&amp;C&amp;"Times New Roman,Félkövér"&amp;12Dél-alföldi Térségi Hulladékgazdálkodási Társulás költségvetése&amp;R&amp;"Times New Roman,Normál"
12.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.7109375" style="1" bestFit="1" customWidth="1"/>
    <col min="2" max="2" width="61.7109375" style="2" customWidth="1"/>
    <col min="3" max="3" width="9.140625" style="2" customWidth="1"/>
    <col min="4" max="4" width="10.28125" style="2" bestFit="1" customWidth="1"/>
    <col min="5" max="5" width="9.140625" style="2" customWidth="1"/>
    <col min="6" max="6" width="10.28125" style="2" bestFit="1" customWidth="1"/>
    <col min="7" max="7" width="10.421875" style="25" bestFit="1" customWidth="1"/>
    <col min="8" max="20" width="9.140625" style="25" customWidth="1"/>
  </cols>
  <sheetData>
    <row r="1" ht="12.75">
      <c r="E1" s="156" t="s">
        <v>577</v>
      </c>
    </row>
    <row r="2" spans="1:20" ht="12.75">
      <c r="A2" s="3"/>
      <c r="B2" s="170" t="s">
        <v>98</v>
      </c>
      <c r="C2" s="170" t="s">
        <v>99</v>
      </c>
      <c r="D2" s="172" t="s">
        <v>100</v>
      </c>
      <c r="E2" s="176" t="s">
        <v>6</v>
      </c>
      <c r="F2" s="17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4"/>
      <c r="B3" s="171"/>
      <c r="C3" s="171"/>
      <c r="D3" s="171"/>
      <c r="E3" s="178"/>
      <c r="F3" s="17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/>
      <c r="B4" s="5"/>
      <c r="C4" s="173" t="s">
        <v>101</v>
      </c>
      <c r="D4" s="174"/>
      <c r="E4" s="175"/>
      <c r="F4" s="121" t="s">
        <v>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6" t="s">
        <v>102</v>
      </c>
      <c r="B5" s="6" t="s">
        <v>103</v>
      </c>
      <c r="C5" s="7"/>
      <c r="D5" s="8"/>
      <c r="E5" s="7"/>
      <c r="F5" s="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.75">
      <c r="A6" s="6" t="s">
        <v>104</v>
      </c>
      <c r="B6" s="6" t="s">
        <v>105</v>
      </c>
      <c r="C6" s="7"/>
      <c r="D6" s="8"/>
      <c r="E6" s="7"/>
      <c r="F6" s="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5.5">
      <c r="A7" s="6" t="s">
        <v>106</v>
      </c>
      <c r="B7" s="9" t="s">
        <v>107</v>
      </c>
      <c r="C7" s="7"/>
      <c r="D7" s="8"/>
      <c r="E7" s="7"/>
      <c r="F7" s="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2.75">
      <c r="A8" s="6" t="s">
        <v>108</v>
      </c>
      <c r="B8" s="6" t="s">
        <v>109</v>
      </c>
      <c r="C8" s="7"/>
      <c r="D8" s="8"/>
      <c r="E8" s="7"/>
      <c r="F8" s="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6" t="s">
        <v>110</v>
      </c>
      <c r="B9" s="6" t="s">
        <v>111</v>
      </c>
      <c r="C9" s="7"/>
      <c r="D9" s="8"/>
      <c r="E9" s="7"/>
      <c r="F9" s="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6" t="s">
        <v>112</v>
      </c>
      <c r="B10" s="6" t="s">
        <v>113</v>
      </c>
      <c r="C10" s="7"/>
      <c r="D10" s="8"/>
      <c r="E10" s="7"/>
      <c r="F10" s="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10" t="s">
        <v>114</v>
      </c>
      <c r="B11" s="10" t="s">
        <v>115</v>
      </c>
      <c r="C11" s="11">
        <f>SUM(C5:C10)</f>
        <v>0</v>
      </c>
      <c r="D11" s="11">
        <f>SUM(D5:D10)</f>
        <v>0</v>
      </c>
      <c r="E11" s="11">
        <f>SUM(E5:E10)</f>
        <v>0</v>
      </c>
      <c r="F11" s="140">
        <f>SUM(F5:F10)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0" customHeight="1">
      <c r="A12" s="6" t="s">
        <v>116</v>
      </c>
      <c r="B12" s="9" t="s">
        <v>117</v>
      </c>
      <c r="C12" s="7"/>
      <c r="D12" s="8"/>
      <c r="E12" s="7"/>
      <c r="F12" s="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5.5">
      <c r="A13" s="6" t="s">
        <v>118</v>
      </c>
      <c r="B13" s="9" t="s">
        <v>119</v>
      </c>
      <c r="C13" s="7"/>
      <c r="D13" s="8"/>
      <c r="E13" s="7"/>
      <c r="F13" s="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>
      <c r="A14" s="6" t="s">
        <v>120</v>
      </c>
      <c r="B14" s="6" t="s">
        <v>121</v>
      </c>
      <c r="C14" s="7"/>
      <c r="D14" s="8"/>
      <c r="E14" s="7"/>
      <c r="F14" s="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>
      <c r="A15" s="10" t="s">
        <v>122</v>
      </c>
      <c r="B15" s="10" t="s">
        <v>123</v>
      </c>
      <c r="C15" s="11">
        <f>SUM(C11:C14)</f>
        <v>0</v>
      </c>
      <c r="D15" s="11">
        <f>SUM(D11:D14)</f>
        <v>0</v>
      </c>
      <c r="E15" s="11">
        <f>SUM(E11:E14)</f>
        <v>0</v>
      </c>
      <c r="F15" s="140">
        <f>SUM(F11:F14)</f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" t="s">
        <v>124</v>
      </c>
      <c r="B16" s="6" t="s">
        <v>125</v>
      </c>
      <c r="C16" s="7"/>
      <c r="D16" s="8"/>
      <c r="E16" s="7"/>
      <c r="F16" s="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5.5">
      <c r="A17" s="6" t="s">
        <v>126</v>
      </c>
      <c r="B17" s="9" t="s">
        <v>127</v>
      </c>
      <c r="C17" s="7"/>
      <c r="D17" s="8"/>
      <c r="E17" s="7"/>
      <c r="F17" s="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5.5">
      <c r="A18" s="6" t="s">
        <v>128</v>
      </c>
      <c r="B18" s="9" t="s">
        <v>129</v>
      </c>
      <c r="C18" s="7"/>
      <c r="D18" s="8"/>
      <c r="E18" s="7"/>
      <c r="F18" s="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6" t="s">
        <v>130</v>
      </c>
      <c r="B19" s="6" t="s">
        <v>131</v>
      </c>
      <c r="C19" s="7"/>
      <c r="D19" s="8"/>
      <c r="E19" s="7"/>
      <c r="F19" s="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0" t="s">
        <v>132</v>
      </c>
      <c r="B20" s="12" t="s">
        <v>133</v>
      </c>
      <c r="C20" s="11">
        <f>SUM(C16:C19)</f>
        <v>0</v>
      </c>
      <c r="D20" s="11">
        <f>SUM(D16:D19)</f>
        <v>0</v>
      </c>
      <c r="E20" s="11">
        <f>SUM(E16:E19)</f>
        <v>0</v>
      </c>
      <c r="F20" s="140">
        <f>SUM(F16:F19)</f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" t="s">
        <v>134</v>
      </c>
      <c r="B21" s="6" t="s">
        <v>135</v>
      </c>
      <c r="C21" s="7"/>
      <c r="D21" s="8"/>
      <c r="E21" s="7"/>
      <c r="F21" s="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6" t="s">
        <v>136</v>
      </c>
      <c r="B22" s="6" t="s">
        <v>137</v>
      </c>
      <c r="C22" s="7">
        <f>SUM(C23:C25)</f>
        <v>0</v>
      </c>
      <c r="D22" s="7">
        <f>SUM(D23:D25)</f>
        <v>0</v>
      </c>
      <c r="E22" s="7">
        <f>SUM(E23:E25)</f>
        <v>0</v>
      </c>
      <c r="F22" s="141">
        <f>SUM(F23:F25)</f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6" t="s">
        <v>138</v>
      </c>
      <c r="B23" s="6" t="s">
        <v>139</v>
      </c>
      <c r="C23" s="7"/>
      <c r="D23" s="8"/>
      <c r="E23" s="7"/>
      <c r="F23" s="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 customHeight="1">
      <c r="A24" s="6" t="s">
        <v>140</v>
      </c>
      <c r="B24" s="6" t="s">
        <v>141</v>
      </c>
      <c r="C24" s="7"/>
      <c r="D24" s="8"/>
      <c r="E24" s="7"/>
      <c r="F24" s="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6" t="s">
        <v>142</v>
      </c>
      <c r="B25" s="6" t="s">
        <v>143</v>
      </c>
      <c r="C25" s="7"/>
      <c r="D25" s="8"/>
      <c r="E25" s="7"/>
      <c r="F25" s="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 customHeight="1">
      <c r="A26" s="6" t="s">
        <v>144</v>
      </c>
      <c r="B26" s="6" t="s">
        <v>145</v>
      </c>
      <c r="C26" s="7">
        <f>C28</f>
        <v>0</v>
      </c>
      <c r="D26" s="7">
        <f>D28</f>
        <v>0</v>
      </c>
      <c r="E26" s="7">
        <f>E28</f>
        <v>0</v>
      </c>
      <c r="F26" s="141">
        <f>F28</f>
        <v>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5.5">
      <c r="A27" s="6" t="s">
        <v>146</v>
      </c>
      <c r="B27" s="9" t="s">
        <v>147</v>
      </c>
      <c r="C27" s="7"/>
      <c r="D27" s="8"/>
      <c r="E27" s="7"/>
      <c r="F27" s="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5.5">
      <c r="A28" s="6" t="s">
        <v>148</v>
      </c>
      <c r="B28" s="9" t="s">
        <v>149</v>
      </c>
      <c r="C28" s="7"/>
      <c r="D28" s="8"/>
      <c r="E28" s="7"/>
      <c r="F28" s="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6" t="s">
        <v>150</v>
      </c>
      <c r="B29" s="6" t="s">
        <v>151</v>
      </c>
      <c r="C29" s="7"/>
      <c r="D29" s="8"/>
      <c r="E29" s="7"/>
      <c r="F29" s="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6" t="s">
        <v>152</v>
      </c>
      <c r="B30" s="6" t="s">
        <v>153</v>
      </c>
      <c r="C30" s="7"/>
      <c r="D30" s="8"/>
      <c r="E30" s="7"/>
      <c r="F30" s="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10" t="s">
        <v>154</v>
      </c>
      <c r="B31" s="10" t="s">
        <v>155</v>
      </c>
      <c r="C31" s="11">
        <f>C21+C22+C26+C29+C30</f>
        <v>0</v>
      </c>
      <c r="D31" s="11">
        <f>D21+D22+D26+D29+D30</f>
        <v>0</v>
      </c>
      <c r="E31" s="11">
        <f>E21+E22+E26+E29+E30</f>
        <v>0</v>
      </c>
      <c r="F31" s="140">
        <f>F21+F22+F26+F29+F30</f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" t="s">
        <v>156</v>
      </c>
      <c r="B32" s="6" t="s">
        <v>157</v>
      </c>
      <c r="C32" s="7">
        <f>SUM(C33:C35)</f>
        <v>0</v>
      </c>
      <c r="D32" s="7">
        <f>SUM(D33:D35)</f>
        <v>0</v>
      </c>
      <c r="E32" s="7">
        <f>SUM(E33:E35)</f>
        <v>0</v>
      </c>
      <c r="F32" s="141">
        <f>SUM(F33:F35)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" t="s">
        <v>158</v>
      </c>
      <c r="B33" s="6" t="s">
        <v>159</v>
      </c>
      <c r="C33" s="7"/>
      <c r="D33" s="8"/>
      <c r="E33" s="7"/>
      <c r="F33" s="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6" t="s">
        <v>160</v>
      </c>
      <c r="B34" s="6" t="s">
        <v>161</v>
      </c>
      <c r="C34" s="7"/>
      <c r="D34" s="8"/>
      <c r="E34" s="7"/>
      <c r="F34" s="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6" t="s">
        <v>162</v>
      </c>
      <c r="B35" s="6" t="s">
        <v>163</v>
      </c>
      <c r="C35" s="7"/>
      <c r="D35" s="8"/>
      <c r="E35" s="7"/>
      <c r="F35" s="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10" t="s">
        <v>164</v>
      </c>
      <c r="B36" s="10" t="s">
        <v>165</v>
      </c>
      <c r="C36" s="11">
        <f>C32</f>
        <v>0</v>
      </c>
      <c r="D36" s="11">
        <f>D32</f>
        <v>0</v>
      </c>
      <c r="E36" s="11">
        <f>E32</f>
        <v>0</v>
      </c>
      <c r="F36" s="140">
        <f>F32</f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" t="s">
        <v>166</v>
      </c>
      <c r="B37" s="13" t="s">
        <v>167</v>
      </c>
      <c r="C37" s="14"/>
      <c r="D37" s="15"/>
      <c r="E37" s="14"/>
      <c r="F37" s="1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6" t="s">
        <v>168</v>
      </c>
      <c r="B38" s="13" t="s">
        <v>169</v>
      </c>
      <c r="C38" s="14"/>
      <c r="D38" s="15"/>
      <c r="E38" s="14"/>
      <c r="F38" s="15"/>
      <c r="G38" s="30"/>
      <c r="H38" s="3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6" t="s">
        <v>170</v>
      </c>
      <c r="B39" s="13" t="s">
        <v>171</v>
      </c>
      <c r="C39" s="14"/>
      <c r="D39" s="15"/>
      <c r="E39" s="14"/>
      <c r="F39" s="15"/>
      <c r="G39" s="30"/>
      <c r="H39" s="3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6" t="s">
        <v>172</v>
      </c>
      <c r="B40" s="13" t="s">
        <v>173</v>
      </c>
      <c r="C40" s="14"/>
      <c r="D40" s="15"/>
      <c r="E40" s="14"/>
      <c r="F40" s="15"/>
      <c r="G40" s="30"/>
      <c r="H40" s="3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" t="s">
        <v>174</v>
      </c>
      <c r="B41" s="13" t="s">
        <v>175</v>
      </c>
      <c r="C41" s="14"/>
      <c r="D41" s="15"/>
      <c r="E41" s="14"/>
      <c r="F41" s="15"/>
      <c r="G41" s="30"/>
      <c r="H41" s="3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6" t="s">
        <v>176</v>
      </c>
      <c r="B42" s="13" t="s">
        <v>177</v>
      </c>
      <c r="C42" s="14"/>
      <c r="D42" s="15"/>
      <c r="E42" s="14"/>
      <c r="F42" s="15"/>
      <c r="G42" s="30"/>
      <c r="H42" s="3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6" t="s">
        <v>178</v>
      </c>
      <c r="B43" s="13" t="s">
        <v>179</v>
      </c>
      <c r="C43" s="14"/>
      <c r="D43" s="15"/>
      <c r="E43" s="14"/>
      <c r="F43" s="1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6" t="s">
        <v>180</v>
      </c>
      <c r="B44" s="13" t="s">
        <v>181</v>
      </c>
      <c r="C44" s="14">
        <v>27</v>
      </c>
      <c r="D44" s="15">
        <v>0</v>
      </c>
      <c r="E44" s="15">
        <v>0</v>
      </c>
      <c r="F44" s="142"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10" t="s">
        <v>182</v>
      </c>
      <c r="B45" s="16" t="s">
        <v>183</v>
      </c>
      <c r="C45" s="17">
        <f>SUM(C37:C44)</f>
        <v>27</v>
      </c>
      <c r="D45" s="17">
        <f>SUM(D37:D44)</f>
        <v>0</v>
      </c>
      <c r="E45" s="17">
        <f>SUM(E37:E44)</f>
        <v>0</v>
      </c>
      <c r="F45" s="146">
        <f>SUM(F37:F44)</f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2.75">
      <c r="A46" s="6" t="s">
        <v>184</v>
      </c>
      <c r="B46" s="13" t="s">
        <v>185</v>
      </c>
      <c r="C46" s="14"/>
      <c r="D46" s="15"/>
      <c r="E46" s="14"/>
      <c r="F46" s="1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6" t="s">
        <v>186</v>
      </c>
      <c r="B47" s="13" t="s">
        <v>187</v>
      </c>
      <c r="C47" s="14"/>
      <c r="D47" s="15"/>
      <c r="E47" s="14"/>
      <c r="F47" s="1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2.75">
      <c r="A48" s="6" t="s">
        <v>188</v>
      </c>
      <c r="B48" s="13" t="s">
        <v>189</v>
      </c>
      <c r="C48" s="14"/>
      <c r="D48" s="15"/>
      <c r="E48" s="14"/>
      <c r="F48" s="15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>
      <c r="A49" s="10" t="s">
        <v>190</v>
      </c>
      <c r="B49" s="10" t="s">
        <v>191</v>
      </c>
      <c r="C49" s="11">
        <f>SUM(C46:C48)</f>
        <v>0</v>
      </c>
      <c r="D49" s="11">
        <f>SUM(D46:D48)</f>
        <v>0</v>
      </c>
      <c r="E49" s="11">
        <f>SUM(E46:E48)</f>
        <v>0</v>
      </c>
      <c r="F49" s="140">
        <f>SUM(F46:F48)</f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5.5">
      <c r="A50" s="6" t="s">
        <v>192</v>
      </c>
      <c r="B50" s="9" t="s">
        <v>193</v>
      </c>
      <c r="C50" s="7"/>
      <c r="D50" s="8"/>
      <c r="E50" s="7"/>
      <c r="F50" s="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2.75">
      <c r="A51" s="10" t="s">
        <v>194</v>
      </c>
      <c r="B51" s="10" t="s">
        <v>195</v>
      </c>
      <c r="C51" s="11">
        <f>C50</f>
        <v>0</v>
      </c>
      <c r="D51" s="11">
        <f>D50</f>
        <v>0</v>
      </c>
      <c r="E51" s="11">
        <f>E50</f>
        <v>0</v>
      </c>
      <c r="F51" s="140">
        <f>F50</f>
        <v>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5.5">
      <c r="A52" s="6" t="s">
        <v>196</v>
      </c>
      <c r="B52" s="9" t="s">
        <v>197</v>
      </c>
      <c r="C52" s="7"/>
      <c r="D52" s="8"/>
      <c r="E52" s="7"/>
      <c r="F52" s="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10" t="s">
        <v>198</v>
      </c>
      <c r="B53" s="10" t="s">
        <v>199</v>
      </c>
      <c r="C53" s="11">
        <f>C52</f>
        <v>0</v>
      </c>
      <c r="D53" s="11">
        <f>D52</f>
        <v>0</v>
      </c>
      <c r="E53" s="11">
        <f>E52</f>
        <v>0</v>
      </c>
      <c r="F53" s="140">
        <f>F52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4.75" customHeight="1">
      <c r="A54" s="10" t="s">
        <v>200</v>
      </c>
      <c r="B54" s="16" t="s">
        <v>201</v>
      </c>
      <c r="C54" s="17">
        <f>C15+C20+C36+C45+C49+C51+C53</f>
        <v>27</v>
      </c>
      <c r="D54" s="17">
        <f>D15+D20+D36+D45+D49+D51+D53</f>
        <v>0</v>
      </c>
      <c r="E54" s="17">
        <f>E15+E20+E36+E45+E49+E51+E53</f>
        <v>0</v>
      </c>
      <c r="F54" s="146">
        <f>F15+F20+F36+F45+F49+F51+F53</f>
        <v>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6" t="s">
        <v>202</v>
      </c>
      <c r="B55" s="6" t="s">
        <v>203</v>
      </c>
      <c r="C55" s="11"/>
      <c r="D55" s="18"/>
      <c r="E55" s="11"/>
      <c r="F55" s="1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6" t="s">
        <v>204</v>
      </c>
      <c r="B56" s="6" t="s">
        <v>205</v>
      </c>
      <c r="C56" s="11"/>
      <c r="D56" s="18"/>
      <c r="E56" s="11"/>
      <c r="F56" s="1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10" t="s">
        <v>206</v>
      </c>
      <c r="B57" s="10" t="s">
        <v>207</v>
      </c>
      <c r="C57" s="11">
        <f>C55+C56</f>
        <v>0</v>
      </c>
      <c r="D57" s="11">
        <f>D55+D56</f>
        <v>0</v>
      </c>
      <c r="E57" s="11">
        <f>E55+E56</f>
        <v>0</v>
      </c>
      <c r="F57" s="140">
        <f>F55+F56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10" t="s">
        <v>208</v>
      </c>
      <c r="B58" s="10" t="s">
        <v>209</v>
      </c>
      <c r="C58" s="11"/>
      <c r="D58" s="18"/>
      <c r="E58" s="11"/>
      <c r="F58" s="1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6" t="s">
        <v>210</v>
      </c>
      <c r="B59" s="6" t="s">
        <v>211</v>
      </c>
      <c r="C59" s="11"/>
      <c r="D59" s="18"/>
      <c r="E59" s="11"/>
      <c r="F59" s="1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" t="s">
        <v>212</v>
      </c>
      <c r="B60" s="6" t="s">
        <v>213</v>
      </c>
      <c r="C60" s="11"/>
      <c r="D60" s="18"/>
      <c r="E60" s="11"/>
      <c r="F60" s="1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6" t="s">
        <v>214</v>
      </c>
      <c r="B61" s="6" t="s">
        <v>215</v>
      </c>
      <c r="C61" s="11"/>
      <c r="D61" s="18"/>
      <c r="E61" s="11"/>
      <c r="F61" s="1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6" t="s">
        <v>216</v>
      </c>
      <c r="B62" s="6" t="s">
        <v>217</v>
      </c>
      <c r="C62" s="11"/>
      <c r="D62" s="18"/>
      <c r="E62" s="11"/>
      <c r="F62" s="1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" t="s">
        <v>218</v>
      </c>
      <c r="B63" s="6" t="s">
        <v>219</v>
      </c>
      <c r="C63" s="11"/>
      <c r="D63" s="18"/>
      <c r="E63" s="11"/>
      <c r="F63" s="1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10" t="s">
        <v>220</v>
      </c>
      <c r="B64" s="10" t="s">
        <v>221</v>
      </c>
      <c r="C64" s="11">
        <f>SUM(C59:C63)</f>
        <v>0</v>
      </c>
      <c r="D64" s="11">
        <f>SUM(D59:D63)</f>
        <v>0</v>
      </c>
      <c r="E64" s="11">
        <f>SUM(E59:E63)</f>
        <v>0</v>
      </c>
      <c r="F64" s="140">
        <f>SUM(F59:F63)</f>
        <v>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" t="s">
        <v>222</v>
      </c>
      <c r="B65" s="19" t="s">
        <v>223</v>
      </c>
      <c r="C65" s="14"/>
      <c r="D65" s="15"/>
      <c r="E65" s="14"/>
      <c r="F65" s="1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6" t="s">
        <v>224</v>
      </c>
      <c r="B66" s="13" t="s">
        <v>225</v>
      </c>
      <c r="C66" s="14"/>
      <c r="D66" s="15"/>
      <c r="E66" s="14"/>
      <c r="F66" s="15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2.75">
      <c r="A67" s="6" t="s">
        <v>226</v>
      </c>
      <c r="B67" s="20" t="s">
        <v>227</v>
      </c>
      <c r="C67" s="21"/>
      <c r="D67" s="22"/>
      <c r="E67" s="21"/>
      <c r="F67" s="2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2.75">
      <c r="A68" s="6" t="s">
        <v>228</v>
      </c>
      <c r="B68" s="19" t="s">
        <v>229</v>
      </c>
      <c r="C68" s="14"/>
      <c r="D68" s="15"/>
      <c r="E68" s="14"/>
      <c r="F68" s="15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6" t="s">
        <v>230</v>
      </c>
      <c r="B69" s="19" t="s">
        <v>231</v>
      </c>
      <c r="C69" s="14"/>
      <c r="D69" s="15"/>
      <c r="E69" s="14"/>
      <c r="F69" s="15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10" t="s">
        <v>232</v>
      </c>
      <c r="B70" s="23" t="s">
        <v>233</v>
      </c>
      <c r="C70" s="17">
        <f>SUM(C65:C69)</f>
        <v>0</v>
      </c>
      <c r="D70" s="17">
        <f>SUM(D65:D69)</f>
        <v>0</v>
      </c>
      <c r="E70" s="17">
        <f>SUM(E65:E69)</f>
        <v>0</v>
      </c>
      <c r="F70" s="146">
        <f>SUM(F65:F69)</f>
        <v>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25.5">
      <c r="A71" s="6" t="s">
        <v>234</v>
      </c>
      <c r="B71" s="9" t="s">
        <v>235</v>
      </c>
      <c r="C71" s="14"/>
      <c r="D71" s="15"/>
      <c r="E71" s="14"/>
      <c r="F71" s="15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5.5">
      <c r="A72" s="6" t="s">
        <v>236</v>
      </c>
      <c r="B72" s="9" t="s">
        <v>237</v>
      </c>
      <c r="C72" s="14"/>
      <c r="D72" s="15"/>
      <c r="E72" s="14"/>
      <c r="F72" s="15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6" t="s">
        <v>238</v>
      </c>
      <c r="B73" s="13" t="s">
        <v>239</v>
      </c>
      <c r="C73" s="14"/>
      <c r="D73" s="15"/>
      <c r="E73" s="14"/>
      <c r="F73" s="15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2.75">
      <c r="A74" s="6" t="s">
        <v>240</v>
      </c>
      <c r="B74" s="6" t="s">
        <v>241</v>
      </c>
      <c r="C74" s="14"/>
      <c r="D74" s="15"/>
      <c r="E74" s="14"/>
      <c r="F74" s="15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2.75">
      <c r="A75" s="6" t="s">
        <v>242</v>
      </c>
      <c r="B75" s="6" t="s">
        <v>243</v>
      </c>
      <c r="C75" s="14"/>
      <c r="D75" s="15"/>
      <c r="E75" s="14"/>
      <c r="F75" s="15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ht="12.75">
      <c r="A76" s="6" t="s">
        <v>244</v>
      </c>
      <c r="B76" s="6" t="s">
        <v>245</v>
      </c>
      <c r="C76" s="14"/>
      <c r="D76" s="15"/>
      <c r="E76" s="14"/>
      <c r="F76" s="15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12.75">
      <c r="A77" s="6" t="s">
        <v>246</v>
      </c>
      <c r="B77" s="6" t="s">
        <v>247</v>
      </c>
      <c r="C77" s="14"/>
      <c r="D77" s="15"/>
      <c r="E77" s="14"/>
      <c r="F77" s="15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2.75" customHeight="1">
      <c r="A78" s="6" t="s">
        <v>248</v>
      </c>
      <c r="B78" s="13" t="s">
        <v>249</v>
      </c>
      <c r="C78" s="14">
        <v>27</v>
      </c>
      <c r="D78" s="15">
        <v>0</v>
      </c>
      <c r="E78" s="15">
        <v>0</v>
      </c>
      <c r="F78" s="142">
        <v>0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2.75">
      <c r="A79" s="10" t="s">
        <v>250</v>
      </c>
      <c r="B79" s="23" t="s">
        <v>251</v>
      </c>
      <c r="C79" s="17">
        <f>SUM(C71:C78)</f>
        <v>27</v>
      </c>
      <c r="D79" s="17">
        <f>SUM(D71:D78)</f>
        <v>0</v>
      </c>
      <c r="E79" s="17">
        <f>SUM(E71:E78)</f>
        <v>0</v>
      </c>
      <c r="F79" s="146">
        <f>SUM(F71:F78)</f>
        <v>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2.75" customHeight="1">
      <c r="A80" s="10" t="s">
        <v>252</v>
      </c>
      <c r="B80" s="16" t="s">
        <v>253</v>
      </c>
      <c r="C80" s="17"/>
      <c r="D80" s="24"/>
      <c r="E80" s="17"/>
      <c r="F80" s="24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2.75" customHeight="1">
      <c r="A81" s="10" t="s">
        <v>254</v>
      </c>
      <c r="B81" s="16" t="s">
        <v>255</v>
      </c>
      <c r="C81" s="17"/>
      <c r="D81" s="24"/>
      <c r="E81" s="17"/>
      <c r="F81" s="24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25.5">
      <c r="A82" s="6" t="s">
        <v>256</v>
      </c>
      <c r="B82" s="9" t="s">
        <v>257</v>
      </c>
      <c r="C82" s="14"/>
      <c r="D82" s="15"/>
      <c r="E82" s="14"/>
      <c r="F82" s="15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 customHeight="1">
      <c r="A83" s="6" t="s">
        <v>258</v>
      </c>
      <c r="B83" s="19" t="s">
        <v>259</v>
      </c>
      <c r="C83" s="14"/>
      <c r="D83" s="15"/>
      <c r="E83" s="14"/>
      <c r="F83" s="15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 customHeight="1">
      <c r="A84" s="6" t="s">
        <v>260</v>
      </c>
      <c r="B84" s="13" t="s">
        <v>261</v>
      </c>
      <c r="C84" s="14"/>
      <c r="D84" s="15"/>
      <c r="E84" s="14"/>
      <c r="F84" s="15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2.75" customHeight="1">
      <c r="A85" s="10" t="s">
        <v>262</v>
      </c>
      <c r="B85" s="23" t="s">
        <v>263</v>
      </c>
      <c r="C85" s="17">
        <f>SUM(C82:C84)</f>
        <v>0</v>
      </c>
      <c r="D85" s="17">
        <f>SUM(D82:D84)</f>
        <v>0</v>
      </c>
      <c r="E85" s="17">
        <f>SUM(E82:E84)</f>
        <v>0</v>
      </c>
      <c r="F85" s="146">
        <f>SUM(F82:F84)</f>
        <v>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25.5" customHeight="1">
      <c r="A86" s="10" t="s">
        <v>264</v>
      </c>
      <c r="B86" s="16" t="s">
        <v>265</v>
      </c>
      <c r="C86" s="17">
        <f>C57+C58+C64+C70+C79+C80+C81+C85</f>
        <v>27</v>
      </c>
      <c r="D86" s="17">
        <f>D57+D58+D64+D70+D79+D80+D81+D85</f>
        <v>0</v>
      </c>
      <c r="E86" s="17">
        <f>E57+E58+E64+E70+E79+E80+E81+E85</f>
        <v>0</v>
      </c>
      <c r="F86" s="146">
        <f>F57+F58+F64+F70+F79+F80+F81+F85</f>
        <v>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1" s="36" customFormat="1" ht="12.75">
      <c r="A87" s="10" t="s">
        <v>266</v>
      </c>
      <c r="B87" s="23" t="s">
        <v>267</v>
      </c>
      <c r="C87" s="17"/>
      <c r="D87" s="17"/>
      <c r="E87" s="17"/>
      <c r="F87" s="17"/>
      <c r="G87" s="34"/>
      <c r="H87" s="34"/>
      <c r="I87" s="29"/>
      <c r="J87" s="34"/>
      <c r="K87" s="34"/>
      <c r="L87" s="34"/>
      <c r="M87" s="29"/>
      <c r="N87" s="34"/>
      <c r="O87" s="34"/>
      <c r="P87" s="34"/>
      <c r="Q87" s="29"/>
      <c r="R87" s="34"/>
      <c r="S87" s="34"/>
      <c r="T87" s="34"/>
      <c r="U87" s="35"/>
    </row>
    <row r="88" spans="1:21" s="36" customFormat="1" ht="12.75">
      <c r="A88" s="10" t="s">
        <v>268</v>
      </c>
      <c r="B88" s="23" t="s">
        <v>269</v>
      </c>
      <c r="C88" s="17"/>
      <c r="D88" s="17"/>
      <c r="E88" s="17"/>
      <c r="F88" s="17"/>
      <c r="G88" s="34"/>
      <c r="H88" s="34"/>
      <c r="I88" s="29"/>
      <c r="J88" s="34"/>
      <c r="K88" s="34"/>
      <c r="L88" s="34"/>
      <c r="M88" s="29"/>
      <c r="N88" s="34"/>
      <c r="O88" s="34"/>
      <c r="P88" s="34"/>
      <c r="Q88" s="29"/>
      <c r="R88" s="34"/>
      <c r="S88" s="34"/>
      <c r="T88" s="34"/>
      <c r="U88" s="35"/>
    </row>
    <row r="89" spans="1:21" ht="12.75">
      <c r="A89" s="6" t="s">
        <v>270</v>
      </c>
      <c r="B89" s="19" t="s">
        <v>271</v>
      </c>
      <c r="C89" s="14"/>
      <c r="D89" s="14"/>
      <c r="E89" s="14"/>
      <c r="F89" s="14"/>
      <c r="G89" s="32"/>
      <c r="H89" s="32"/>
      <c r="I89" s="28"/>
      <c r="J89" s="32"/>
      <c r="K89" s="32"/>
      <c r="L89" s="32"/>
      <c r="M89" s="28"/>
      <c r="N89" s="32"/>
      <c r="O89" s="32"/>
      <c r="P89" s="32"/>
      <c r="Q89" s="28"/>
      <c r="R89" s="32"/>
      <c r="S89" s="32"/>
      <c r="T89" s="32"/>
      <c r="U89" s="37"/>
    </row>
    <row r="90" spans="1:21" ht="12.75">
      <c r="A90" s="6" t="s">
        <v>272</v>
      </c>
      <c r="B90" s="19" t="s">
        <v>273</v>
      </c>
      <c r="C90" s="14"/>
      <c r="D90" s="14"/>
      <c r="E90" s="14"/>
      <c r="F90" s="14"/>
      <c r="G90" s="32"/>
      <c r="H90" s="32"/>
      <c r="I90" s="28"/>
      <c r="J90" s="32"/>
      <c r="K90" s="32"/>
      <c r="L90" s="32"/>
      <c r="M90" s="28"/>
      <c r="N90" s="32"/>
      <c r="O90" s="32"/>
      <c r="P90" s="32"/>
      <c r="Q90" s="28"/>
      <c r="R90" s="32"/>
      <c r="S90" s="32"/>
      <c r="T90" s="32"/>
      <c r="U90" s="37"/>
    </row>
    <row r="91" spans="1:21" ht="12.75">
      <c r="A91" s="10" t="s">
        <v>274</v>
      </c>
      <c r="B91" s="23" t="s">
        <v>275</v>
      </c>
      <c r="C91" s="17">
        <f>C89+C90</f>
        <v>0</v>
      </c>
      <c r="D91" s="17">
        <f>D89+D90</f>
        <v>0</v>
      </c>
      <c r="E91" s="17">
        <f>E89+E90</f>
        <v>0</v>
      </c>
      <c r="F91" s="146">
        <f>F89+F90</f>
        <v>0</v>
      </c>
      <c r="G91" s="34"/>
      <c r="H91" s="34"/>
      <c r="I91" s="29"/>
      <c r="J91" s="34"/>
      <c r="K91" s="34"/>
      <c r="L91" s="34"/>
      <c r="M91" s="29"/>
      <c r="N91" s="34"/>
      <c r="O91" s="34"/>
      <c r="P91" s="34"/>
      <c r="Q91" s="29"/>
      <c r="R91" s="34"/>
      <c r="S91" s="34"/>
      <c r="T91" s="34"/>
      <c r="U91" s="37"/>
    </row>
    <row r="92" spans="1:21" ht="24" customHeight="1">
      <c r="A92" s="10" t="s">
        <v>276</v>
      </c>
      <c r="B92" s="16" t="s">
        <v>277</v>
      </c>
      <c r="C92" s="17">
        <f>C87+C88+C91</f>
        <v>0</v>
      </c>
      <c r="D92" s="17">
        <f>D87+D88+D91</f>
        <v>0</v>
      </c>
      <c r="E92" s="17">
        <f>E87+E88+E91</f>
        <v>0</v>
      </c>
      <c r="F92" s="146">
        <f>F87+F88+F91</f>
        <v>0</v>
      </c>
      <c r="G92" s="31"/>
      <c r="H92" s="31"/>
      <c r="I92" s="29"/>
      <c r="J92" s="31"/>
      <c r="K92" s="31"/>
      <c r="L92" s="31"/>
      <c r="M92" s="29"/>
      <c r="N92" s="31"/>
      <c r="O92" s="31"/>
      <c r="P92" s="31"/>
      <c r="Q92" s="29"/>
      <c r="R92" s="31"/>
      <c r="S92" s="31"/>
      <c r="T92" s="31"/>
      <c r="U92" s="37"/>
    </row>
    <row r="93" spans="1:21" s="36" customFormat="1" ht="12.75">
      <c r="A93" s="10" t="s">
        <v>278</v>
      </c>
      <c r="B93" s="23" t="s">
        <v>279</v>
      </c>
      <c r="C93" s="17"/>
      <c r="D93" s="17"/>
      <c r="E93" s="17"/>
      <c r="F93" s="17"/>
      <c r="G93" s="34"/>
      <c r="H93" s="34"/>
      <c r="I93" s="29"/>
      <c r="J93" s="34"/>
      <c r="K93" s="34"/>
      <c r="L93" s="34"/>
      <c r="M93" s="29"/>
      <c r="N93" s="34"/>
      <c r="O93" s="34"/>
      <c r="P93" s="34"/>
      <c r="Q93" s="29"/>
      <c r="R93" s="34"/>
      <c r="S93" s="34"/>
      <c r="T93" s="34"/>
      <c r="U93" s="35"/>
    </row>
    <row r="94" spans="1:21" ht="12.75">
      <c r="A94" s="6" t="s">
        <v>280</v>
      </c>
      <c r="B94" s="19" t="s">
        <v>281</v>
      </c>
      <c r="C94" s="14"/>
      <c r="D94" s="14"/>
      <c r="E94" s="14"/>
      <c r="F94" s="14"/>
      <c r="G94" s="32"/>
      <c r="H94" s="32"/>
      <c r="I94" s="28"/>
      <c r="J94" s="32"/>
      <c r="K94" s="32"/>
      <c r="L94" s="32"/>
      <c r="M94" s="28"/>
      <c r="N94" s="32"/>
      <c r="O94" s="32"/>
      <c r="P94" s="32"/>
      <c r="Q94" s="28"/>
      <c r="R94" s="32"/>
      <c r="S94" s="32"/>
      <c r="T94" s="32"/>
      <c r="U94" s="37"/>
    </row>
    <row r="95" spans="1:21" ht="12.75">
      <c r="A95" s="6" t="s">
        <v>282</v>
      </c>
      <c r="B95" s="19" t="s">
        <v>283</v>
      </c>
      <c r="C95" s="14"/>
      <c r="D95" s="14"/>
      <c r="E95" s="14"/>
      <c r="F95" s="14"/>
      <c r="G95" s="32"/>
      <c r="H95" s="32"/>
      <c r="I95" s="28"/>
      <c r="J95" s="32"/>
      <c r="K95" s="32"/>
      <c r="L95" s="32"/>
      <c r="M95" s="28"/>
      <c r="N95" s="32"/>
      <c r="O95" s="32"/>
      <c r="P95" s="32"/>
      <c r="Q95" s="28"/>
      <c r="R95" s="32"/>
      <c r="S95" s="32"/>
      <c r="T95" s="32"/>
      <c r="U95" s="37"/>
    </row>
    <row r="96" spans="1:21" ht="12.75">
      <c r="A96" s="10" t="s">
        <v>284</v>
      </c>
      <c r="B96" s="23" t="s">
        <v>285</v>
      </c>
      <c r="C96" s="17">
        <f>C94+C95</f>
        <v>0</v>
      </c>
      <c r="D96" s="17">
        <f>D94+D95</f>
        <v>0</v>
      </c>
      <c r="E96" s="17">
        <f>E94+E95</f>
        <v>0</v>
      </c>
      <c r="F96" s="146">
        <f>F94+F95</f>
        <v>0</v>
      </c>
      <c r="G96" s="34"/>
      <c r="H96" s="34"/>
      <c r="I96" s="29"/>
      <c r="J96" s="34"/>
      <c r="K96" s="34"/>
      <c r="L96" s="34"/>
      <c r="M96" s="29"/>
      <c r="N96" s="34"/>
      <c r="O96" s="34"/>
      <c r="P96" s="34"/>
      <c r="Q96" s="29"/>
      <c r="R96" s="34"/>
      <c r="S96" s="34"/>
      <c r="T96" s="34"/>
      <c r="U96" s="37"/>
    </row>
    <row r="97" spans="1:21" ht="24" customHeight="1">
      <c r="A97" s="10" t="s">
        <v>286</v>
      </c>
      <c r="B97" s="16" t="s">
        <v>287</v>
      </c>
      <c r="C97" s="17">
        <f>C93+C96</f>
        <v>0</v>
      </c>
      <c r="D97" s="17">
        <f>D93+D96</f>
        <v>0</v>
      </c>
      <c r="E97" s="17">
        <f>E93+E96</f>
        <v>0</v>
      </c>
      <c r="F97" s="146">
        <f>F93+F96</f>
        <v>0</v>
      </c>
      <c r="G97" s="31"/>
      <c r="H97" s="31"/>
      <c r="I97" s="29"/>
      <c r="J97" s="31"/>
      <c r="K97" s="31"/>
      <c r="L97" s="31"/>
      <c r="M97" s="29"/>
      <c r="N97" s="31"/>
      <c r="O97" s="31"/>
      <c r="P97" s="31"/>
      <c r="Q97" s="29"/>
      <c r="R97" s="31"/>
      <c r="S97" s="31"/>
      <c r="T97" s="31"/>
      <c r="U97" s="37"/>
    </row>
    <row r="98" spans="2:21" ht="12.75">
      <c r="B98" s="16" t="s">
        <v>71</v>
      </c>
      <c r="C98" s="17">
        <f>C86+C97</f>
        <v>27</v>
      </c>
      <c r="D98" s="17">
        <f>D86+D97</f>
        <v>0</v>
      </c>
      <c r="E98" s="17">
        <f>E86+E97</f>
        <v>0</v>
      </c>
      <c r="F98" s="146">
        <f>F86+F97</f>
        <v>0</v>
      </c>
      <c r="U98" s="37"/>
    </row>
  </sheetData>
  <sheetProtection/>
  <mergeCells count="5">
    <mergeCell ref="C4:E4"/>
    <mergeCell ref="B2:B3"/>
    <mergeCell ref="C2:C3"/>
    <mergeCell ref="D2:D3"/>
    <mergeCell ref="E2:F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7" r:id="rId1"/>
  <headerFooter alignWithMargins="0">
    <oddHeader>&amp;C&amp;"Times New Roman,Félkövér"&amp;12Tisza-Maros Szög Szúnyoggyérítési Önkormányzati társulás költségvetése&amp;R&amp;"Times New Roman,Normál"
13. számú melléklete</oddHeader>
  </headerFooter>
  <rowBreaks count="1" manualBreakCount="1">
    <brk id="49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4.7109375" style="0" customWidth="1"/>
    <col min="2" max="2" width="30.57421875" style="0" customWidth="1"/>
    <col min="3" max="3" width="13.7109375" style="0" customWidth="1"/>
    <col min="4" max="4" width="12.7109375" style="0" customWidth="1"/>
    <col min="5" max="5" width="15.421875" style="0" customWidth="1"/>
    <col min="6" max="6" width="14.00390625" style="0" customWidth="1"/>
    <col min="7" max="7" width="12.00390625" style="0" customWidth="1"/>
    <col min="8" max="8" width="11.28125" style="0" customWidth="1"/>
    <col min="9" max="10" width="12.421875" style="0" customWidth="1"/>
    <col min="11" max="12" width="14.140625" style="0" customWidth="1"/>
  </cols>
  <sheetData>
    <row r="1" ht="13.5" thickBot="1">
      <c r="L1" s="132" t="s">
        <v>578</v>
      </c>
    </row>
    <row r="2" spans="1:12" ht="26.25" customHeight="1" thickBot="1">
      <c r="A2" s="190" t="s">
        <v>298</v>
      </c>
      <c r="B2" s="190" t="s">
        <v>299</v>
      </c>
      <c r="C2" s="188" t="s">
        <v>300</v>
      </c>
      <c r="D2" s="192"/>
      <c r="E2" s="192" t="s">
        <v>301</v>
      </c>
      <c r="F2" s="192"/>
      <c r="G2" s="192" t="s">
        <v>8</v>
      </c>
      <c r="H2" s="192"/>
      <c r="I2" s="192" t="s">
        <v>302</v>
      </c>
      <c r="J2" s="189"/>
      <c r="K2" s="188" t="s">
        <v>9</v>
      </c>
      <c r="L2" s="189"/>
    </row>
    <row r="3" spans="1:12" ht="13.5" thickBot="1">
      <c r="A3" s="191"/>
      <c r="B3" s="191"/>
      <c r="C3" s="61" t="s">
        <v>10</v>
      </c>
      <c r="D3" s="118" t="s">
        <v>11</v>
      </c>
      <c r="E3" s="117" t="s">
        <v>10</v>
      </c>
      <c r="F3" s="118" t="s">
        <v>11</v>
      </c>
      <c r="G3" s="117" t="s">
        <v>10</v>
      </c>
      <c r="H3" s="118" t="s">
        <v>11</v>
      </c>
      <c r="I3" s="117" t="s">
        <v>10</v>
      </c>
      <c r="J3" s="118" t="s">
        <v>11</v>
      </c>
      <c r="K3" s="117" t="s">
        <v>10</v>
      </c>
      <c r="L3" s="119" t="s">
        <v>11</v>
      </c>
    </row>
    <row r="4" spans="1:12" ht="12.75">
      <c r="A4" s="62" t="s">
        <v>102</v>
      </c>
      <c r="B4" s="185" t="s">
        <v>62</v>
      </c>
      <c r="C4" s="186"/>
      <c r="D4" s="186"/>
      <c r="E4" s="186"/>
      <c r="F4" s="186"/>
      <c r="G4" s="186"/>
      <c r="H4" s="186"/>
      <c r="I4" s="186"/>
      <c r="J4" s="120"/>
      <c r="K4" s="63"/>
      <c r="L4" s="63"/>
    </row>
    <row r="5" spans="1:12" ht="12.75">
      <c r="A5" s="187"/>
      <c r="B5" s="65" t="s">
        <v>63</v>
      </c>
      <c r="C5" s="102">
        <v>12</v>
      </c>
      <c r="D5" s="102">
        <v>12</v>
      </c>
      <c r="E5" s="104">
        <v>0</v>
      </c>
      <c r="F5" s="104">
        <v>0</v>
      </c>
      <c r="G5" s="104">
        <v>2</v>
      </c>
      <c r="H5" s="104">
        <v>1.2</v>
      </c>
      <c r="I5" s="104">
        <v>0</v>
      </c>
      <c r="J5" s="104">
        <v>0</v>
      </c>
      <c r="K5" s="96">
        <f>C5+E5+G5+I5</f>
        <v>14</v>
      </c>
      <c r="L5" s="96">
        <f>D5+F5+H5+J5</f>
        <v>13.2</v>
      </c>
    </row>
    <row r="6" spans="1:12" ht="13.5" thickBot="1">
      <c r="A6" s="187"/>
      <c r="B6" s="65" t="s">
        <v>303</v>
      </c>
      <c r="C6" s="102">
        <v>0</v>
      </c>
      <c r="D6" s="102">
        <v>0</v>
      </c>
      <c r="E6" s="104">
        <v>0</v>
      </c>
      <c r="F6" s="104">
        <v>0</v>
      </c>
      <c r="G6" s="104">
        <v>2</v>
      </c>
      <c r="H6" s="104">
        <v>2</v>
      </c>
      <c r="I6" s="104">
        <v>0</v>
      </c>
      <c r="J6" s="104">
        <v>0</v>
      </c>
      <c r="K6" s="96">
        <f>C6+E6+G6+I6</f>
        <v>2</v>
      </c>
      <c r="L6" s="96">
        <f>D6+F6+H6+J6</f>
        <v>2</v>
      </c>
    </row>
    <row r="7" spans="1:12" ht="13.5" thickBot="1">
      <c r="A7" s="187"/>
      <c r="B7" s="66" t="s">
        <v>292</v>
      </c>
      <c r="C7" s="103">
        <f aca="true" t="shared" si="0" ref="C7:L7">SUM(C5:C6)</f>
        <v>12</v>
      </c>
      <c r="D7" s="103">
        <f t="shared" si="0"/>
        <v>12</v>
      </c>
      <c r="E7" s="105">
        <f t="shared" si="0"/>
        <v>0</v>
      </c>
      <c r="F7" s="105">
        <f t="shared" si="0"/>
        <v>0</v>
      </c>
      <c r="G7" s="105">
        <f t="shared" si="0"/>
        <v>4</v>
      </c>
      <c r="H7" s="105">
        <f t="shared" si="0"/>
        <v>3.2</v>
      </c>
      <c r="I7" s="105">
        <f t="shared" si="0"/>
        <v>0</v>
      </c>
      <c r="J7" s="105">
        <f t="shared" si="0"/>
        <v>0</v>
      </c>
      <c r="K7" s="99">
        <f t="shared" si="0"/>
        <v>16</v>
      </c>
      <c r="L7" s="99">
        <f t="shared" si="0"/>
        <v>15.2</v>
      </c>
    </row>
    <row r="8" spans="1:12" ht="12.75">
      <c r="A8" s="64" t="s">
        <v>104</v>
      </c>
      <c r="B8" s="185" t="s">
        <v>304</v>
      </c>
      <c r="C8" s="186"/>
      <c r="D8" s="186"/>
      <c r="E8" s="186"/>
      <c r="F8" s="186"/>
      <c r="G8" s="186"/>
      <c r="H8" s="186"/>
      <c r="I8" s="186"/>
      <c r="J8" s="120"/>
      <c r="K8" s="101"/>
      <c r="L8" s="101"/>
    </row>
    <row r="9" spans="1:12" ht="12.75">
      <c r="A9" s="187"/>
      <c r="B9" s="65" t="s">
        <v>305</v>
      </c>
      <c r="C9" s="104">
        <v>0</v>
      </c>
      <c r="D9" s="104">
        <v>0</v>
      </c>
      <c r="E9" s="104">
        <v>3</v>
      </c>
      <c r="F9" s="104">
        <v>3</v>
      </c>
      <c r="G9" s="104">
        <v>0</v>
      </c>
      <c r="H9" s="104">
        <v>0</v>
      </c>
      <c r="I9" s="104">
        <v>0</v>
      </c>
      <c r="J9" s="104">
        <v>0</v>
      </c>
      <c r="K9" s="96">
        <f aca="true" t="shared" si="1" ref="K9:L11">C9+E9+G9+I9</f>
        <v>3</v>
      </c>
      <c r="L9" s="96">
        <f t="shared" si="1"/>
        <v>3</v>
      </c>
    </row>
    <row r="10" spans="1:12" ht="12.75">
      <c r="A10" s="187"/>
      <c r="B10" s="65" t="s">
        <v>306</v>
      </c>
      <c r="C10" s="104">
        <v>0</v>
      </c>
      <c r="D10" s="104">
        <v>0</v>
      </c>
      <c r="E10" s="104">
        <v>1</v>
      </c>
      <c r="F10" s="104">
        <v>1</v>
      </c>
      <c r="G10" s="104">
        <v>0</v>
      </c>
      <c r="H10" s="104">
        <v>0</v>
      </c>
      <c r="I10" s="104">
        <v>0</v>
      </c>
      <c r="J10" s="104">
        <v>0</v>
      </c>
      <c r="K10" s="96">
        <f t="shared" si="1"/>
        <v>1</v>
      </c>
      <c r="L10" s="96">
        <f t="shared" si="1"/>
        <v>1</v>
      </c>
    </row>
    <row r="11" spans="1:12" ht="13.5" thickBot="1">
      <c r="A11" s="187"/>
      <c r="B11" s="65" t="s">
        <v>307</v>
      </c>
      <c r="C11" s="104">
        <v>0</v>
      </c>
      <c r="D11" s="104">
        <v>0</v>
      </c>
      <c r="E11" s="104">
        <v>0</v>
      </c>
      <c r="F11" s="104">
        <v>0</v>
      </c>
      <c r="G11" s="104">
        <v>0.8</v>
      </c>
      <c r="H11" s="104">
        <v>0.8</v>
      </c>
      <c r="I11" s="104">
        <v>0</v>
      </c>
      <c r="J11" s="104">
        <v>0</v>
      </c>
      <c r="K11" s="96">
        <f t="shared" si="1"/>
        <v>0.8</v>
      </c>
      <c r="L11" s="96">
        <f t="shared" si="1"/>
        <v>0.8</v>
      </c>
    </row>
    <row r="12" spans="1:12" ht="13.5" thickBot="1">
      <c r="A12" s="187"/>
      <c r="B12" s="66" t="s">
        <v>292</v>
      </c>
      <c r="C12" s="106">
        <f>SUM(C9:C11)</f>
        <v>0</v>
      </c>
      <c r="D12" s="106"/>
      <c r="E12" s="106">
        <f>SUM(E9:E11)</f>
        <v>4</v>
      </c>
      <c r="F12" s="106"/>
      <c r="G12" s="106">
        <f>SUM(G9:G11)</f>
        <v>0.8</v>
      </c>
      <c r="H12" s="106"/>
      <c r="I12" s="105">
        <f>SUM(I9:I11)</f>
        <v>0</v>
      </c>
      <c r="J12" s="123"/>
      <c r="K12" s="99">
        <f>SUM(K9:K11)</f>
        <v>4.8</v>
      </c>
      <c r="L12" s="99">
        <f>SUM(L9:L11)</f>
        <v>4.8</v>
      </c>
    </row>
    <row r="13" spans="1:12" ht="12.75">
      <c r="A13" s="64" t="s">
        <v>106</v>
      </c>
      <c r="B13" s="185" t="s">
        <v>308</v>
      </c>
      <c r="C13" s="186"/>
      <c r="D13" s="186"/>
      <c r="E13" s="186"/>
      <c r="F13" s="186"/>
      <c r="G13" s="186"/>
      <c r="H13" s="186"/>
      <c r="I13" s="186"/>
      <c r="J13" s="120"/>
      <c r="K13" s="101"/>
      <c r="L13" s="101"/>
    </row>
    <row r="14" spans="1:12" ht="12.75">
      <c r="A14" s="64"/>
      <c r="B14" s="65" t="s">
        <v>65</v>
      </c>
      <c r="C14" s="102">
        <v>2</v>
      </c>
      <c r="D14" s="102">
        <v>2</v>
      </c>
      <c r="E14" s="102">
        <v>0</v>
      </c>
      <c r="F14" s="102">
        <v>0</v>
      </c>
      <c r="G14" s="102">
        <v>0</v>
      </c>
      <c r="H14" s="102">
        <v>0</v>
      </c>
      <c r="I14" s="102">
        <v>6</v>
      </c>
      <c r="J14" s="102">
        <v>6</v>
      </c>
      <c r="K14" s="96">
        <f aca="true" t="shared" si="2" ref="K14:L17">C14+E14+G14+I14</f>
        <v>8</v>
      </c>
      <c r="L14" s="96">
        <f t="shared" si="2"/>
        <v>8</v>
      </c>
    </row>
    <row r="15" spans="1:12" ht="12.75">
      <c r="A15" s="64"/>
      <c r="B15" s="65" t="s">
        <v>64</v>
      </c>
      <c r="C15" s="102">
        <v>0</v>
      </c>
      <c r="D15" s="102">
        <v>0</v>
      </c>
      <c r="E15" s="102">
        <v>0</v>
      </c>
      <c r="F15" s="102">
        <v>0</v>
      </c>
      <c r="G15" s="102">
        <v>1</v>
      </c>
      <c r="H15" s="102">
        <v>1</v>
      </c>
      <c r="I15" s="102">
        <v>0</v>
      </c>
      <c r="J15" s="102">
        <v>0</v>
      </c>
      <c r="K15" s="96">
        <f t="shared" si="2"/>
        <v>1</v>
      </c>
      <c r="L15" s="96">
        <f t="shared" si="2"/>
        <v>1</v>
      </c>
    </row>
    <row r="16" spans="1:12" ht="12.75">
      <c r="A16" s="64"/>
      <c r="B16" s="65" t="s">
        <v>68</v>
      </c>
      <c r="C16" s="102">
        <v>0</v>
      </c>
      <c r="D16" s="102">
        <v>0</v>
      </c>
      <c r="E16" s="102">
        <v>2</v>
      </c>
      <c r="F16" s="102">
        <v>1.8</v>
      </c>
      <c r="G16" s="102">
        <v>0</v>
      </c>
      <c r="H16" s="102">
        <v>0</v>
      </c>
      <c r="I16" s="102">
        <v>0</v>
      </c>
      <c r="J16" s="102">
        <v>0</v>
      </c>
      <c r="K16" s="96">
        <f t="shared" si="2"/>
        <v>2</v>
      </c>
      <c r="L16" s="96">
        <f t="shared" si="2"/>
        <v>1.8</v>
      </c>
    </row>
    <row r="17" spans="1:12" ht="13.5" thickBot="1">
      <c r="A17" s="64"/>
      <c r="B17" s="65" t="s">
        <v>66</v>
      </c>
      <c r="C17" s="102">
        <v>0</v>
      </c>
      <c r="D17" s="102">
        <v>0</v>
      </c>
      <c r="E17" s="102">
        <v>0</v>
      </c>
      <c r="F17" s="102">
        <v>0</v>
      </c>
      <c r="G17" s="102">
        <v>24</v>
      </c>
      <c r="H17" s="102">
        <v>23.9</v>
      </c>
      <c r="I17" s="102">
        <v>0</v>
      </c>
      <c r="J17" s="102">
        <v>0</v>
      </c>
      <c r="K17" s="96">
        <f t="shared" si="2"/>
        <v>24</v>
      </c>
      <c r="L17" s="96">
        <f t="shared" si="2"/>
        <v>23.9</v>
      </c>
    </row>
    <row r="18" spans="1:12" ht="13.5" thickBot="1">
      <c r="A18" s="67"/>
      <c r="B18" s="66" t="s">
        <v>292</v>
      </c>
      <c r="C18" s="97">
        <f aca="true" t="shared" si="3" ref="C18:L18">SUM(C14:C17)</f>
        <v>2</v>
      </c>
      <c r="D18" s="97">
        <f t="shared" si="3"/>
        <v>2</v>
      </c>
      <c r="E18" s="97">
        <f t="shared" si="3"/>
        <v>2</v>
      </c>
      <c r="F18" s="97">
        <f t="shared" si="3"/>
        <v>1.8</v>
      </c>
      <c r="G18" s="97">
        <f t="shared" si="3"/>
        <v>25</v>
      </c>
      <c r="H18" s="97">
        <f t="shared" si="3"/>
        <v>24.9</v>
      </c>
      <c r="I18" s="103">
        <f t="shared" si="3"/>
        <v>6</v>
      </c>
      <c r="J18" s="103">
        <f t="shared" si="3"/>
        <v>6</v>
      </c>
      <c r="K18" s="99">
        <f t="shared" si="3"/>
        <v>35</v>
      </c>
      <c r="L18" s="99">
        <f t="shared" si="3"/>
        <v>34.7</v>
      </c>
    </row>
    <row r="19" spans="1:12" ht="12.75">
      <c r="A19" s="69" t="s">
        <v>108</v>
      </c>
      <c r="B19" s="185" t="s">
        <v>314</v>
      </c>
      <c r="C19" s="186"/>
      <c r="D19" s="186"/>
      <c r="E19" s="186"/>
      <c r="F19" s="186"/>
      <c r="G19" s="186"/>
      <c r="H19" s="186"/>
      <c r="I19" s="186"/>
      <c r="J19" s="120"/>
      <c r="K19" s="96"/>
      <c r="L19" s="96"/>
    </row>
    <row r="20" spans="1:12" ht="12.75">
      <c r="A20" s="68"/>
      <c r="B20" s="65" t="s">
        <v>310</v>
      </c>
      <c r="C20" s="102">
        <v>0</v>
      </c>
      <c r="D20" s="102">
        <v>0</v>
      </c>
      <c r="E20" s="102">
        <v>8</v>
      </c>
      <c r="F20" s="102">
        <v>9</v>
      </c>
      <c r="G20" s="102">
        <v>0</v>
      </c>
      <c r="H20" s="102">
        <v>0</v>
      </c>
      <c r="I20" s="102">
        <v>0</v>
      </c>
      <c r="J20" s="102">
        <v>0</v>
      </c>
      <c r="K20" s="96">
        <f aca="true" t="shared" si="4" ref="K20:L23">C20+E20+G20+I20</f>
        <v>8</v>
      </c>
      <c r="L20" s="96">
        <f t="shared" si="4"/>
        <v>9</v>
      </c>
    </row>
    <row r="21" spans="1:12" ht="12.75">
      <c r="A21" s="68"/>
      <c r="B21" s="65" t="s">
        <v>311</v>
      </c>
      <c r="C21" s="102">
        <v>0</v>
      </c>
      <c r="D21" s="102">
        <v>0</v>
      </c>
      <c r="E21" s="102">
        <v>432</v>
      </c>
      <c r="F21" s="102">
        <v>432</v>
      </c>
      <c r="G21" s="102">
        <v>0</v>
      </c>
      <c r="H21" s="102">
        <v>0</v>
      </c>
      <c r="I21" s="102">
        <v>0</v>
      </c>
      <c r="J21" s="102">
        <v>0</v>
      </c>
      <c r="K21" s="96">
        <f t="shared" si="4"/>
        <v>432</v>
      </c>
      <c r="L21" s="96">
        <f t="shared" si="4"/>
        <v>432</v>
      </c>
    </row>
    <row r="22" spans="1:12" ht="12.75">
      <c r="A22" s="68"/>
      <c r="B22" s="65" t="s">
        <v>312</v>
      </c>
      <c r="C22" s="102">
        <v>0</v>
      </c>
      <c r="D22" s="102">
        <v>0</v>
      </c>
      <c r="E22" s="102">
        <v>44</v>
      </c>
      <c r="F22" s="102">
        <v>37</v>
      </c>
      <c r="G22" s="102">
        <v>0</v>
      </c>
      <c r="H22" s="102">
        <v>1</v>
      </c>
      <c r="I22" s="102">
        <v>0</v>
      </c>
      <c r="J22" s="102">
        <v>0</v>
      </c>
      <c r="K22" s="96">
        <f t="shared" si="4"/>
        <v>44</v>
      </c>
      <c r="L22" s="96">
        <f t="shared" si="4"/>
        <v>38</v>
      </c>
    </row>
    <row r="23" spans="1:12" ht="13.5" thickBot="1">
      <c r="A23" s="68"/>
      <c r="B23" s="65" t="s">
        <v>313</v>
      </c>
      <c r="C23" s="102">
        <v>0</v>
      </c>
      <c r="D23" s="102">
        <v>0</v>
      </c>
      <c r="E23" s="102">
        <v>74</v>
      </c>
      <c r="F23" s="102">
        <v>73</v>
      </c>
      <c r="G23" s="102">
        <v>0</v>
      </c>
      <c r="H23" s="102">
        <v>0</v>
      </c>
      <c r="I23" s="102">
        <v>0</v>
      </c>
      <c r="J23" s="102">
        <v>0</v>
      </c>
      <c r="K23" s="96">
        <f t="shared" si="4"/>
        <v>74</v>
      </c>
      <c r="L23" s="96">
        <f t="shared" si="4"/>
        <v>73</v>
      </c>
    </row>
    <row r="24" spans="1:12" ht="13.5" thickBot="1">
      <c r="A24" s="67"/>
      <c r="B24" s="66" t="s">
        <v>292</v>
      </c>
      <c r="C24" s="97">
        <f aca="true" t="shared" si="5" ref="C24:L24">SUM(C20:C23)</f>
        <v>0</v>
      </c>
      <c r="D24" s="97">
        <f t="shared" si="5"/>
        <v>0</v>
      </c>
      <c r="E24" s="97">
        <f t="shared" si="5"/>
        <v>558</v>
      </c>
      <c r="F24" s="97">
        <f t="shared" si="5"/>
        <v>551</v>
      </c>
      <c r="G24" s="97">
        <f t="shared" si="5"/>
        <v>0</v>
      </c>
      <c r="H24" s="97">
        <f t="shared" si="5"/>
        <v>1</v>
      </c>
      <c r="I24" s="103">
        <f t="shared" si="5"/>
        <v>0</v>
      </c>
      <c r="J24" s="103">
        <f t="shared" si="5"/>
        <v>0</v>
      </c>
      <c r="K24" s="99">
        <f t="shared" si="5"/>
        <v>558</v>
      </c>
      <c r="L24" s="99">
        <f t="shared" si="5"/>
        <v>552</v>
      </c>
    </row>
    <row r="25" spans="1:12" ht="16.5" thickBot="1">
      <c r="A25" s="183" t="s">
        <v>309</v>
      </c>
      <c r="B25" s="184"/>
      <c r="C25" s="98">
        <f aca="true" t="shared" si="6" ref="C25:J25">C7+C12+C18+C24</f>
        <v>14</v>
      </c>
      <c r="D25" s="98">
        <f t="shared" si="6"/>
        <v>14</v>
      </c>
      <c r="E25" s="98">
        <f t="shared" si="6"/>
        <v>564</v>
      </c>
      <c r="F25" s="98">
        <f t="shared" si="6"/>
        <v>552.8</v>
      </c>
      <c r="G25" s="98">
        <f t="shared" si="6"/>
        <v>29.8</v>
      </c>
      <c r="H25" s="98">
        <f t="shared" si="6"/>
        <v>29.099999999999998</v>
      </c>
      <c r="I25" s="122">
        <f t="shared" si="6"/>
        <v>6</v>
      </c>
      <c r="J25" s="122">
        <f t="shared" si="6"/>
        <v>6</v>
      </c>
      <c r="K25" s="100">
        <f>K12+K7+K18+K24</f>
        <v>613.8</v>
      </c>
      <c r="L25" s="100">
        <f>L12+L7+L18+L24</f>
        <v>606.7</v>
      </c>
    </row>
    <row r="26" ht="12.75">
      <c r="I26" s="88"/>
    </row>
    <row r="27" ht="12.75">
      <c r="I27" s="37"/>
    </row>
    <row r="29" ht="12.75">
      <c r="I29" s="37"/>
    </row>
    <row r="35" ht="12.75">
      <c r="D35" s="37"/>
    </row>
  </sheetData>
  <sheetProtection/>
  <mergeCells count="14">
    <mergeCell ref="K2:L2"/>
    <mergeCell ref="A2:A3"/>
    <mergeCell ref="B2:B3"/>
    <mergeCell ref="B4:I4"/>
    <mergeCell ref="C2:D2"/>
    <mergeCell ref="E2:F2"/>
    <mergeCell ref="G2:H2"/>
    <mergeCell ref="I2:J2"/>
    <mergeCell ref="A25:B25"/>
    <mergeCell ref="B19:I19"/>
    <mergeCell ref="A5:A7"/>
    <mergeCell ref="B8:I8"/>
    <mergeCell ref="A9:A12"/>
    <mergeCell ref="B13:I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&amp;C&amp;"Times New Roman,Félkövér"&amp;12Deszk Község Önkormányzata (intézményei és társulások) engedélyezett létszámkerete&amp;R
&amp;"Times New Roman,Normál"14.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/>
  <cp:lastModifiedBy>Polg. Hiv.</cp:lastModifiedBy>
  <cp:lastPrinted>2016-05-23T12:07:40Z</cp:lastPrinted>
  <dcterms:created xsi:type="dcterms:W3CDTF">2014-02-04T15:02:39Z</dcterms:created>
  <dcterms:modified xsi:type="dcterms:W3CDTF">2016-05-23T12:07:42Z</dcterms:modified>
  <cp:category/>
  <cp:version/>
  <cp:contentType/>
  <cp:contentStatus/>
</cp:coreProperties>
</file>