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0"/>
  </bookViews>
  <sheets>
    <sheet name="bor." sheetId="1" r:id="rId1"/>
    <sheet name="Mérleg" sheetId="2" r:id="rId2"/>
    <sheet name="Bevételek" sheetId="3" r:id="rId3"/>
    <sheet name="Köt.önként v. bevétel " sheetId="4" r:id="rId4"/>
    <sheet name="Korm.funkciók" sheetId="5" r:id="rId5"/>
    <sheet name="Köt. önként v. kiadás" sheetId="6" r:id="rId6"/>
    <sheet name="ellátottak juttatásai " sheetId="7" r:id="rId7"/>
    <sheet name="Pe. átadások" sheetId="8" r:id="rId8"/>
    <sheet name="8.beruházás" sheetId="9" r:id="rId9"/>
    <sheet name="9.felújítás" sheetId="10" r:id="rId10"/>
    <sheet name="10.közgazd. mérleg" sheetId="11" r:id="rId11"/>
    <sheet name="11.előirányzat felh.ü." sheetId="12" r:id="rId12"/>
    <sheet name="12.részvények" sheetId="13" r:id="rId13"/>
    <sheet name="13.Közvtett tám." sheetId="14" r:id="rId14"/>
    <sheet name="14.Adósságot" sheetId="15" r:id="rId15"/>
    <sheet name="Munka1" sheetId="16" r:id="rId16"/>
  </sheets>
  <definedNames/>
  <calcPr fullCalcOnLoad="1"/>
</workbook>
</file>

<file path=xl/comments3.xml><?xml version="1.0" encoding="utf-8"?>
<comments xmlns="http://schemas.openxmlformats.org/spreadsheetml/2006/main">
  <authors>
    <author>halaszne</author>
  </authors>
  <commentList>
    <comment ref="H77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<sst xmlns="http://schemas.openxmlformats.org/spreadsheetml/2006/main" count="852" uniqueCount="495">
  <si>
    <t>tervezett</t>
  </si>
  <si>
    <t>%-a</t>
  </si>
  <si>
    <t>Porpác község Önkormányzata</t>
  </si>
  <si>
    <t>Megnevezés</t>
  </si>
  <si>
    <t>tervezett előirányzat</t>
  </si>
  <si>
    <t>Társadalom-, szociálpolitikai  és egyéb társadalombiztosítási kiadásai</t>
  </si>
  <si>
    <t>Eseti társadalom, szociálpolitikai és egyéb társadalombiztosítási</t>
  </si>
  <si>
    <t>Működési célú szociális támogatások összesen:</t>
  </si>
  <si>
    <t>PORPÁC KÖZSÉG ÖNKORMÁNYZATA</t>
  </si>
  <si>
    <t>tervezett  előirányzat</t>
  </si>
  <si>
    <t>Vasi Volán részére működési hozzájárulás</t>
  </si>
  <si>
    <t>EGYÉB MŰKÖDÉSI ÉS FELHALMOZÁSI KIADÁSAI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</si>
  <si>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</si>
  <si>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</si>
  <si>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</si>
  <si>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 KIADÁSOK ÖSSZESEN:</t>
  </si>
  <si>
    <t>sor-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</si>
  <si>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</si>
  <si>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</si>
  <si>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</si>
  <si>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</si>
  <si>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</si>
  <si>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</si>
  <si>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</si>
  <si>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</si>
  <si>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</si>
  <si>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</si>
  <si>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</si>
  <si>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</si>
  <si>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</si>
  <si>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</si>
  <si>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</si>
  <si>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</si>
  <si>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</si>
  <si>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</si>
  <si>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</si>
  <si>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</si>
  <si>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</si>
  <si>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</si>
  <si>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</si>
  <si>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</si>
  <si>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</si>
  <si>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</si>
  <si>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</si>
  <si>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</si>
  <si>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</si>
  <si>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</si>
  <si>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</si>
  <si>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</si>
  <si>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</si>
  <si>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</si>
  <si>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</si>
  <si>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</si>
  <si>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</si>
  <si>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</si>
  <si>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</si>
  <si>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</si>
  <si>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</si>
  <si>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</si>
  <si>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</si>
  <si>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</si>
  <si>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</si>
  <si>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</si>
  <si>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</si>
  <si>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</si>
  <si>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</si>
  <si>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</si>
  <si>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</si>
  <si>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</si>
  <si>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</si>
  <si>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</si>
  <si>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</si>
  <si>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</si>
  <si>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</si>
  <si>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</si>
  <si>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</si>
  <si>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</si>
  <si>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</si>
  <si>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</si>
  <si>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</si>
  <si>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</si>
  <si>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</si>
  <si>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</si>
  <si>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</si>
  <si>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</si>
  <si>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</si>
  <si>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</si>
  <si>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BEVÉTELEK:</t>
  </si>
  <si>
    <t>MŰKÖDÉSI TÁMOGATÁSOK ÁLLAMHÁZTARTÁSON BELÜLRŐL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</si>
  <si>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</si>
  <si>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</si>
  <si>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</si>
  <si>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</si>
  <si>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</si>
  <si>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</si>
  <si>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</si>
  <si>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</si>
  <si>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</si>
  <si>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</si>
  <si>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</si>
  <si>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</si>
  <si>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>KIADÁSOK:</t>
  </si>
  <si>
    <t>MŰKÖDÉSI KIADÁSOK</t>
  </si>
  <si>
    <t xml:space="preserve"> ebből:</t>
  </si>
  <si>
    <t>FELHALMOZÁSI KIADÁSOK</t>
  </si>
  <si>
    <t>FINANSZÍROZÁSI KIADÁSOK</t>
  </si>
  <si>
    <t xml:space="preserve">           befektetési célú részesedések vásárlása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</si>
  <si>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</si>
  <si>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</si>
  <si>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</si>
  <si>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</si>
  <si>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</si>
  <si>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</si>
  <si>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</si>
  <si>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</si>
  <si>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</si>
  <si>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</si>
  <si>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</si>
  <si>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</si>
  <si>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</si>
  <si>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</si>
  <si>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</si>
  <si>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</si>
  <si>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</si>
  <si>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</si>
  <si>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</si>
  <si>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</si>
  <si>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</si>
  <si>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</si>
  <si>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Települési önkormányzatok működésének támogatása összesen:</t>
  </si>
  <si>
    <t>Települési önkormányzatok szociális, gyermekjóléti és gyermekétkeztetési feladatainak támogatása összesen:</t>
  </si>
  <si>
    <t>Könyvtári, közművelődési és múzeumi feladatok támogatása</t>
  </si>
  <si>
    <t>d.</t>
  </si>
  <si>
    <t>II.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</si>
  <si>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</si>
  <si>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</si>
  <si>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</si>
  <si>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</si>
  <si>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</si>
  <si>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</si>
  <si>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</si>
  <si>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</si>
  <si>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</si>
  <si>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</si>
  <si>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</si>
  <si>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</si>
  <si>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</si>
  <si>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</si>
  <si>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</si>
  <si>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</si>
  <si>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</si>
  <si>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</si>
  <si>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</si>
  <si>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</si>
  <si>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Kamatbevételek</t>
  </si>
  <si>
    <t>MŰKÖDÉSI BEVÉTELEK ÖSSZESEN:</t>
  </si>
  <si>
    <t>V.</t>
  </si>
  <si>
    <t>KÖLTSÉGVETÉSI BEVÉTELEK</t>
  </si>
  <si>
    <t>VI.</t>
  </si>
  <si>
    <t>FINANSZÍROZÁSI BEVÉTELEK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</si>
  <si>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</si>
  <si>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</si>
  <si>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</si>
  <si>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</si>
  <si>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</si>
  <si>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</si>
  <si>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</si>
  <si>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</si>
  <si>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</si>
  <si>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</si>
  <si>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</si>
  <si>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</si>
  <si>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</si>
  <si>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</si>
  <si>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</si>
  <si>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</si>
  <si>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</si>
  <si>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</si>
  <si>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</si>
  <si>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</si>
  <si>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</si>
  <si>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063020</t>
  </si>
  <si>
    <t>Víztermelés, kezelés, ellátás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</si>
  <si>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</si>
  <si>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</si>
  <si>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</si>
  <si>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</si>
  <si>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</si>
  <si>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</si>
  <si>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</si>
  <si>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</si>
  <si>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Gyermekvédelmi pénzbeli és természetbeni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</si>
  <si>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</si>
  <si>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</si>
  <si>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</si>
  <si>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</si>
  <si>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>POPRÁC KÖZSÉG ÖNKORMÁNYZATA</t>
  </si>
  <si>
    <t>változás</t>
  </si>
  <si>
    <t>egyéb önkormányzati feladatok támogatása</t>
  </si>
  <si>
    <t>d.  Lakott külterületettel kapcsolatos feladatok támogatása</t>
  </si>
  <si>
    <t>Települési önkormányzatok szociális feladatainak egyéb támogatása</t>
  </si>
  <si>
    <t>Helyi önkormányzatok  működésének  általános támogatása összesen:</t>
  </si>
  <si>
    <t>Felhalmozási célú önkormányzati támogatások bevételei</t>
  </si>
  <si>
    <t>Felhalmozási célú önkormányzati támogatások bevételei összesen:</t>
  </si>
  <si>
    <t>FELHALMOZÁSI CÉLÚ ÁTVETT PÉNZESZKÖZÖK ÖSSZESEN:</t>
  </si>
  <si>
    <t>Előző évi költségvetési maradvány igénybevétele</t>
  </si>
  <si>
    <t>maradvány igénybevétele belső hiány finanszírozására</t>
  </si>
  <si>
    <t>Felhalmozási célú visszatérítendő támogatások, kölcsönök visszatérülése államháztartáson kívülről</t>
  </si>
  <si>
    <t>-2-</t>
  </si>
  <si>
    <t>települési önkormányzatok nyilvános könyvtári és közművelődési feladatainak támogatása</t>
  </si>
  <si>
    <t>III.Települési önkormányzatok szociális, gyermekjóléti és gyermekétkeztetési feladatainak támogatása</t>
  </si>
  <si>
    <t>IV.Települési önkormányzatok kulturális feladatainak támogatása</t>
  </si>
  <si>
    <t>ebből: beszámítás</t>
  </si>
  <si>
    <t>Települési önkormányzatok kulturális feladatainak támogatása</t>
  </si>
  <si>
    <t>II. EGYÉB MŰKÖDÉSI CÉLÚ TÁMOGATÁSOK BEVÉTELEI ÁLLAMHÁZTARTÁSON BELÜLRŐL</t>
  </si>
  <si>
    <t>előző évi költségvetési maradvány igénybevétele</t>
  </si>
  <si>
    <t>Rendszeres gyermekvédelmi Erzsébet utalvány</t>
  </si>
  <si>
    <t>2015. március 01-jétől hatályos Szoc. tr. alapján bevezetésre kerülő települési támogatások:</t>
  </si>
  <si>
    <t>Lakhatáshoz kapcsolódó rendszeres kiadások viseléséhez nyújtható települési támogatás</t>
  </si>
  <si>
    <t>Rendkívüli települési támogatás</t>
  </si>
  <si>
    <t>A Képviselő-testület döntésén alapuló szociális ellátások:</t>
  </si>
  <si>
    <t>Időskorúak támogatása</t>
  </si>
  <si>
    <t>Újszülöttek támogatása</t>
  </si>
  <si>
    <t>juttatások:</t>
  </si>
  <si>
    <t>052020</t>
  </si>
  <si>
    <t>Szennyvíz gyűjtése, tisztítása, elhelyezése</t>
  </si>
  <si>
    <t>082092</t>
  </si>
  <si>
    <t>Közművelődés -hagyományos közösségi kulturális értékek gondozása</t>
  </si>
  <si>
    <t>094260</t>
  </si>
  <si>
    <t>Hallgatói és oktatói ösztöndíjak, egyéb juttatások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</si>
  <si>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</si>
  <si>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</si>
  <si>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</si>
  <si>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</si>
  <si>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</si>
  <si>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</si>
  <si>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</si>
  <si>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</si>
  <si>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</si>
  <si>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</si>
  <si>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</si>
  <si>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</si>
  <si>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</si>
  <si>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</si>
  <si>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</si>
  <si>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 xml:space="preserve"> Ft</t>
  </si>
  <si>
    <t>Összesen:</t>
  </si>
  <si>
    <t xml:space="preserve"> 2. Méltányossági eljárás</t>
  </si>
  <si>
    <t xml:space="preserve"> - fizetési halasztás</t>
  </si>
  <si>
    <t>-</t>
  </si>
  <si>
    <t xml:space="preserve"> - részletfizetés</t>
  </si>
  <si>
    <t xml:space="preserve"> - elengedés</t>
  </si>
  <si>
    <t xml:space="preserve"> összesen:</t>
  </si>
  <si>
    <t>2. Gépjárműadó</t>
  </si>
  <si>
    <t>Összesen   Ft</t>
  </si>
  <si>
    <t>költségvetési szerv, társadalmi szervezet</t>
  </si>
  <si>
    <t>Gjt. 5.§.a-b.pont</t>
  </si>
  <si>
    <t>egyház</t>
  </si>
  <si>
    <t>Gjt. 5.§. d. pont</t>
  </si>
  <si>
    <t>súlyos mozgáskorlátozottak</t>
  </si>
  <si>
    <t>Gjt. 5.§. f. pont</t>
  </si>
  <si>
    <t>adóalanyok</t>
  </si>
  <si>
    <t>Gjt. 6.§. (2) bek.</t>
  </si>
  <si>
    <t>Gjt. 6.§.(3) bek.</t>
  </si>
  <si>
    <t>Gjt. 6.§.(2) bek.</t>
  </si>
  <si>
    <t>Gjt. 6.§. 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</si>
  <si>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</si>
  <si>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</si>
  <si>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</si>
  <si>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</si>
  <si>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 Ft)</t>
  </si>
  <si>
    <t>összesen                  ( Ft)</t>
  </si>
  <si>
    <t>magánszemély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</si>
  <si>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</si>
  <si>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</si>
  <si>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</si>
  <si>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3. ellátottak térítési díjának, illetve kártérítésének méltányossági alapon történő elengedésének összege</t>
  </si>
  <si>
    <t>4. egyéb nyújtott kedvezmény vagy kölcsön elengedésének összege</t>
  </si>
  <si>
    <t>részvényei, részesedései, értékpapírjai</t>
  </si>
  <si>
    <t>Részvények, részesedések</t>
  </si>
  <si>
    <t>25% alatti részesedés:</t>
  </si>
  <si>
    <t>VASI-VÍZ Rt.</t>
  </si>
  <si>
    <t>Ft</t>
  </si>
  <si>
    <t>Részesedések, részvények mindösszesen: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</si>
  <si>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</si>
  <si>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</si>
  <si>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</si>
  <si>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</si>
  <si>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</si>
  <si>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</si>
  <si>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</si>
  <si>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</si>
  <si>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</si>
  <si>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</si>
  <si>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</si>
  <si>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</si>
  <si>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</si>
  <si>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</si>
  <si>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</si>
  <si>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</si>
  <si>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</si>
  <si>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</si>
  <si>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</si>
  <si>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</si>
  <si>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</si>
  <si>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</si>
  <si>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</si>
  <si>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</si>
  <si>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</si>
  <si>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</si>
  <si>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</si>
  <si>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</si>
  <si>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</si>
  <si>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</si>
  <si>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</si>
  <si>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</si>
  <si>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</si>
  <si>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</si>
  <si>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</si>
  <si>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</si>
  <si>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</si>
  <si>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</si>
  <si>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</si>
  <si>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</si>
  <si>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</si>
  <si>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PORPÁC KÖZSÉG ÖNKORMÁNYZATA  BEVÉTELI ELŐIRÁNYZATAI</t>
  </si>
  <si>
    <t>KÖTELEZŐ, ÖNKÉNT VÁLLALAT ÁLLAMI ( ÁLLAMIGAZGATÁSI ) FELADATOK SZERINTI BONTÁSBAN</t>
  </si>
  <si>
    <t>kormány- zati funkció száma</t>
  </si>
  <si>
    <t>bevétel        összesen:</t>
  </si>
  <si>
    <t>e b b ő l</t>
  </si>
  <si>
    <t>kötelező</t>
  </si>
  <si>
    <t xml:space="preserve">önként vállalt </t>
  </si>
  <si>
    <t>állami ( államigazgatási )</t>
  </si>
  <si>
    <t>f e l a d a t</t>
  </si>
  <si>
    <t>018010</t>
  </si>
  <si>
    <t>Önkormányzatok elszámolásai a központi költségvetéssel</t>
  </si>
  <si>
    <t>KÖTELEZŐ, ÖNKÉNT VÁLLALT ÉS  ÁLLAMI ( ÁLLAMIGAZGATÁSI ) FELADATAINAK KIADÁSAI</t>
  </si>
  <si>
    <t>Egyéb szociális természetbeni és pénzbeni ellátások</t>
  </si>
  <si>
    <t>állami                        ( államigazgatási )</t>
  </si>
  <si>
    <t>- Tartalékok ( felhalmozási célú )</t>
  </si>
  <si>
    <t>költségvetési rendelet</t>
  </si>
  <si>
    <t>Gyermekvédelmi pénzbeni és természetbeni ellátások</t>
  </si>
  <si>
    <t>Önkormányzatok funkcióra nem sorolható bevételei államháztartáson kívülről</t>
  </si>
  <si>
    <t>Faligondnoki szolgálat</t>
  </si>
  <si>
    <t>Önkormányzatok elszámolása központi költségvetéssel</t>
  </si>
  <si>
    <t xml:space="preserve"> c, Egyes szociális feladatok támogatása -szociális étkeztetés</t>
  </si>
  <si>
    <t xml:space="preserve"> e, Falugondnoki szolgálat</t>
  </si>
  <si>
    <t>Gyermekétkeztetés támogatása</t>
  </si>
  <si>
    <t>c,  Rászoruló gyermekek intéznényen kívüli szünidei étkeztetésének támogatása</t>
  </si>
  <si>
    <t>Önkormányzatok  elszámolásai a központi költségvetéssel</t>
  </si>
  <si>
    <t>Szennyvízgyűjtése, tisztítása,elhelyezése</t>
  </si>
  <si>
    <t>Közművelődés-hagyományos közösségi kulturális értékek gondozása</t>
  </si>
  <si>
    <t>Falugondnoki, tanyaondnoki szolgálat</t>
  </si>
  <si>
    <t>Civil szervezetek támogatása</t>
  </si>
  <si>
    <t>ÁHT-n belüli megelőleg. visszafiz.</t>
  </si>
  <si>
    <t>Áht-n belüli megelőlegezések visszafizetése</t>
  </si>
  <si>
    <t xml:space="preserve"> - Áht.n belüli megelőlegezések visszafizetése</t>
  </si>
  <si>
    <t xml:space="preserve"> ebből: Áht-n belüli megelőlegezések visszafizetése</t>
  </si>
  <si>
    <t>megnevezés</t>
  </si>
  <si>
    <t>Saját bevétel és adósságot keletkeztető ügyletből eredő fizetési kötelezettség összegei</t>
  </si>
  <si>
    <t>helyi adók</t>
  </si>
  <si>
    <t>önkormányzati vagyon és az önkormányzatot megillető vagyoni értékű jog értékesítéséből és hasznosításából származó bevétel</t>
  </si>
  <si>
    <t>az osztalék, a koncessziós díj és a hozambevétel,</t>
  </si>
  <si>
    <t>a tárgyi eszköz és az immateriális jószág, részvény, részesedés, vállalat értékesítéséből vagy privatizációból származó bevétel</t>
  </si>
  <si>
    <t>bírság-, pótlék- és díjbevétel</t>
  </si>
  <si>
    <t>önkormányzat saját bevételei:</t>
  </si>
  <si>
    <t>saját bevételek  50 %-a</t>
  </si>
  <si>
    <t>fizetési kötelezettség összesen</t>
  </si>
  <si>
    <t xml:space="preserve"> -    </t>
  </si>
  <si>
    <t>Fizetési kötelezettséggel csökkentett saját bevétel összege</t>
  </si>
  <si>
    <t>év</t>
  </si>
  <si>
    <t>sor-            szám</t>
  </si>
  <si>
    <t>Porpác község Önkormányzat saját bevételeinek, valamint az adósságot keletkeztető ügyleteiből eredő</t>
  </si>
  <si>
    <t>fizetési kötezettségeinek bemutatása</t>
  </si>
  <si>
    <t>kezesség- illetve garancia vállalással kapcsolatos megtérülések</t>
  </si>
  <si>
    <t>felvett, átvállalt hitel, kölcsön és annak aktuális tőketartozása</t>
  </si>
  <si>
    <t xml:space="preserve"> hitelviszonyt megtestesítő értékpapír forgalomba hozatala </t>
  </si>
  <si>
    <t xml:space="preserve"> váltó kibocsátása </t>
  </si>
  <si>
    <t xml:space="preserve"> pénzügyi lízing megkötése </t>
  </si>
  <si>
    <t xml:space="preserve">visszavásárlási kötelezettség kikötésével megkötött adásvételi  szerződés </t>
  </si>
  <si>
    <t xml:space="preserve"> háromszázhatvanöt nap időtartamú halasztott fizetés, részletfizetés,</t>
  </si>
  <si>
    <t xml:space="preserve"> Ft </t>
  </si>
  <si>
    <t>2017. év</t>
  </si>
  <si>
    <t>adatok  Ft-ban</t>
  </si>
  <si>
    <t>(  Ft-ban)</t>
  </si>
  <si>
    <t>( Ft-ban)</t>
  </si>
  <si>
    <t>Települési tanévkedési támogatás</t>
  </si>
  <si>
    <t>Gyermekek egyszeri támogatása ( év végi)</t>
  </si>
  <si>
    <t>Időskorúak egyszeri támogatása( év végi)</t>
  </si>
  <si>
    <t>(Ft-ban)</t>
  </si>
  <si>
    <t>Kiszámlázott ért.termék,szolgálzatáa ÁFÁ-ja</t>
  </si>
  <si>
    <t>018030</t>
  </si>
  <si>
    <t>Támogatási célú finanszírozási műveletek</t>
  </si>
  <si>
    <t>ÁFÁ visszatérülés teljesítése</t>
  </si>
  <si>
    <t>BERUHÁZÁSI KIADÁSOK</t>
  </si>
  <si>
    <t>sorszám</t>
  </si>
  <si>
    <t>tervezett  előirányzat    ( Ft)</t>
  </si>
  <si>
    <t>063020 Víztermelés-,  kezelés-, ellátás</t>
  </si>
  <si>
    <t>Porpác,Bögöt ívóvízminőség-javtása pályázat építési munkák költségei</t>
  </si>
  <si>
    <t>Beruházási célú előzetesen felszámított általános forgalmi adó</t>
  </si>
  <si>
    <t xml:space="preserve">Összesen: </t>
  </si>
  <si>
    <t>082044 Könyvtári szolgáltatások</t>
  </si>
  <si>
    <t>Könyvtári infrasturktúra megújítására eszközvásárlás</t>
  </si>
  <si>
    <t>BERUHÁZÁSOK ÖSSZESEN:</t>
  </si>
  <si>
    <t>FELÚJÍTÁSI KIADÁSOK</t>
  </si>
  <si>
    <t>FELÚJÍTÁSOK ÖSSZESEN:</t>
  </si>
  <si>
    <t>1.1</t>
  </si>
  <si>
    <t>1.1.1.</t>
  </si>
  <si>
    <t>tervezett  előirányzat            ( Ft)</t>
  </si>
  <si>
    <t>1.1.</t>
  </si>
  <si>
    <t>066020 Város és községgazdálkodási egyéb szolgáltatások</t>
  </si>
  <si>
    <t>2.2.</t>
  </si>
  <si>
    <t>3.1.</t>
  </si>
  <si>
    <t>Ívóvízminőség javítása KEOP  támogatása</t>
  </si>
  <si>
    <t>Ívóvízminőség javítása pályázat  10 %önrész támogatása</t>
  </si>
  <si>
    <t>1.2.</t>
  </si>
  <si>
    <t>1.3.</t>
  </si>
  <si>
    <t>1.4.</t>
  </si>
  <si>
    <t>2.1.</t>
  </si>
  <si>
    <t>2.1.1.</t>
  </si>
  <si>
    <t>2.1.2.</t>
  </si>
  <si>
    <t>2.1.3.</t>
  </si>
  <si>
    <t>2.1.4.</t>
  </si>
  <si>
    <t>2.1.5.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</si>
  <si>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</si>
  <si>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</si>
  <si>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</si>
  <si>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Társadalom, szociálpolitikai és egyéb társadalombiztosítási juttatások</t>
  </si>
  <si>
    <t xml:space="preserve">       Egyéb működési kiadások</t>
  </si>
  <si>
    <t>2.2.1.</t>
  </si>
  <si>
    <t>2.2.2.</t>
  </si>
  <si>
    <t>2.2.3.</t>
  </si>
  <si>
    <t>2.2.4.</t>
  </si>
  <si>
    <t xml:space="preserve">       Beruházások</t>
  </si>
  <si>
    <t xml:space="preserve">       Felújítások</t>
  </si>
  <si>
    <t xml:space="preserve">       Egyéb felhalmozási kiadások</t>
  </si>
  <si>
    <t xml:space="preserve">       Tartalék</t>
  </si>
  <si>
    <t>2.3.</t>
  </si>
  <si>
    <t>2.4.</t>
  </si>
  <si>
    <t>hiteltör-lesztés</t>
  </si>
  <si>
    <t>része-sedés vásár-lása</t>
  </si>
  <si>
    <t>finanszírozá-si kiadások összesen:</t>
  </si>
  <si>
    <t>állan-dó fogl. Lét-szám</t>
  </si>
  <si>
    <t>3.2.</t>
  </si>
  <si>
    <t>3.3.</t>
  </si>
  <si>
    <t>3.4.</t>
  </si>
  <si>
    <t>.1.1</t>
  </si>
  <si>
    <t>1.1.2.</t>
  </si>
  <si>
    <t>1.1.2.2.</t>
  </si>
  <si>
    <t>1.1.2.3.</t>
  </si>
  <si>
    <t xml:space="preserve">  Kistérségi tagdíj</t>
  </si>
  <si>
    <t xml:space="preserve">  Sághegy LEADER tagdíj</t>
  </si>
  <si>
    <t>1.7.</t>
  </si>
  <si>
    <t>1.6.</t>
  </si>
  <si>
    <t>1.5.</t>
  </si>
  <si>
    <t>2018. év</t>
  </si>
  <si>
    <t>Polgármesteri illetmény támogatása</t>
  </si>
  <si>
    <t>Egyéb felhalmozási célú önkormányzati támogatások bevételei összesen:</t>
  </si>
  <si>
    <t xml:space="preserve">Egyéb felhalmozási célú önkormányzati támogatások </t>
  </si>
  <si>
    <t>2068/2017.(XII.28.) Korm.hat. Működési célú kiegészítő támogatás</t>
  </si>
  <si>
    <t>041233</t>
  </si>
  <si>
    <t>Hosszabb időtartamú közfoglalkoztatás</t>
  </si>
  <si>
    <t>BURSA Hungarica ösztöndíj pályázat támogatása</t>
  </si>
  <si>
    <t>1.1.3.</t>
  </si>
  <si>
    <t>104037</t>
  </si>
  <si>
    <t>Intézményen kívüli gyermekétkeztetés</t>
  </si>
  <si>
    <t xml:space="preserve">2019. évi </t>
  </si>
  <si>
    <t>2019. év</t>
  </si>
  <si>
    <t>2019.év</t>
  </si>
  <si>
    <t>1.1.2.4</t>
  </si>
  <si>
    <t>TÖOSZ tagdíj</t>
  </si>
  <si>
    <t>Megvásárolt ingatlan  (Művelődési ház) felújítására</t>
  </si>
  <si>
    <t>Felújítási célú előzetesen felszámított általános forgalmi adó</t>
  </si>
  <si>
    <t>2018. december 31.</t>
  </si>
  <si>
    <t>2019. évre</t>
  </si>
  <si>
    <t xml:space="preserve"> 2019. évi előirányzat-felhasználási ütemterve</t>
  </si>
  <si>
    <t>2020-2022. év</t>
  </si>
  <si>
    <t>2022.</t>
  </si>
  <si>
    <t>2021.</t>
  </si>
  <si>
    <t>2020.</t>
  </si>
  <si>
    <t>egyszeri gyermekvédelmi  nem pénzbeni támogatás</t>
  </si>
  <si>
    <t>1. sz. melléklet a 2/2019.(II.13.) önkormányzati rendelethez</t>
  </si>
  <si>
    <t>2. sz. melléklet a 2/2019.(II.13.) önkormányzati rendelethez</t>
  </si>
  <si>
    <t>3. sz. melléklet a 2/2019.(II.13.) önkormányzati rendelethez</t>
  </si>
  <si>
    <t>4. sz. melléklet  a 2/2019.(II.13.) önkormányzati rendelethez</t>
  </si>
  <si>
    <t>5. sz. melléklet a 2/2019.(II.13.) sz. önkormányzati rendelethez</t>
  </si>
  <si>
    <t>6. sz. melléklet a 2/2019.(II.13.) sz. önkormányzati rendelethez</t>
  </si>
  <si>
    <t>7. sz . melléklet a 2/2019.(II.13.) sz. önkormányzati rendelethez</t>
  </si>
  <si>
    <t>8 sz. melléklet a 2/2019.(II.13.) sz. önkormányzati rendelethez</t>
  </si>
  <si>
    <t>9 sz. melléklet a 2/2019.(II.13.) sz. önkormányzati rendelethez</t>
  </si>
  <si>
    <t>10. melléklet a 2/2019.(II.13.) sz. önkormányzati rendelethez</t>
  </si>
  <si>
    <t>11. melléklet a 2/2019.(II.13.) önkormányzati rendelethez</t>
  </si>
  <si>
    <t>12. melléklet a 2/2019.(II.13.)  önkormányzati rendelethez</t>
  </si>
  <si>
    <t>13. melléklet  a  2/2019.(II.13.) önkormányzati rendelethez</t>
  </si>
  <si>
    <t>14. melléklet  a 2/2019.(II.13.)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</si>
</sst>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  <numFmt numFmtId="180" formatCode="_-* #,##0.0\ _F_t_-;\-* #,##0.0\ _F_t_-;_-* &quot;-&quot;?\ _F_t_-;_-@_-"/>
    <numFmt numFmtId="181" formatCode="[$¥€-2]\ #\ ##,000_);[Red]\([$€-2]\ #\ ##,000\)"/>
  </numFmts>
  <fonts count="85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8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CE"/>
      <family val="0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u val="single"/>
      <sz val="12"/>
      <name val="Arial Narrow"/>
      <family val="2"/>
    </font>
    <font>
      <b/>
      <sz val="14"/>
      <name val="Arial Narrow"/>
      <family val="2"/>
    </font>
    <font>
      <sz val="12"/>
      <color indexed="8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i/>
      <sz val="11"/>
      <name val="Times New Roman"/>
      <family val="1"/>
    </font>
    <font>
      <sz val="9"/>
      <name val="Tahoma"/>
      <family val="2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Arial Narrow"/>
      <family val="2"/>
    </font>
    <font>
      <u val="singleAccounting"/>
      <sz val="12"/>
      <name val="Arial Narrow"/>
      <family val="2"/>
    </font>
    <font>
      <i/>
      <sz val="10"/>
      <name val="Times New Roman"/>
      <family val="1"/>
    </font>
    <font>
      <b/>
      <sz val="18"/>
      <name val="Arial Narrow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0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1" borderId="7" applyNumberFormat="0" applyFont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6" fillId="28" borderId="0" applyNumberFormat="0" applyBorder="0" applyAlignment="0" applyProtection="0"/>
    <xf numFmtId="0" fontId="77" fillId="29" borderId="8" applyNumberFormat="0" applyAlignment="0" applyProtection="0"/>
    <xf numFmtId="0" fontId="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29" borderId="1" applyNumberFormat="0" applyAlignment="0" applyProtection="0"/>
    <xf numFmtId="9" fontId="0" fillId="0" borderId="0" applyFont="0" applyFill="0" applyBorder="0" applyAlignment="0" applyProtection="0"/>
  </cellStyleXfs>
  <cellXfs count="6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63" applyFont="1">
      <alignment/>
      <protection/>
    </xf>
    <xf numFmtId="0" fontId="8" fillId="0" borderId="0" xfId="63" applyFont="1" applyBorder="1">
      <alignment/>
      <protection/>
    </xf>
    <xf numFmtId="3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56" applyFont="1" applyAlignme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56" applyFont="1" applyAlignment="1">
      <alignment horizontal="right"/>
      <protection/>
    </xf>
    <xf numFmtId="0" fontId="16" fillId="0" borderId="0" xfId="56" applyFont="1" applyAlignment="1">
      <alignment/>
      <protection/>
    </xf>
    <xf numFmtId="0" fontId="18" fillId="0" borderId="0" xfId="63" applyFont="1">
      <alignment/>
      <protection/>
    </xf>
    <xf numFmtId="0" fontId="16" fillId="0" borderId="0" xfId="63" applyFont="1">
      <alignment/>
      <protection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63" applyFont="1" applyAlignment="1">
      <alignment horizontal="center"/>
      <protection/>
    </xf>
    <xf numFmtId="168" fontId="16" fillId="0" borderId="0" xfId="40" applyNumberFormat="1" applyFont="1" applyAlignment="1">
      <alignment horizontal="center"/>
    </xf>
    <xf numFmtId="168" fontId="16" fillId="0" borderId="0" xfId="40" applyNumberFormat="1" applyFont="1" applyAlignment="1">
      <alignment/>
    </xf>
    <xf numFmtId="168" fontId="14" fillId="0" borderId="0" xfId="40" applyNumberFormat="1" applyFont="1" applyAlignment="1">
      <alignment/>
    </xf>
    <xf numFmtId="168" fontId="16" fillId="0" borderId="0" xfId="40" applyNumberFormat="1" applyFont="1" applyAlignment="1">
      <alignment horizontal="right"/>
    </xf>
    <xf numFmtId="0" fontId="16" fillId="0" borderId="0" xfId="63" applyFont="1" applyBorder="1">
      <alignment/>
      <protection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168" fontId="14" fillId="0" borderId="0" xfId="4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58" applyFont="1">
      <alignment/>
      <protection/>
    </xf>
    <xf numFmtId="168" fontId="8" fillId="0" borderId="0" xfId="40" applyNumberFormat="1" applyFont="1" applyAlignment="1">
      <alignment/>
    </xf>
    <xf numFmtId="0" fontId="16" fillId="0" borderId="0" xfId="58" applyFont="1">
      <alignment/>
      <protection/>
    </xf>
    <xf numFmtId="168" fontId="16" fillId="0" borderId="0" xfId="40" applyNumberFormat="1" applyFont="1" applyAlignment="1">
      <alignment/>
    </xf>
    <xf numFmtId="0" fontId="16" fillId="0" borderId="0" xfId="58" applyFont="1" applyAlignment="1">
      <alignment horizontal="right"/>
      <protection/>
    </xf>
    <xf numFmtId="0" fontId="17" fillId="0" borderId="0" xfId="0" applyFont="1" applyAlignment="1">
      <alignment/>
    </xf>
    <xf numFmtId="0" fontId="14" fillId="0" borderId="10" xfId="58" applyFont="1" applyBorder="1" applyAlignment="1">
      <alignment/>
      <protection/>
    </xf>
    <xf numFmtId="0" fontId="14" fillId="0" borderId="10" xfId="58" applyFont="1" applyBorder="1" applyAlignment="1">
      <alignment horizontal="center"/>
      <protection/>
    </xf>
    <xf numFmtId="168" fontId="14" fillId="0" borderId="10" xfId="40" applyNumberFormat="1" applyFont="1" applyBorder="1" applyAlignment="1">
      <alignment horizontal="center"/>
    </xf>
    <xf numFmtId="0" fontId="14" fillId="0" borderId="11" xfId="58" applyFont="1" applyBorder="1">
      <alignment/>
      <protection/>
    </xf>
    <xf numFmtId="0" fontId="14" fillId="0" borderId="11" xfId="58" applyFont="1" applyBorder="1" applyAlignment="1">
      <alignment horizontal="center"/>
      <protection/>
    </xf>
    <xf numFmtId="168" fontId="14" fillId="0" borderId="11" xfId="40" applyNumberFormat="1" applyFont="1" applyBorder="1" applyAlignment="1">
      <alignment horizontal="center"/>
    </xf>
    <xf numFmtId="0" fontId="14" fillId="0" borderId="12" xfId="58" applyFont="1" applyBorder="1">
      <alignment/>
      <protection/>
    </xf>
    <xf numFmtId="0" fontId="14" fillId="0" borderId="12" xfId="58" applyFont="1" applyBorder="1" applyAlignment="1">
      <alignment horizontal="center"/>
      <protection/>
    </xf>
    <xf numFmtId="168" fontId="14" fillId="0" borderId="12" xfId="40" applyNumberFormat="1" applyFont="1" applyBorder="1" applyAlignment="1">
      <alignment horizontal="center"/>
    </xf>
    <xf numFmtId="0" fontId="16" fillId="0" borderId="0" xfId="58" applyFont="1" applyBorder="1" applyAlignment="1">
      <alignment horizontal="right"/>
      <protection/>
    </xf>
    <xf numFmtId="0" fontId="16" fillId="0" borderId="0" xfId="58" applyFont="1" applyBorder="1" applyAlignment="1">
      <alignment/>
      <protection/>
    </xf>
    <xf numFmtId="168" fontId="16" fillId="0" borderId="0" xfId="40" applyNumberFormat="1" applyFont="1" applyBorder="1" applyAlignment="1">
      <alignment/>
    </xf>
    <xf numFmtId="0" fontId="16" fillId="0" borderId="0" xfId="58" applyFont="1" applyBorder="1" applyAlignment="1">
      <alignment wrapText="1"/>
      <protection/>
    </xf>
    <xf numFmtId="0" fontId="16" fillId="0" borderId="13" xfId="58" applyFont="1" applyBorder="1" applyAlignment="1">
      <alignment horizontal="right"/>
      <protection/>
    </xf>
    <xf numFmtId="168" fontId="16" fillId="0" borderId="13" xfId="40" applyNumberFormat="1" applyFont="1" applyBorder="1" applyAlignment="1">
      <alignment/>
    </xf>
    <xf numFmtId="0" fontId="26" fillId="0" borderId="0" xfId="0" applyFont="1" applyAlignment="1">
      <alignment/>
    </xf>
    <xf numFmtId="0" fontId="16" fillId="0" borderId="0" xfId="58" applyFont="1" applyAlignment="1">
      <alignment/>
      <protection/>
    </xf>
    <xf numFmtId="0" fontId="14" fillId="0" borderId="14" xfId="58" applyFont="1" applyBorder="1" applyAlignment="1">
      <alignment horizontal="right"/>
      <protection/>
    </xf>
    <xf numFmtId="0" fontId="14" fillId="0" borderId="14" xfId="58" applyFont="1" applyBorder="1">
      <alignment/>
      <protection/>
    </xf>
    <xf numFmtId="168" fontId="14" fillId="0" borderId="14" xfId="40" applyNumberFormat="1" applyFont="1" applyBorder="1" applyAlignment="1">
      <alignment/>
    </xf>
    <xf numFmtId="0" fontId="14" fillId="0" borderId="0" xfId="58" applyFont="1" applyBorder="1" applyAlignment="1">
      <alignment horizontal="right"/>
      <protection/>
    </xf>
    <xf numFmtId="0" fontId="14" fillId="0" borderId="0" xfId="58" applyFont="1" applyBorder="1">
      <alignment/>
      <protection/>
    </xf>
    <xf numFmtId="168" fontId="14" fillId="0" borderId="0" xfId="40" applyNumberFormat="1" applyFont="1" applyBorder="1" applyAlignment="1">
      <alignment/>
    </xf>
    <xf numFmtId="0" fontId="14" fillId="0" borderId="0" xfId="59" applyFont="1" applyBorder="1" applyAlignment="1">
      <alignment horizontal="center"/>
      <protection/>
    </xf>
    <xf numFmtId="0" fontId="26" fillId="0" borderId="13" xfId="0" applyFont="1" applyBorder="1" applyAlignment="1">
      <alignment/>
    </xf>
    <xf numFmtId="168" fontId="14" fillId="0" borderId="13" xfId="40" applyNumberFormat="1" applyFont="1" applyBorder="1" applyAlignment="1">
      <alignment/>
    </xf>
    <xf numFmtId="0" fontId="14" fillId="0" borderId="14" xfId="59" applyFont="1" applyBorder="1" applyAlignment="1">
      <alignment horizontal="right"/>
      <protection/>
    </xf>
    <xf numFmtId="0" fontId="14" fillId="0" borderId="14" xfId="59" applyFont="1" applyBorder="1">
      <alignment/>
      <protection/>
    </xf>
    <xf numFmtId="168" fontId="14" fillId="0" borderId="14" xfId="59" applyNumberFormat="1" applyFont="1" applyBorder="1" applyAlignment="1">
      <alignment/>
      <protection/>
    </xf>
    <xf numFmtId="0" fontId="14" fillId="0" borderId="0" xfId="58" applyFont="1" applyAlignment="1">
      <alignment/>
      <protection/>
    </xf>
    <xf numFmtId="0" fontId="14" fillId="0" borderId="13" xfId="58" applyFont="1" applyBorder="1" applyAlignment="1">
      <alignment horizontal="right"/>
      <protection/>
    </xf>
    <xf numFmtId="0" fontId="14" fillId="0" borderId="13" xfId="58" applyFont="1" applyBorder="1" applyAlignment="1">
      <alignment/>
      <protection/>
    </xf>
    <xf numFmtId="0" fontId="16" fillId="0" borderId="0" xfId="60" applyFont="1">
      <alignment/>
      <protection/>
    </xf>
    <xf numFmtId="0" fontId="24" fillId="0" borderId="0" xfId="60" applyFont="1">
      <alignment/>
      <protection/>
    </xf>
    <xf numFmtId="0" fontId="14" fillId="0" borderId="0" xfId="60" applyFont="1">
      <alignment/>
      <protection/>
    </xf>
    <xf numFmtId="0" fontId="16" fillId="0" borderId="0" xfId="60" applyFont="1" applyAlignment="1">
      <alignment wrapText="1"/>
      <protection/>
    </xf>
    <xf numFmtId="168" fontId="16" fillId="0" borderId="0" xfId="40" applyNumberFormat="1" applyFont="1" applyAlignment="1">
      <alignment wrapText="1"/>
    </xf>
    <xf numFmtId="0" fontId="16" fillId="0" borderId="0" xfId="60" applyFont="1" applyAlignment="1">
      <alignment horizontal="left"/>
      <protection/>
    </xf>
    <xf numFmtId="0" fontId="14" fillId="0" borderId="0" xfId="58" applyFont="1">
      <alignment/>
      <protection/>
    </xf>
    <xf numFmtId="168" fontId="14" fillId="0" borderId="0" xfId="40" applyNumberFormat="1" applyFont="1" applyAlignment="1">
      <alignment horizontal="right"/>
    </xf>
    <xf numFmtId="0" fontId="14" fillId="0" borderId="0" xfId="60" applyFont="1" applyAlignment="1">
      <alignment horizontal="left" wrapText="1"/>
      <protection/>
    </xf>
    <xf numFmtId="0" fontId="27" fillId="0" borderId="0" xfId="63" applyFont="1" applyAlignment="1">
      <alignment horizontal="center"/>
      <protection/>
    </xf>
    <xf numFmtId="0" fontId="18" fillId="0" borderId="15" xfId="63" applyFont="1" applyBorder="1" applyAlignment="1" quotePrefix="1">
      <alignment horizontal="center" vertical="center" wrapText="1"/>
      <protection/>
    </xf>
    <xf numFmtId="0" fontId="18" fillId="0" borderId="16" xfId="63" applyFont="1" applyBorder="1" applyAlignment="1">
      <alignment horizontal="left" wrapText="1"/>
      <protection/>
    </xf>
    <xf numFmtId="0" fontId="18" fillId="0" borderId="17" xfId="63" applyFont="1" applyBorder="1" applyAlignment="1" quotePrefix="1">
      <alignment horizontal="center" vertical="center" wrapText="1"/>
      <protection/>
    </xf>
    <xf numFmtId="0" fontId="18" fillId="0" borderId="18" xfId="63" applyFont="1" applyBorder="1" applyAlignment="1">
      <alignment horizontal="left" wrapText="1"/>
      <protection/>
    </xf>
    <xf numFmtId="0" fontId="18" fillId="0" borderId="19" xfId="63" applyFont="1" applyBorder="1" applyAlignment="1" quotePrefix="1">
      <alignment horizontal="center" vertical="center" wrapText="1"/>
      <protection/>
    </xf>
    <xf numFmtId="0" fontId="18" fillId="0" borderId="20" xfId="63" applyFont="1" applyBorder="1" applyAlignment="1">
      <alignment horizontal="left" wrapText="1"/>
      <protection/>
    </xf>
    <xf numFmtId="0" fontId="18" fillId="0" borderId="18" xfId="63" applyFont="1" applyBorder="1">
      <alignment/>
      <protection/>
    </xf>
    <xf numFmtId="0" fontId="18" fillId="0" borderId="18" xfId="63" applyFont="1" applyBorder="1" applyAlignment="1">
      <alignment wrapText="1"/>
      <protection/>
    </xf>
    <xf numFmtId="0" fontId="16" fillId="0" borderId="21" xfId="63" applyFont="1" applyBorder="1">
      <alignment/>
      <protection/>
    </xf>
    <xf numFmtId="0" fontId="14" fillId="0" borderId="12" xfId="63" applyFont="1" applyBorder="1">
      <alignment/>
      <protection/>
    </xf>
    <xf numFmtId="168" fontId="9" fillId="0" borderId="0" xfId="40" applyNumberFormat="1" applyFont="1" applyAlignment="1">
      <alignment wrapText="1"/>
    </xf>
    <xf numFmtId="0" fontId="9" fillId="0" borderId="0" xfId="0" applyFont="1" applyAlignment="1">
      <alignment wrapText="1"/>
    </xf>
    <xf numFmtId="168" fontId="11" fillId="0" borderId="0" xfId="40" applyNumberFormat="1" applyFont="1" applyAlignment="1">
      <alignment wrapText="1"/>
    </xf>
    <xf numFmtId="164" fontId="11" fillId="0" borderId="0" xfId="0" applyNumberFormat="1" applyFont="1" applyAlignment="1">
      <alignment/>
    </xf>
    <xf numFmtId="168" fontId="11" fillId="0" borderId="0" xfId="40" applyNumberFormat="1" applyFont="1" applyAlignment="1">
      <alignment/>
    </xf>
    <xf numFmtId="168" fontId="11" fillId="0" borderId="0" xfId="40" applyNumberFormat="1" applyFont="1" applyBorder="1" applyAlignment="1">
      <alignment horizontal="center"/>
    </xf>
    <xf numFmtId="168" fontId="30" fillId="0" borderId="0" xfId="40" applyNumberFormat="1" applyFont="1" applyAlignment="1">
      <alignment/>
    </xf>
    <xf numFmtId="168" fontId="9" fillId="0" borderId="0" xfId="4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8" fontId="9" fillId="0" borderId="0" xfId="40" applyNumberFormat="1" applyFont="1" applyAlignment="1">
      <alignment/>
    </xf>
    <xf numFmtId="164" fontId="4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8" fontId="9" fillId="0" borderId="0" xfId="0" applyNumberFormat="1" applyFont="1" applyAlignment="1">
      <alignment/>
    </xf>
    <xf numFmtId="16" fontId="0" fillId="0" borderId="0" xfId="0" applyNumberFormat="1" applyAlignment="1">
      <alignment/>
    </xf>
    <xf numFmtId="168" fontId="32" fillId="0" borderId="0" xfId="40" applyNumberFormat="1" applyFont="1" applyAlignment="1">
      <alignment wrapText="1"/>
    </xf>
    <xf numFmtId="168" fontId="32" fillId="0" borderId="0" xfId="40" applyNumberFormat="1" applyFont="1" applyAlignment="1">
      <alignment/>
    </xf>
    <xf numFmtId="164" fontId="32" fillId="0" borderId="0" xfId="0" applyNumberFormat="1" applyFont="1" applyAlignment="1">
      <alignment/>
    </xf>
    <xf numFmtId="0" fontId="26" fillId="0" borderId="0" xfId="0" applyFont="1" applyAlignment="1" quotePrefix="1">
      <alignment/>
    </xf>
    <xf numFmtId="0" fontId="9" fillId="0" borderId="0" xfId="0" applyFont="1" applyAlignment="1">
      <alignment horizontal="left" wrapText="1"/>
    </xf>
    <xf numFmtId="0" fontId="11" fillId="0" borderId="10" xfId="58" applyFont="1" applyBorder="1" applyAlignment="1">
      <alignment horizontal="center"/>
      <protection/>
    </xf>
    <xf numFmtId="0" fontId="9" fillId="0" borderId="0" xfId="61" applyFont="1" applyAlignment="1">
      <alignment horizontal="left" wrapText="1"/>
      <protection/>
    </xf>
    <xf numFmtId="0" fontId="11" fillId="0" borderId="0" xfId="58" applyFont="1" applyBorder="1" applyAlignment="1">
      <alignment horizontal="center" vertical="center"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 horizontal="left"/>
      <protection/>
    </xf>
    <xf numFmtId="0" fontId="9" fillId="0" borderId="0" xfId="61" applyFont="1" applyAlignment="1">
      <alignment vertical="justify"/>
      <protection/>
    </xf>
    <xf numFmtId="0" fontId="11" fillId="0" borderId="0" xfId="61" applyFont="1" applyAlignment="1">
      <alignment horizontal="left"/>
      <protection/>
    </xf>
    <xf numFmtId="0" fontId="11" fillId="0" borderId="0" xfId="58" applyFont="1" applyBorder="1" applyAlignment="1">
      <alignment horizontal="left" vertical="center"/>
      <protection/>
    </xf>
    <xf numFmtId="0" fontId="9" fillId="0" borderId="0" xfId="58" applyFont="1">
      <alignment/>
      <protection/>
    </xf>
    <xf numFmtId="0" fontId="9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168" fontId="11" fillId="0" borderId="10" xfId="40" applyNumberFormat="1" applyFont="1" applyBorder="1" applyAlignment="1">
      <alignment horizontal="center"/>
    </xf>
    <xf numFmtId="168" fontId="11" fillId="0" borderId="11" xfId="40" applyNumberFormat="1" applyFont="1" applyBorder="1" applyAlignment="1">
      <alignment horizontal="center"/>
    </xf>
    <xf numFmtId="0" fontId="11" fillId="0" borderId="11" xfId="58" applyFont="1" applyBorder="1" applyAlignment="1">
      <alignment horizontal="center"/>
      <protection/>
    </xf>
    <xf numFmtId="168" fontId="11" fillId="0" borderId="12" xfId="40" applyNumberFormat="1" applyFont="1" applyBorder="1" applyAlignment="1">
      <alignment horizontal="center"/>
    </xf>
    <xf numFmtId="0" fontId="11" fillId="0" borderId="12" xfId="58" applyFont="1" applyBorder="1" applyAlignment="1">
      <alignment horizontal="center"/>
      <protection/>
    </xf>
    <xf numFmtId="0" fontId="9" fillId="0" borderId="0" xfId="0" applyFont="1" applyAlignment="1">
      <alignment vertical="justify"/>
    </xf>
    <xf numFmtId="0" fontId="11" fillId="0" borderId="0" xfId="0" applyFont="1" applyAlignment="1">
      <alignment vertical="justify"/>
    </xf>
    <xf numFmtId="0" fontId="11" fillId="0" borderId="0" xfId="0" applyFont="1" applyAlignment="1" quotePrefix="1">
      <alignment/>
    </xf>
    <xf numFmtId="0" fontId="3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168" fontId="4" fillId="0" borderId="0" xfId="0" applyNumberFormat="1" applyFont="1" applyAlignment="1">
      <alignment/>
    </xf>
    <xf numFmtId="0" fontId="11" fillId="0" borderId="0" xfId="64" applyFont="1">
      <alignment/>
      <protection/>
    </xf>
    <xf numFmtId="0" fontId="18" fillId="0" borderId="0" xfId="64" applyFont="1">
      <alignment/>
      <protection/>
    </xf>
    <xf numFmtId="0" fontId="19" fillId="0" borderId="0" xfId="64" applyFont="1" applyAlignment="1">
      <alignment horizontal="center"/>
      <protection/>
    </xf>
    <xf numFmtId="0" fontId="16" fillId="0" borderId="0" xfId="64" applyFont="1">
      <alignment/>
      <protection/>
    </xf>
    <xf numFmtId="0" fontId="8" fillId="0" borderId="0" xfId="64" applyFont="1">
      <alignment/>
      <protection/>
    </xf>
    <xf numFmtId="0" fontId="18" fillId="0" borderId="0" xfId="64" applyFont="1" applyAlignment="1">
      <alignment horizontal="center"/>
      <protection/>
    </xf>
    <xf numFmtId="0" fontId="11" fillId="0" borderId="0" xfId="64" applyFont="1" applyBorder="1">
      <alignment/>
      <protection/>
    </xf>
    <xf numFmtId="0" fontId="12" fillId="0" borderId="0" xfId="64" applyFont="1">
      <alignment/>
      <protection/>
    </xf>
    <xf numFmtId="0" fontId="4" fillId="0" borderId="0" xfId="63" applyFont="1">
      <alignment/>
      <protection/>
    </xf>
    <xf numFmtId="168" fontId="8" fillId="0" borderId="0" xfId="63" applyNumberFormat="1" applyFont="1">
      <alignment/>
      <protection/>
    </xf>
    <xf numFmtId="168" fontId="4" fillId="0" borderId="0" xfId="40" applyNumberFormat="1" applyFont="1" applyAlignment="1">
      <alignment/>
    </xf>
    <xf numFmtId="0" fontId="4" fillId="0" borderId="0" xfId="63" applyFont="1" applyAlignment="1">
      <alignment wrapText="1"/>
      <protection/>
    </xf>
    <xf numFmtId="0" fontId="8" fillId="0" borderId="0" xfId="63" applyFont="1" applyAlignment="1">
      <alignment wrapText="1"/>
      <protection/>
    </xf>
    <xf numFmtId="0" fontId="16" fillId="0" borderId="0" xfId="58" applyFont="1" applyBorder="1" applyAlignment="1">
      <alignment horizontal="center"/>
      <protection/>
    </xf>
    <xf numFmtId="0" fontId="16" fillId="0" borderId="0" xfId="0" applyFont="1" applyAlignment="1">
      <alignment horizontal="right"/>
    </xf>
    <xf numFmtId="0" fontId="3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/>
    </xf>
    <xf numFmtId="168" fontId="37" fillId="0" borderId="0" xfId="40" applyNumberFormat="1" applyFont="1" applyAlignment="1">
      <alignment horizontal="center"/>
    </xf>
    <xf numFmtId="168" fontId="38" fillId="0" borderId="0" xfId="40" applyNumberFormat="1" applyFont="1" applyAlignment="1">
      <alignment/>
    </xf>
    <xf numFmtId="0" fontId="8" fillId="0" borderId="0" xfId="0" applyFont="1" applyAlignment="1">
      <alignment horizontal="left"/>
    </xf>
    <xf numFmtId="168" fontId="5" fillId="0" borderId="0" xfId="40" applyNumberFormat="1" applyFont="1" applyAlignment="1">
      <alignment horizontal="center"/>
    </xf>
    <xf numFmtId="0" fontId="5" fillId="0" borderId="0" xfId="0" applyFont="1" applyAlignment="1">
      <alignment horizontal="left"/>
    </xf>
    <xf numFmtId="168" fontId="5" fillId="0" borderId="23" xfId="4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8" fontId="37" fillId="0" borderId="0" xfId="40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57" applyFont="1">
      <alignment/>
      <protection/>
    </xf>
    <xf numFmtId="0" fontId="14" fillId="0" borderId="0" xfId="57" applyFont="1" applyAlignment="1">
      <alignment horizontal="centerContinuous"/>
      <protection/>
    </xf>
    <xf numFmtId="0" fontId="14" fillId="0" borderId="0" xfId="57" applyFont="1">
      <alignment/>
      <protection/>
    </xf>
    <xf numFmtId="0" fontId="24" fillId="0" borderId="0" xfId="57" applyFont="1" applyAlignment="1">
      <alignment/>
      <protection/>
    </xf>
    <xf numFmtId="41" fontId="14" fillId="0" borderId="0" xfId="57" applyNumberFormat="1" applyFont="1" applyAlignment="1">
      <alignment horizontal="centerContinuous"/>
      <protection/>
    </xf>
    <xf numFmtId="0" fontId="39" fillId="0" borderId="0" xfId="57" applyFont="1" applyAlignment="1">
      <alignment/>
      <protection/>
    </xf>
    <xf numFmtId="41" fontId="19" fillId="0" borderId="0" xfId="57" applyNumberFormat="1" applyFont="1" applyAlignment="1">
      <alignment horizontal="centerContinuous"/>
      <protection/>
    </xf>
    <xf numFmtId="0" fontId="18" fillId="0" borderId="0" xfId="57" applyFont="1">
      <alignment/>
      <protection/>
    </xf>
    <xf numFmtId="41" fontId="40" fillId="0" borderId="0" xfId="57" applyNumberFormat="1" applyFont="1">
      <alignment/>
      <protection/>
    </xf>
    <xf numFmtId="41" fontId="14" fillId="0" borderId="0" xfId="57" applyNumberFormat="1" applyFont="1">
      <alignment/>
      <protection/>
    </xf>
    <xf numFmtId="0" fontId="24" fillId="0" borderId="0" xfId="57" applyFont="1">
      <alignment/>
      <protection/>
    </xf>
    <xf numFmtId="41" fontId="40" fillId="0" borderId="0" xfId="57" applyNumberFormat="1" applyFont="1" applyBorder="1">
      <alignment/>
      <protection/>
    </xf>
    <xf numFmtId="0" fontId="8" fillId="0" borderId="0" xfId="57" applyFont="1">
      <alignment/>
      <protection/>
    </xf>
    <xf numFmtId="0" fontId="16" fillId="0" borderId="0" xfId="62" applyFont="1">
      <alignment/>
      <protection/>
    </xf>
    <xf numFmtId="0" fontId="16" fillId="0" borderId="0" xfId="63" applyFont="1" applyAlignment="1">
      <alignment horizontal="center"/>
      <protection/>
    </xf>
    <xf numFmtId="0" fontId="14" fillId="0" borderId="0" xfId="63" applyFont="1" applyAlignment="1">
      <alignment horizontal="center"/>
      <protection/>
    </xf>
    <xf numFmtId="0" fontId="16" fillId="0" borderId="0" xfId="63" applyFont="1" applyAlignment="1">
      <alignment horizontal="right"/>
      <protection/>
    </xf>
    <xf numFmtId="0" fontId="17" fillId="0" borderId="0" xfId="63" applyFont="1" applyAlignment="1">
      <alignment horizontal="center"/>
      <protection/>
    </xf>
    <xf numFmtId="0" fontId="16" fillId="0" borderId="0" xfId="0" applyFont="1" applyAlignment="1">
      <alignment horizontal="center"/>
    </xf>
    <xf numFmtId="0" fontId="16" fillId="0" borderId="15" xfId="63" applyFont="1" applyBorder="1" applyAlignment="1" quotePrefix="1">
      <alignment horizontal="center" vertical="center" wrapText="1"/>
      <protection/>
    </xf>
    <xf numFmtId="0" fontId="16" fillId="0" borderId="16" xfId="63" applyFont="1" applyBorder="1" applyAlignment="1">
      <alignment horizontal="left" wrapText="1"/>
      <protection/>
    </xf>
    <xf numFmtId="41" fontId="16" fillId="0" borderId="16" xfId="63" applyNumberFormat="1" applyFont="1" applyBorder="1" applyAlignment="1">
      <alignment horizontal="right"/>
      <protection/>
    </xf>
    <xf numFmtId="0" fontId="16" fillId="0" borderId="0" xfId="63" applyFont="1" applyBorder="1" applyAlignment="1">
      <alignment horizontal="right"/>
      <protection/>
    </xf>
    <xf numFmtId="0" fontId="17" fillId="0" borderId="0" xfId="63" applyFont="1" applyBorder="1">
      <alignment/>
      <protection/>
    </xf>
    <xf numFmtId="0" fontId="16" fillId="0" borderId="0" xfId="63" applyFont="1" applyBorder="1" applyAlignment="1">
      <alignment/>
      <protection/>
    </xf>
    <xf numFmtId="0" fontId="16" fillId="0" borderId="17" xfId="63" applyFont="1" applyBorder="1" applyAlignment="1" quotePrefix="1">
      <alignment horizontal="center" vertical="center" wrapText="1"/>
      <protection/>
    </xf>
    <xf numFmtId="0" fontId="16" fillId="0" borderId="18" xfId="63" applyFont="1" applyBorder="1" applyAlignment="1">
      <alignment horizontal="left" wrapText="1"/>
      <protection/>
    </xf>
    <xf numFmtId="41" fontId="16" fillId="0" borderId="18" xfId="63" applyNumberFormat="1" applyFont="1" applyBorder="1" applyAlignment="1">
      <alignment horizontal="right"/>
      <protection/>
    </xf>
    <xf numFmtId="41" fontId="16" fillId="0" borderId="24" xfId="63" applyNumberFormat="1" applyFont="1" applyBorder="1" applyAlignment="1">
      <alignment horizontal="right"/>
      <protection/>
    </xf>
    <xf numFmtId="0" fontId="16" fillId="0" borderId="25" xfId="63" applyFont="1" applyBorder="1">
      <alignment/>
      <protection/>
    </xf>
    <xf numFmtId="0" fontId="14" fillId="0" borderId="14" xfId="63" applyFont="1" applyBorder="1">
      <alignment/>
      <protection/>
    </xf>
    <xf numFmtId="41" fontId="14" fillId="0" borderId="26" xfId="63" applyNumberFormat="1" applyFont="1" applyBorder="1" applyAlignment="1">
      <alignment horizontal="right"/>
      <protection/>
    </xf>
    <xf numFmtId="41" fontId="14" fillId="0" borderId="27" xfId="63" applyNumberFormat="1" applyFont="1" applyBorder="1" applyAlignment="1">
      <alignment horizontal="right"/>
      <protection/>
    </xf>
    <xf numFmtId="41" fontId="14" fillId="0" borderId="14" xfId="63" applyNumberFormat="1" applyFont="1" applyBorder="1" applyAlignment="1">
      <alignment horizontal="right"/>
      <protection/>
    </xf>
    <xf numFmtId="0" fontId="17" fillId="0" borderId="0" xfId="63" applyFont="1" applyBorder="1" applyAlignment="1">
      <alignment horizontal="right"/>
      <protection/>
    </xf>
    <xf numFmtId="0" fontId="16" fillId="0" borderId="0" xfId="62" applyFont="1" applyBorder="1">
      <alignment/>
      <protection/>
    </xf>
    <xf numFmtId="0" fontId="16" fillId="0" borderId="0" xfId="62" applyFont="1" applyAlignment="1">
      <alignment horizontal="left" indent="14"/>
      <protection/>
    </xf>
    <xf numFmtId="0" fontId="0" fillId="0" borderId="0" xfId="62">
      <alignment/>
      <protection/>
    </xf>
    <xf numFmtId="0" fontId="0" fillId="0" borderId="0" xfId="62" applyBorder="1">
      <alignment/>
      <protection/>
    </xf>
    <xf numFmtId="0" fontId="16" fillId="0" borderId="16" xfId="63" applyFont="1" applyBorder="1" applyAlignment="1" quotePrefix="1">
      <alignment horizontal="center" vertical="center" wrapText="1"/>
      <protection/>
    </xf>
    <xf numFmtId="0" fontId="16" fillId="0" borderId="28" xfId="63" applyFont="1" applyBorder="1" applyAlignment="1">
      <alignment horizontal="left" wrapText="1"/>
      <protection/>
    </xf>
    <xf numFmtId="41" fontId="16" fillId="0" borderId="29" xfId="63" applyNumberFormat="1" applyFont="1" applyBorder="1" applyAlignment="1">
      <alignment horizontal="right"/>
      <protection/>
    </xf>
    <xf numFmtId="41" fontId="16" fillId="0" borderId="30" xfId="63" applyNumberFormat="1" applyFont="1" applyBorder="1" applyAlignment="1">
      <alignment horizontal="right"/>
      <protection/>
    </xf>
    <xf numFmtId="41" fontId="16" fillId="0" borderId="31" xfId="63" applyNumberFormat="1" applyFont="1" applyBorder="1" applyAlignment="1">
      <alignment horizontal="right"/>
      <protection/>
    </xf>
    <xf numFmtId="0" fontId="16" fillId="0" borderId="18" xfId="63" applyFont="1" applyBorder="1" applyAlignment="1" quotePrefix="1">
      <alignment horizontal="center" vertical="center" wrapText="1"/>
      <protection/>
    </xf>
    <xf numFmtId="41" fontId="16" fillId="0" borderId="32" xfId="63" applyNumberFormat="1" applyFont="1" applyBorder="1" applyAlignment="1">
      <alignment horizontal="right"/>
      <protection/>
    </xf>
    <xf numFmtId="41" fontId="16" fillId="0" borderId="13" xfId="63" applyNumberFormat="1" applyFont="1" applyBorder="1" applyAlignment="1">
      <alignment horizontal="right"/>
      <protection/>
    </xf>
    <xf numFmtId="41" fontId="16" fillId="0" borderId="33" xfId="63" applyNumberFormat="1" applyFont="1" applyBorder="1" applyAlignment="1">
      <alignment horizontal="right"/>
      <protection/>
    </xf>
    <xf numFmtId="0" fontId="16" fillId="0" borderId="17" xfId="63" applyFont="1" applyBorder="1" applyAlignment="1">
      <alignment wrapText="1"/>
      <protection/>
    </xf>
    <xf numFmtId="41" fontId="16" fillId="0" borderId="34" xfId="63" applyNumberFormat="1" applyFont="1" applyBorder="1" applyAlignment="1">
      <alignment horizontal="right"/>
      <protection/>
    </xf>
    <xf numFmtId="41" fontId="16" fillId="0" borderId="35" xfId="63" applyNumberFormat="1" applyFont="1" applyBorder="1" applyAlignment="1">
      <alignment horizontal="right"/>
      <protection/>
    </xf>
    <xf numFmtId="41" fontId="16" fillId="0" borderId="36" xfId="63" applyNumberFormat="1" applyFont="1" applyBorder="1" applyAlignment="1">
      <alignment horizontal="right"/>
      <protection/>
    </xf>
    <xf numFmtId="0" fontId="14" fillId="0" borderId="25" xfId="63" applyFont="1" applyBorder="1">
      <alignment/>
      <protection/>
    </xf>
    <xf numFmtId="41" fontId="14" fillId="0" borderId="25" xfId="63" applyNumberFormat="1" applyFont="1" applyBorder="1" applyAlignment="1">
      <alignment horizontal="right"/>
      <protection/>
    </xf>
    <xf numFmtId="168" fontId="37" fillId="0" borderId="0" xfId="40" applyNumberFormat="1" applyFont="1" applyAlignment="1">
      <alignment/>
    </xf>
    <xf numFmtId="168" fontId="37" fillId="0" borderId="0" xfId="40" applyNumberFormat="1" applyFont="1" applyBorder="1" applyAlignment="1">
      <alignment/>
    </xf>
    <xf numFmtId="168" fontId="5" fillId="0" borderId="0" xfId="4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37" xfId="0" applyFont="1" applyBorder="1" applyAlignment="1">
      <alignment/>
    </xf>
    <xf numFmtId="168" fontId="37" fillId="0" borderId="10" xfId="40" applyNumberFormat="1" applyFont="1" applyBorder="1" applyAlignment="1">
      <alignment/>
    </xf>
    <xf numFmtId="168" fontId="37" fillId="0" borderId="38" xfId="40" applyNumberFormat="1" applyFont="1" applyBorder="1" applyAlignment="1">
      <alignment/>
    </xf>
    <xf numFmtId="168" fontId="37" fillId="0" borderId="39" xfId="40" applyNumberFormat="1" applyFont="1" applyBorder="1" applyAlignment="1">
      <alignment/>
    </xf>
    <xf numFmtId="168" fontId="37" fillId="0" borderId="40" xfId="40" applyNumberFormat="1" applyFont="1" applyBorder="1" applyAlignment="1">
      <alignment/>
    </xf>
    <xf numFmtId="168" fontId="5" fillId="0" borderId="40" xfId="40" applyNumberFormat="1" applyFont="1" applyBorder="1" applyAlignment="1">
      <alignment/>
    </xf>
    <xf numFmtId="168" fontId="5" fillId="0" borderId="39" xfId="40" applyNumberFormat="1" applyFont="1" applyBorder="1" applyAlignment="1">
      <alignment/>
    </xf>
    <xf numFmtId="168" fontId="5" fillId="0" borderId="10" xfId="4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1" xfId="0" applyFont="1" applyBorder="1" applyAlignment="1">
      <alignment horizontal="center"/>
    </xf>
    <xf numFmtId="168" fontId="5" fillId="0" borderId="11" xfId="40" applyNumberFormat="1" applyFont="1" applyBorder="1" applyAlignment="1">
      <alignment horizontal="center"/>
    </xf>
    <xf numFmtId="168" fontId="5" fillId="0" borderId="42" xfId="40" applyNumberFormat="1" applyFont="1" applyBorder="1" applyAlignment="1">
      <alignment horizontal="center"/>
    </xf>
    <xf numFmtId="168" fontId="5" fillId="0" borderId="43" xfId="40" applyNumberFormat="1" applyFont="1" applyBorder="1" applyAlignment="1">
      <alignment horizontal="center"/>
    </xf>
    <xf numFmtId="168" fontId="5" fillId="0" borderId="44" xfId="40" applyNumberFormat="1" applyFont="1" applyBorder="1" applyAlignment="1">
      <alignment horizontal="center"/>
    </xf>
    <xf numFmtId="168" fontId="37" fillId="0" borderId="11" xfId="4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168" fontId="5" fillId="0" borderId="12" xfId="40" applyNumberFormat="1" applyFont="1" applyBorder="1" applyAlignment="1">
      <alignment/>
    </xf>
    <xf numFmtId="168" fontId="5" fillId="0" borderId="45" xfId="40" applyNumberFormat="1" applyFont="1" applyBorder="1" applyAlignment="1">
      <alignment/>
    </xf>
    <xf numFmtId="168" fontId="5" fillId="0" borderId="46" xfId="40" applyNumberFormat="1" applyFont="1" applyBorder="1" applyAlignment="1">
      <alignment/>
    </xf>
    <xf numFmtId="168" fontId="5" fillId="0" borderId="47" xfId="40" applyNumberFormat="1" applyFont="1" applyBorder="1" applyAlignment="1">
      <alignment/>
    </xf>
    <xf numFmtId="0" fontId="5" fillId="0" borderId="48" xfId="0" applyFont="1" applyBorder="1" applyAlignment="1">
      <alignment/>
    </xf>
    <xf numFmtId="0" fontId="37" fillId="0" borderId="0" xfId="0" applyFont="1" applyBorder="1" applyAlignment="1">
      <alignment/>
    </xf>
    <xf numFmtId="168" fontId="5" fillId="0" borderId="44" xfId="40" applyNumberFormat="1" applyFont="1" applyBorder="1" applyAlignment="1">
      <alignment/>
    </xf>
    <xf numFmtId="168" fontId="5" fillId="0" borderId="42" xfId="40" applyNumberFormat="1" applyFont="1" applyBorder="1" applyAlignment="1">
      <alignment/>
    </xf>
    <xf numFmtId="168" fontId="5" fillId="0" borderId="43" xfId="40" applyNumberFormat="1" applyFont="1" applyBorder="1" applyAlignment="1">
      <alignment/>
    </xf>
    <xf numFmtId="168" fontId="5" fillId="0" borderId="49" xfId="40" applyNumberFormat="1" applyFont="1" applyBorder="1" applyAlignment="1">
      <alignment/>
    </xf>
    <xf numFmtId="0" fontId="5" fillId="0" borderId="50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168" fontId="5" fillId="0" borderId="13" xfId="40" applyNumberFormat="1" applyFont="1" applyBorder="1" applyAlignment="1">
      <alignment/>
    </xf>
    <xf numFmtId="168" fontId="5" fillId="0" borderId="33" xfId="4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168" fontId="5" fillId="0" borderId="13" xfId="4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0" fillId="0" borderId="13" xfId="40" applyNumberFormat="1" applyFont="1" applyFill="1" applyBorder="1" applyAlignment="1">
      <alignment/>
    </xf>
    <xf numFmtId="168" fontId="0" fillId="0" borderId="51" xfId="40" applyNumberFormat="1" applyFont="1" applyFill="1" applyBorder="1" applyAlignment="1">
      <alignment/>
    </xf>
    <xf numFmtId="168" fontId="5" fillId="0" borderId="13" xfId="40" applyNumberFormat="1" applyFont="1" applyFill="1" applyBorder="1" applyAlignment="1">
      <alignment/>
    </xf>
    <xf numFmtId="168" fontId="5" fillId="0" borderId="51" xfId="40" applyNumberFormat="1" applyFont="1" applyFill="1" applyBorder="1" applyAlignment="1">
      <alignment/>
    </xf>
    <xf numFmtId="0" fontId="5" fillId="0" borderId="52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37" fillId="0" borderId="14" xfId="0" applyFont="1" applyBorder="1" applyAlignment="1">
      <alignment/>
    </xf>
    <xf numFmtId="168" fontId="37" fillId="0" borderId="53" xfId="40" applyNumberFormat="1" applyFont="1" applyBorder="1" applyAlignment="1">
      <alignment/>
    </xf>
    <xf numFmtId="168" fontId="37" fillId="0" borderId="14" xfId="40" applyNumberFormat="1" applyFont="1" applyBorder="1" applyAlignment="1">
      <alignment/>
    </xf>
    <xf numFmtId="0" fontId="5" fillId="0" borderId="48" xfId="0" applyFont="1" applyBorder="1" applyAlignment="1">
      <alignment horizontal="center"/>
    </xf>
    <xf numFmtId="0" fontId="37" fillId="0" borderId="30" xfId="0" applyFont="1" applyBorder="1" applyAlignment="1">
      <alignment/>
    </xf>
    <xf numFmtId="168" fontId="5" fillId="0" borderId="54" xfId="40" applyNumberFormat="1" applyFont="1" applyBorder="1" applyAlignment="1">
      <alignment/>
    </xf>
    <xf numFmtId="168" fontId="5" fillId="0" borderId="51" xfId="40" applyNumberFormat="1" applyFont="1" applyBorder="1" applyAlignment="1">
      <alignment/>
    </xf>
    <xf numFmtId="0" fontId="5" fillId="0" borderId="14" xfId="0" applyFont="1" applyBorder="1" applyAlignment="1">
      <alignment/>
    </xf>
    <xf numFmtId="0" fontId="37" fillId="0" borderId="25" xfId="0" applyFont="1" applyBorder="1" applyAlignment="1">
      <alignment/>
    </xf>
    <xf numFmtId="168" fontId="5" fillId="0" borderId="55" xfId="40" applyNumberFormat="1" applyFont="1" applyBorder="1" applyAlignment="1">
      <alignment/>
    </xf>
    <xf numFmtId="168" fontId="5" fillId="0" borderId="56" xfId="40" applyNumberFormat="1" applyFont="1" applyBorder="1" applyAlignment="1">
      <alignment/>
    </xf>
    <xf numFmtId="0" fontId="0" fillId="0" borderId="0" xfId="0" applyFont="1" applyAlignment="1">
      <alignment/>
    </xf>
    <xf numFmtId="0" fontId="28" fillId="0" borderId="0" xfId="63" applyFont="1" applyFill="1" applyBorder="1">
      <alignment/>
      <protection/>
    </xf>
    <xf numFmtId="0" fontId="16" fillId="0" borderId="0" xfId="63" applyFont="1" applyAlignment="1">
      <alignment horizontal="center" vertical="center"/>
      <protection/>
    </xf>
    <xf numFmtId="0" fontId="11" fillId="0" borderId="0" xfId="58" applyFont="1" applyAlignment="1">
      <alignment horizontal="left" wrapText="1"/>
      <protection/>
    </xf>
    <xf numFmtId="0" fontId="11" fillId="0" borderId="0" xfId="58" applyFont="1" applyAlignment="1">
      <alignment horizontal="center" vertical="center"/>
      <protection/>
    </xf>
    <xf numFmtId="0" fontId="14" fillId="0" borderId="0" xfId="0" applyFont="1" applyAlignment="1">
      <alignment wrapText="1"/>
    </xf>
    <xf numFmtId="0" fontId="0" fillId="0" borderId="0" xfId="0" applyAlignment="1">
      <alignment/>
    </xf>
    <xf numFmtId="0" fontId="16" fillId="0" borderId="0" xfId="63" applyFont="1" applyBorder="1" quotePrefix="1">
      <alignment/>
      <protection/>
    </xf>
    <xf numFmtId="0" fontId="14" fillId="0" borderId="0" xfId="60" applyFont="1" applyAlignment="1">
      <alignment/>
      <protection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4" fillId="0" borderId="0" xfId="0" applyFont="1" applyAlignment="1">
      <alignment/>
    </xf>
    <xf numFmtId="0" fontId="43" fillId="0" borderId="13" xfId="0" applyFont="1" applyBorder="1" applyAlignment="1">
      <alignment horizontal="center"/>
    </xf>
    <xf numFmtId="0" fontId="0" fillId="0" borderId="57" xfId="0" applyBorder="1" applyAlignment="1">
      <alignment/>
    </xf>
    <xf numFmtId="0" fontId="43" fillId="0" borderId="57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3" fontId="19" fillId="0" borderId="23" xfId="63" applyNumberFormat="1" applyFont="1" applyBorder="1" applyAlignment="1">
      <alignment horizontal="right"/>
      <protection/>
    </xf>
    <xf numFmtId="3" fontId="18" fillId="0" borderId="50" xfId="63" applyNumberFormat="1" applyFont="1" applyBorder="1" applyAlignment="1">
      <alignment horizontal="right"/>
      <protection/>
    </xf>
    <xf numFmtId="3" fontId="18" fillId="0" borderId="13" xfId="63" applyNumberFormat="1" applyFont="1" applyBorder="1" applyAlignment="1">
      <alignment horizontal="right"/>
      <protection/>
    </xf>
    <xf numFmtId="3" fontId="28" fillId="0" borderId="33" xfId="63" applyNumberFormat="1" applyFont="1" applyBorder="1">
      <alignment/>
      <protection/>
    </xf>
    <xf numFmtId="3" fontId="18" fillId="0" borderId="50" xfId="63" applyNumberFormat="1" applyFont="1" applyBorder="1">
      <alignment/>
      <protection/>
    </xf>
    <xf numFmtId="3" fontId="18" fillId="0" borderId="13" xfId="63" applyNumberFormat="1" applyFont="1" applyBorder="1">
      <alignment/>
      <protection/>
    </xf>
    <xf numFmtId="3" fontId="27" fillId="0" borderId="58" xfId="63" applyNumberFormat="1" applyFont="1" applyBorder="1">
      <alignment/>
      <protection/>
    </xf>
    <xf numFmtId="3" fontId="18" fillId="0" borderId="51" xfId="63" applyNumberFormat="1" applyFont="1" applyBorder="1">
      <alignment/>
      <protection/>
    </xf>
    <xf numFmtId="3" fontId="18" fillId="0" borderId="15" xfId="63" applyNumberFormat="1" applyFont="1" applyBorder="1">
      <alignment/>
      <protection/>
    </xf>
    <xf numFmtId="3" fontId="15" fillId="0" borderId="18" xfId="0" applyNumberFormat="1" applyFont="1" applyBorder="1" applyAlignment="1">
      <alignment/>
    </xf>
    <xf numFmtId="3" fontId="19" fillId="0" borderId="58" xfId="63" applyNumberFormat="1" applyFont="1" applyBorder="1" applyAlignment="1">
      <alignment horizontal="right"/>
      <protection/>
    </xf>
    <xf numFmtId="3" fontId="18" fillId="0" borderId="19" xfId="63" applyNumberFormat="1" applyFont="1" applyBorder="1">
      <alignment/>
      <protection/>
    </xf>
    <xf numFmtId="3" fontId="18" fillId="0" borderId="17" xfId="63" applyNumberFormat="1" applyFont="1" applyBorder="1">
      <alignment/>
      <protection/>
    </xf>
    <xf numFmtId="3" fontId="27" fillId="0" borderId="32" xfId="63" applyNumberFormat="1" applyFont="1" applyBorder="1">
      <alignment/>
      <protection/>
    </xf>
    <xf numFmtId="3" fontId="18" fillId="0" borderId="52" xfId="63" applyNumberFormat="1" applyFont="1" applyBorder="1" applyAlignment="1">
      <alignment horizontal="right"/>
      <protection/>
    </xf>
    <xf numFmtId="3" fontId="18" fillId="0" borderId="35" xfId="63" applyNumberFormat="1" applyFont="1" applyBorder="1" applyAlignment="1">
      <alignment horizontal="right"/>
      <protection/>
    </xf>
    <xf numFmtId="3" fontId="18" fillId="0" borderId="52" xfId="63" applyNumberFormat="1" applyFont="1" applyBorder="1">
      <alignment/>
      <protection/>
    </xf>
    <xf numFmtId="3" fontId="18" fillId="0" borderId="35" xfId="63" applyNumberFormat="1" applyFont="1" applyBorder="1">
      <alignment/>
      <protection/>
    </xf>
    <xf numFmtId="3" fontId="15" fillId="0" borderId="59" xfId="0" applyNumberFormat="1" applyFont="1" applyBorder="1" applyAlignment="1">
      <alignment/>
    </xf>
    <xf numFmtId="3" fontId="19" fillId="0" borderId="60" xfId="63" applyNumberFormat="1" applyFont="1" applyBorder="1" applyAlignment="1">
      <alignment horizontal="right"/>
      <protection/>
    </xf>
    <xf numFmtId="3" fontId="18" fillId="0" borderId="61" xfId="63" applyNumberFormat="1" applyFont="1" applyBorder="1" applyAlignment="1">
      <alignment horizontal="right"/>
      <protection/>
    </xf>
    <xf numFmtId="3" fontId="18" fillId="0" borderId="57" xfId="63" applyNumberFormat="1" applyFont="1" applyBorder="1" applyAlignment="1">
      <alignment horizontal="right"/>
      <protection/>
    </xf>
    <xf numFmtId="3" fontId="28" fillId="0" borderId="62" xfId="63" applyNumberFormat="1" applyFont="1" applyBorder="1">
      <alignment/>
      <protection/>
    </xf>
    <xf numFmtId="3" fontId="18" fillId="0" borderId="61" xfId="63" applyNumberFormat="1" applyFont="1" applyBorder="1">
      <alignment/>
      <protection/>
    </xf>
    <xf numFmtId="3" fontId="18" fillId="0" borderId="57" xfId="63" applyNumberFormat="1" applyFont="1" applyBorder="1">
      <alignment/>
      <protection/>
    </xf>
    <xf numFmtId="3" fontId="14" fillId="0" borderId="26" xfId="63" applyNumberFormat="1" applyFont="1" applyBorder="1" applyAlignment="1">
      <alignment horizontal="right"/>
      <protection/>
    </xf>
    <xf numFmtId="3" fontId="14" fillId="0" borderId="25" xfId="63" applyNumberFormat="1" applyFont="1" applyBorder="1" applyAlignment="1">
      <alignment horizontal="right"/>
      <protection/>
    </xf>
    <xf numFmtId="3" fontId="29" fillId="0" borderId="14" xfId="63" applyNumberFormat="1" applyFont="1" applyBorder="1">
      <alignment/>
      <protection/>
    </xf>
    <xf numFmtId="3" fontId="14" fillId="0" borderId="14" xfId="0" applyNumberFormat="1" applyFont="1" applyBorder="1" applyAlignment="1">
      <alignment/>
    </xf>
    <xf numFmtId="168" fontId="8" fillId="0" borderId="23" xfId="4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23" xfId="0" applyNumberFormat="1" applyBorder="1" applyAlignment="1">
      <alignment/>
    </xf>
    <xf numFmtId="41" fontId="44" fillId="0" borderId="0" xfId="0" applyNumberFormat="1" applyFont="1" applyAlignment="1">
      <alignment/>
    </xf>
    <xf numFmtId="41" fontId="45" fillId="0" borderId="0" xfId="0" applyNumberFormat="1" applyFont="1" applyAlignment="1">
      <alignment/>
    </xf>
    <xf numFmtId="41" fontId="45" fillId="0" borderId="0" xfId="0" applyNumberFormat="1" applyFont="1" applyAlignment="1">
      <alignment horizontal="center"/>
    </xf>
    <xf numFmtId="41" fontId="0" fillId="0" borderId="60" xfId="0" applyNumberFormat="1" applyBorder="1" applyAlignment="1">
      <alignment horizontal="center"/>
    </xf>
    <xf numFmtId="0" fontId="43" fillId="0" borderId="0" xfId="0" applyFont="1" applyAlignment="1">
      <alignment horizontal="center"/>
    </xf>
    <xf numFmtId="16" fontId="0" fillId="0" borderId="0" xfId="0" applyNumberFormat="1" applyAlignment="1" quotePrefix="1">
      <alignment/>
    </xf>
    <xf numFmtId="14" fontId="0" fillId="0" borderId="0" xfId="0" applyNumberFormat="1" applyAlignment="1" quotePrefix="1">
      <alignment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3" fontId="0" fillId="0" borderId="23" xfId="0" applyNumberFormat="1" applyFont="1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/>
    </xf>
    <xf numFmtId="3" fontId="0" fillId="0" borderId="23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1" fontId="16" fillId="0" borderId="63" xfId="63" applyNumberFormat="1" applyFont="1" applyBorder="1" applyAlignment="1">
      <alignment horizontal="right" vertical="center"/>
      <protection/>
    </xf>
    <xf numFmtId="41" fontId="16" fillId="0" borderId="16" xfId="63" applyNumberFormat="1" applyFont="1" applyBorder="1" applyAlignment="1">
      <alignment horizontal="right" vertical="center"/>
      <protection/>
    </xf>
    <xf numFmtId="41" fontId="16" fillId="0" borderId="64" xfId="63" applyNumberFormat="1" applyFont="1" applyBorder="1" applyAlignment="1">
      <alignment horizontal="right" vertical="center"/>
      <protection/>
    </xf>
    <xf numFmtId="41" fontId="16" fillId="0" borderId="58" xfId="63" applyNumberFormat="1" applyFont="1" applyBorder="1" applyAlignment="1">
      <alignment horizontal="right" vertical="center"/>
      <protection/>
    </xf>
    <xf numFmtId="41" fontId="16" fillId="0" borderId="18" xfId="63" applyNumberFormat="1" applyFont="1" applyBorder="1" applyAlignment="1">
      <alignment horizontal="right" vertical="center"/>
      <protection/>
    </xf>
    <xf numFmtId="41" fontId="16" fillId="0" borderId="65" xfId="63" applyNumberFormat="1" applyFont="1" applyBorder="1" applyAlignment="1">
      <alignment horizontal="right" vertical="center"/>
      <protection/>
    </xf>
    <xf numFmtId="41" fontId="16" fillId="0" borderId="59" xfId="63" applyNumberFormat="1" applyFont="1" applyBorder="1" applyAlignment="1">
      <alignment horizontal="right" vertical="center"/>
      <protection/>
    </xf>
    <xf numFmtId="41" fontId="16" fillId="0" borderId="24" xfId="63" applyNumberFormat="1" applyFont="1" applyBorder="1" applyAlignment="1">
      <alignment horizontal="right" vertical="center"/>
      <protection/>
    </xf>
    <xf numFmtId="0" fontId="0" fillId="0" borderId="5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66" xfId="63" applyFont="1" applyBorder="1" applyAlignment="1" quotePrefix="1">
      <alignment horizontal="center" vertical="center" wrapText="1"/>
      <protection/>
    </xf>
    <xf numFmtId="0" fontId="18" fillId="0" borderId="24" xfId="63" applyFont="1" applyBorder="1" applyAlignment="1">
      <alignment wrapText="1"/>
      <protection/>
    </xf>
    <xf numFmtId="0" fontId="18" fillId="0" borderId="18" xfId="63" applyFont="1" applyBorder="1" applyAlignment="1">
      <alignment horizontal="left" vertical="center" wrapText="1"/>
      <protection/>
    </xf>
    <xf numFmtId="3" fontId="19" fillId="0" borderId="58" xfId="63" applyNumberFormat="1" applyFont="1" applyBorder="1" applyAlignment="1">
      <alignment horizontal="right" vertical="center"/>
      <protection/>
    </xf>
    <xf numFmtId="3" fontId="18" fillId="0" borderId="50" xfId="63" applyNumberFormat="1" applyFont="1" applyBorder="1" applyAlignment="1">
      <alignment horizontal="right" vertical="center"/>
      <protection/>
    </xf>
    <xf numFmtId="3" fontId="18" fillId="0" borderId="13" xfId="63" applyNumberFormat="1" applyFont="1" applyBorder="1" applyAlignment="1">
      <alignment horizontal="right" vertical="center"/>
      <protection/>
    </xf>
    <xf numFmtId="3" fontId="18" fillId="0" borderId="13" xfId="63" applyNumberFormat="1" applyFont="1" applyBorder="1" applyAlignment="1">
      <alignment vertical="center"/>
      <protection/>
    </xf>
    <xf numFmtId="3" fontId="28" fillId="0" borderId="33" xfId="63" applyNumberFormat="1" applyFont="1" applyBorder="1" applyAlignment="1">
      <alignment vertical="center"/>
      <protection/>
    </xf>
    <xf numFmtId="3" fontId="18" fillId="0" borderId="50" xfId="63" applyNumberFormat="1" applyFont="1" applyBorder="1" applyAlignment="1">
      <alignment vertical="center"/>
      <protection/>
    </xf>
    <xf numFmtId="3" fontId="27" fillId="0" borderId="58" xfId="63" applyNumberFormat="1" applyFont="1" applyBorder="1" applyAlignment="1">
      <alignment vertical="center"/>
      <protection/>
    </xf>
    <xf numFmtId="3" fontId="18" fillId="0" borderId="51" xfId="63" applyNumberFormat="1" applyFont="1" applyBorder="1" applyAlignment="1">
      <alignment vertical="center"/>
      <protection/>
    </xf>
    <xf numFmtId="3" fontId="18" fillId="0" borderId="17" xfId="63" applyNumberFormat="1" applyFont="1" applyBorder="1" applyAlignment="1">
      <alignment vertical="center"/>
      <protection/>
    </xf>
    <xf numFmtId="3" fontId="15" fillId="0" borderId="18" xfId="0" applyNumberFormat="1" applyFont="1" applyBorder="1" applyAlignment="1">
      <alignment vertical="center"/>
    </xf>
    <xf numFmtId="49" fontId="11" fillId="0" borderId="0" xfId="64" applyNumberFormat="1" applyFont="1">
      <alignment/>
      <protection/>
    </xf>
    <xf numFmtId="49" fontId="8" fillId="0" borderId="0" xfId="64" applyNumberFormat="1" applyFont="1">
      <alignment/>
      <protection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64" applyNumberFormat="1" applyFont="1" applyAlignment="1">
      <alignment horizontal="center" vertical="center"/>
      <protection/>
    </xf>
    <xf numFmtId="49" fontId="11" fillId="0" borderId="0" xfId="64" applyNumberFormat="1" applyFont="1" applyBorder="1" applyAlignment="1">
      <alignment horizontal="center" vertical="center"/>
      <protection/>
    </xf>
    <xf numFmtId="49" fontId="12" fillId="0" borderId="0" xfId="64" applyNumberFormat="1" applyFont="1" applyAlignment="1">
      <alignment horizontal="center" vertical="center"/>
      <protection/>
    </xf>
    <xf numFmtId="49" fontId="16" fillId="0" borderId="0" xfId="57" applyNumberFormat="1" applyFont="1">
      <alignment/>
      <protection/>
    </xf>
    <xf numFmtId="49" fontId="14" fillId="0" borderId="0" xfId="57" applyNumberFormat="1" applyFont="1" applyAlignment="1">
      <alignment horizontal="center" vertical="center"/>
      <protection/>
    </xf>
    <xf numFmtId="49" fontId="19" fillId="0" borderId="0" xfId="57" applyNumberFormat="1" applyFont="1" applyAlignment="1">
      <alignment horizontal="center" vertical="center"/>
      <protection/>
    </xf>
    <xf numFmtId="49" fontId="16" fillId="0" borderId="0" xfId="57" applyNumberFormat="1" applyFont="1" applyAlignment="1">
      <alignment horizontal="center" vertical="center"/>
      <protection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0" xfId="58" applyFont="1" applyBorder="1" applyAlignment="1">
      <alignment horizontal="center"/>
      <protection/>
    </xf>
    <xf numFmtId="0" fontId="83" fillId="0" borderId="18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49" fontId="42" fillId="0" borderId="0" xfId="0" applyNumberFormat="1" applyFont="1" applyAlignment="1">
      <alignment horizontal="center"/>
    </xf>
    <xf numFmtId="0" fontId="14" fillId="0" borderId="0" xfId="60" applyFont="1" applyAlignment="1">
      <alignment horizontal="center"/>
      <protection/>
    </xf>
    <xf numFmtId="0" fontId="19" fillId="0" borderId="0" xfId="60" applyFont="1" applyAlignment="1">
      <alignment horizontal="center"/>
      <protection/>
    </xf>
    <xf numFmtId="0" fontId="16" fillId="0" borderId="0" xfId="62" applyFont="1" applyAlignment="1">
      <alignment horizontal="right" vertical="top"/>
      <protection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32" fillId="0" borderId="0" xfId="0" applyFont="1" applyAlignment="1">
      <alignment horizontal="left" wrapText="1"/>
    </xf>
    <xf numFmtId="0" fontId="11" fillId="0" borderId="0" xfId="58" applyFont="1" applyAlignment="1">
      <alignment horizontal="right"/>
      <protection/>
    </xf>
    <xf numFmtId="0" fontId="9" fillId="0" borderId="0" xfId="58" applyFont="1" applyAlignment="1">
      <alignment horizontal="center"/>
      <protection/>
    </xf>
    <xf numFmtId="0" fontId="9" fillId="0" borderId="0" xfId="61" applyFont="1" applyAlignment="1">
      <alignment horizontal="left" wrapText="1"/>
      <protection/>
    </xf>
    <xf numFmtId="0" fontId="11" fillId="0" borderId="22" xfId="58" applyFont="1" applyBorder="1" applyAlignment="1">
      <alignment horizontal="right"/>
      <protection/>
    </xf>
    <xf numFmtId="0" fontId="11" fillId="0" borderId="37" xfId="58" applyFont="1" applyBorder="1" applyAlignment="1">
      <alignment horizontal="center" vertical="center"/>
      <protection/>
    </xf>
    <xf numFmtId="0" fontId="11" fillId="0" borderId="67" xfId="58" applyFont="1" applyBorder="1" applyAlignment="1">
      <alignment horizontal="center" vertical="center"/>
      <protection/>
    </xf>
    <xf numFmtId="0" fontId="11" fillId="0" borderId="68" xfId="58" applyFont="1" applyBorder="1" applyAlignment="1">
      <alignment horizontal="center" vertical="center"/>
      <protection/>
    </xf>
    <xf numFmtId="0" fontId="11" fillId="0" borderId="41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center" vertical="center"/>
      <protection/>
    </xf>
    <xf numFmtId="0" fontId="11" fillId="0" borderId="69" xfId="58" applyFont="1" applyBorder="1" applyAlignment="1">
      <alignment horizontal="center" vertical="center"/>
      <protection/>
    </xf>
    <xf numFmtId="0" fontId="11" fillId="0" borderId="21" xfId="58" applyFont="1" applyBorder="1" applyAlignment="1">
      <alignment horizontal="center" vertical="center"/>
      <protection/>
    </xf>
    <xf numFmtId="0" fontId="11" fillId="0" borderId="22" xfId="58" applyFont="1" applyBorder="1" applyAlignment="1">
      <alignment horizontal="center" vertical="center"/>
      <protection/>
    </xf>
    <xf numFmtId="0" fontId="11" fillId="0" borderId="70" xfId="58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22" xfId="0" applyFont="1" applyBorder="1" applyAlignment="1" quotePrefix="1">
      <alignment horizontal="center" wrapText="1"/>
    </xf>
    <xf numFmtId="0" fontId="3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1" fillId="0" borderId="0" xfId="58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0" xfId="61" applyFont="1" applyAlignment="1">
      <alignment horizontal="left" wrapText="1"/>
      <protection/>
    </xf>
    <xf numFmtId="0" fontId="11" fillId="0" borderId="0" xfId="58" applyFont="1" applyBorder="1" applyAlignment="1">
      <alignment horizontal="left" vertical="center"/>
      <protection/>
    </xf>
    <xf numFmtId="0" fontId="47" fillId="0" borderId="10" xfId="0" applyFont="1" applyBorder="1" applyAlignment="1">
      <alignment horizontal="center" vertical="center" textRotation="255"/>
    </xf>
    <xf numFmtId="0" fontId="47" fillId="0" borderId="11" xfId="0" applyFont="1" applyBorder="1" applyAlignment="1">
      <alignment horizontal="center" vertical="center" textRotation="255"/>
    </xf>
    <xf numFmtId="0" fontId="47" fillId="0" borderId="12" xfId="0" applyFont="1" applyBorder="1" applyAlignment="1">
      <alignment horizontal="center" vertical="center" textRotation="255"/>
    </xf>
    <xf numFmtId="0" fontId="16" fillId="0" borderId="0" xfId="62" applyFont="1" applyAlignment="1">
      <alignment horizontal="right"/>
      <protection/>
    </xf>
    <xf numFmtId="0" fontId="16" fillId="0" borderId="0" xfId="0" applyFont="1" applyAlignment="1">
      <alignment/>
    </xf>
    <xf numFmtId="0" fontId="16" fillId="0" borderId="0" xfId="63" applyFont="1" applyAlignment="1">
      <alignment horizontal="center"/>
      <protection/>
    </xf>
    <xf numFmtId="0" fontId="16" fillId="0" borderId="0" xfId="63" applyFont="1" applyAlignment="1">
      <alignment horizontal="center" vertical="center"/>
      <protection/>
    </xf>
    <xf numFmtId="0" fontId="14" fillId="0" borderId="0" xfId="63" applyFont="1" applyAlignment="1">
      <alignment horizontal="center"/>
      <protection/>
    </xf>
    <xf numFmtId="0" fontId="14" fillId="0" borderId="0" xfId="63" applyFont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16" fillId="0" borderId="10" xfId="63" applyFont="1" applyBorder="1" applyAlignment="1">
      <alignment horizontal="center" vertical="center" wrapText="1"/>
      <protection/>
    </xf>
    <xf numFmtId="0" fontId="16" fillId="0" borderId="11" xfId="63" applyFont="1" applyBorder="1" applyAlignment="1">
      <alignment horizontal="center" vertical="center" wrapText="1"/>
      <protection/>
    </xf>
    <xf numFmtId="0" fontId="16" fillId="0" borderId="12" xfId="63" applyFont="1" applyBorder="1" applyAlignment="1">
      <alignment horizontal="center" vertical="center" wrapText="1"/>
      <protection/>
    </xf>
    <xf numFmtId="0" fontId="16" fillId="0" borderId="10" xfId="63" applyFont="1" applyBorder="1" applyAlignment="1">
      <alignment horizontal="center" vertical="center"/>
      <protection/>
    </xf>
    <xf numFmtId="0" fontId="16" fillId="0" borderId="11" xfId="63" applyFont="1" applyBorder="1" applyAlignment="1">
      <alignment horizontal="center" vertical="center"/>
      <protection/>
    </xf>
    <xf numFmtId="0" fontId="16" fillId="0" borderId="12" xfId="63" applyFont="1" applyBorder="1" applyAlignment="1">
      <alignment horizontal="center" vertical="center"/>
      <protection/>
    </xf>
    <xf numFmtId="0" fontId="16" fillId="0" borderId="10" xfId="58" applyFont="1" applyBorder="1" applyAlignment="1">
      <alignment horizontal="center" vertical="center" wrapText="1"/>
      <protection/>
    </xf>
    <xf numFmtId="0" fontId="16" fillId="0" borderId="11" xfId="58" applyFont="1" applyBorder="1" applyAlignment="1">
      <alignment horizontal="center" vertical="center" wrapText="1"/>
      <protection/>
    </xf>
    <xf numFmtId="0" fontId="16" fillId="0" borderId="12" xfId="58" applyFont="1" applyBorder="1" applyAlignment="1">
      <alignment horizontal="center" vertical="center" wrapText="1"/>
      <protection/>
    </xf>
    <xf numFmtId="0" fontId="16" fillId="0" borderId="25" xfId="58" applyFont="1" applyBorder="1" applyAlignment="1">
      <alignment horizontal="center"/>
      <protection/>
    </xf>
    <xf numFmtId="0" fontId="16" fillId="0" borderId="27" xfId="58" applyFont="1" applyBorder="1" applyAlignment="1">
      <alignment horizontal="center"/>
      <protection/>
    </xf>
    <xf numFmtId="0" fontId="16" fillId="0" borderId="26" xfId="58" applyFont="1" applyBorder="1" applyAlignment="1">
      <alignment horizontal="center"/>
      <protection/>
    </xf>
    <xf numFmtId="0" fontId="16" fillId="0" borderId="4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25" fillId="0" borderId="0" xfId="63" applyFont="1" applyAlignment="1">
      <alignment horizontal="center"/>
      <protection/>
    </xf>
    <xf numFmtId="0" fontId="18" fillId="0" borderId="10" xfId="58" applyFont="1" applyBorder="1" applyAlignment="1">
      <alignment horizontal="center" vertical="center" wrapText="1"/>
      <protection/>
    </xf>
    <xf numFmtId="0" fontId="18" fillId="0" borderId="11" xfId="58" applyFont="1" applyBorder="1" applyAlignment="1">
      <alignment horizontal="center" vertical="center" wrapText="1"/>
      <protection/>
    </xf>
    <xf numFmtId="0" fontId="18" fillId="0" borderId="12" xfId="58" applyFont="1" applyBorder="1" applyAlignment="1">
      <alignment horizontal="center" vertical="center" wrapText="1"/>
      <protection/>
    </xf>
    <xf numFmtId="0" fontId="21" fillId="0" borderId="37" xfId="58" applyFont="1" applyBorder="1" applyAlignment="1">
      <alignment horizontal="center" vertical="center" wrapText="1"/>
      <protection/>
    </xf>
    <xf numFmtId="0" fontId="21" fillId="0" borderId="41" xfId="58" applyFont="1" applyBorder="1" applyAlignment="1">
      <alignment horizontal="center" vertical="center" wrapText="1"/>
      <protection/>
    </xf>
    <xf numFmtId="0" fontId="21" fillId="0" borderId="21" xfId="58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4" fontId="18" fillId="0" borderId="25" xfId="66" applyFont="1" applyBorder="1" applyAlignment="1">
      <alignment horizontal="center"/>
    </xf>
    <xf numFmtId="44" fontId="18" fillId="0" borderId="27" xfId="66" applyFont="1" applyBorder="1" applyAlignment="1">
      <alignment horizontal="center"/>
    </xf>
    <xf numFmtId="44" fontId="18" fillId="0" borderId="26" xfId="66" applyFont="1" applyBorder="1" applyAlignment="1">
      <alignment horizontal="center"/>
    </xf>
    <xf numFmtId="0" fontId="18" fillId="0" borderId="25" xfId="58" applyFont="1" applyBorder="1" applyAlignment="1">
      <alignment horizontal="center"/>
      <protection/>
    </xf>
    <xf numFmtId="0" fontId="18" fillId="0" borderId="27" xfId="58" applyFont="1" applyBorder="1" applyAlignment="1">
      <alignment horizontal="center"/>
      <protection/>
    </xf>
    <xf numFmtId="0" fontId="18" fillId="0" borderId="26" xfId="58" applyFont="1" applyBorder="1" applyAlignment="1">
      <alignment horizontal="center"/>
      <protection/>
    </xf>
    <xf numFmtId="0" fontId="18" fillId="0" borderId="27" xfId="58" applyFont="1" applyBorder="1" applyAlignment="1">
      <alignment horizontal="center" wrapText="1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1" fillId="0" borderId="11" xfId="58" applyFont="1" applyBorder="1" applyAlignment="1">
      <alignment horizontal="center" vertical="center" wrapText="1"/>
      <protection/>
    </xf>
    <xf numFmtId="0" fontId="21" fillId="0" borderId="12" xfId="58" applyFont="1" applyBorder="1" applyAlignment="1">
      <alignment horizontal="center" vertical="center" wrapText="1"/>
      <protection/>
    </xf>
    <xf numFmtId="0" fontId="18" fillId="0" borderId="68" xfId="58" applyFont="1" applyBorder="1" applyAlignment="1">
      <alignment horizontal="center" vertical="center" wrapText="1"/>
      <protection/>
    </xf>
    <xf numFmtId="0" fontId="18" fillId="0" borderId="69" xfId="58" applyFont="1" applyBorder="1" applyAlignment="1">
      <alignment horizontal="center" vertical="center" wrapText="1"/>
      <protection/>
    </xf>
    <xf numFmtId="0" fontId="18" fillId="0" borderId="70" xfId="58" applyFont="1" applyBorder="1" applyAlignment="1">
      <alignment horizontal="center" vertical="center" wrapText="1"/>
      <protection/>
    </xf>
    <xf numFmtId="0" fontId="21" fillId="0" borderId="10" xfId="62" applyFont="1" applyBorder="1" applyAlignment="1">
      <alignment horizontal="center" vertical="center" wrapText="1"/>
      <protection/>
    </xf>
    <xf numFmtId="0" fontId="21" fillId="0" borderId="11" xfId="62" applyFont="1" applyBorder="1" applyAlignment="1">
      <alignment horizontal="center" vertical="center" wrapText="1"/>
      <protection/>
    </xf>
    <xf numFmtId="0" fontId="21" fillId="0" borderId="12" xfId="62" applyFont="1" applyBorder="1" applyAlignment="1">
      <alignment horizontal="center" vertical="center" wrapText="1"/>
      <protection/>
    </xf>
    <xf numFmtId="0" fontId="18" fillId="0" borderId="0" xfId="63" applyFont="1" applyAlignment="1">
      <alignment horizontal="right"/>
      <protection/>
    </xf>
    <xf numFmtId="0" fontId="18" fillId="0" borderId="0" xfId="0" applyFont="1" applyAlignment="1">
      <alignment horizontal="right"/>
    </xf>
    <xf numFmtId="0" fontId="18" fillId="0" borderId="10" xfId="63" applyFont="1" applyBorder="1" applyAlignment="1">
      <alignment horizontal="center" vertical="center" wrapText="1"/>
      <protection/>
    </xf>
    <xf numFmtId="0" fontId="18" fillId="0" borderId="11" xfId="63" applyFont="1" applyBorder="1" applyAlignment="1">
      <alignment horizontal="center" vertical="center" wrapText="1"/>
      <protection/>
    </xf>
    <xf numFmtId="0" fontId="18" fillId="0" borderId="37" xfId="63" applyFont="1" applyBorder="1" applyAlignment="1">
      <alignment horizontal="center" vertical="center"/>
      <protection/>
    </xf>
    <xf numFmtId="0" fontId="18" fillId="0" borderId="41" xfId="63" applyFont="1" applyBorder="1" applyAlignment="1">
      <alignment horizontal="center" vertical="center"/>
      <protection/>
    </xf>
    <xf numFmtId="0" fontId="18" fillId="0" borderId="41" xfId="58" applyFont="1" applyBorder="1" applyAlignment="1">
      <alignment horizontal="center" vertical="center" wrapText="1"/>
      <protection/>
    </xf>
    <xf numFmtId="0" fontId="18" fillId="0" borderId="21" xfId="58" applyFont="1" applyBorder="1" applyAlignment="1">
      <alignment horizontal="center" vertical="center" wrapText="1"/>
      <protection/>
    </xf>
    <xf numFmtId="0" fontId="18" fillId="0" borderId="10" xfId="58" applyFont="1" applyBorder="1" applyAlignment="1">
      <alignment horizontal="center" vertical="center"/>
      <protection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8" fillId="0" borderId="11" xfId="58" applyFont="1" applyBorder="1" applyAlignment="1">
      <alignment horizontal="center" vertical="center"/>
      <protection/>
    </xf>
    <xf numFmtId="0" fontId="18" fillId="0" borderId="1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textRotation="255"/>
    </xf>
    <xf numFmtId="0" fontId="0" fillId="0" borderId="11" xfId="0" applyBorder="1" applyAlignment="1">
      <alignment horizontal="center" textRotation="255"/>
    </xf>
    <xf numFmtId="0" fontId="0" fillId="0" borderId="12" xfId="0" applyBorder="1" applyAlignment="1">
      <alignment horizontal="center" textRotation="255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9" fontId="9" fillId="0" borderId="10" xfId="64" applyNumberFormat="1" applyFont="1" applyBorder="1" applyAlignment="1">
      <alignment horizontal="center" vertical="center"/>
      <protection/>
    </xf>
    <xf numFmtId="49" fontId="9" fillId="0" borderId="11" xfId="64" applyNumberFormat="1" applyFont="1" applyBorder="1" applyAlignment="1">
      <alignment horizontal="center" vertical="center"/>
      <protection/>
    </xf>
    <xf numFmtId="49" fontId="9" fillId="0" borderId="12" xfId="64" applyNumberFormat="1" applyFont="1" applyBorder="1" applyAlignment="1">
      <alignment horizontal="center" vertical="center"/>
      <protection/>
    </xf>
    <xf numFmtId="0" fontId="14" fillId="0" borderId="10" xfId="64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4" fillId="0" borderId="10" xfId="64" applyFont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56" applyFont="1" applyAlignment="1">
      <alignment horizontal="right"/>
      <protection/>
    </xf>
    <xf numFmtId="0" fontId="14" fillId="0" borderId="0" xfId="64" applyFont="1" applyAlignment="1">
      <alignment horizontal="center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4" fillId="0" borderId="7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7" fillId="0" borderId="0" xfId="58" applyFont="1" applyAlignment="1">
      <alignment horizontal="right"/>
      <protection/>
    </xf>
    <xf numFmtId="0" fontId="16" fillId="0" borderId="0" xfId="0" applyFont="1" applyAlignment="1">
      <alignment horizontal="right"/>
    </xf>
    <xf numFmtId="0" fontId="16" fillId="0" borderId="0" xfId="58" applyFont="1" applyAlignment="1">
      <alignment horizontal="right"/>
      <protection/>
    </xf>
    <xf numFmtId="0" fontId="14" fillId="0" borderId="0" xfId="58" applyFont="1" applyAlignment="1">
      <alignment horizontal="center"/>
      <protection/>
    </xf>
    <xf numFmtId="0" fontId="14" fillId="0" borderId="67" xfId="58" applyFont="1" applyBorder="1" applyAlignment="1">
      <alignment horizontal="center"/>
      <protection/>
    </xf>
    <xf numFmtId="0" fontId="16" fillId="0" borderId="0" xfId="58" applyFont="1" applyBorder="1" applyAlignment="1">
      <alignment horizontal="center"/>
      <protection/>
    </xf>
    <xf numFmtId="0" fontId="14" fillId="0" borderId="0" xfId="58" applyFont="1" applyBorder="1" applyAlignment="1">
      <alignment horizontal="center"/>
      <protection/>
    </xf>
    <xf numFmtId="0" fontId="14" fillId="0" borderId="0" xfId="59" applyFont="1" applyBorder="1" applyAlignment="1">
      <alignment horizontal="center"/>
      <protection/>
    </xf>
    <xf numFmtId="0" fontId="4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14" fillId="0" borderId="0" xfId="57" applyFont="1" applyAlignment="1">
      <alignment horizontal="center"/>
      <protection/>
    </xf>
    <xf numFmtId="0" fontId="16" fillId="0" borderId="0" xfId="56" applyFont="1" applyAlignment="1">
      <alignment horizontal="right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wrapText="1"/>
    </xf>
    <xf numFmtId="0" fontId="36" fillId="0" borderId="44" xfId="0" applyFont="1" applyBorder="1" applyAlignment="1">
      <alignment horizontal="center" wrapText="1"/>
    </xf>
    <xf numFmtId="0" fontId="36" fillId="0" borderId="30" xfId="0" applyFont="1" applyBorder="1" applyAlignment="1">
      <alignment horizontal="center" wrapText="1"/>
    </xf>
    <xf numFmtId="0" fontId="8" fillId="0" borderId="3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68" fontId="8" fillId="0" borderId="35" xfId="40" applyNumberFormat="1" applyFont="1" applyBorder="1" applyAlignment="1">
      <alignment horizontal="center"/>
    </xf>
    <xf numFmtId="168" fontId="8" fillId="0" borderId="44" xfId="40" applyNumberFormat="1" applyFont="1" applyBorder="1" applyAlignment="1">
      <alignment horizontal="center"/>
    </xf>
    <xf numFmtId="168" fontId="8" fillId="0" borderId="30" xfId="40" applyNumberFormat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168" fontId="8" fillId="0" borderId="35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8" fontId="4" fillId="0" borderId="10" xfId="40" applyNumberFormat="1" applyFont="1" applyBorder="1" applyAlignment="1">
      <alignment horizontal="center"/>
    </xf>
    <xf numFmtId="168" fontId="4" fillId="0" borderId="12" xfId="4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8" fontId="8" fillId="0" borderId="13" xfId="40" applyNumberFormat="1" applyFont="1" applyBorder="1" applyAlignment="1">
      <alignment horizontal="center"/>
    </xf>
    <xf numFmtId="0" fontId="36" fillId="0" borderId="13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168" fontId="8" fillId="0" borderId="37" xfId="40" applyNumberFormat="1" applyFont="1" applyBorder="1" applyAlignment="1">
      <alignment horizontal="center"/>
    </xf>
    <xf numFmtId="168" fontId="8" fillId="0" borderId="68" xfId="40" applyNumberFormat="1" applyFont="1" applyBorder="1" applyAlignment="1">
      <alignment horizontal="center"/>
    </xf>
    <xf numFmtId="168" fontId="8" fillId="0" borderId="21" xfId="40" applyNumberFormat="1" applyFont="1" applyBorder="1" applyAlignment="1">
      <alignment horizontal="center"/>
    </xf>
    <xf numFmtId="168" fontId="8" fillId="0" borderId="70" xfId="40" applyNumberFormat="1" applyFont="1" applyBorder="1" applyAlignment="1">
      <alignment horizontal="center"/>
    </xf>
    <xf numFmtId="168" fontId="4" fillId="0" borderId="37" xfId="40" applyNumberFormat="1" applyFont="1" applyBorder="1" applyAlignment="1">
      <alignment horizontal="center"/>
    </xf>
    <xf numFmtId="168" fontId="4" fillId="0" borderId="68" xfId="40" applyNumberFormat="1" applyFont="1" applyBorder="1" applyAlignment="1">
      <alignment horizontal="center"/>
    </xf>
    <xf numFmtId="168" fontId="4" fillId="0" borderId="21" xfId="40" applyNumberFormat="1" applyFont="1" applyBorder="1" applyAlignment="1">
      <alignment horizontal="center"/>
    </xf>
    <xf numFmtId="168" fontId="4" fillId="0" borderId="70" xfId="40" applyNumberFormat="1" applyFont="1" applyBorder="1" applyAlignment="1">
      <alignment horizontal="center"/>
    </xf>
    <xf numFmtId="168" fontId="8" fillId="0" borderId="73" xfId="40" applyNumberFormat="1" applyFont="1" applyBorder="1" applyAlignment="1">
      <alignment horizontal="center"/>
    </xf>
    <xf numFmtId="168" fontId="8" fillId="0" borderId="74" xfId="4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67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1" fontId="44" fillId="0" borderId="60" xfId="0" applyNumberFormat="1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0" fillId="0" borderId="75" xfId="0" applyBorder="1" applyAlignment="1">
      <alignment horizontal="center" wrapText="1"/>
    </xf>
    <xf numFmtId="0" fontId="43" fillId="0" borderId="75" xfId="0" applyFont="1" applyBorder="1" applyAlignment="1">
      <alignment horizontal="center" vertical="center" wrapText="1"/>
    </xf>
    <xf numFmtId="0" fontId="43" fillId="0" borderId="76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3" fillId="0" borderId="57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0" fontId="43" fillId="0" borderId="77" xfId="0" applyFont="1" applyBorder="1" applyAlignment="1">
      <alignment vertical="top" wrapText="1"/>
    </xf>
    <xf numFmtId="0" fontId="43" fillId="0" borderId="50" xfId="0" applyFont="1" applyBorder="1" applyAlignment="1">
      <alignment vertical="top" wrapText="1"/>
    </xf>
    <xf numFmtId="0" fontId="43" fillId="0" borderId="61" xfId="0" applyFont="1" applyBorder="1" applyAlignment="1">
      <alignment vertical="top" wrapText="1"/>
    </xf>
    <xf numFmtId="41" fontId="45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41" fontId="0" fillId="0" borderId="60" xfId="0" applyNumberFormat="1" applyBorder="1" applyAlignment="1">
      <alignment horizontal="center"/>
    </xf>
    <xf numFmtId="41" fontId="45" fillId="0" borderId="0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vétel" xfId="56"/>
    <cellStyle name="Normál_KONEPC99" xfId="57"/>
    <cellStyle name="Normál_KTGV99" xfId="58"/>
    <cellStyle name="Normál_mérleg" xfId="59"/>
    <cellStyle name="Normál_Munka1" xfId="60"/>
    <cellStyle name="Normál_Munka2" xfId="61"/>
    <cellStyle name="Normál_Munka3" xfId="62"/>
    <cellStyle name="Normál_PHKV99" xfId="63"/>
    <cellStyle name="Normál_PHKV99_P.2015. évi költségvetés - mellékletek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tabSelected="1" zoomScalePageLayoutView="0" workbookViewId="0" topLeftCell="H34">
      <selection activeCell="T47" sqref="T47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34"/>
      <c r="O38" s="34"/>
      <c r="P38" s="34"/>
      <c r="Q38" s="34"/>
      <c r="R38" s="34"/>
      <c r="S38" s="34"/>
      <c r="T38" s="34"/>
      <c r="U38" s="34"/>
    </row>
    <row r="39" spans="9:21" ht="27.75">
      <c r="I39" s="5"/>
      <c r="J39" s="2"/>
      <c r="N39" s="407" t="s">
        <v>2</v>
      </c>
      <c r="O39" s="407"/>
      <c r="P39" s="407"/>
      <c r="Q39" s="407"/>
      <c r="R39" s="407"/>
      <c r="S39" s="407"/>
      <c r="T39" s="407"/>
      <c r="U39" s="407"/>
    </row>
    <row r="40" spans="9:21" ht="2.25" customHeight="1">
      <c r="I40" s="3"/>
      <c r="J40" s="2"/>
      <c r="N40" s="34"/>
      <c r="O40" s="35"/>
      <c r="P40" s="36"/>
      <c r="Q40" s="36"/>
      <c r="R40" s="36"/>
      <c r="S40" s="36"/>
      <c r="T40" s="36"/>
      <c r="U40" s="36"/>
    </row>
    <row r="41" spans="9:21" ht="27.75">
      <c r="I41" s="4"/>
      <c r="J41" s="2"/>
      <c r="N41" s="407" t="s">
        <v>466</v>
      </c>
      <c r="O41" s="407"/>
      <c r="P41" s="407"/>
      <c r="Q41" s="407"/>
      <c r="R41" s="407"/>
      <c r="S41" s="407"/>
      <c r="T41" s="407"/>
      <c r="U41" s="407"/>
    </row>
    <row r="42" spans="9:21" ht="12.75" customHeight="1" hidden="1">
      <c r="I42" s="3"/>
      <c r="J42" s="2"/>
      <c r="N42" s="34"/>
      <c r="O42" s="35"/>
      <c r="P42" s="36"/>
      <c r="Q42" s="36"/>
      <c r="R42" s="36"/>
      <c r="S42" s="36"/>
      <c r="T42" s="36"/>
      <c r="U42" s="36"/>
    </row>
    <row r="43" spans="9:21" ht="27.75">
      <c r="I43" s="4"/>
      <c r="J43" s="2"/>
      <c r="N43" s="407" t="s">
        <v>340</v>
      </c>
      <c r="O43" s="407"/>
      <c r="P43" s="407"/>
      <c r="Q43" s="407"/>
      <c r="R43" s="407"/>
      <c r="S43" s="407"/>
      <c r="T43" s="407"/>
      <c r="U43" s="407"/>
    </row>
    <row r="44" spans="2:21" ht="27.75">
      <c r="B44" s="2"/>
      <c r="C44" s="3"/>
      <c r="D44" s="3"/>
      <c r="E44" s="3"/>
      <c r="F44" s="3"/>
      <c r="G44" s="3"/>
      <c r="H44" s="3"/>
      <c r="I44" s="3"/>
      <c r="J44" s="2"/>
      <c r="N44" s="33"/>
      <c r="O44" s="33"/>
      <c r="P44" s="33"/>
      <c r="Q44" s="33"/>
      <c r="R44" s="33"/>
      <c r="S44" s="33"/>
      <c r="T44" s="33"/>
      <c r="U44" s="33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33"/>
      <c r="O45" s="408"/>
      <c r="P45" s="408"/>
      <c r="Q45" s="408"/>
      <c r="R45" s="408"/>
      <c r="S45" s="408"/>
      <c r="T45" s="408"/>
      <c r="U45" s="33"/>
    </row>
    <row r="46" spans="2:10" ht="27.75">
      <c r="B46" s="2"/>
      <c r="C46" s="2"/>
      <c r="D46" s="2"/>
      <c r="E46" s="2"/>
      <c r="F46" s="2"/>
      <c r="G46" s="2"/>
      <c r="H46" s="2"/>
      <c r="I46" s="2"/>
      <c r="J46" s="2"/>
    </row>
    <row r="47" spans="1:10" ht="27.75">
      <c r="A47" s="6"/>
      <c r="B47" s="7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 password="AF00" sheet="1"/>
  <mergeCells count="4">
    <mergeCell ref="N39:U39"/>
    <mergeCell ref="N41:U41"/>
    <mergeCell ref="N43:U43"/>
    <mergeCell ref="O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C30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10.25390625" style="0" customWidth="1"/>
    <col min="2" max="2" width="74.75390625" style="0" customWidth="1"/>
    <col min="3" max="3" width="18.75390625" style="0" customWidth="1"/>
  </cols>
  <sheetData>
    <row r="2" spans="1:3" ht="12.75">
      <c r="A2" s="550" t="s">
        <v>489</v>
      </c>
      <c r="B2" s="550"/>
      <c r="C2" s="550"/>
    </row>
    <row r="5" spans="1:3" ht="12.75">
      <c r="A5" s="549"/>
      <c r="B5" s="549"/>
      <c r="C5" s="549"/>
    </row>
    <row r="7" spans="1:3" ht="12.75">
      <c r="A7" s="549" t="s">
        <v>8</v>
      </c>
      <c r="B7" s="549"/>
      <c r="C7" s="549"/>
    </row>
    <row r="8" spans="1:3" ht="15" customHeight="1">
      <c r="A8" s="549" t="s">
        <v>404</v>
      </c>
      <c r="B8" s="549"/>
      <c r="C8" s="549"/>
    </row>
    <row r="9" spans="1:3" ht="12.75">
      <c r="A9" s="549" t="s">
        <v>467</v>
      </c>
      <c r="B9" s="549"/>
      <c r="C9" s="549"/>
    </row>
    <row r="11" ht="13.5" thickBot="1"/>
    <row r="12" spans="1:3" ht="47.25" customHeight="1" thickBot="1">
      <c r="A12" s="351" t="s">
        <v>395</v>
      </c>
      <c r="B12" s="352" t="s">
        <v>3</v>
      </c>
      <c r="C12" s="353" t="s">
        <v>408</v>
      </c>
    </row>
    <row r="15" spans="1:2" ht="12.75">
      <c r="A15" t="s">
        <v>18</v>
      </c>
      <c r="B15" s="354" t="s">
        <v>410</v>
      </c>
    </row>
    <row r="16" ht="12.75">
      <c r="B16" s="354"/>
    </row>
    <row r="17" spans="1:3" ht="12.75">
      <c r="A17" s="349" t="s">
        <v>406</v>
      </c>
      <c r="B17" s="403" t="s">
        <v>471</v>
      </c>
      <c r="C17" s="404">
        <v>1000000</v>
      </c>
    </row>
    <row r="18" spans="1:3" ht="16.5" customHeight="1">
      <c r="A18" s="350" t="s">
        <v>407</v>
      </c>
      <c r="B18" t="s">
        <v>472</v>
      </c>
      <c r="C18" s="360">
        <f>C17*0.27</f>
        <v>270000</v>
      </c>
    </row>
    <row r="19" ht="20.25" customHeight="1">
      <c r="C19" s="405">
        <f>C17+C18</f>
        <v>1270000</v>
      </c>
    </row>
    <row r="20" ht="17.25" customHeight="1">
      <c r="C20" s="406"/>
    </row>
    <row r="21" spans="2:3" ht="17.25" customHeight="1">
      <c r="B21" s="354" t="s">
        <v>405</v>
      </c>
      <c r="C21" s="355">
        <f>C19</f>
        <v>1270000</v>
      </c>
    </row>
    <row r="23" ht="12.75">
      <c r="B23" s="354"/>
    </row>
    <row r="24" spans="2:3" ht="15" customHeight="1">
      <c r="B24" s="354"/>
      <c r="C24" s="355"/>
    </row>
    <row r="25" spans="1:2" ht="12.75">
      <c r="A25" s="349"/>
      <c r="B25" s="403"/>
    </row>
    <row r="28" ht="12.75">
      <c r="C28" s="404"/>
    </row>
    <row r="29" ht="12.75">
      <c r="C29" s="405"/>
    </row>
    <row r="30" ht="12.75">
      <c r="C30" s="405"/>
    </row>
  </sheetData>
  <sheetProtection password="AF00" sheet="1"/>
  <mergeCells count="5">
    <mergeCell ref="A5:C5"/>
    <mergeCell ref="A7:C7"/>
    <mergeCell ref="A8:C8"/>
    <mergeCell ref="A9:C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C88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2" spans="1:3" ht="15.75">
      <c r="A2" s="43"/>
      <c r="B2" s="43"/>
      <c r="C2" s="44"/>
    </row>
    <row r="3" spans="1:3" ht="15.75">
      <c r="A3" s="551" t="s">
        <v>490</v>
      </c>
      <c r="B3" s="552"/>
      <c r="C3" s="552"/>
    </row>
    <row r="4" spans="1:3" ht="15.75">
      <c r="A4" s="45"/>
      <c r="B4" s="45"/>
      <c r="C4" s="46"/>
    </row>
    <row r="5" spans="1:3" ht="7.5" customHeight="1">
      <c r="A5" s="553"/>
      <c r="B5" s="553"/>
      <c r="C5" s="553"/>
    </row>
    <row r="6" spans="1:3" ht="15.75">
      <c r="A6" s="554"/>
      <c r="B6" s="554"/>
      <c r="C6" s="554"/>
    </row>
    <row r="7" spans="1:3" ht="15.75">
      <c r="A7" s="554"/>
      <c r="B7" s="554"/>
      <c r="C7" s="554"/>
    </row>
    <row r="8" spans="1:3" ht="3" customHeight="1">
      <c r="A8" s="48"/>
      <c r="B8" s="78"/>
      <c r="C8" s="78"/>
    </row>
    <row r="9" spans="1:3" ht="6.75" customHeight="1">
      <c r="A9" s="48"/>
      <c r="B9" s="78"/>
      <c r="C9" s="78"/>
    </row>
    <row r="10" spans="1:3" ht="15.75">
      <c r="A10" s="554" t="s">
        <v>8</v>
      </c>
      <c r="B10" s="554"/>
      <c r="C10" s="554"/>
    </row>
    <row r="11" spans="1:3" ht="15.75">
      <c r="A11" s="554" t="s">
        <v>44</v>
      </c>
      <c r="B11" s="554"/>
      <c r="C11" s="554"/>
    </row>
    <row r="12" spans="1:3" ht="15.75">
      <c r="A12" s="554" t="s">
        <v>45</v>
      </c>
      <c r="B12" s="554"/>
      <c r="C12" s="554"/>
    </row>
    <row r="13" spans="1:3" ht="15.75">
      <c r="A13" s="554" t="s">
        <v>467</v>
      </c>
      <c r="B13" s="554"/>
      <c r="C13" s="554"/>
    </row>
    <row r="14" spans="1:3" ht="16.5" thickBot="1">
      <c r="A14" s="45"/>
      <c r="B14" s="45"/>
      <c r="C14" s="46"/>
    </row>
    <row r="15" spans="1:3" ht="15.75">
      <c r="A15" s="49" t="s">
        <v>16</v>
      </c>
      <c r="B15" s="50"/>
      <c r="C15" s="51" t="s">
        <v>0</v>
      </c>
    </row>
    <row r="16" spans="1:3" ht="15.75">
      <c r="A16" s="52"/>
      <c r="B16" s="53" t="s">
        <v>3</v>
      </c>
      <c r="C16" s="54"/>
    </row>
    <row r="17" spans="1:3" ht="16.5" thickBot="1">
      <c r="A17" s="55" t="s">
        <v>17</v>
      </c>
      <c r="B17" s="56"/>
      <c r="C17" s="57" t="s">
        <v>46</v>
      </c>
    </row>
    <row r="18" spans="1:3" ht="20.25" customHeight="1">
      <c r="A18" s="555" t="s">
        <v>47</v>
      </c>
      <c r="B18" s="555"/>
      <c r="C18" s="555"/>
    </row>
    <row r="19" spans="1:3" ht="22.5" customHeight="1">
      <c r="A19" s="58" t="s">
        <v>18</v>
      </c>
      <c r="B19" s="59" t="s">
        <v>48</v>
      </c>
      <c r="C19" s="60"/>
    </row>
    <row r="20" spans="1:3" ht="22.5" customHeight="1">
      <c r="A20" s="58"/>
      <c r="B20" s="19" t="s">
        <v>49</v>
      </c>
      <c r="C20" s="60">
        <f>Bevételek!H41</f>
        <v>15304811</v>
      </c>
    </row>
    <row r="21" spans="1:3" ht="22.5" customHeight="1">
      <c r="A21" s="58"/>
      <c r="B21" s="20" t="s">
        <v>50</v>
      </c>
      <c r="C21" s="60">
        <f>Bevételek!H53</f>
        <v>65000</v>
      </c>
    </row>
    <row r="22" spans="1:3" ht="22.5" customHeight="1">
      <c r="A22" s="58" t="s">
        <v>19</v>
      </c>
      <c r="B22" s="59" t="s">
        <v>51</v>
      </c>
      <c r="C22" s="60">
        <f>Bevételek!H74</f>
        <v>1320000</v>
      </c>
    </row>
    <row r="23" spans="1:3" ht="22.5" customHeight="1">
      <c r="A23" s="58" t="s">
        <v>20</v>
      </c>
      <c r="B23" s="59" t="s">
        <v>52</v>
      </c>
      <c r="C23" s="60">
        <f>Bevételek!H83</f>
        <v>17992809</v>
      </c>
    </row>
    <row r="24" spans="1:3" ht="22.5" customHeight="1">
      <c r="A24" s="58" t="s">
        <v>21</v>
      </c>
      <c r="B24" s="61" t="s">
        <v>24</v>
      </c>
      <c r="C24" s="60"/>
    </row>
    <row r="25" spans="1:3" ht="32.25" customHeight="1">
      <c r="A25" s="58"/>
      <c r="B25" s="20" t="s">
        <v>53</v>
      </c>
      <c r="C25" s="60"/>
    </row>
    <row r="26" spans="1:3" ht="22.5" customHeight="1">
      <c r="A26" s="58"/>
      <c r="B26" s="19" t="s">
        <v>54</v>
      </c>
      <c r="C26" s="60"/>
    </row>
    <row r="27" spans="1:3" ht="28.5" customHeight="1">
      <c r="A27" s="79"/>
      <c r="B27" s="80" t="s">
        <v>55</v>
      </c>
      <c r="C27" s="74">
        <f>SUM(C20:C26)</f>
        <v>34682620</v>
      </c>
    </row>
    <row r="28" spans="1:3" ht="22.5" customHeight="1">
      <c r="A28" s="47" t="s">
        <v>22</v>
      </c>
      <c r="B28" s="59" t="s">
        <v>56</v>
      </c>
      <c r="C28" s="29">
        <f>'Korm.funkciók'!E31</f>
        <v>7343735</v>
      </c>
    </row>
    <row r="29" spans="1:3" ht="22.5" customHeight="1">
      <c r="A29" s="47" t="s">
        <v>23</v>
      </c>
      <c r="B29" s="59" t="s">
        <v>57</v>
      </c>
      <c r="C29" s="29">
        <f>'Korm.funkciók'!F31</f>
        <v>1522812</v>
      </c>
    </row>
    <row r="30" spans="1:3" ht="22.5" customHeight="1">
      <c r="A30" s="47" t="s">
        <v>25</v>
      </c>
      <c r="B30" s="64" t="s">
        <v>58</v>
      </c>
      <c r="C30" s="29">
        <f>'Korm.funkciók'!G31</f>
        <v>23551124</v>
      </c>
    </row>
    <row r="31" spans="1:3" ht="22.5" customHeight="1">
      <c r="A31" s="47" t="s">
        <v>26</v>
      </c>
      <c r="B31" s="64" t="s">
        <v>59</v>
      </c>
      <c r="C31" s="29">
        <f>'Korm.funkciók'!H31</f>
        <v>1485000</v>
      </c>
    </row>
    <row r="32" spans="1:3" ht="22.5" customHeight="1">
      <c r="A32" s="47" t="s">
        <v>27</v>
      </c>
      <c r="B32" s="64" t="s">
        <v>60</v>
      </c>
      <c r="C32" s="29"/>
    </row>
    <row r="33" spans="1:3" ht="22.5" customHeight="1">
      <c r="A33" s="47"/>
      <c r="B33" s="64" t="s">
        <v>61</v>
      </c>
      <c r="C33" s="29"/>
    </row>
    <row r="34" spans="1:3" ht="29.25" customHeight="1">
      <c r="A34" s="47"/>
      <c r="B34" s="20" t="s">
        <v>62</v>
      </c>
      <c r="C34" s="31"/>
    </row>
    <row r="35" spans="1:3" ht="22.5" customHeight="1">
      <c r="A35" s="47"/>
      <c r="B35" s="64" t="s">
        <v>63</v>
      </c>
      <c r="C35" s="29">
        <f>'Korm.funkciók'!I31</f>
        <v>184425</v>
      </c>
    </row>
    <row r="36" spans="1:3" ht="22.5" customHeight="1">
      <c r="A36" s="47"/>
      <c r="B36" s="64" t="s">
        <v>64</v>
      </c>
      <c r="C36" s="46"/>
    </row>
    <row r="37" spans="1:3" ht="32.25" customHeight="1">
      <c r="A37" s="79"/>
      <c r="B37" s="80" t="s">
        <v>65</v>
      </c>
      <c r="C37" s="74">
        <f>SUM(C28:C36)</f>
        <v>34087096</v>
      </c>
    </row>
    <row r="38" spans="1:3" ht="15.75">
      <c r="A38" s="58"/>
      <c r="B38" s="59"/>
      <c r="C38" s="60"/>
    </row>
    <row r="39" spans="1:3" ht="15.75">
      <c r="A39" s="58"/>
      <c r="B39" s="59"/>
      <c r="C39" s="60"/>
    </row>
    <row r="40" spans="1:3" ht="15.75">
      <c r="A40" s="58"/>
      <c r="B40" s="59"/>
      <c r="C40" s="60"/>
    </row>
    <row r="41" spans="1:3" ht="15.75">
      <c r="A41" s="556">
        <v>2</v>
      </c>
      <c r="B41" s="556"/>
      <c r="C41" s="556"/>
    </row>
    <row r="42" spans="1:3" ht="16.5" thickBot="1">
      <c r="A42" s="58"/>
      <c r="B42" s="59"/>
      <c r="C42" s="60"/>
    </row>
    <row r="43" spans="1:3" ht="15.75">
      <c r="A43" s="49" t="s">
        <v>16</v>
      </c>
      <c r="B43" s="50"/>
      <c r="C43" s="51" t="s">
        <v>0</v>
      </c>
    </row>
    <row r="44" spans="1:3" ht="15.75">
      <c r="A44" s="52"/>
      <c r="B44" s="53" t="s">
        <v>3</v>
      </c>
      <c r="C44" s="54"/>
    </row>
    <row r="45" spans="1:3" ht="16.5" thickBot="1">
      <c r="A45" s="55" t="s">
        <v>17</v>
      </c>
      <c r="B45" s="56"/>
      <c r="C45" s="57" t="s">
        <v>46</v>
      </c>
    </row>
    <row r="46" spans="1:3" ht="15.75">
      <c r="A46" s="557" t="s">
        <v>66</v>
      </c>
      <c r="B46" s="557"/>
      <c r="C46" s="557"/>
    </row>
    <row r="47" spans="1:3" ht="22.5" customHeight="1">
      <c r="A47" s="47" t="s">
        <v>28</v>
      </c>
      <c r="B47" s="65" t="s">
        <v>67</v>
      </c>
      <c r="C47" s="46">
        <f>Bevételek!H63</f>
        <v>60571880</v>
      </c>
    </row>
    <row r="48" spans="1:3" ht="22.5" customHeight="1">
      <c r="A48" s="47" t="s">
        <v>30</v>
      </c>
      <c r="B48" s="65" t="s">
        <v>68</v>
      </c>
      <c r="C48" s="46"/>
    </row>
    <row r="49" spans="1:3" ht="22.5" customHeight="1">
      <c r="A49" s="47" t="s">
        <v>31</v>
      </c>
      <c r="B49" s="61" t="s">
        <v>69</v>
      </c>
      <c r="C49" s="46"/>
    </row>
    <row r="50" spans="1:3" ht="31.5" customHeight="1">
      <c r="A50" s="47"/>
      <c r="B50" s="20" t="s">
        <v>70</v>
      </c>
      <c r="C50" s="46">
        <f>Bevételek!H88</f>
        <v>0</v>
      </c>
    </row>
    <row r="51" spans="1:3" ht="22.5" customHeight="1">
      <c r="A51" s="47"/>
      <c r="B51" s="19" t="s">
        <v>71</v>
      </c>
      <c r="C51" s="46"/>
    </row>
    <row r="52" spans="1:3" ht="24.75" customHeight="1">
      <c r="A52" s="79"/>
      <c r="B52" s="80" t="s">
        <v>72</v>
      </c>
      <c r="C52" s="74">
        <f>SUM(C47:C51)</f>
        <v>60571880</v>
      </c>
    </row>
    <row r="53" spans="1:3" ht="22.5" customHeight="1">
      <c r="A53" s="47" t="s">
        <v>33</v>
      </c>
      <c r="B53" s="65" t="s">
        <v>73</v>
      </c>
      <c r="C53" s="46">
        <f>'Korm.funkciók'!K31</f>
        <v>60941970</v>
      </c>
    </row>
    <row r="54" spans="1:3" ht="22.5" customHeight="1">
      <c r="A54" s="47" t="s">
        <v>35</v>
      </c>
      <c r="B54" s="65" t="s">
        <v>74</v>
      </c>
      <c r="C54" s="46">
        <f>'Korm.funkciók'!L31</f>
        <v>1270000</v>
      </c>
    </row>
    <row r="55" spans="1:3" ht="22.5" customHeight="1">
      <c r="A55" s="47" t="s">
        <v>36</v>
      </c>
      <c r="B55" s="61" t="s">
        <v>41</v>
      </c>
      <c r="C55" s="46"/>
    </row>
    <row r="56" spans="1:3" ht="33.75" customHeight="1">
      <c r="A56" s="47"/>
      <c r="B56" s="20" t="s">
        <v>75</v>
      </c>
      <c r="C56" s="46"/>
    </row>
    <row r="57" spans="1:3" ht="22.5" customHeight="1">
      <c r="A57" s="47"/>
      <c r="B57" s="118" t="s">
        <v>339</v>
      </c>
      <c r="C57" s="46"/>
    </row>
    <row r="58" spans="1:3" ht="16.5" thickBot="1">
      <c r="A58" s="62"/>
      <c r="B58" s="80" t="s">
        <v>76</v>
      </c>
      <c r="C58" s="74">
        <f>SUM(C53:C57)</f>
        <v>62211970</v>
      </c>
    </row>
    <row r="59" spans="1:3" ht="28.5" customHeight="1" thickBot="1">
      <c r="A59" s="66"/>
      <c r="B59" s="67" t="s">
        <v>77</v>
      </c>
      <c r="C59" s="68">
        <f>C27+C52</f>
        <v>95254500</v>
      </c>
    </row>
    <row r="60" spans="1:3" ht="27" customHeight="1" thickBot="1">
      <c r="A60" s="66"/>
      <c r="B60" s="67" t="s">
        <v>78</v>
      </c>
      <c r="C60" s="68">
        <f>C37+C58</f>
        <v>96299066</v>
      </c>
    </row>
    <row r="61" spans="1:3" ht="15.75">
      <c r="A61" s="69"/>
      <c r="B61" s="70"/>
      <c r="C61" s="71"/>
    </row>
    <row r="62" spans="1:3" ht="15.75">
      <c r="A62" s="45"/>
      <c r="B62" s="45"/>
      <c r="C62" s="46"/>
    </row>
    <row r="63" spans="1:3" ht="15.75">
      <c r="A63" s="558" t="s">
        <v>79</v>
      </c>
      <c r="B63" s="558"/>
      <c r="C63" s="558"/>
    </row>
    <row r="64" spans="1:3" ht="15.75">
      <c r="A64" s="72"/>
      <c r="B64" s="72"/>
      <c r="C64" s="72"/>
    </row>
    <row r="65" spans="1:3" ht="22.5" customHeight="1">
      <c r="A65" s="62" t="s">
        <v>38</v>
      </c>
      <c r="B65" s="73" t="s">
        <v>80</v>
      </c>
      <c r="C65" s="63">
        <f>Bevételek!H92</f>
        <v>1656758</v>
      </c>
    </row>
    <row r="66" spans="1:3" ht="22.5" customHeight="1">
      <c r="A66" s="62"/>
      <c r="B66" s="80" t="s">
        <v>81</v>
      </c>
      <c r="C66" s="74">
        <f>C65</f>
        <v>1656758</v>
      </c>
    </row>
    <row r="67" spans="1:3" ht="22.5" customHeight="1">
      <c r="A67" s="62" t="s">
        <v>40</v>
      </c>
      <c r="B67" s="73" t="s">
        <v>355</v>
      </c>
      <c r="C67" s="63">
        <f>'Korm.funkciók'!O31</f>
        <v>612192</v>
      </c>
    </row>
    <row r="68" spans="1:3" ht="22.5" customHeight="1">
      <c r="A68" s="62" t="s">
        <v>42</v>
      </c>
      <c r="B68" s="73" t="s">
        <v>82</v>
      </c>
      <c r="C68" s="63">
        <v>0</v>
      </c>
    </row>
    <row r="69" spans="1:3" ht="22.5" customHeight="1" thickBot="1">
      <c r="A69" s="62"/>
      <c r="B69" s="80" t="s">
        <v>83</v>
      </c>
      <c r="C69" s="74">
        <f>SUM(C67:C68)</f>
        <v>612192</v>
      </c>
    </row>
    <row r="70" spans="1:3" ht="24.75" customHeight="1" thickBot="1">
      <c r="A70" s="75"/>
      <c r="B70" s="76" t="s">
        <v>84</v>
      </c>
      <c r="C70" s="77">
        <f>C59+C66</f>
        <v>96911258</v>
      </c>
    </row>
    <row r="71" spans="1:3" ht="27" customHeight="1" thickBot="1">
      <c r="A71" s="75"/>
      <c r="B71" s="76" t="s">
        <v>85</v>
      </c>
      <c r="C71" s="77">
        <f>C60+C69</f>
        <v>96911258</v>
      </c>
    </row>
    <row r="72" spans="1:3" ht="15.75">
      <c r="A72" s="45"/>
      <c r="B72" s="45"/>
      <c r="C72" s="46"/>
    </row>
    <row r="73" spans="1:3" ht="15.75">
      <c r="A73" s="19"/>
      <c r="B73" s="19"/>
      <c r="C73" s="19"/>
    </row>
    <row r="74" spans="1:3" ht="15.75">
      <c r="A74" s="19"/>
      <c r="B74" s="19"/>
      <c r="C74" s="19"/>
    </row>
    <row r="75" spans="1:3" ht="15.75">
      <c r="A75" s="19"/>
      <c r="B75" s="19"/>
      <c r="C75" s="19"/>
    </row>
    <row r="76" spans="1:3" ht="15.75">
      <c r="A76" s="19"/>
      <c r="B76" s="19"/>
      <c r="C76" s="19"/>
    </row>
    <row r="77" spans="1:3" ht="15.75">
      <c r="A77" s="19"/>
      <c r="B77" s="19"/>
      <c r="C77" s="19"/>
    </row>
    <row r="78" spans="1:3" ht="15.75">
      <c r="A78" s="19"/>
      <c r="B78" s="19"/>
      <c r="C78" s="19"/>
    </row>
    <row r="79" spans="1:3" ht="15.75">
      <c r="A79" s="19"/>
      <c r="B79" s="19"/>
      <c r="C79" s="19"/>
    </row>
    <row r="80" spans="1:3" ht="15.75">
      <c r="A80" s="19"/>
      <c r="B80" s="19"/>
      <c r="C80" s="19"/>
    </row>
    <row r="81" spans="1:3" ht="15.75">
      <c r="A81" s="19"/>
      <c r="B81" s="19"/>
      <c r="C81" s="19"/>
    </row>
    <row r="82" spans="1:3" ht="15.75">
      <c r="A82" s="19"/>
      <c r="B82" s="19"/>
      <c r="C82" s="19"/>
    </row>
    <row r="83" spans="1:3" ht="15.75">
      <c r="A83" s="19"/>
      <c r="B83" s="19"/>
      <c r="C83" s="19"/>
    </row>
    <row r="84" spans="1:3" ht="15.75">
      <c r="A84" s="19"/>
      <c r="B84" s="19"/>
      <c r="C84" s="19"/>
    </row>
    <row r="85" spans="1:3" ht="15.75">
      <c r="A85" s="19"/>
      <c r="B85" s="19"/>
      <c r="C85" s="19"/>
    </row>
    <row r="86" spans="1:3" ht="15.75">
      <c r="A86" s="19"/>
      <c r="B86" s="19"/>
      <c r="C86" s="19"/>
    </row>
    <row r="87" spans="1:3" ht="15.75">
      <c r="A87" s="19"/>
      <c r="B87" s="19"/>
      <c r="C87" s="19"/>
    </row>
    <row r="88" spans="1:3" ht="15.75">
      <c r="A88" s="19"/>
      <c r="B88" s="19"/>
      <c r="C88" s="19"/>
    </row>
  </sheetData>
  <sheetProtection password="AF00" sheet="1"/>
  <mergeCells count="12">
    <mergeCell ref="A46:C46"/>
    <mergeCell ref="A63:C63"/>
    <mergeCell ref="A10:C10"/>
    <mergeCell ref="A11:C11"/>
    <mergeCell ref="A12:C12"/>
    <mergeCell ref="A13:C13"/>
    <mergeCell ref="A3:C3"/>
    <mergeCell ref="A5:C5"/>
    <mergeCell ref="A6:C6"/>
    <mergeCell ref="A7:C7"/>
    <mergeCell ref="A18:C18"/>
    <mergeCell ref="A41:C41"/>
  </mergeCells>
  <printOptions/>
  <pageMargins left="0.49" right="0.49" top="0.46" bottom="1" header="0.3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O57"/>
  <sheetViews>
    <sheetView zoomScale="75" zoomScaleNormal="75" zoomScalePageLayoutView="0" workbookViewId="0" topLeftCell="A1">
      <selection activeCell="A1" sqref="A1:O3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3.125" style="0" customWidth="1"/>
    <col min="4" max="4" width="13.75390625" style="0" customWidth="1"/>
    <col min="5" max="5" width="13.875" style="0" customWidth="1"/>
    <col min="6" max="6" width="13.25390625" style="0" customWidth="1"/>
    <col min="7" max="8" width="14.00390625" style="0" customWidth="1"/>
    <col min="9" max="9" width="13.875" style="0" customWidth="1"/>
    <col min="10" max="11" width="12.875" style="0" customWidth="1"/>
    <col min="12" max="12" width="12.75390625" style="0" customWidth="1"/>
    <col min="13" max="13" width="13.125" style="0" customWidth="1"/>
    <col min="14" max="14" width="14.25390625" style="0" customWidth="1"/>
    <col min="15" max="15" width="13.625" style="0" customWidth="1"/>
  </cols>
  <sheetData>
    <row r="1" spans="1:15" ht="12.75">
      <c r="A1" s="559" t="s">
        <v>491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</row>
    <row r="2" spans="1:15" ht="6" customHeigh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</row>
    <row r="3" spans="1:15" ht="12.75" hidden="1">
      <c r="A3" s="560"/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</row>
    <row r="4" spans="1:15" ht="12.75">
      <c r="A4" s="1"/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</row>
    <row r="5" spans="1:15" ht="12.75">
      <c r="A5" s="1"/>
      <c r="B5" s="561" t="s">
        <v>8</v>
      </c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</row>
    <row r="6" spans="1:15" ht="12.75">
      <c r="A6" s="1"/>
      <c r="B6" s="561" t="s">
        <v>475</v>
      </c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</row>
    <row r="7" spans="1:15" ht="13.5" thickBot="1">
      <c r="A7" s="1"/>
      <c r="B7" s="1"/>
      <c r="C7" s="237"/>
      <c r="D7" s="237"/>
      <c r="E7" s="237"/>
      <c r="F7" s="238"/>
      <c r="G7" s="237"/>
      <c r="H7" s="237"/>
      <c r="I7" s="237"/>
      <c r="J7" s="237"/>
      <c r="K7" s="239"/>
      <c r="L7" s="239"/>
      <c r="M7" s="239"/>
      <c r="N7" s="239"/>
      <c r="O7" s="175" t="s">
        <v>389</v>
      </c>
    </row>
    <row r="8" spans="1:15" ht="12.75">
      <c r="A8" s="240" t="s">
        <v>16</v>
      </c>
      <c r="B8" s="241"/>
      <c r="C8" s="242"/>
      <c r="D8" s="243"/>
      <c r="E8" s="244"/>
      <c r="F8" s="245"/>
      <c r="G8" s="245"/>
      <c r="H8" s="245"/>
      <c r="I8" s="245"/>
      <c r="J8" s="245"/>
      <c r="K8" s="246"/>
      <c r="L8" s="246"/>
      <c r="M8" s="246"/>
      <c r="N8" s="247"/>
      <c r="O8" s="248"/>
    </row>
    <row r="9" spans="1:15" ht="12.75">
      <c r="A9" s="249"/>
      <c r="B9" s="250" t="s">
        <v>3</v>
      </c>
      <c r="C9" s="251" t="s">
        <v>284</v>
      </c>
      <c r="D9" s="252" t="s">
        <v>285</v>
      </c>
      <c r="E9" s="253" t="s">
        <v>286</v>
      </c>
      <c r="F9" s="254" t="s">
        <v>287</v>
      </c>
      <c r="G9" s="254" t="s">
        <v>288</v>
      </c>
      <c r="H9" s="254" t="s">
        <v>289</v>
      </c>
      <c r="I9" s="254" t="s">
        <v>290</v>
      </c>
      <c r="J9" s="254" t="s">
        <v>291</v>
      </c>
      <c r="K9" s="254" t="s">
        <v>292</v>
      </c>
      <c r="L9" s="254" t="s">
        <v>293</v>
      </c>
      <c r="M9" s="254" t="s">
        <v>294</v>
      </c>
      <c r="N9" s="253" t="s">
        <v>295</v>
      </c>
      <c r="O9" s="255" t="s">
        <v>296</v>
      </c>
    </row>
    <row r="10" spans="1:15" ht="13.5" thickBot="1">
      <c r="A10" s="256" t="s">
        <v>17</v>
      </c>
      <c r="B10" s="257"/>
      <c r="C10" s="258"/>
      <c r="D10" s="259"/>
      <c r="E10" s="260"/>
      <c r="F10" s="261"/>
      <c r="G10" s="261"/>
      <c r="H10" s="261"/>
      <c r="I10" s="261"/>
      <c r="J10" s="261"/>
      <c r="K10" s="261"/>
      <c r="L10" s="261"/>
      <c r="M10" s="261"/>
      <c r="N10" s="260"/>
      <c r="O10" s="258"/>
    </row>
    <row r="11" spans="1:15" ht="12.75">
      <c r="A11" s="262"/>
      <c r="B11" s="263" t="s">
        <v>297</v>
      </c>
      <c r="C11" s="264"/>
      <c r="D11" s="265"/>
      <c r="E11" s="266"/>
      <c r="F11" s="264"/>
      <c r="G11" s="264"/>
      <c r="H11" s="264"/>
      <c r="I11" s="264"/>
      <c r="J11" s="264"/>
      <c r="K11" s="264"/>
      <c r="L11" s="264"/>
      <c r="M11" s="264"/>
      <c r="N11" s="266"/>
      <c r="O11" s="267"/>
    </row>
    <row r="12" spans="1:15" ht="25.5">
      <c r="A12" s="268" t="s">
        <v>18</v>
      </c>
      <c r="B12" s="269" t="s">
        <v>298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1"/>
    </row>
    <row r="13" spans="1:15" ht="25.5">
      <c r="A13" s="268"/>
      <c r="B13" s="269" t="s">
        <v>299</v>
      </c>
      <c r="C13" s="270">
        <f>1229942-150004</f>
        <v>1079938</v>
      </c>
      <c r="D13" s="270">
        <v>1229942</v>
      </c>
      <c r="E13" s="270">
        <v>1229942</v>
      </c>
      <c r="F13" s="270">
        <v>1229942</v>
      </c>
      <c r="G13" s="270">
        <v>1229942</v>
      </c>
      <c r="H13" s="270">
        <f>1229942+245000</f>
        <v>1474942</v>
      </c>
      <c r="I13" s="270">
        <v>1229942</v>
      </c>
      <c r="J13" s="270">
        <f>1229942+300511</f>
        <v>1530453</v>
      </c>
      <c r="K13" s="270">
        <v>1229942</v>
      </c>
      <c r="L13" s="270">
        <v>1229942</v>
      </c>
      <c r="M13" s="270">
        <f>1229942+65000</f>
        <v>1294942</v>
      </c>
      <c r="N13" s="270">
        <f>1229942+150000</f>
        <v>1379942</v>
      </c>
      <c r="O13" s="271">
        <f>SUM(C13:N13)</f>
        <v>15369811</v>
      </c>
    </row>
    <row r="14" spans="1:15" ht="25.5">
      <c r="A14" s="268"/>
      <c r="B14" s="272" t="s">
        <v>300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1">
        <f>SUM(C14:N14)</f>
        <v>0</v>
      </c>
    </row>
    <row r="15" spans="1:15" ht="25.5">
      <c r="A15" s="268" t="s">
        <v>19</v>
      </c>
      <c r="B15" s="272" t="s">
        <v>301</v>
      </c>
      <c r="C15" s="270"/>
      <c r="D15" s="270"/>
      <c r="E15" s="270"/>
      <c r="F15" s="270"/>
      <c r="G15" s="270"/>
      <c r="H15" s="270">
        <v>33735678</v>
      </c>
      <c r="I15" s="270"/>
      <c r="J15" s="270"/>
      <c r="K15" s="270"/>
      <c r="L15" s="270">
        <v>3499727</v>
      </c>
      <c r="M15" s="270"/>
      <c r="N15" s="270">
        <f>26888792-3731942+179625</f>
        <v>23336475</v>
      </c>
      <c r="O15" s="271">
        <f aca="true" t="shared" si="0" ref="O15:O25">SUM(C15:N15)</f>
        <v>60571880</v>
      </c>
    </row>
    <row r="16" spans="1:15" ht="12.75">
      <c r="A16" s="268" t="s">
        <v>20</v>
      </c>
      <c r="B16" s="272" t="s">
        <v>302</v>
      </c>
      <c r="C16" s="273"/>
      <c r="D16" s="273">
        <v>30000</v>
      </c>
      <c r="E16" s="273">
        <v>300000</v>
      </c>
      <c r="F16" s="273">
        <v>100000</v>
      </c>
      <c r="G16" s="273">
        <v>40000</v>
      </c>
      <c r="H16" s="273">
        <v>30000</v>
      </c>
      <c r="I16" s="273">
        <v>40000</v>
      </c>
      <c r="J16" s="273">
        <v>80000</v>
      </c>
      <c r="K16" s="273">
        <v>420000</v>
      </c>
      <c r="L16" s="273">
        <v>90000</v>
      </c>
      <c r="M16" s="273">
        <v>140000</v>
      </c>
      <c r="N16" s="273">
        <v>50000</v>
      </c>
      <c r="O16" s="271">
        <f t="shared" si="0"/>
        <v>1320000</v>
      </c>
    </row>
    <row r="17" spans="1:15" ht="12.75">
      <c r="A17" s="268" t="s">
        <v>21</v>
      </c>
      <c r="B17" s="274" t="s">
        <v>303</v>
      </c>
      <c r="C17" s="273">
        <v>75630</v>
      </c>
      <c r="D17" s="273">
        <v>75630</v>
      </c>
      <c r="E17" s="273">
        <v>75630</v>
      </c>
      <c r="F17" s="273">
        <v>75630</v>
      </c>
      <c r="G17" s="273">
        <f>630000+263418-54531</f>
        <v>838887</v>
      </c>
      <c r="H17" s="273">
        <f>75630+3708633+1564375</f>
        <v>5348638</v>
      </c>
      <c r="I17" s="273">
        <v>75630</v>
      </c>
      <c r="J17" s="273">
        <f>75630+46991</f>
        <v>122621</v>
      </c>
      <c r="K17" s="273">
        <v>75630</v>
      </c>
      <c r="L17" s="273">
        <f>75630+1554913</f>
        <v>1630543</v>
      </c>
      <c r="M17" s="273">
        <v>75630</v>
      </c>
      <c r="N17" s="273">
        <f>77630+5689255-1982+3757807</f>
        <v>9522710</v>
      </c>
      <c r="O17" s="271">
        <f>SUM(C17:N17)</f>
        <v>17992809</v>
      </c>
    </row>
    <row r="18" spans="1:15" ht="12.75">
      <c r="A18" s="268" t="s">
        <v>22</v>
      </c>
      <c r="B18" s="274" t="s">
        <v>304</v>
      </c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1">
        <f t="shared" si="0"/>
        <v>0</v>
      </c>
    </row>
    <row r="19" spans="1:15" ht="12.75">
      <c r="A19" s="268" t="s">
        <v>23</v>
      </c>
      <c r="B19" s="274" t="s">
        <v>24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6"/>
      <c r="O19" s="271">
        <f t="shared" si="0"/>
        <v>0</v>
      </c>
    </row>
    <row r="20" spans="1:15" ht="25.5">
      <c r="A20" s="268"/>
      <c r="B20" s="272" t="s">
        <v>305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8"/>
      <c r="O20" s="271">
        <f t="shared" si="0"/>
        <v>0</v>
      </c>
    </row>
    <row r="21" spans="1:15" ht="12.75">
      <c r="A21" s="268"/>
      <c r="B21" s="272" t="s">
        <v>306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8"/>
      <c r="O21" s="271">
        <f t="shared" si="0"/>
        <v>0</v>
      </c>
    </row>
    <row r="22" spans="1:15" ht="12.75">
      <c r="A22" s="268" t="s">
        <v>25</v>
      </c>
      <c r="B22" s="274" t="s">
        <v>307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8"/>
      <c r="O22" s="271">
        <f t="shared" si="0"/>
        <v>0</v>
      </c>
    </row>
    <row r="23" spans="1:15" ht="25.5">
      <c r="A23" s="268"/>
      <c r="B23" s="272" t="s">
        <v>308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8"/>
      <c r="O23" s="271"/>
    </row>
    <row r="24" spans="1:15" ht="12.75">
      <c r="A24" s="268"/>
      <c r="B24" s="272" t="s">
        <v>309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8"/>
      <c r="O24" s="271">
        <f t="shared" si="0"/>
        <v>0</v>
      </c>
    </row>
    <row r="25" spans="1:15" ht="12.75">
      <c r="A25" s="268" t="s">
        <v>26</v>
      </c>
      <c r="B25" s="274" t="s">
        <v>310</v>
      </c>
      <c r="C25" s="277">
        <v>498541</v>
      </c>
      <c r="D25" s="277">
        <v>1158217</v>
      </c>
      <c r="E25" s="277"/>
      <c r="F25" s="277"/>
      <c r="G25" s="277"/>
      <c r="H25" s="277"/>
      <c r="I25" s="277"/>
      <c r="J25" s="277"/>
      <c r="K25" s="277"/>
      <c r="L25" s="277"/>
      <c r="M25" s="277"/>
      <c r="N25" s="278"/>
      <c r="O25" s="271">
        <f t="shared" si="0"/>
        <v>1656758</v>
      </c>
    </row>
    <row r="26" spans="1:15" ht="13.5" thickBot="1">
      <c r="A26" s="279" t="s">
        <v>27</v>
      </c>
      <c r="B26" s="280" t="s">
        <v>311</v>
      </c>
      <c r="C26" s="277"/>
      <c r="D26" s="277">
        <f>C47</f>
        <v>97026</v>
      </c>
      <c r="E26" s="277">
        <f aca="true" t="shared" si="1" ref="E26:N26">D47</f>
        <v>1458120</v>
      </c>
      <c r="F26" s="277">
        <f t="shared" si="1"/>
        <v>1678497</v>
      </c>
      <c r="G26" s="277">
        <f t="shared" si="1"/>
        <v>1741372</v>
      </c>
      <c r="H26" s="277">
        <f t="shared" si="1"/>
        <v>297506</v>
      </c>
      <c r="I26" s="277">
        <f t="shared" si="1"/>
        <v>3333346</v>
      </c>
      <c r="J26" s="277">
        <f>I47</f>
        <v>1563223</v>
      </c>
      <c r="K26" s="277">
        <f t="shared" si="1"/>
        <v>1001302</v>
      </c>
      <c r="L26" s="277">
        <f t="shared" si="1"/>
        <v>791679</v>
      </c>
      <c r="M26" s="277">
        <f t="shared" si="1"/>
        <v>2023879</v>
      </c>
      <c r="N26" s="277">
        <f t="shared" si="1"/>
        <v>1626462</v>
      </c>
      <c r="O26" s="271"/>
    </row>
    <row r="27" spans="1:15" ht="13.5" thickBot="1">
      <c r="A27" s="281"/>
      <c r="B27" s="281" t="s">
        <v>312</v>
      </c>
      <c r="C27" s="282">
        <f>SUM(C13:C26)</f>
        <v>1654109</v>
      </c>
      <c r="D27" s="282">
        <f aca="true" t="shared" si="2" ref="D27:N27">SUM(D13:D26)</f>
        <v>2590815</v>
      </c>
      <c r="E27" s="282">
        <f t="shared" si="2"/>
        <v>3063692</v>
      </c>
      <c r="F27" s="282">
        <f t="shared" si="2"/>
        <v>3084069</v>
      </c>
      <c r="G27" s="282">
        <f t="shared" si="2"/>
        <v>3850201</v>
      </c>
      <c r="H27" s="282">
        <f t="shared" si="2"/>
        <v>40886764</v>
      </c>
      <c r="I27" s="282">
        <f t="shared" si="2"/>
        <v>4678918</v>
      </c>
      <c r="J27" s="282">
        <f t="shared" si="2"/>
        <v>3296297</v>
      </c>
      <c r="K27" s="282">
        <f t="shared" si="2"/>
        <v>2726874</v>
      </c>
      <c r="L27" s="282">
        <f t="shared" si="2"/>
        <v>7241891</v>
      </c>
      <c r="M27" s="282">
        <f t="shared" si="2"/>
        <v>3534451</v>
      </c>
      <c r="N27" s="282">
        <f t="shared" si="2"/>
        <v>35915589</v>
      </c>
      <c r="O27" s="283">
        <f>SUM(O13:O26)</f>
        <v>96911258</v>
      </c>
    </row>
    <row r="28" spans="1:15" ht="12.75">
      <c r="A28" s="284"/>
      <c r="B28" s="285" t="s">
        <v>313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86"/>
    </row>
    <row r="29" spans="1:15" ht="12.75">
      <c r="A29" s="268" t="s">
        <v>28</v>
      </c>
      <c r="B29" s="274" t="s">
        <v>29</v>
      </c>
      <c r="C29" s="270">
        <f>533178+10</f>
        <v>533188</v>
      </c>
      <c r="D29" s="270">
        <f>533178+41457+44505</f>
        <v>619140</v>
      </c>
      <c r="E29" s="270">
        <f>533178+41457+44405</f>
        <v>619040</v>
      </c>
      <c r="F29" s="270">
        <f>533178+41459+44505</f>
        <v>619142</v>
      </c>
      <c r="G29" s="270">
        <f aca="true" t="shared" si="3" ref="G29:M29">533178+41457+44505</f>
        <v>619140</v>
      </c>
      <c r="H29" s="270">
        <f t="shared" si="3"/>
        <v>619140</v>
      </c>
      <c r="I29" s="270">
        <f t="shared" si="3"/>
        <v>619140</v>
      </c>
      <c r="J29" s="270">
        <f t="shared" si="3"/>
        <v>619140</v>
      </c>
      <c r="K29" s="270">
        <f t="shared" si="3"/>
        <v>619140</v>
      </c>
      <c r="L29" s="270">
        <f t="shared" si="3"/>
        <v>619140</v>
      </c>
      <c r="M29" s="270">
        <f t="shared" si="3"/>
        <v>619140</v>
      </c>
      <c r="N29" s="270">
        <f>533178+41457+44610</f>
        <v>619245</v>
      </c>
      <c r="O29" s="271">
        <f aca="true" t="shared" si="4" ref="O29:O43">SUM(C29:N29)</f>
        <v>7343735</v>
      </c>
    </row>
    <row r="30" spans="1:15" ht="25.5">
      <c r="A30" s="268" t="s">
        <v>30</v>
      </c>
      <c r="B30" s="272" t="s">
        <v>314</v>
      </c>
      <c r="C30" s="270">
        <v>130703</v>
      </c>
      <c r="D30" s="270">
        <f aca="true" t="shared" si="5" ref="D30:M30">130703-10869+6721</f>
        <v>126555</v>
      </c>
      <c r="E30" s="270">
        <f t="shared" si="5"/>
        <v>126555</v>
      </c>
      <c r="F30" s="270">
        <f t="shared" si="5"/>
        <v>126555</v>
      </c>
      <c r="G30" s="270">
        <f t="shared" si="5"/>
        <v>126555</v>
      </c>
      <c r="H30" s="270">
        <f t="shared" si="5"/>
        <v>126555</v>
      </c>
      <c r="I30" s="270">
        <f t="shared" si="5"/>
        <v>126555</v>
      </c>
      <c r="J30" s="270">
        <f t="shared" si="5"/>
        <v>126555</v>
      </c>
      <c r="K30" s="270">
        <f t="shared" si="5"/>
        <v>126555</v>
      </c>
      <c r="L30" s="270">
        <f t="shared" si="5"/>
        <v>126555</v>
      </c>
      <c r="M30" s="270">
        <f t="shared" si="5"/>
        <v>126555</v>
      </c>
      <c r="N30" s="270">
        <f>130703-10870+6726</f>
        <v>126559</v>
      </c>
      <c r="O30" s="271">
        <f t="shared" si="4"/>
        <v>1522812</v>
      </c>
    </row>
    <row r="31" spans="1:15" ht="12.75">
      <c r="A31" s="268" t="s">
        <v>31</v>
      </c>
      <c r="B31" s="274" t="s">
        <v>32</v>
      </c>
      <c r="C31" s="270">
        <v>210000</v>
      </c>
      <c r="D31" s="270">
        <v>337000</v>
      </c>
      <c r="E31" s="270">
        <v>547000</v>
      </c>
      <c r="F31" s="270">
        <v>547000</v>
      </c>
      <c r="G31" s="270">
        <v>757000</v>
      </c>
      <c r="H31" s="270">
        <f>547000+3708633-1154920-104993</f>
        <v>2995720</v>
      </c>
      <c r="I31" s="270">
        <f>447000+561000</f>
        <v>1008000</v>
      </c>
      <c r="J31" s="270">
        <f>839000</f>
        <v>839000</v>
      </c>
      <c r="K31" s="270">
        <f>547000+250000</f>
        <v>797000</v>
      </c>
      <c r="L31" s="270">
        <f>720000+3552317</f>
        <v>4272317</v>
      </c>
      <c r="M31" s="270">
        <f>519000+414094</f>
        <v>933094</v>
      </c>
      <c r="N31" s="270">
        <f>547000+5882171+3878822</f>
        <v>10307993</v>
      </c>
      <c r="O31" s="271">
        <f t="shared" si="4"/>
        <v>23551124</v>
      </c>
    </row>
    <row r="32" spans="1:15" ht="12.75">
      <c r="A32" s="268" t="s">
        <v>33</v>
      </c>
      <c r="B32" s="274" t="s">
        <v>34</v>
      </c>
      <c r="C32" s="270">
        <v>50000</v>
      </c>
      <c r="D32" s="270">
        <v>50000</v>
      </c>
      <c r="E32" s="270">
        <v>50000</v>
      </c>
      <c r="F32" s="270">
        <v>50000</v>
      </c>
      <c r="G32" s="270">
        <v>50000</v>
      </c>
      <c r="H32" s="270">
        <v>50000</v>
      </c>
      <c r="I32" s="270">
        <v>50000</v>
      </c>
      <c r="J32" s="270">
        <f>220000-50000+12800</f>
        <v>182800</v>
      </c>
      <c r="K32" s="270">
        <v>50000</v>
      </c>
      <c r="L32" s="270">
        <v>200000</v>
      </c>
      <c r="M32" s="270">
        <f>300000-70800</f>
        <v>229200</v>
      </c>
      <c r="N32" s="270">
        <v>473000</v>
      </c>
      <c r="O32" s="271">
        <f t="shared" si="4"/>
        <v>1485000</v>
      </c>
    </row>
    <row r="33" spans="1:15" ht="12.75">
      <c r="A33" s="268" t="s">
        <v>35</v>
      </c>
      <c r="B33" s="274" t="s">
        <v>315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87"/>
      <c r="O33" s="271"/>
    </row>
    <row r="34" spans="1:15" ht="12.75">
      <c r="A34" s="268"/>
      <c r="B34" s="274" t="s">
        <v>316</v>
      </c>
      <c r="C34" s="270"/>
      <c r="D34" s="270"/>
      <c r="E34" s="270"/>
      <c r="F34" s="270"/>
      <c r="G34" s="270"/>
      <c r="H34" s="270"/>
      <c r="I34" s="270">
        <v>0</v>
      </c>
      <c r="J34" s="270">
        <v>0</v>
      </c>
      <c r="K34" s="270"/>
      <c r="L34" s="270">
        <v>0</v>
      </c>
      <c r="M34" s="270">
        <v>0</v>
      </c>
      <c r="N34" s="270">
        <v>0</v>
      </c>
      <c r="O34" s="271">
        <f t="shared" si="4"/>
        <v>0</v>
      </c>
    </row>
    <row r="35" spans="1:15" ht="12.75">
      <c r="A35" s="268"/>
      <c r="B35" s="274" t="s">
        <v>317</v>
      </c>
      <c r="C35" s="270">
        <f>12500+8500</f>
        <v>21000</v>
      </c>
      <c r="D35" s="270"/>
      <c r="E35" s="270">
        <f>43000-400</f>
        <v>42600</v>
      </c>
      <c r="F35" s="270"/>
      <c r="G35" s="270"/>
      <c r="H35" s="270">
        <f>22000+4325</f>
        <v>26325</v>
      </c>
      <c r="I35" s="270">
        <v>42000</v>
      </c>
      <c r="J35" s="270">
        <f>15000+12500</f>
        <v>27500</v>
      </c>
      <c r="K35" s="270">
        <v>25000</v>
      </c>
      <c r="L35" s="270"/>
      <c r="M35" s="270"/>
      <c r="N35" s="270"/>
      <c r="O35" s="271">
        <f t="shared" si="4"/>
        <v>184425</v>
      </c>
    </row>
    <row r="36" spans="1:15" ht="12.75">
      <c r="A36" s="268" t="s">
        <v>36</v>
      </c>
      <c r="B36" s="274" t="s">
        <v>37</v>
      </c>
      <c r="C36" s="270"/>
      <c r="D36" s="270"/>
      <c r="E36" s="270"/>
      <c r="F36" s="270"/>
      <c r="G36" s="270">
        <v>2000000</v>
      </c>
      <c r="H36" s="270">
        <v>33735678</v>
      </c>
      <c r="I36" s="270"/>
      <c r="J36" s="270">
        <v>500000</v>
      </c>
      <c r="K36" s="270">
        <v>317500</v>
      </c>
      <c r="L36" s="270"/>
      <c r="M36" s="270"/>
      <c r="N36" s="270">
        <f>20796433-192916+3467775+317500</f>
        <v>24388792</v>
      </c>
      <c r="O36" s="271">
        <f t="shared" si="4"/>
        <v>60941970</v>
      </c>
    </row>
    <row r="37" spans="1:15" ht="12.75">
      <c r="A37" s="268" t="s">
        <v>38</v>
      </c>
      <c r="B37" s="274" t="s">
        <v>39</v>
      </c>
      <c r="C37" s="270"/>
      <c r="D37" s="270"/>
      <c r="E37" s="270"/>
      <c r="F37" s="270"/>
      <c r="G37" s="270"/>
      <c r="H37" s="270"/>
      <c r="I37" s="270">
        <v>1270000</v>
      </c>
      <c r="J37" s="270"/>
      <c r="K37" s="270"/>
      <c r="L37" s="270"/>
      <c r="M37" s="270"/>
      <c r="N37" s="270"/>
      <c r="O37" s="271">
        <f t="shared" si="4"/>
        <v>1270000</v>
      </c>
    </row>
    <row r="38" spans="1:15" ht="12.75">
      <c r="A38" s="268" t="s">
        <v>40</v>
      </c>
      <c r="B38" s="274" t="s">
        <v>41</v>
      </c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1">
        <f t="shared" si="4"/>
        <v>0</v>
      </c>
    </row>
    <row r="39" spans="1:15" ht="12.75">
      <c r="A39" s="268"/>
      <c r="B39" s="274" t="s">
        <v>316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1"/>
    </row>
    <row r="40" spans="1:15" ht="12.75">
      <c r="A40" s="268"/>
      <c r="B40" s="274" t="s">
        <v>317</v>
      </c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1"/>
    </row>
    <row r="41" spans="1:15" ht="12.75">
      <c r="A41" s="268" t="s">
        <v>42</v>
      </c>
      <c r="B41" s="274" t="s">
        <v>43</v>
      </c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1">
        <f t="shared" si="4"/>
        <v>0</v>
      </c>
    </row>
    <row r="42" spans="1:15" ht="12.75">
      <c r="A42" s="268"/>
      <c r="B42" s="274" t="s">
        <v>356</v>
      </c>
      <c r="C42" s="270">
        <v>612192</v>
      </c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1">
        <f t="shared" si="4"/>
        <v>612192</v>
      </c>
    </row>
    <row r="43" spans="1:15" ht="12.75">
      <c r="A43" s="268"/>
      <c r="B43" s="274" t="s">
        <v>318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1">
        <f t="shared" si="4"/>
        <v>0</v>
      </c>
    </row>
    <row r="44" spans="1:15" ht="12.75">
      <c r="A44" s="268" t="s">
        <v>319</v>
      </c>
      <c r="B44" s="274" t="s">
        <v>320</v>
      </c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1"/>
    </row>
    <row r="45" spans="1:15" ht="13.5" thickBot="1">
      <c r="A45" s="279" t="s">
        <v>321</v>
      </c>
      <c r="B45" s="280" t="s">
        <v>322</v>
      </c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1"/>
    </row>
    <row r="46" spans="1:15" ht="13.5" thickBot="1">
      <c r="A46" s="281"/>
      <c r="B46" s="281" t="s">
        <v>323</v>
      </c>
      <c r="C46" s="282">
        <f>SUM(C29:C45)</f>
        <v>1557083</v>
      </c>
      <c r="D46" s="282">
        <f aca="true" t="shared" si="6" ref="D46:O46">SUM(D29:D45)</f>
        <v>1132695</v>
      </c>
      <c r="E46" s="282">
        <f t="shared" si="6"/>
        <v>1385195</v>
      </c>
      <c r="F46" s="282">
        <f t="shared" si="6"/>
        <v>1342697</v>
      </c>
      <c r="G46" s="282">
        <f t="shared" si="6"/>
        <v>3552695</v>
      </c>
      <c r="H46" s="282">
        <f t="shared" si="6"/>
        <v>37553418</v>
      </c>
      <c r="I46" s="282">
        <f t="shared" si="6"/>
        <v>3115695</v>
      </c>
      <c r="J46" s="282">
        <f t="shared" si="6"/>
        <v>2294995</v>
      </c>
      <c r="K46" s="282">
        <f t="shared" si="6"/>
        <v>1935195</v>
      </c>
      <c r="L46" s="282">
        <f t="shared" si="6"/>
        <v>5218012</v>
      </c>
      <c r="M46" s="282">
        <f t="shared" si="6"/>
        <v>1907989</v>
      </c>
      <c r="N46" s="282">
        <f t="shared" si="6"/>
        <v>35915589</v>
      </c>
      <c r="O46" s="283">
        <f t="shared" si="6"/>
        <v>96911258</v>
      </c>
    </row>
    <row r="47" spans="1:15" ht="13.5" thickBot="1">
      <c r="A47" s="288"/>
      <c r="B47" s="289" t="s">
        <v>324</v>
      </c>
      <c r="C47" s="290">
        <f>C27-C46</f>
        <v>97026</v>
      </c>
      <c r="D47" s="290">
        <f aca="true" t="shared" si="7" ref="D47:N47">D27-D46</f>
        <v>1458120</v>
      </c>
      <c r="E47" s="290">
        <f t="shared" si="7"/>
        <v>1678497</v>
      </c>
      <c r="F47" s="290">
        <f t="shared" si="7"/>
        <v>1741372</v>
      </c>
      <c r="G47" s="290">
        <f t="shared" si="7"/>
        <v>297506</v>
      </c>
      <c r="H47" s="290">
        <f t="shared" si="7"/>
        <v>3333346</v>
      </c>
      <c r="I47" s="290">
        <f t="shared" si="7"/>
        <v>1563223</v>
      </c>
      <c r="J47" s="290">
        <f t="shared" si="7"/>
        <v>1001302</v>
      </c>
      <c r="K47" s="290">
        <f t="shared" si="7"/>
        <v>791679</v>
      </c>
      <c r="L47" s="290">
        <f t="shared" si="7"/>
        <v>2023879</v>
      </c>
      <c r="M47" s="290">
        <f t="shared" si="7"/>
        <v>1626462</v>
      </c>
      <c r="N47" s="290">
        <f t="shared" si="7"/>
        <v>0</v>
      </c>
      <c r="O47" s="291"/>
    </row>
    <row r="48" spans="1:15" ht="12.75">
      <c r="A48" s="1"/>
      <c r="B48" s="1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</row>
    <row r="49" spans="1:15" ht="12.75">
      <c r="A49" s="292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</row>
    <row r="50" spans="1:15" ht="12.75">
      <c r="A50" s="292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</row>
    <row r="51" spans="1:15" ht="12.75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</row>
    <row r="52" spans="1:15" ht="12.75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</row>
    <row r="53" spans="1:15" ht="12.75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</row>
    <row r="54" spans="1:15" ht="12.75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</row>
    <row r="55" spans="1:15" ht="12.75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</row>
    <row r="56" spans="1:15" ht="12.75">
      <c r="A56" s="292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</row>
    <row r="57" spans="1:15" ht="12.75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</row>
  </sheetData>
  <sheetProtection password="AF00" sheet="1"/>
  <mergeCells count="4">
    <mergeCell ref="A1:O3"/>
    <mergeCell ref="B4:O4"/>
    <mergeCell ref="B5:O5"/>
    <mergeCell ref="B6:O6"/>
  </mergeCells>
  <printOptions/>
  <pageMargins left="0.2362204724409449" right="0.2362204724409449" top="0.35433070866141736" bottom="0.5511811023622047" header="0.2362204724409449" footer="0.35433070866141736"/>
  <pageSetup horizontalDpi="200" verticalDpi="2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1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9.75390625" style="0" customWidth="1"/>
    <col min="2" max="2" width="34.75390625" style="0" customWidth="1"/>
    <col min="3" max="3" width="17.375" style="0" customWidth="1"/>
  </cols>
  <sheetData>
    <row r="1" spans="1:6" ht="15.75">
      <c r="A1" s="183"/>
      <c r="B1" s="563" t="s">
        <v>492</v>
      </c>
      <c r="C1" s="563"/>
      <c r="D1" s="563"/>
      <c r="E1" s="531"/>
      <c r="F1" s="531"/>
    </row>
    <row r="2" spans="1:4" ht="15.75">
      <c r="A2" s="184"/>
      <c r="B2" s="184"/>
      <c r="C2" s="184"/>
      <c r="D2" s="185"/>
    </row>
    <row r="3" spans="1:4" ht="15.75">
      <c r="A3" s="185"/>
      <c r="B3" s="185"/>
      <c r="C3" s="185"/>
      <c r="D3" s="185"/>
    </row>
    <row r="4" spans="1:4" ht="15.75">
      <c r="A4" s="562" t="s">
        <v>2</v>
      </c>
      <c r="B4" s="562"/>
      <c r="C4" s="562"/>
      <c r="D4" s="562"/>
    </row>
    <row r="5" spans="1:4" ht="15.75">
      <c r="A5" s="562" t="s">
        <v>278</v>
      </c>
      <c r="B5" s="562"/>
      <c r="C5" s="562"/>
      <c r="D5" s="562"/>
    </row>
    <row r="6" spans="1:4" ht="15.75">
      <c r="A6" s="562" t="s">
        <v>473</v>
      </c>
      <c r="B6" s="562"/>
      <c r="C6" s="562"/>
      <c r="D6" s="562"/>
    </row>
    <row r="7" spans="1:4" ht="15.75">
      <c r="A7" s="184"/>
      <c r="B7" s="184"/>
      <c r="C7" s="184"/>
      <c r="D7" s="183"/>
    </row>
    <row r="8" spans="1:4" ht="15.75">
      <c r="A8" s="184"/>
      <c r="B8" s="184"/>
      <c r="C8" s="184"/>
      <c r="D8" s="183"/>
    </row>
    <row r="9" spans="1:4" ht="15.75">
      <c r="A9" s="184"/>
      <c r="B9" s="184"/>
      <c r="C9" s="184"/>
      <c r="D9" s="183"/>
    </row>
    <row r="10" spans="1:4" ht="15.75">
      <c r="A10" s="184"/>
      <c r="B10" s="184"/>
      <c r="C10" s="184"/>
      <c r="D10" s="183"/>
    </row>
    <row r="11" spans="1:4" ht="15.75">
      <c r="A11" s="396" t="s">
        <v>18</v>
      </c>
      <c r="B11" s="186" t="s">
        <v>279</v>
      </c>
      <c r="C11" s="184"/>
      <c r="D11" s="183"/>
    </row>
    <row r="12" spans="1:4" ht="15.75">
      <c r="A12" s="396"/>
      <c r="B12" s="186"/>
      <c r="C12" s="184"/>
      <c r="D12" s="183"/>
    </row>
    <row r="13" spans="1:4" ht="15.75">
      <c r="A13" s="396"/>
      <c r="B13" s="186"/>
      <c r="C13" s="187"/>
      <c r="D13" s="183"/>
    </row>
    <row r="14" spans="1:4" ht="16.5">
      <c r="A14" s="397" t="s">
        <v>409</v>
      </c>
      <c r="B14" s="188" t="s">
        <v>280</v>
      </c>
      <c r="C14" s="189"/>
      <c r="D14" s="190"/>
    </row>
    <row r="15" spans="1:4" ht="18">
      <c r="A15" s="398" t="s">
        <v>407</v>
      </c>
      <c r="B15" s="183" t="s">
        <v>281</v>
      </c>
      <c r="C15" s="191">
        <v>1599000</v>
      </c>
      <c r="D15" s="183" t="s">
        <v>282</v>
      </c>
    </row>
    <row r="16" spans="1:4" ht="15.75">
      <c r="A16" s="395"/>
      <c r="B16" s="185" t="s">
        <v>283</v>
      </c>
      <c r="C16" s="192">
        <f>SUM(C15)</f>
        <v>1599000</v>
      </c>
      <c r="D16" s="185" t="s">
        <v>282</v>
      </c>
    </row>
    <row r="17" spans="1:4" ht="15.75">
      <c r="A17" s="183"/>
      <c r="B17" s="185"/>
      <c r="C17" s="192"/>
      <c r="D17" s="185"/>
    </row>
    <row r="18" spans="1:4" ht="15.75">
      <c r="A18" s="183"/>
      <c r="B18" s="193"/>
      <c r="C18" s="192"/>
      <c r="D18" s="183"/>
    </row>
    <row r="19" spans="1:4" ht="18">
      <c r="A19" s="183"/>
      <c r="B19" s="183"/>
      <c r="C19" s="194"/>
      <c r="D19" s="183"/>
    </row>
    <row r="20" spans="1:4" ht="15.75">
      <c r="A20" s="185"/>
      <c r="B20" s="185"/>
      <c r="C20" s="192"/>
      <c r="D20" s="185"/>
    </row>
    <row r="21" spans="1:4" ht="15.75">
      <c r="A21" s="195"/>
      <c r="B21" s="195"/>
      <c r="C21" s="195"/>
      <c r="D21" s="195"/>
    </row>
  </sheetData>
  <sheetProtection password="AF00" sheet="1"/>
  <mergeCells count="4">
    <mergeCell ref="A4:D4"/>
    <mergeCell ref="A5:D5"/>
    <mergeCell ref="A6:D6"/>
    <mergeCell ref="B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1"/>
  <sheetViews>
    <sheetView zoomScalePageLayoutView="0" workbookViewId="0" topLeftCell="A1">
      <selection activeCell="Q13" sqref="Q13"/>
    </sheetView>
  </sheetViews>
  <sheetFormatPr defaultColWidth="9.00390625" defaultRowHeight="12.75"/>
  <cols>
    <col min="6" max="6" width="12.625" style="0" customWidth="1"/>
    <col min="9" max="9" width="10.625" style="0" customWidth="1"/>
    <col min="13" max="13" width="10.875" style="0" customWidth="1"/>
  </cols>
  <sheetData>
    <row r="1" spans="1:13" ht="15.75">
      <c r="A1" s="571" t="s">
        <v>493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</row>
    <row r="2" spans="1:13" ht="15.75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5.75">
      <c r="A3" s="572" t="s">
        <v>8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</row>
    <row r="4" spans="1:13" ht="15.75">
      <c r="A4" s="572" t="s">
        <v>230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</row>
    <row r="5" spans="1:13" ht="15.75">
      <c r="A5" s="572" t="s">
        <v>467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</row>
    <row r="6" spans="1:13" ht="15.75">
      <c r="A6" s="161" t="s">
        <v>231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</row>
    <row r="7" spans="1:13" ht="18.75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</row>
    <row r="8" spans="1:13" ht="15.75">
      <c r="A8" s="163" t="s">
        <v>232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</row>
    <row r="9" spans="1:13" ht="19.5" thickBo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</row>
    <row r="10" spans="1:13" ht="16.5" thickBot="1">
      <c r="A10" s="564" t="s">
        <v>233</v>
      </c>
      <c r="B10" s="565"/>
      <c r="C10" s="565"/>
      <c r="D10" s="568" t="s">
        <v>234</v>
      </c>
      <c r="E10" s="569"/>
      <c r="F10" s="570"/>
      <c r="G10" s="568" t="s">
        <v>235</v>
      </c>
      <c r="H10" s="569"/>
      <c r="I10" s="570"/>
      <c r="J10" s="568" t="s">
        <v>236</v>
      </c>
      <c r="K10" s="569"/>
      <c r="L10" s="570"/>
      <c r="M10" s="573" t="s">
        <v>237</v>
      </c>
    </row>
    <row r="11" spans="1:13" ht="15.75">
      <c r="A11" s="566"/>
      <c r="B11" s="567"/>
      <c r="C11" s="567"/>
      <c r="D11" s="165" t="s">
        <v>238</v>
      </c>
      <c r="E11" s="166" t="s">
        <v>239</v>
      </c>
      <c r="F11" s="167" t="s">
        <v>240</v>
      </c>
      <c r="G11" s="166" t="s">
        <v>241</v>
      </c>
      <c r="H11" s="166" t="s">
        <v>239</v>
      </c>
      <c r="I11" s="167" t="s">
        <v>242</v>
      </c>
      <c r="J11" s="166" t="s">
        <v>241</v>
      </c>
      <c r="K11" s="167" t="s">
        <v>239</v>
      </c>
      <c r="L11" s="166" t="s">
        <v>242</v>
      </c>
      <c r="M11" s="574"/>
    </row>
    <row r="12" spans="1:13" ht="16.5" thickBot="1">
      <c r="A12" s="566"/>
      <c r="B12" s="567"/>
      <c r="C12" s="567"/>
      <c r="D12" s="168" t="s">
        <v>243</v>
      </c>
      <c r="E12" s="169" t="s">
        <v>244</v>
      </c>
      <c r="F12" s="170" t="s">
        <v>245</v>
      </c>
      <c r="G12" s="171" t="s">
        <v>243</v>
      </c>
      <c r="H12" s="169" t="s">
        <v>244</v>
      </c>
      <c r="I12" s="170" t="s">
        <v>245</v>
      </c>
      <c r="J12" s="171" t="s">
        <v>243</v>
      </c>
      <c r="K12" s="170" t="s">
        <v>244</v>
      </c>
      <c r="L12" s="169" t="s">
        <v>245</v>
      </c>
      <c r="M12" s="575"/>
    </row>
    <row r="13" spans="1:13" ht="12.75">
      <c r="A13" s="576"/>
      <c r="B13" s="577"/>
      <c r="C13" s="578"/>
      <c r="D13" s="585"/>
      <c r="E13" s="588"/>
      <c r="F13" s="591"/>
      <c r="G13" s="594"/>
      <c r="H13" s="594"/>
      <c r="I13" s="594"/>
      <c r="J13" s="588"/>
      <c r="K13" s="588"/>
      <c r="L13" s="588"/>
      <c r="M13" s="596">
        <f>L13+I13+F13</f>
        <v>0</v>
      </c>
    </row>
    <row r="14" spans="1:13" ht="12.75">
      <c r="A14" s="579"/>
      <c r="B14" s="580"/>
      <c r="C14" s="581"/>
      <c r="D14" s="586"/>
      <c r="E14" s="589"/>
      <c r="F14" s="592"/>
      <c r="G14" s="589"/>
      <c r="H14" s="589"/>
      <c r="I14" s="589"/>
      <c r="J14" s="589"/>
      <c r="K14" s="589"/>
      <c r="L14" s="589"/>
      <c r="M14" s="589"/>
    </row>
    <row r="15" spans="1:13" ht="13.5" thickBot="1">
      <c r="A15" s="582"/>
      <c r="B15" s="583"/>
      <c r="C15" s="584"/>
      <c r="D15" s="587"/>
      <c r="E15" s="590"/>
      <c r="F15" s="593"/>
      <c r="G15" s="595"/>
      <c r="H15" s="595"/>
      <c r="I15" s="595"/>
      <c r="J15" s="590"/>
      <c r="K15" s="590"/>
      <c r="L15" s="590"/>
      <c r="M15" s="590"/>
    </row>
    <row r="16" spans="1:13" ht="12.75">
      <c r="A16" s="597" t="s">
        <v>246</v>
      </c>
      <c r="B16" s="598"/>
      <c r="C16" s="599"/>
      <c r="D16" s="603"/>
      <c r="E16" s="603"/>
      <c r="F16" s="605">
        <f>SUM(F13)</f>
        <v>0</v>
      </c>
      <c r="G16" s="603"/>
      <c r="H16" s="603"/>
      <c r="I16" s="603"/>
      <c r="J16" s="603"/>
      <c r="K16" s="603"/>
      <c r="L16" s="603"/>
      <c r="M16" s="607">
        <f>M13</f>
        <v>0</v>
      </c>
    </row>
    <row r="17" spans="1:13" ht="13.5" thickBot="1">
      <c r="A17" s="600"/>
      <c r="B17" s="601"/>
      <c r="C17" s="602"/>
      <c r="D17" s="604"/>
      <c r="E17" s="604"/>
      <c r="F17" s="606"/>
      <c r="G17" s="604"/>
      <c r="H17" s="604"/>
      <c r="I17" s="604"/>
      <c r="J17" s="604"/>
      <c r="K17" s="604"/>
      <c r="L17" s="604"/>
      <c r="M17" s="604"/>
    </row>
    <row r="18" spans="1:13" ht="18.75">
      <c r="A18" s="162"/>
      <c r="B18" s="162"/>
      <c r="C18" s="162"/>
      <c r="D18" s="162"/>
      <c r="E18" s="162"/>
      <c r="F18" s="172"/>
      <c r="G18" s="162"/>
      <c r="H18" s="162"/>
      <c r="I18" s="162"/>
      <c r="J18" s="162"/>
      <c r="K18" s="162"/>
      <c r="L18" s="162"/>
      <c r="M18" s="162"/>
    </row>
    <row r="19" spans="1:13" ht="15.75">
      <c r="A19" s="163" t="s">
        <v>247</v>
      </c>
      <c r="B19" s="163"/>
      <c r="C19" s="163"/>
      <c r="D19" s="163"/>
      <c r="E19" s="163"/>
      <c r="F19" s="173"/>
      <c r="G19" s="163"/>
      <c r="H19" s="163"/>
      <c r="I19" s="163"/>
      <c r="J19" s="163"/>
      <c r="K19" s="163"/>
      <c r="L19" s="163"/>
      <c r="M19" s="163"/>
    </row>
    <row r="20" spans="1:13" ht="18.75">
      <c r="A20" s="174" t="s">
        <v>248</v>
      </c>
      <c r="B20" s="174"/>
      <c r="C20" s="174"/>
      <c r="D20" s="174"/>
      <c r="E20" s="174"/>
      <c r="F20" s="175" t="s">
        <v>249</v>
      </c>
      <c r="G20" s="176" t="s">
        <v>245</v>
      </c>
      <c r="H20" s="162"/>
      <c r="I20" s="162"/>
      <c r="J20" s="162"/>
      <c r="K20" s="162"/>
      <c r="L20" s="162"/>
      <c r="M20" s="162"/>
    </row>
    <row r="21" spans="1:13" ht="18.75">
      <c r="A21" s="174" t="s">
        <v>250</v>
      </c>
      <c r="B21" s="174"/>
      <c r="C21" s="174"/>
      <c r="D21" s="174"/>
      <c r="E21" s="174"/>
      <c r="F21" s="175"/>
      <c r="G21" s="176" t="s">
        <v>245</v>
      </c>
      <c r="H21" s="162"/>
      <c r="I21" s="162"/>
      <c r="J21" s="162"/>
      <c r="K21" s="162"/>
      <c r="L21" s="162"/>
      <c r="M21" s="162"/>
    </row>
    <row r="22" spans="1:13" ht="18.75">
      <c r="A22" s="174" t="s">
        <v>251</v>
      </c>
      <c r="B22" s="174"/>
      <c r="C22" s="174"/>
      <c r="D22" s="174"/>
      <c r="E22" s="174"/>
      <c r="F22" s="177"/>
      <c r="G22" s="178" t="s">
        <v>245</v>
      </c>
      <c r="H22" s="162"/>
      <c r="I22" s="162"/>
      <c r="J22" s="162"/>
      <c r="K22" s="162"/>
      <c r="L22" s="162"/>
      <c r="M22" s="162"/>
    </row>
    <row r="23" spans="1:13" ht="18.75">
      <c r="A23" s="174" t="s">
        <v>252</v>
      </c>
      <c r="B23" s="174"/>
      <c r="C23" s="174"/>
      <c r="D23" s="174"/>
      <c r="E23" s="174"/>
      <c r="F23" s="179">
        <f>SUM(F20:F22)</f>
        <v>0</v>
      </c>
      <c r="G23" s="180" t="s">
        <v>245</v>
      </c>
      <c r="H23" s="162"/>
      <c r="I23" s="162"/>
      <c r="J23" s="162"/>
      <c r="K23" s="162"/>
      <c r="L23" s="162"/>
      <c r="M23" s="162"/>
    </row>
    <row r="24" spans="1:13" ht="15.75">
      <c r="A24" s="163" t="s">
        <v>253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</row>
    <row r="25" spans="1:13" ht="15.75">
      <c r="A25" s="16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</row>
    <row r="26" spans="1:13" ht="15.75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</row>
    <row r="27" spans="1:13" ht="15.75">
      <c r="A27" s="163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</row>
    <row r="28" spans="1:13" ht="15.75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</row>
    <row r="29" spans="1:13" ht="15.75">
      <c r="A29" s="163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  <row r="30" spans="1:13" ht="15.75">
      <c r="A30" s="163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</row>
    <row r="31" spans="1:13" ht="15.75">
      <c r="A31" s="163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</row>
    <row r="32" spans="1:13" ht="18.75">
      <c r="A32" s="174"/>
      <c r="B32" s="174"/>
      <c r="C32" s="174"/>
      <c r="D32" s="174"/>
      <c r="E32" s="174"/>
      <c r="F32" s="179"/>
      <c r="G32" s="180"/>
      <c r="H32" s="162"/>
      <c r="I32" s="162"/>
      <c r="J32" s="162"/>
      <c r="K32" s="162"/>
      <c r="L32" s="162"/>
      <c r="M32" s="162"/>
    </row>
    <row r="33" spans="1:13" ht="19.5" thickBot="1">
      <c r="A33" s="174"/>
      <c r="B33" s="174"/>
      <c r="C33" s="174"/>
      <c r="D33" s="174"/>
      <c r="E33" s="174"/>
      <c r="F33" s="179"/>
      <c r="G33" s="180"/>
      <c r="H33" s="162"/>
      <c r="I33" s="162"/>
      <c r="J33" s="162"/>
      <c r="K33" s="162"/>
      <c r="L33" s="162"/>
      <c r="M33" s="162"/>
    </row>
    <row r="34" spans="1:13" ht="16.5" thickBot="1">
      <c r="A34" s="564" t="s">
        <v>233</v>
      </c>
      <c r="B34" s="565"/>
      <c r="C34" s="565"/>
      <c r="D34" s="568" t="s">
        <v>234</v>
      </c>
      <c r="E34" s="569"/>
      <c r="F34" s="570"/>
      <c r="G34" s="568" t="s">
        <v>235</v>
      </c>
      <c r="H34" s="569"/>
      <c r="I34" s="570"/>
      <c r="J34" s="568" t="s">
        <v>236</v>
      </c>
      <c r="K34" s="569"/>
      <c r="L34" s="570"/>
      <c r="M34" s="573" t="s">
        <v>254</v>
      </c>
    </row>
    <row r="35" spans="1:13" ht="15.75">
      <c r="A35" s="566"/>
      <c r="B35" s="567"/>
      <c r="C35" s="567"/>
      <c r="D35" s="165" t="s">
        <v>238</v>
      </c>
      <c r="E35" s="166" t="s">
        <v>239</v>
      </c>
      <c r="F35" s="167" t="s">
        <v>240</v>
      </c>
      <c r="G35" s="166" t="s">
        <v>241</v>
      </c>
      <c r="H35" s="166" t="s">
        <v>239</v>
      </c>
      <c r="I35" s="167" t="s">
        <v>242</v>
      </c>
      <c r="J35" s="166" t="s">
        <v>241</v>
      </c>
      <c r="K35" s="167" t="s">
        <v>239</v>
      </c>
      <c r="L35" s="166" t="s">
        <v>242</v>
      </c>
      <c r="M35" s="574"/>
    </row>
    <row r="36" spans="1:13" ht="16.5" thickBot="1">
      <c r="A36" s="566"/>
      <c r="B36" s="567"/>
      <c r="C36" s="567"/>
      <c r="D36" s="168" t="s">
        <v>243</v>
      </c>
      <c r="E36" s="169" t="s">
        <v>244</v>
      </c>
      <c r="F36" s="170" t="s">
        <v>245</v>
      </c>
      <c r="G36" s="171" t="s">
        <v>243</v>
      </c>
      <c r="H36" s="169" t="s">
        <v>244</v>
      </c>
      <c r="I36" s="170" t="s">
        <v>245</v>
      </c>
      <c r="J36" s="171" t="s">
        <v>243</v>
      </c>
      <c r="K36" s="170" t="s">
        <v>244</v>
      </c>
      <c r="L36" s="169" t="s">
        <v>245</v>
      </c>
      <c r="M36" s="575"/>
    </row>
    <row r="37" spans="1:13" ht="12.75">
      <c r="A37" s="576" t="s">
        <v>255</v>
      </c>
      <c r="B37" s="577"/>
      <c r="C37" s="578"/>
      <c r="D37" s="585" t="s">
        <v>256</v>
      </c>
      <c r="E37" s="588"/>
      <c r="F37" s="591">
        <v>84</v>
      </c>
      <c r="G37" s="594"/>
      <c r="H37" s="594"/>
      <c r="I37" s="594"/>
      <c r="J37" s="588"/>
      <c r="K37" s="588"/>
      <c r="L37" s="588"/>
      <c r="M37" s="596">
        <f>L37+I37+F37</f>
        <v>84</v>
      </c>
    </row>
    <row r="38" spans="1:13" ht="12.75">
      <c r="A38" s="579"/>
      <c r="B38" s="580"/>
      <c r="C38" s="581"/>
      <c r="D38" s="586"/>
      <c r="E38" s="589"/>
      <c r="F38" s="592"/>
      <c r="G38" s="589"/>
      <c r="H38" s="589"/>
      <c r="I38" s="589"/>
      <c r="J38" s="589"/>
      <c r="K38" s="589"/>
      <c r="L38" s="589"/>
      <c r="M38" s="589"/>
    </row>
    <row r="39" spans="1:13" ht="12.75">
      <c r="A39" s="582"/>
      <c r="B39" s="583"/>
      <c r="C39" s="584"/>
      <c r="D39" s="587"/>
      <c r="E39" s="590"/>
      <c r="F39" s="593"/>
      <c r="G39" s="589"/>
      <c r="H39" s="589"/>
      <c r="I39" s="589"/>
      <c r="J39" s="590"/>
      <c r="K39" s="590"/>
      <c r="L39" s="590"/>
      <c r="M39" s="590"/>
    </row>
    <row r="40" spans="1:13" ht="12.75">
      <c r="A40" s="576" t="s">
        <v>257</v>
      </c>
      <c r="B40" s="577"/>
      <c r="C40" s="578"/>
      <c r="D40" s="585" t="s">
        <v>258</v>
      </c>
      <c r="E40" s="588"/>
      <c r="F40" s="591"/>
      <c r="G40" s="608"/>
      <c r="H40" s="608"/>
      <c r="I40" s="608"/>
      <c r="J40" s="588"/>
      <c r="K40" s="588"/>
      <c r="L40" s="588"/>
      <c r="M40" s="596">
        <f>L40+I40+F40</f>
        <v>0</v>
      </c>
    </row>
    <row r="41" spans="1:13" ht="12.75">
      <c r="A41" s="579"/>
      <c r="B41" s="580"/>
      <c r="C41" s="581"/>
      <c r="D41" s="586"/>
      <c r="E41" s="589"/>
      <c r="F41" s="592"/>
      <c r="G41" s="608"/>
      <c r="H41" s="608"/>
      <c r="I41" s="608"/>
      <c r="J41" s="589"/>
      <c r="K41" s="589"/>
      <c r="L41" s="589"/>
      <c r="M41" s="589"/>
    </row>
    <row r="42" spans="1:13" ht="12.75">
      <c r="A42" s="582"/>
      <c r="B42" s="583"/>
      <c r="C42" s="584"/>
      <c r="D42" s="587"/>
      <c r="E42" s="590"/>
      <c r="F42" s="593"/>
      <c r="G42" s="608"/>
      <c r="H42" s="608"/>
      <c r="I42" s="608"/>
      <c r="J42" s="590"/>
      <c r="K42" s="590"/>
      <c r="L42" s="590"/>
      <c r="M42" s="590"/>
    </row>
    <row r="43" spans="1:13" ht="12.75">
      <c r="A43" s="576" t="s">
        <v>259</v>
      </c>
      <c r="B43" s="577"/>
      <c r="C43" s="578"/>
      <c r="D43" s="585" t="s">
        <v>260</v>
      </c>
      <c r="E43" s="588"/>
      <c r="F43" s="591"/>
      <c r="G43" s="608"/>
      <c r="H43" s="608"/>
      <c r="I43" s="608"/>
      <c r="J43" s="588"/>
      <c r="K43" s="588"/>
      <c r="L43" s="588"/>
      <c r="M43" s="596">
        <f>L43+I43+F43</f>
        <v>0</v>
      </c>
    </row>
    <row r="44" spans="1:13" ht="12.75">
      <c r="A44" s="579"/>
      <c r="B44" s="580"/>
      <c r="C44" s="581"/>
      <c r="D44" s="586"/>
      <c r="E44" s="589"/>
      <c r="F44" s="592"/>
      <c r="G44" s="608"/>
      <c r="H44" s="608"/>
      <c r="I44" s="608"/>
      <c r="J44" s="589"/>
      <c r="K44" s="589"/>
      <c r="L44" s="589"/>
      <c r="M44" s="589"/>
    </row>
    <row r="45" spans="1:13" ht="12.75">
      <c r="A45" s="582"/>
      <c r="B45" s="583"/>
      <c r="C45" s="584"/>
      <c r="D45" s="587"/>
      <c r="E45" s="590"/>
      <c r="F45" s="593"/>
      <c r="G45" s="608"/>
      <c r="H45" s="608"/>
      <c r="I45" s="608"/>
      <c r="J45" s="590"/>
      <c r="K45" s="590"/>
      <c r="L45" s="590"/>
      <c r="M45" s="590"/>
    </row>
    <row r="46" spans="1:13" ht="12.75">
      <c r="A46" s="576" t="s">
        <v>261</v>
      </c>
      <c r="B46" s="577"/>
      <c r="C46" s="578"/>
      <c r="D46" s="585"/>
      <c r="E46" s="588"/>
      <c r="F46" s="591"/>
      <c r="G46" s="610" t="s">
        <v>262</v>
      </c>
      <c r="H46" s="608"/>
      <c r="I46" s="609"/>
      <c r="J46" s="588"/>
      <c r="K46" s="588"/>
      <c r="L46" s="588"/>
      <c r="M46" s="596">
        <f>L46+I46+F46</f>
        <v>0</v>
      </c>
    </row>
    <row r="47" spans="1:13" ht="12.75">
      <c r="A47" s="579"/>
      <c r="B47" s="580"/>
      <c r="C47" s="581"/>
      <c r="D47" s="586"/>
      <c r="E47" s="589"/>
      <c r="F47" s="592"/>
      <c r="G47" s="610"/>
      <c r="H47" s="608"/>
      <c r="I47" s="609"/>
      <c r="J47" s="589"/>
      <c r="K47" s="589"/>
      <c r="L47" s="589"/>
      <c r="M47" s="589"/>
    </row>
    <row r="48" spans="1:13" ht="12.75">
      <c r="A48" s="582"/>
      <c r="B48" s="583"/>
      <c r="C48" s="584"/>
      <c r="D48" s="587"/>
      <c r="E48" s="590"/>
      <c r="F48" s="593"/>
      <c r="G48" s="610"/>
      <c r="H48" s="608"/>
      <c r="I48" s="609"/>
      <c r="J48" s="590"/>
      <c r="K48" s="590"/>
      <c r="L48" s="590"/>
      <c r="M48" s="590"/>
    </row>
    <row r="49" spans="1:13" ht="12.75">
      <c r="A49" s="576" t="s">
        <v>261</v>
      </c>
      <c r="B49" s="577"/>
      <c r="C49" s="578"/>
      <c r="D49" s="585"/>
      <c r="E49" s="588"/>
      <c r="F49" s="591"/>
      <c r="G49" s="610" t="s">
        <v>263</v>
      </c>
      <c r="H49" s="608"/>
      <c r="I49" s="609"/>
      <c r="J49" s="588"/>
      <c r="K49" s="588"/>
      <c r="L49" s="588"/>
      <c r="M49" s="596">
        <f>L49+I49+F49</f>
        <v>0</v>
      </c>
    </row>
    <row r="50" spans="1:13" ht="12.75">
      <c r="A50" s="579"/>
      <c r="B50" s="580"/>
      <c r="C50" s="581"/>
      <c r="D50" s="586"/>
      <c r="E50" s="589"/>
      <c r="F50" s="592"/>
      <c r="G50" s="610"/>
      <c r="H50" s="608"/>
      <c r="I50" s="609"/>
      <c r="J50" s="589"/>
      <c r="K50" s="589"/>
      <c r="L50" s="589"/>
      <c r="M50" s="589"/>
    </row>
    <row r="51" spans="1:13" ht="12.75">
      <c r="A51" s="582"/>
      <c r="B51" s="583"/>
      <c r="C51" s="584"/>
      <c r="D51" s="587"/>
      <c r="E51" s="590"/>
      <c r="F51" s="593"/>
      <c r="G51" s="610"/>
      <c r="H51" s="608"/>
      <c r="I51" s="609"/>
      <c r="J51" s="590"/>
      <c r="K51" s="590"/>
      <c r="L51" s="590"/>
      <c r="M51" s="590"/>
    </row>
    <row r="52" spans="1:13" ht="12.75">
      <c r="A52" s="576" t="s">
        <v>261</v>
      </c>
      <c r="B52" s="577"/>
      <c r="C52" s="578"/>
      <c r="D52" s="585"/>
      <c r="E52" s="588"/>
      <c r="F52" s="591"/>
      <c r="G52" s="610" t="s">
        <v>264</v>
      </c>
      <c r="H52" s="608"/>
      <c r="I52" s="609">
        <v>7</v>
      </c>
      <c r="J52" s="588"/>
      <c r="K52" s="588"/>
      <c r="L52" s="588"/>
      <c r="M52" s="596">
        <f>L52+I52+F52</f>
        <v>7</v>
      </c>
    </row>
    <row r="53" spans="1:13" ht="12.75">
      <c r="A53" s="579"/>
      <c r="B53" s="580"/>
      <c r="C53" s="581"/>
      <c r="D53" s="586"/>
      <c r="E53" s="589"/>
      <c r="F53" s="592"/>
      <c r="G53" s="610"/>
      <c r="H53" s="608"/>
      <c r="I53" s="609"/>
      <c r="J53" s="589"/>
      <c r="K53" s="589"/>
      <c r="L53" s="589"/>
      <c r="M53" s="589"/>
    </row>
    <row r="54" spans="1:13" ht="12.75">
      <c r="A54" s="582"/>
      <c r="B54" s="583"/>
      <c r="C54" s="584"/>
      <c r="D54" s="587"/>
      <c r="E54" s="590"/>
      <c r="F54" s="593"/>
      <c r="G54" s="610"/>
      <c r="H54" s="608"/>
      <c r="I54" s="609"/>
      <c r="J54" s="590"/>
      <c r="K54" s="590"/>
      <c r="L54" s="590"/>
      <c r="M54" s="590"/>
    </row>
    <row r="55" spans="1:13" ht="12.75">
      <c r="A55" s="576" t="s">
        <v>261</v>
      </c>
      <c r="B55" s="577"/>
      <c r="C55" s="578"/>
      <c r="D55" s="585"/>
      <c r="E55" s="588"/>
      <c r="F55" s="591"/>
      <c r="G55" s="610" t="s">
        <v>265</v>
      </c>
      <c r="H55" s="608"/>
      <c r="I55" s="609"/>
      <c r="J55" s="588"/>
      <c r="K55" s="588"/>
      <c r="L55" s="588"/>
      <c r="M55" s="596">
        <f>L55+I55+F55</f>
        <v>0</v>
      </c>
    </row>
    <row r="56" spans="1:13" ht="12.75">
      <c r="A56" s="579"/>
      <c r="B56" s="580"/>
      <c r="C56" s="581"/>
      <c r="D56" s="586"/>
      <c r="E56" s="589"/>
      <c r="F56" s="592"/>
      <c r="G56" s="610"/>
      <c r="H56" s="608"/>
      <c r="I56" s="609"/>
      <c r="J56" s="589"/>
      <c r="K56" s="589"/>
      <c r="L56" s="589"/>
      <c r="M56" s="589"/>
    </row>
    <row r="57" spans="1:13" ht="13.5" thickBot="1">
      <c r="A57" s="582"/>
      <c r="B57" s="583"/>
      <c r="C57" s="584"/>
      <c r="D57" s="587"/>
      <c r="E57" s="590"/>
      <c r="F57" s="593"/>
      <c r="G57" s="610"/>
      <c r="H57" s="608"/>
      <c r="I57" s="609"/>
      <c r="J57" s="590"/>
      <c r="K57" s="590"/>
      <c r="L57" s="590"/>
      <c r="M57" s="590"/>
    </row>
    <row r="58" spans="1:13" ht="12.75">
      <c r="A58" s="597" t="s">
        <v>246</v>
      </c>
      <c r="B58" s="598"/>
      <c r="C58" s="599"/>
      <c r="D58" s="603"/>
      <c r="E58" s="603"/>
      <c r="F58" s="605">
        <f>SUM(F37:F57)</f>
        <v>84</v>
      </c>
      <c r="G58" s="603"/>
      <c r="H58" s="603"/>
      <c r="I58" s="607">
        <f>SUM(I46:I57)</f>
        <v>7</v>
      </c>
      <c r="J58" s="603"/>
      <c r="K58" s="603"/>
      <c r="L58" s="603"/>
      <c r="M58" s="607">
        <f>SUM(M37:M57)</f>
        <v>91</v>
      </c>
    </row>
    <row r="59" spans="1:13" ht="13.5" thickBot="1">
      <c r="A59" s="600"/>
      <c r="B59" s="601"/>
      <c r="C59" s="602"/>
      <c r="D59" s="604"/>
      <c r="E59" s="604"/>
      <c r="F59" s="606"/>
      <c r="G59" s="604"/>
      <c r="H59" s="604"/>
      <c r="I59" s="604"/>
      <c r="J59" s="604"/>
      <c r="K59" s="604"/>
      <c r="L59" s="604"/>
      <c r="M59" s="604"/>
    </row>
    <row r="60" spans="1:13" ht="15.75">
      <c r="A60" s="181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</row>
    <row r="61" spans="1:13" ht="15.75">
      <c r="A61" s="181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</row>
    <row r="62" spans="1:13" ht="15.75">
      <c r="A62" s="181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</row>
    <row r="63" spans="1:13" ht="15.75">
      <c r="A63" s="181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</row>
    <row r="64" spans="1:13" ht="15.75" customHeight="1">
      <c r="A64" s="181" t="s">
        <v>266</v>
      </c>
      <c r="B64" s="164"/>
      <c r="C64" s="164"/>
      <c r="D64" s="164"/>
      <c r="E64" s="162"/>
      <c r="F64" s="162"/>
      <c r="G64" s="162"/>
      <c r="H64" s="162"/>
      <c r="I64" s="162"/>
      <c r="J64" s="162"/>
      <c r="K64" s="162"/>
      <c r="L64" s="162"/>
      <c r="M64" s="162"/>
    </row>
    <row r="65" spans="1:13" ht="15.75">
      <c r="A65" s="181" t="s">
        <v>267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</row>
    <row r="66" spans="1:13" ht="9" customHeight="1" thickBot="1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</row>
    <row r="67" spans="1:13" ht="12.75">
      <c r="A67" s="564" t="s">
        <v>233</v>
      </c>
      <c r="B67" s="565"/>
      <c r="C67" s="565"/>
      <c r="D67" s="564" t="s">
        <v>268</v>
      </c>
      <c r="E67" s="573"/>
      <c r="F67" s="564" t="s">
        <v>269</v>
      </c>
      <c r="G67" s="573"/>
      <c r="H67" s="564" t="s">
        <v>270</v>
      </c>
      <c r="I67" s="573"/>
      <c r="J67" s="564" t="s">
        <v>271</v>
      </c>
      <c r="K67" s="573"/>
      <c r="L67" s="1"/>
      <c r="M67" s="1"/>
    </row>
    <row r="68" spans="1:13" ht="12.75">
      <c r="A68" s="566"/>
      <c r="B68" s="567"/>
      <c r="C68" s="567"/>
      <c r="D68" s="566"/>
      <c r="E68" s="574"/>
      <c r="F68" s="566"/>
      <c r="G68" s="574"/>
      <c r="H68" s="566"/>
      <c r="I68" s="574"/>
      <c r="J68" s="566"/>
      <c r="K68" s="574"/>
      <c r="L68" s="1"/>
      <c r="M68" s="1"/>
    </row>
    <row r="69" spans="1:13" ht="3.75" customHeight="1" thickBot="1">
      <c r="A69" s="611"/>
      <c r="B69" s="614"/>
      <c r="C69" s="614"/>
      <c r="D69" s="611"/>
      <c r="E69" s="575"/>
      <c r="F69" s="611"/>
      <c r="G69" s="575"/>
      <c r="H69" s="611"/>
      <c r="I69" s="575"/>
      <c r="J69" s="611"/>
      <c r="K69" s="575"/>
      <c r="L69" s="1"/>
      <c r="M69" s="1"/>
    </row>
    <row r="70" spans="1:13" ht="16.5" thickBot="1">
      <c r="A70" s="589" t="s">
        <v>272</v>
      </c>
      <c r="B70" s="589"/>
      <c r="C70" s="589"/>
      <c r="D70" s="589" t="s">
        <v>249</v>
      </c>
      <c r="E70" s="589"/>
      <c r="F70" s="612" t="s">
        <v>249</v>
      </c>
      <c r="G70" s="613"/>
      <c r="H70" s="612" t="s">
        <v>249</v>
      </c>
      <c r="I70" s="613"/>
      <c r="J70" s="589" t="s">
        <v>249</v>
      </c>
      <c r="K70" s="589"/>
      <c r="L70" s="182"/>
      <c r="M70" s="164"/>
    </row>
    <row r="71" spans="1:13" ht="12.75">
      <c r="A71" s="597" t="s">
        <v>246</v>
      </c>
      <c r="B71" s="598"/>
      <c r="C71" s="599"/>
      <c r="D71" s="597"/>
      <c r="E71" s="599"/>
      <c r="F71" s="597"/>
      <c r="G71" s="599"/>
      <c r="H71" s="597"/>
      <c r="I71" s="599"/>
      <c r="J71" s="597" t="s">
        <v>249</v>
      </c>
      <c r="K71" s="599"/>
      <c r="L71" s="615"/>
      <c r="M71" s="615"/>
    </row>
    <row r="72" spans="1:13" ht="3.75" customHeight="1" thickBot="1">
      <c r="A72" s="600"/>
      <c r="B72" s="601"/>
      <c r="C72" s="602"/>
      <c r="D72" s="600"/>
      <c r="E72" s="602"/>
      <c r="F72" s="600"/>
      <c r="G72" s="602"/>
      <c r="H72" s="600"/>
      <c r="I72" s="602"/>
      <c r="J72" s="600"/>
      <c r="K72" s="602"/>
      <c r="L72" s="615"/>
      <c r="M72" s="615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>
      <c r="A74" s="181" t="s">
        <v>273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</row>
    <row r="75" spans="1:13" ht="13.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564" t="s">
        <v>233</v>
      </c>
      <c r="B76" s="565"/>
      <c r="C76" s="565"/>
      <c r="D76" s="564" t="s">
        <v>268</v>
      </c>
      <c r="E76" s="573"/>
      <c r="F76" s="564" t="s">
        <v>274</v>
      </c>
      <c r="G76" s="573"/>
      <c r="H76" s="564" t="s">
        <v>270</v>
      </c>
      <c r="I76" s="573"/>
      <c r="J76" s="564" t="s">
        <v>271</v>
      </c>
      <c r="K76" s="573"/>
      <c r="L76" s="1"/>
      <c r="M76" s="1"/>
    </row>
    <row r="77" spans="1:13" ht="12.75">
      <c r="A77" s="566"/>
      <c r="B77" s="567"/>
      <c r="C77" s="567"/>
      <c r="D77" s="566"/>
      <c r="E77" s="574"/>
      <c r="F77" s="566"/>
      <c r="G77" s="574"/>
      <c r="H77" s="566"/>
      <c r="I77" s="574"/>
      <c r="J77" s="566"/>
      <c r="K77" s="574"/>
      <c r="L77" s="1"/>
      <c r="M77" s="1"/>
    </row>
    <row r="78" spans="1:13" ht="13.5" thickBot="1">
      <c r="A78" s="611"/>
      <c r="B78" s="614"/>
      <c r="C78" s="614"/>
      <c r="D78" s="611"/>
      <c r="E78" s="575"/>
      <c r="F78" s="611"/>
      <c r="G78" s="575"/>
      <c r="H78" s="611"/>
      <c r="I78" s="575"/>
      <c r="J78" s="611"/>
      <c r="K78" s="575"/>
      <c r="L78" s="1"/>
      <c r="M78" s="1"/>
    </row>
    <row r="79" spans="1:13" ht="16.5" thickBot="1">
      <c r="A79" s="589" t="s">
        <v>275</v>
      </c>
      <c r="B79" s="589"/>
      <c r="C79" s="589"/>
      <c r="D79" s="589"/>
      <c r="E79" s="589"/>
      <c r="F79" s="634" t="s">
        <v>249</v>
      </c>
      <c r="G79" s="635"/>
      <c r="H79" s="634"/>
      <c r="I79" s="635"/>
      <c r="J79" s="592"/>
      <c r="K79" s="592"/>
      <c r="L79" s="182"/>
      <c r="M79" s="164"/>
    </row>
    <row r="80" spans="1:13" ht="12.75">
      <c r="A80" s="616" t="s">
        <v>246</v>
      </c>
      <c r="B80" s="617"/>
      <c r="C80" s="618"/>
      <c r="D80" s="622"/>
      <c r="E80" s="623"/>
      <c r="F80" s="626">
        <f>SUM(F79)</f>
        <v>0</v>
      </c>
      <c r="G80" s="627"/>
      <c r="H80" s="630">
        <f>SUM(H79)</f>
        <v>0</v>
      </c>
      <c r="I80" s="631"/>
      <c r="J80" s="630">
        <f>SUM(J79)</f>
        <v>0</v>
      </c>
      <c r="K80" s="631"/>
      <c r="L80" s="636"/>
      <c r="M80" s="636"/>
    </row>
    <row r="81" spans="1:13" ht="6.75" customHeight="1" thickBot="1">
      <c r="A81" s="619"/>
      <c r="B81" s="620"/>
      <c r="C81" s="621"/>
      <c r="D81" s="624"/>
      <c r="E81" s="625"/>
      <c r="F81" s="628"/>
      <c r="G81" s="629"/>
      <c r="H81" s="632"/>
      <c r="I81" s="633"/>
      <c r="J81" s="632"/>
      <c r="K81" s="633"/>
      <c r="L81" s="636"/>
      <c r="M81" s="636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>
      <c r="A83" s="181" t="s">
        <v>276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</row>
    <row r="84" spans="1:13" ht="13.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564" t="s">
        <v>233</v>
      </c>
      <c r="B85" s="565"/>
      <c r="C85" s="565"/>
      <c r="D85" s="564" t="s">
        <v>268</v>
      </c>
      <c r="E85" s="573"/>
      <c r="F85" s="564" t="s">
        <v>269</v>
      </c>
      <c r="G85" s="573"/>
      <c r="H85" s="564" t="s">
        <v>270</v>
      </c>
      <c r="I85" s="573"/>
      <c r="J85" s="564" t="s">
        <v>271</v>
      </c>
      <c r="K85" s="573"/>
      <c r="L85" s="1"/>
      <c r="M85" s="1"/>
    </row>
    <row r="86" spans="1:13" ht="12.75">
      <c r="A86" s="566"/>
      <c r="B86" s="567"/>
      <c r="C86" s="567"/>
      <c r="D86" s="566"/>
      <c r="E86" s="574"/>
      <c r="F86" s="566"/>
      <c r="G86" s="574"/>
      <c r="H86" s="566"/>
      <c r="I86" s="574"/>
      <c r="J86" s="566"/>
      <c r="K86" s="574"/>
      <c r="L86" s="1"/>
      <c r="M86" s="1"/>
    </row>
    <row r="87" spans="1:13" ht="10.5" customHeight="1" thickBot="1">
      <c r="A87" s="611"/>
      <c r="B87" s="614"/>
      <c r="C87" s="614"/>
      <c r="D87" s="611"/>
      <c r="E87" s="575"/>
      <c r="F87" s="611"/>
      <c r="G87" s="575"/>
      <c r="H87" s="611"/>
      <c r="I87" s="575"/>
      <c r="J87" s="611"/>
      <c r="K87" s="575"/>
      <c r="L87" s="1"/>
      <c r="M87" s="1"/>
    </row>
    <row r="88" spans="1:13" ht="16.5" thickBot="1">
      <c r="A88" s="589" t="s">
        <v>275</v>
      </c>
      <c r="B88" s="589"/>
      <c r="C88" s="589"/>
      <c r="D88" s="589"/>
      <c r="E88" s="589"/>
      <c r="F88" s="612" t="s">
        <v>249</v>
      </c>
      <c r="G88" s="613"/>
      <c r="H88" s="612"/>
      <c r="I88" s="613"/>
      <c r="J88" s="589"/>
      <c r="K88" s="589"/>
      <c r="L88" s="182"/>
      <c r="M88" s="164"/>
    </row>
    <row r="89" spans="1:13" ht="12.75">
      <c r="A89" s="616" t="s">
        <v>246</v>
      </c>
      <c r="B89" s="617"/>
      <c r="C89" s="618"/>
      <c r="D89" s="622"/>
      <c r="E89" s="623"/>
      <c r="F89" s="622"/>
      <c r="G89" s="623"/>
      <c r="H89" s="597">
        <f>SUM(H88)</f>
        <v>0</v>
      </c>
      <c r="I89" s="599"/>
      <c r="J89" s="597">
        <f>SUM(J88)</f>
        <v>0</v>
      </c>
      <c r="K89" s="599"/>
      <c r="L89" s="636"/>
      <c r="M89" s="636"/>
    </row>
    <row r="90" spans="1:13" ht="5.25" customHeight="1" thickBot="1">
      <c r="A90" s="619"/>
      <c r="B90" s="620"/>
      <c r="C90" s="621"/>
      <c r="D90" s="624"/>
      <c r="E90" s="625"/>
      <c r="F90" s="624"/>
      <c r="G90" s="625"/>
      <c r="H90" s="600"/>
      <c r="I90" s="602"/>
      <c r="J90" s="600"/>
      <c r="K90" s="602"/>
      <c r="L90" s="636"/>
      <c r="M90" s="636"/>
    </row>
    <row r="91" spans="1:13" ht="8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>
      <c r="A92" s="181" t="s">
        <v>277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</row>
    <row r="93" spans="1:13" ht="8.2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564" t="s">
        <v>233</v>
      </c>
      <c r="B94" s="565"/>
      <c r="C94" s="565"/>
      <c r="D94" s="564" t="s">
        <v>268</v>
      </c>
      <c r="E94" s="573"/>
      <c r="F94" s="564" t="s">
        <v>269</v>
      </c>
      <c r="G94" s="573"/>
      <c r="H94" s="564" t="s">
        <v>270</v>
      </c>
      <c r="I94" s="573"/>
      <c r="J94" s="564" t="s">
        <v>271</v>
      </c>
      <c r="K94" s="573"/>
      <c r="L94" s="1"/>
      <c r="M94" s="1"/>
    </row>
    <row r="95" spans="1:13" ht="12.75">
      <c r="A95" s="566"/>
      <c r="B95" s="567"/>
      <c r="C95" s="567"/>
      <c r="D95" s="566"/>
      <c r="E95" s="574"/>
      <c r="F95" s="566"/>
      <c r="G95" s="574"/>
      <c r="H95" s="566"/>
      <c r="I95" s="574"/>
      <c r="J95" s="566"/>
      <c r="K95" s="574"/>
      <c r="L95" s="1"/>
      <c r="M95" s="1"/>
    </row>
    <row r="96" spans="1:13" ht="10.5" customHeight="1" thickBot="1">
      <c r="A96" s="611"/>
      <c r="B96" s="614"/>
      <c r="C96" s="614"/>
      <c r="D96" s="611"/>
      <c r="E96" s="575"/>
      <c r="F96" s="611"/>
      <c r="G96" s="575"/>
      <c r="H96" s="611"/>
      <c r="I96" s="575"/>
      <c r="J96" s="611"/>
      <c r="K96" s="575"/>
      <c r="L96" s="1"/>
      <c r="M96" s="1"/>
    </row>
    <row r="97" spans="1:13" ht="16.5" thickBot="1">
      <c r="A97" s="589" t="s">
        <v>275</v>
      </c>
      <c r="B97" s="589"/>
      <c r="C97" s="589"/>
      <c r="D97" s="589"/>
      <c r="E97" s="589"/>
      <c r="F97" s="612" t="s">
        <v>249</v>
      </c>
      <c r="G97" s="613"/>
      <c r="H97" s="612"/>
      <c r="I97" s="613"/>
      <c r="J97" s="589"/>
      <c r="K97" s="589"/>
      <c r="L97" s="182"/>
      <c r="M97" s="164"/>
    </row>
    <row r="98" spans="1:13" ht="12.75">
      <c r="A98" s="616" t="s">
        <v>246</v>
      </c>
      <c r="B98" s="617"/>
      <c r="C98" s="618"/>
      <c r="D98" s="622"/>
      <c r="E98" s="623"/>
      <c r="F98" s="622"/>
      <c r="G98" s="623"/>
      <c r="H98" s="597">
        <f>SUM(H97)</f>
        <v>0</v>
      </c>
      <c r="I98" s="599"/>
      <c r="J98" s="597">
        <f>SUM(J97)</f>
        <v>0</v>
      </c>
      <c r="K98" s="599"/>
      <c r="L98" s="636"/>
      <c r="M98" s="636"/>
    </row>
    <row r="99" spans="1:13" ht="7.5" customHeight="1" thickBot="1">
      <c r="A99" s="619"/>
      <c r="B99" s="620"/>
      <c r="C99" s="621"/>
      <c r="D99" s="624"/>
      <c r="E99" s="625"/>
      <c r="F99" s="624"/>
      <c r="G99" s="625"/>
      <c r="H99" s="600"/>
      <c r="I99" s="602"/>
      <c r="J99" s="600"/>
      <c r="K99" s="602"/>
      <c r="L99" s="636"/>
      <c r="M99" s="636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</sheetData>
  <sheetProtection password="AF00" sheet="1"/>
  <mergeCells count="192">
    <mergeCell ref="L98:L99"/>
    <mergeCell ref="M98:M99"/>
    <mergeCell ref="J97:K97"/>
    <mergeCell ref="A98:C99"/>
    <mergeCell ref="D98:E99"/>
    <mergeCell ref="F98:G99"/>
    <mergeCell ref="H98:I99"/>
    <mergeCell ref="J98:K99"/>
    <mergeCell ref="A97:C97"/>
    <mergeCell ref="D97:E97"/>
    <mergeCell ref="F97:G97"/>
    <mergeCell ref="H97:I97"/>
    <mergeCell ref="L89:L90"/>
    <mergeCell ref="M89:M90"/>
    <mergeCell ref="J94:K96"/>
    <mergeCell ref="A94:C96"/>
    <mergeCell ref="D94:E96"/>
    <mergeCell ref="F94:G96"/>
    <mergeCell ref="H94:I96"/>
    <mergeCell ref="J88:K88"/>
    <mergeCell ref="A89:C90"/>
    <mergeCell ref="D89:E90"/>
    <mergeCell ref="F89:G90"/>
    <mergeCell ref="H89:I90"/>
    <mergeCell ref="J89:K90"/>
    <mergeCell ref="A88:C88"/>
    <mergeCell ref="D88:E88"/>
    <mergeCell ref="F88:G88"/>
    <mergeCell ref="H88:I88"/>
    <mergeCell ref="L80:L81"/>
    <mergeCell ref="M80:M81"/>
    <mergeCell ref="A85:C87"/>
    <mergeCell ref="D85:E87"/>
    <mergeCell ref="F85:G87"/>
    <mergeCell ref="H85:I87"/>
    <mergeCell ref="J85:K87"/>
    <mergeCell ref="J79:K79"/>
    <mergeCell ref="A80:C81"/>
    <mergeCell ref="D80:E81"/>
    <mergeCell ref="F80:G81"/>
    <mergeCell ref="H80:I81"/>
    <mergeCell ref="J80:K81"/>
    <mergeCell ref="A79:C79"/>
    <mergeCell ref="D79:E79"/>
    <mergeCell ref="F79:G79"/>
    <mergeCell ref="H79:I79"/>
    <mergeCell ref="J71:K72"/>
    <mergeCell ref="L71:L72"/>
    <mergeCell ref="M71:M72"/>
    <mergeCell ref="A76:C78"/>
    <mergeCell ref="D76:E78"/>
    <mergeCell ref="F76:G78"/>
    <mergeCell ref="H76:I78"/>
    <mergeCell ref="J76:K78"/>
    <mergeCell ref="A71:C72"/>
    <mergeCell ref="D71:E72"/>
    <mergeCell ref="F71:G72"/>
    <mergeCell ref="H71:I72"/>
    <mergeCell ref="J67:K69"/>
    <mergeCell ref="A70:C70"/>
    <mergeCell ref="D70:E70"/>
    <mergeCell ref="F70:G70"/>
    <mergeCell ref="H70:I70"/>
    <mergeCell ref="J70:K70"/>
    <mergeCell ref="A67:C69"/>
    <mergeCell ref="D67:E69"/>
    <mergeCell ref="F67:G69"/>
    <mergeCell ref="H67:I69"/>
    <mergeCell ref="J58:J59"/>
    <mergeCell ref="K58:K59"/>
    <mergeCell ref="G58:G59"/>
    <mergeCell ref="H58:H59"/>
    <mergeCell ref="I58:I59"/>
    <mergeCell ref="L58:L59"/>
    <mergeCell ref="M58:M59"/>
    <mergeCell ref="K55:K57"/>
    <mergeCell ref="L55:L57"/>
    <mergeCell ref="M55:M57"/>
    <mergeCell ref="A58:C59"/>
    <mergeCell ref="D58:D59"/>
    <mergeCell ref="E58:E59"/>
    <mergeCell ref="F58:F59"/>
    <mergeCell ref="G55:G57"/>
    <mergeCell ref="H55:H57"/>
    <mergeCell ref="I55:I57"/>
    <mergeCell ref="J55:J57"/>
    <mergeCell ref="A55:C57"/>
    <mergeCell ref="D55:D57"/>
    <mergeCell ref="E55:E57"/>
    <mergeCell ref="F55:F57"/>
    <mergeCell ref="K52:K54"/>
    <mergeCell ref="L52:L54"/>
    <mergeCell ref="M52:M54"/>
    <mergeCell ref="K49:K51"/>
    <mergeCell ref="L49:L51"/>
    <mergeCell ref="M49:M51"/>
    <mergeCell ref="D52:D54"/>
    <mergeCell ref="E52:E54"/>
    <mergeCell ref="F52:F54"/>
    <mergeCell ref="G52:G54"/>
    <mergeCell ref="H52:H54"/>
    <mergeCell ref="J52:J54"/>
    <mergeCell ref="I52:I54"/>
    <mergeCell ref="G49:G51"/>
    <mergeCell ref="H49:H51"/>
    <mergeCell ref="I49:I51"/>
    <mergeCell ref="J49:J51"/>
    <mergeCell ref="A49:C51"/>
    <mergeCell ref="D49:D51"/>
    <mergeCell ref="E49:E51"/>
    <mergeCell ref="F49:F51"/>
    <mergeCell ref="A52:C54"/>
    <mergeCell ref="J46:J48"/>
    <mergeCell ref="K46:K48"/>
    <mergeCell ref="L46:L48"/>
    <mergeCell ref="M46:M48"/>
    <mergeCell ref="K43:K45"/>
    <mergeCell ref="L43:L45"/>
    <mergeCell ref="M43:M45"/>
    <mergeCell ref="A43:C45"/>
    <mergeCell ref="D43:D45"/>
    <mergeCell ref="E43:E45"/>
    <mergeCell ref="F43:F45"/>
    <mergeCell ref="A46:C48"/>
    <mergeCell ref="D46:D48"/>
    <mergeCell ref="E46:E48"/>
    <mergeCell ref="F46:F48"/>
    <mergeCell ref="K37:K39"/>
    <mergeCell ref="L37:L39"/>
    <mergeCell ref="M37:M39"/>
    <mergeCell ref="I46:I48"/>
    <mergeCell ref="G43:G45"/>
    <mergeCell ref="H43:H45"/>
    <mergeCell ref="I43:I45"/>
    <mergeCell ref="J43:J45"/>
    <mergeCell ref="G46:G48"/>
    <mergeCell ref="H46:H48"/>
    <mergeCell ref="G40:G42"/>
    <mergeCell ref="H40:H42"/>
    <mergeCell ref="J40:J42"/>
    <mergeCell ref="K40:K42"/>
    <mergeCell ref="L40:L42"/>
    <mergeCell ref="M40:M42"/>
    <mergeCell ref="A37:C39"/>
    <mergeCell ref="D37:D39"/>
    <mergeCell ref="E37:E39"/>
    <mergeCell ref="F37:F39"/>
    <mergeCell ref="A40:C42"/>
    <mergeCell ref="D40:D42"/>
    <mergeCell ref="E40:E42"/>
    <mergeCell ref="F40:F42"/>
    <mergeCell ref="A34:C36"/>
    <mergeCell ref="D34:F34"/>
    <mergeCell ref="G34:I34"/>
    <mergeCell ref="J34:L34"/>
    <mergeCell ref="M34:M36"/>
    <mergeCell ref="I40:I42"/>
    <mergeCell ref="G37:G39"/>
    <mergeCell ref="H37:H39"/>
    <mergeCell ref="I37:I39"/>
    <mergeCell ref="J37:J39"/>
    <mergeCell ref="H16:H17"/>
    <mergeCell ref="I16:I17"/>
    <mergeCell ref="J16:J17"/>
    <mergeCell ref="K16:K17"/>
    <mergeCell ref="L16:L17"/>
    <mergeCell ref="M16:M17"/>
    <mergeCell ref="I13:I15"/>
    <mergeCell ref="J13:J15"/>
    <mergeCell ref="K13:K15"/>
    <mergeCell ref="L13:L15"/>
    <mergeCell ref="M13:M15"/>
    <mergeCell ref="A16:C17"/>
    <mergeCell ref="D16:D17"/>
    <mergeCell ref="E16:E17"/>
    <mergeCell ref="F16:F17"/>
    <mergeCell ref="G16:G17"/>
    <mergeCell ref="A13:C15"/>
    <mergeCell ref="D13:D15"/>
    <mergeCell ref="E13:E15"/>
    <mergeCell ref="F13:F15"/>
    <mergeCell ref="G13:G15"/>
    <mergeCell ref="H13:H15"/>
    <mergeCell ref="A10:C12"/>
    <mergeCell ref="D10:F10"/>
    <mergeCell ref="G10:I10"/>
    <mergeCell ref="J10:L10"/>
    <mergeCell ref="A1:M1"/>
    <mergeCell ref="A3:M3"/>
    <mergeCell ref="A4:M4"/>
    <mergeCell ref="A5:M5"/>
    <mergeCell ref="M10:M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3:J28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7.125" style="0" customWidth="1"/>
    <col min="2" max="2" width="58.25390625" style="0" customWidth="1"/>
    <col min="3" max="5" width="14.00390625" style="0" customWidth="1"/>
  </cols>
  <sheetData>
    <row r="3" spans="1:7" ht="12.75">
      <c r="A3" s="550" t="s">
        <v>494</v>
      </c>
      <c r="B3" s="550"/>
      <c r="C3" s="550"/>
      <c r="D3" s="550"/>
      <c r="E3" s="550"/>
      <c r="F3" s="550"/>
      <c r="G3" s="550"/>
    </row>
    <row r="5" spans="1:7" ht="12.75">
      <c r="A5" s="549" t="s">
        <v>372</v>
      </c>
      <c r="B5" s="637"/>
      <c r="C5" s="637"/>
      <c r="D5" s="637"/>
      <c r="E5" s="637"/>
      <c r="F5" s="637"/>
      <c r="G5" s="637"/>
    </row>
    <row r="6" spans="1:7" ht="12.75">
      <c r="A6" s="549" t="s">
        <v>373</v>
      </c>
      <c r="B6" s="549"/>
      <c r="C6" s="549"/>
      <c r="D6" s="549"/>
      <c r="E6" s="549"/>
      <c r="F6" s="549"/>
      <c r="G6" s="549"/>
    </row>
    <row r="7" spans="1:7" ht="12.75">
      <c r="A7" s="549" t="s">
        <v>476</v>
      </c>
      <c r="B7" s="549"/>
      <c r="C7" s="549"/>
      <c r="D7" s="549"/>
      <c r="E7" s="549"/>
      <c r="F7" s="549"/>
      <c r="G7" s="549"/>
    </row>
    <row r="8" spans="1:7" ht="12.75">
      <c r="A8" s="655"/>
      <c r="B8" s="655"/>
      <c r="C8" s="655"/>
      <c r="D8" s="655"/>
      <c r="E8" s="655"/>
      <c r="F8" s="655"/>
      <c r="G8" s="655"/>
    </row>
    <row r="9" spans="3:10" ht="13.5" thickBot="1">
      <c r="C9" s="550" t="s">
        <v>385</v>
      </c>
      <c r="D9" s="550"/>
      <c r="E9" s="550"/>
      <c r="F9" s="550"/>
      <c r="G9" s="550"/>
      <c r="H9" s="302"/>
      <c r="I9" s="302"/>
      <c r="J9" s="302"/>
    </row>
    <row r="10" spans="1:7" ht="25.5" customHeight="1">
      <c r="A10" s="651" t="s">
        <v>371</v>
      </c>
      <c r="B10" s="641" t="s">
        <v>358</v>
      </c>
      <c r="C10" s="644" t="s">
        <v>359</v>
      </c>
      <c r="D10" s="644"/>
      <c r="E10" s="644"/>
      <c r="F10" s="645" t="s">
        <v>296</v>
      </c>
      <c r="G10" s="646"/>
    </row>
    <row r="11" spans="1:7" ht="12.75" customHeight="1">
      <c r="A11" s="652"/>
      <c r="B11" s="642"/>
      <c r="C11" s="307" t="s">
        <v>479</v>
      </c>
      <c r="D11" s="307" t="s">
        <v>478</v>
      </c>
      <c r="E11" s="307" t="s">
        <v>477</v>
      </c>
      <c r="F11" s="647"/>
      <c r="G11" s="648"/>
    </row>
    <row r="12" spans="1:7" ht="15" customHeight="1" thickBot="1">
      <c r="A12" s="653"/>
      <c r="B12" s="643"/>
      <c r="C12" s="308"/>
      <c r="D12" s="309" t="s">
        <v>370</v>
      </c>
      <c r="E12" s="308"/>
      <c r="F12" s="649"/>
      <c r="G12" s="650"/>
    </row>
    <row r="13" spans="1:7" ht="17.25" customHeight="1">
      <c r="A13" t="s">
        <v>18</v>
      </c>
      <c r="B13" t="s">
        <v>360</v>
      </c>
      <c r="C13" s="303">
        <v>1100000</v>
      </c>
      <c r="D13" s="303">
        <v>1100000</v>
      </c>
      <c r="E13" s="303">
        <v>1100000</v>
      </c>
      <c r="F13" s="638">
        <f>C13+D13+E13</f>
        <v>3300000</v>
      </c>
      <c r="G13" s="638"/>
    </row>
    <row r="14" spans="1:2" ht="28.5" customHeight="1">
      <c r="A14" s="305" t="s">
        <v>19</v>
      </c>
      <c r="B14" s="304" t="s">
        <v>361</v>
      </c>
    </row>
    <row r="15" spans="1:2" ht="12.75">
      <c r="A15" t="s">
        <v>20</v>
      </c>
      <c r="B15" t="s">
        <v>362</v>
      </c>
    </row>
    <row r="16" spans="1:3" ht="28.5" customHeight="1">
      <c r="A16" s="305" t="s">
        <v>21</v>
      </c>
      <c r="B16" s="304" t="s">
        <v>363</v>
      </c>
      <c r="C16" s="304"/>
    </row>
    <row r="17" spans="1:7" ht="12.75">
      <c r="A17" t="s">
        <v>22</v>
      </c>
      <c r="B17" t="s">
        <v>364</v>
      </c>
      <c r="C17" s="342">
        <v>20000</v>
      </c>
      <c r="D17" s="342">
        <v>20000</v>
      </c>
      <c r="E17" s="342">
        <v>20000</v>
      </c>
      <c r="F17" s="639">
        <f>C17++D17+E17</f>
        <v>60000</v>
      </c>
      <c r="G17" s="639"/>
    </row>
    <row r="18" spans="1:7" ht="12.75">
      <c r="A18" t="s">
        <v>23</v>
      </c>
      <c r="B18" t="s">
        <v>374</v>
      </c>
      <c r="C18" s="343"/>
      <c r="D18" s="343"/>
      <c r="E18" s="343"/>
      <c r="F18" s="343"/>
      <c r="G18" s="343"/>
    </row>
    <row r="19" spans="1:7" ht="12.75">
      <c r="A19" t="s">
        <v>25</v>
      </c>
      <c r="B19" s="306" t="s">
        <v>365</v>
      </c>
      <c r="C19" s="344">
        <v>1120000</v>
      </c>
      <c r="D19" s="344">
        <v>1120000</v>
      </c>
      <c r="E19" s="344">
        <v>112000</v>
      </c>
      <c r="F19" s="640">
        <f>F13+F17</f>
        <v>3360000</v>
      </c>
      <c r="G19" s="640"/>
    </row>
    <row r="20" spans="1:7" ht="18" customHeight="1">
      <c r="A20" s="310" t="s">
        <v>26</v>
      </c>
      <c r="B20" s="310" t="s">
        <v>366</v>
      </c>
      <c r="C20" s="345">
        <v>560000</v>
      </c>
      <c r="D20" s="345">
        <v>560000</v>
      </c>
      <c r="E20" s="345">
        <v>560000</v>
      </c>
      <c r="F20" s="654">
        <f>C20+D20+E20</f>
        <v>1680000</v>
      </c>
      <c r="G20" s="639"/>
    </row>
    <row r="21" spans="1:7" ht="17.25" customHeight="1">
      <c r="A21" t="s">
        <v>27</v>
      </c>
      <c r="B21" s="304" t="s">
        <v>375</v>
      </c>
      <c r="C21" s="342"/>
      <c r="D21" s="342"/>
      <c r="E21" s="342"/>
      <c r="F21" s="342"/>
      <c r="G21" s="342"/>
    </row>
    <row r="22" spans="1:7" ht="12.75">
      <c r="A22" t="s">
        <v>28</v>
      </c>
      <c r="B22" s="304" t="s">
        <v>376</v>
      </c>
      <c r="C22" s="342"/>
      <c r="D22" s="342"/>
      <c r="E22" s="342"/>
      <c r="F22" s="342"/>
      <c r="G22" s="342"/>
    </row>
    <row r="23" spans="1:7" ht="12.75">
      <c r="A23" t="s">
        <v>30</v>
      </c>
      <c r="B23" t="s">
        <v>377</v>
      </c>
      <c r="C23" s="342"/>
      <c r="D23" s="342"/>
      <c r="E23" s="342"/>
      <c r="F23" s="342"/>
      <c r="G23" s="342"/>
    </row>
    <row r="24" spans="1:7" ht="12.75">
      <c r="A24" t="s">
        <v>31</v>
      </c>
      <c r="B24" t="s">
        <v>378</v>
      </c>
      <c r="C24" s="342"/>
      <c r="D24" s="342"/>
      <c r="E24" s="342"/>
      <c r="F24" s="342"/>
      <c r="G24" s="342"/>
    </row>
    <row r="25" spans="1:7" ht="25.5">
      <c r="A25" t="s">
        <v>33</v>
      </c>
      <c r="B25" s="304" t="s">
        <v>379</v>
      </c>
      <c r="C25" s="342"/>
      <c r="D25" s="342"/>
      <c r="E25" s="342"/>
      <c r="F25" s="342"/>
      <c r="G25" s="342"/>
    </row>
    <row r="26" spans="1:7" ht="12.75">
      <c r="A26" t="s">
        <v>35</v>
      </c>
      <c r="B26" s="298" t="s">
        <v>380</v>
      </c>
      <c r="C26" s="342"/>
      <c r="D26" s="342"/>
      <c r="E26" s="342"/>
      <c r="F26" s="342"/>
      <c r="G26" s="342"/>
    </row>
    <row r="27" spans="1:7" ht="12.75">
      <c r="A27" s="306" t="s">
        <v>36</v>
      </c>
      <c r="B27" s="306" t="s">
        <v>367</v>
      </c>
      <c r="C27" s="347" t="s">
        <v>368</v>
      </c>
      <c r="D27" s="347" t="s">
        <v>368</v>
      </c>
      <c r="E27" s="347" t="s">
        <v>249</v>
      </c>
      <c r="F27" s="656" t="s">
        <v>249</v>
      </c>
      <c r="G27" s="656"/>
    </row>
    <row r="28" spans="1:7" ht="27.75" customHeight="1">
      <c r="A28" s="311" t="s">
        <v>38</v>
      </c>
      <c r="B28" s="311" t="s">
        <v>369</v>
      </c>
      <c r="C28" s="346">
        <v>560000</v>
      </c>
      <c r="D28" s="346">
        <v>560000</v>
      </c>
      <c r="E28" s="346">
        <v>560000</v>
      </c>
      <c r="F28" s="657">
        <v>1680000</v>
      </c>
      <c r="G28" s="658"/>
    </row>
  </sheetData>
  <sheetProtection password="AF00" sheet="1"/>
  <mergeCells count="16">
    <mergeCell ref="A10:A12"/>
    <mergeCell ref="F20:G20"/>
    <mergeCell ref="A8:G8"/>
    <mergeCell ref="F27:G27"/>
    <mergeCell ref="F28:G28"/>
    <mergeCell ref="A7:G7"/>
    <mergeCell ref="A6:G6"/>
    <mergeCell ref="A5:G5"/>
    <mergeCell ref="A3:G3"/>
    <mergeCell ref="F13:G13"/>
    <mergeCell ref="F17:G17"/>
    <mergeCell ref="F19:G19"/>
    <mergeCell ref="B10:B12"/>
    <mergeCell ref="C10:E10"/>
    <mergeCell ref="F10:G12"/>
    <mergeCell ref="C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44"/>
  <sheetViews>
    <sheetView zoomScalePageLayoutView="0" workbookViewId="0" topLeftCell="A1">
      <selection activeCell="B3" sqref="B3:F3"/>
    </sheetView>
  </sheetViews>
  <sheetFormatPr defaultColWidth="9.00390625" defaultRowHeight="12.75"/>
  <cols>
    <col min="1" max="1" width="9.125" style="361" customWidth="1"/>
    <col min="2" max="2" width="58.625" style="0" customWidth="1"/>
    <col min="3" max="3" width="13.125" style="0" customWidth="1"/>
    <col min="4" max="4" width="4.375" style="0" customWidth="1"/>
    <col min="5" max="5" width="14.125" style="0" customWidth="1"/>
    <col min="6" max="6" width="6.75390625" style="0" customWidth="1"/>
  </cols>
  <sheetData>
    <row r="1" spans="2:7" ht="15.75">
      <c r="B1" s="411" t="s">
        <v>481</v>
      </c>
      <c r="C1" s="412"/>
      <c r="D1" s="412"/>
      <c r="E1" s="412"/>
      <c r="F1" s="412"/>
      <c r="G1" s="301"/>
    </row>
    <row r="2" spans="2:6" ht="16.5">
      <c r="B2" s="410"/>
      <c r="C2" s="410"/>
      <c r="D2" s="410"/>
      <c r="E2" s="410"/>
      <c r="F2" s="410"/>
    </row>
    <row r="3" spans="2:6" ht="15.75">
      <c r="B3" s="409" t="s">
        <v>8</v>
      </c>
      <c r="C3" s="409"/>
      <c r="D3" s="409"/>
      <c r="E3" s="409"/>
      <c r="F3" s="409"/>
    </row>
    <row r="4" spans="2:6" ht="15.75">
      <c r="B4" s="409" t="s">
        <v>86</v>
      </c>
      <c r="C4" s="409"/>
      <c r="D4" s="409"/>
      <c r="E4" s="409"/>
      <c r="F4" s="409"/>
    </row>
    <row r="5" spans="2:6" ht="15.75">
      <c r="B5" s="409" t="s">
        <v>474</v>
      </c>
      <c r="C5" s="409"/>
      <c r="D5" s="409"/>
      <c r="E5" s="409"/>
      <c r="F5" s="409"/>
    </row>
    <row r="6" spans="2:6" ht="7.5" customHeight="1">
      <c r="B6" s="81"/>
      <c r="C6" s="29"/>
      <c r="D6" s="81"/>
      <c r="E6" s="30"/>
      <c r="F6" s="81"/>
    </row>
    <row r="7" spans="1:6" ht="15.75">
      <c r="A7" s="361" t="s">
        <v>18</v>
      </c>
      <c r="B7" s="82" t="s">
        <v>87</v>
      </c>
      <c r="C7" s="29"/>
      <c r="D7" s="81"/>
      <c r="E7" s="30"/>
      <c r="F7" s="81"/>
    </row>
    <row r="8" spans="1:6" ht="15.75">
      <c r="A8" s="361" t="s">
        <v>409</v>
      </c>
      <c r="B8" s="83" t="s">
        <v>88</v>
      </c>
      <c r="C8" s="29"/>
      <c r="D8" s="81"/>
      <c r="E8" s="30">
        <f>C9+C10</f>
        <v>15369811</v>
      </c>
      <c r="F8" s="81" t="s">
        <v>245</v>
      </c>
    </row>
    <row r="9" spans="2:6" ht="31.5">
      <c r="B9" s="84" t="s">
        <v>89</v>
      </c>
      <c r="C9" s="85">
        <f>Bevételek!$H$41</f>
        <v>15304811</v>
      </c>
      <c r="D9" s="84" t="s">
        <v>245</v>
      </c>
      <c r="E9" s="30"/>
      <c r="F9" s="81"/>
    </row>
    <row r="10" spans="2:6" ht="31.5">
      <c r="B10" s="84" t="s">
        <v>90</v>
      </c>
      <c r="C10" s="85">
        <f>Bevételek!$H$53</f>
        <v>65000</v>
      </c>
      <c r="D10" s="84" t="s">
        <v>245</v>
      </c>
      <c r="E10" s="30"/>
      <c r="F10" s="81"/>
    </row>
    <row r="11" spans="1:6" ht="15.75">
      <c r="A11" s="361" t="s">
        <v>415</v>
      </c>
      <c r="B11" s="83" t="s">
        <v>91</v>
      </c>
      <c r="C11" s="29"/>
      <c r="D11" s="81"/>
      <c r="E11" s="30">
        <f>Bevételek!$H$58+Bevételek!H62</f>
        <v>60571880</v>
      </c>
      <c r="F11" s="81" t="s">
        <v>245</v>
      </c>
    </row>
    <row r="12" spans="1:6" ht="15.75">
      <c r="A12" s="361" t="s">
        <v>416</v>
      </c>
      <c r="B12" s="83" t="s">
        <v>92</v>
      </c>
      <c r="C12" s="29"/>
      <c r="D12" s="81"/>
      <c r="E12" s="30">
        <f>Bevételek!$H$74</f>
        <v>1320000</v>
      </c>
      <c r="F12" s="81" t="s">
        <v>245</v>
      </c>
    </row>
    <row r="13" spans="1:6" ht="15.75">
      <c r="A13" s="361" t="s">
        <v>417</v>
      </c>
      <c r="B13" s="83" t="s">
        <v>93</v>
      </c>
      <c r="C13" s="29"/>
      <c r="D13" s="81"/>
      <c r="E13" s="30">
        <f>Bevételek!$H$83</f>
        <v>17992809</v>
      </c>
      <c r="F13" s="81" t="s">
        <v>245</v>
      </c>
    </row>
    <row r="14" spans="2:6" ht="3" customHeight="1">
      <c r="B14" s="83"/>
      <c r="C14" s="30"/>
      <c r="D14" s="83"/>
      <c r="E14" s="30">
        <v>0</v>
      </c>
      <c r="F14" s="81" t="s">
        <v>245</v>
      </c>
    </row>
    <row r="15" spans="1:6" ht="15.75">
      <c r="A15" s="361" t="s">
        <v>454</v>
      </c>
      <c r="B15" s="83" t="s">
        <v>94</v>
      </c>
      <c r="C15" s="29"/>
      <c r="D15" s="81"/>
      <c r="E15" s="30">
        <v>0</v>
      </c>
      <c r="F15" s="81" t="s">
        <v>245</v>
      </c>
    </row>
    <row r="16" spans="2:6" ht="31.5">
      <c r="B16" s="84" t="s">
        <v>95</v>
      </c>
      <c r="C16" s="85">
        <v>0</v>
      </c>
      <c r="D16" s="84" t="s">
        <v>245</v>
      </c>
      <c r="E16" s="84"/>
      <c r="F16" s="81"/>
    </row>
    <row r="17" spans="2:6" ht="15.75">
      <c r="B17" s="86" t="s">
        <v>96</v>
      </c>
      <c r="C17" s="85">
        <v>0</v>
      </c>
      <c r="D17" s="81" t="s">
        <v>245</v>
      </c>
      <c r="E17" s="30"/>
      <c r="F17" s="81"/>
    </row>
    <row r="18" spans="1:6" ht="15.75">
      <c r="A18" s="361" t="s">
        <v>453</v>
      </c>
      <c r="B18" s="83" t="s">
        <v>97</v>
      </c>
      <c r="C18" s="29"/>
      <c r="D18" s="81"/>
      <c r="E18" s="30">
        <f>C19</f>
        <v>0</v>
      </c>
      <c r="F18" s="81" t="s">
        <v>245</v>
      </c>
    </row>
    <row r="19" spans="2:6" ht="31.5">
      <c r="B19" s="84" t="s">
        <v>98</v>
      </c>
      <c r="C19" s="29"/>
      <c r="D19" s="81" t="s">
        <v>245</v>
      </c>
      <c r="E19" s="30"/>
      <c r="F19" s="81"/>
    </row>
    <row r="20" spans="2:6" ht="15.75">
      <c r="B20" s="81" t="s">
        <v>99</v>
      </c>
      <c r="C20" s="31"/>
      <c r="D20" s="81" t="s">
        <v>245</v>
      </c>
      <c r="E20" s="30"/>
      <c r="F20" s="81"/>
    </row>
    <row r="21" spans="1:6" ht="15.75">
      <c r="A21" s="361" t="s">
        <v>452</v>
      </c>
      <c r="B21" s="83" t="s">
        <v>100</v>
      </c>
      <c r="C21" s="30"/>
      <c r="D21" s="83"/>
      <c r="E21" s="30">
        <f>E8+E12+E13+E11+E18</f>
        <v>95254500</v>
      </c>
      <c r="F21" s="83" t="s">
        <v>381</v>
      </c>
    </row>
    <row r="22" spans="2:6" ht="15.75">
      <c r="B22" s="83"/>
      <c r="C22" s="30"/>
      <c r="D22" s="83"/>
      <c r="E22" s="30"/>
      <c r="F22" s="83"/>
    </row>
    <row r="23" spans="1:6" ht="15.75">
      <c r="A23" s="361" t="s">
        <v>19</v>
      </c>
      <c r="B23" s="82" t="s">
        <v>101</v>
      </c>
      <c r="C23" s="29"/>
      <c r="D23" s="81"/>
      <c r="E23" s="30"/>
      <c r="F23" s="81"/>
    </row>
    <row r="24" spans="1:6" ht="15.75">
      <c r="A24" s="361" t="s">
        <v>418</v>
      </c>
      <c r="B24" s="87" t="s">
        <v>102</v>
      </c>
      <c r="C24" s="29"/>
      <c r="D24" s="81"/>
      <c r="E24" s="30">
        <f>C26+C27+C28+C29+C30</f>
        <v>34087096</v>
      </c>
      <c r="F24" s="81" t="s">
        <v>245</v>
      </c>
    </row>
    <row r="25" spans="2:6" ht="15.75">
      <c r="B25" s="45" t="s">
        <v>103</v>
      </c>
      <c r="C25" s="29"/>
      <c r="D25" s="81"/>
      <c r="E25" s="30"/>
      <c r="F25" s="81"/>
    </row>
    <row r="26" spans="1:6" ht="15.75">
      <c r="A26" s="361" t="s">
        <v>419</v>
      </c>
      <c r="B26" s="81" t="s">
        <v>424</v>
      </c>
      <c r="C26" s="29">
        <f>'Korm.funkciók'!E31</f>
        <v>7343735</v>
      </c>
      <c r="D26" s="81" t="s">
        <v>245</v>
      </c>
      <c r="E26" s="30"/>
      <c r="F26" s="81"/>
    </row>
    <row r="27" spans="1:6" ht="15.75">
      <c r="A27" s="361" t="s">
        <v>420</v>
      </c>
      <c r="B27" s="81" t="s">
        <v>425</v>
      </c>
      <c r="C27" s="29">
        <f>'Korm.funkciók'!F31</f>
        <v>1522812</v>
      </c>
      <c r="D27" s="81" t="s">
        <v>245</v>
      </c>
      <c r="E27" s="30"/>
      <c r="F27" s="81"/>
    </row>
    <row r="28" spans="1:6" ht="15.75">
      <c r="A28" s="361" t="s">
        <v>421</v>
      </c>
      <c r="B28" s="81" t="s">
        <v>426</v>
      </c>
      <c r="C28" s="29">
        <f>'Korm.funkciók'!G31</f>
        <v>23551124</v>
      </c>
      <c r="D28" s="81" t="s">
        <v>245</v>
      </c>
      <c r="E28" s="30"/>
      <c r="F28" s="81"/>
    </row>
    <row r="29" spans="1:6" ht="15.75">
      <c r="A29" s="361" t="s">
        <v>422</v>
      </c>
      <c r="B29" s="24" t="s">
        <v>427</v>
      </c>
      <c r="C29" s="29">
        <f>'Korm.funkciók'!H31</f>
        <v>1485000</v>
      </c>
      <c r="D29" s="81" t="s">
        <v>245</v>
      </c>
      <c r="E29" s="30"/>
      <c r="F29" s="81"/>
    </row>
    <row r="30" spans="1:6" ht="15.75">
      <c r="A30" s="361" t="s">
        <v>423</v>
      </c>
      <c r="B30" s="81" t="s">
        <v>428</v>
      </c>
      <c r="C30" s="29">
        <f>'Korm.funkciók'!I31</f>
        <v>184425</v>
      </c>
      <c r="D30" s="81" t="s">
        <v>245</v>
      </c>
      <c r="E30" s="30"/>
      <c r="F30" s="81"/>
    </row>
    <row r="31" spans="1:6" ht="15.75">
      <c r="A31" s="361" t="s">
        <v>411</v>
      </c>
      <c r="B31" s="87" t="s">
        <v>104</v>
      </c>
      <c r="C31" s="30"/>
      <c r="D31" s="83"/>
      <c r="E31" s="88">
        <f>C33+C34</f>
        <v>62211970</v>
      </c>
      <c r="F31" s="83" t="s">
        <v>245</v>
      </c>
    </row>
    <row r="32" spans="2:6" ht="15.75">
      <c r="B32" s="45" t="s">
        <v>103</v>
      </c>
      <c r="C32" s="29"/>
      <c r="D32" s="81"/>
      <c r="E32" s="30"/>
      <c r="F32" s="81"/>
    </row>
    <row r="33" spans="1:6" ht="15.75">
      <c r="A33" s="361" t="s">
        <v>429</v>
      </c>
      <c r="B33" s="81" t="s">
        <v>433</v>
      </c>
      <c r="C33" s="31">
        <f>'Korm.funkciók'!K31</f>
        <v>60941970</v>
      </c>
      <c r="D33" s="81" t="s">
        <v>245</v>
      </c>
      <c r="E33" s="30"/>
      <c r="F33" s="81"/>
    </row>
    <row r="34" spans="1:6" ht="15.75">
      <c r="A34" s="361" t="s">
        <v>430</v>
      </c>
      <c r="B34" s="81" t="s">
        <v>434</v>
      </c>
      <c r="C34" s="31">
        <f>'Korm.funkciók'!L31</f>
        <v>1270000</v>
      </c>
      <c r="D34" s="81" t="s">
        <v>245</v>
      </c>
      <c r="E34" s="30"/>
      <c r="F34" s="81"/>
    </row>
    <row r="35" spans="1:6" ht="15.75">
      <c r="A35" s="361" t="s">
        <v>431</v>
      </c>
      <c r="B35" s="81" t="s">
        <v>435</v>
      </c>
      <c r="C35" s="31"/>
      <c r="D35" s="81" t="s">
        <v>245</v>
      </c>
      <c r="E35" s="30"/>
      <c r="F35" s="81"/>
    </row>
    <row r="36" spans="1:6" ht="15.75">
      <c r="A36" s="361" t="s">
        <v>432</v>
      </c>
      <c r="B36" s="81" t="s">
        <v>436</v>
      </c>
      <c r="C36" s="31"/>
      <c r="D36" s="81" t="s">
        <v>245</v>
      </c>
      <c r="E36" s="30"/>
      <c r="F36" s="81"/>
    </row>
    <row r="37" spans="1:6" ht="15.75">
      <c r="A37" s="361" t="s">
        <v>437</v>
      </c>
      <c r="B37" s="83" t="s">
        <v>105</v>
      </c>
      <c r="C37" s="31"/>
      <c r="D37" s="81"/>
      <c r="E37" s="30">
        <f>C38+C39</f>
        <v>612192</v>
      </c>
      <c r="F37" s="81" t="s">
        <v>245</v>
      </c>
    </row>
    <row r="38" spans="2:6" ht="15.75">
      <c r="B38" s="81" t="s">
        <v>357</v>
      </c>
      <c r="C38" s="29">
        <f>'Korm.funkciók'!O31</f>
        <v>612192</v>
      </c>
      <c r="D38" s="81" t="s">
        <v>245</v>
      </c>
      <c r="E38" s="30"/>
      <c r="F38" s="81"/>
    </row>
    <row r="39" spans="2:6" ht="15.75">
      <c r="B39" s="81" t="s">
        <v>106</v>
      </c>
      <c r="C39" s="29"/>
      <c r="D39" s="81" t="s">
        <v>245</v>
      </c>
      <c r="E39" s="30"/>
      <c r="F39" s="81"/>
    </row>
    <row r="40" spans="1:6" ht="23.25" customHeight="1">
      <c r="A40" s="361" t="s">
        <v>438</v>
      </c>
      <c r="B40" s="83" t="s">
        <v>107</v>
      </c>
      <c r="C40" s="30"/>
      <c r="D40" s="83"/>
      <c r="E40" s="30">
        <f>E24+E31+E37</f>
        <v>96911258</v>
      </c>
      <c r="F40" s="83" t="s">
        <v>381</v>
      </c>
    </row>
    <row r="41" spans="1:6" ht="23.25" customHeight="1">
      <c r="A41" s="361" t="s">
        <v>20</v>
      </c>
      <c r="B41" s="83" t="s">
        <v>108</v>
      </c>
      <c r="C41" s="30"/>
      <c r="D41" s="83"/>
      <c r="E41" s="30">
        <f>E21-E40</f>
        <v>-1656758</v>
      </c>
      <c r="F41" s="83" t="s">
        <v>245</v>
      </c>
    </row>
    <row r="42" spans="2:6" ht="23.25" customHeight="1">
      <c r="B42" s="83"/>
      <c r="C42" s="30"/>
      <c r="D42" s="83"/>
      <c r="E42" s="30"/>
      <c r="F42" s="83"/>
    </row>
    <row r="43" spans="1:6" ht="15.75">
      <c r="A43" s="361" t="s">
        <v>21</v>
      </c>
      <c r="B43" s="89" t="s">
        <v>109</v>
      </c>
      <c r="C43" s="30"/>
      <c r="D43" s="83"/>
      <c r="E43" s="30">
        <f>Bevételek!H94</f>
        <v>1656758</v>
      </c>
      <c r="F43" s="300" t="s">
        <v>245</v>
      </c>
    </row>
    <row r="44" spans="1:6" ht="25.5" customHeight="1">
      <c r="A44" s="361" t="s">
        <v>22</v>
      </c>
      <c r="B44" s="83" t="s">
        <v>110</v>
      </c>
      <c r="C44" s="30"/>
      <c r="D44" s="83"/>
      <c r="E44" s="30">
        <f>E41+E43</f>
        <v>0</v>
      </c>
      <c r="F44" s="83" t="s">
        <v>245</v>
      </c>
    </row>
  </sheetData>
  <sheetProtection password="AF00" sheet="1"/>
  <mergeCells count="5">
    <mergeCell ref="B3:F3"/>
    <mergeCell ref="B4:F4"/>
    <mergeCell ref="B5:F5"/>
    <mergeCell ref="B2:F2"/>
    <mergeCell ref="B1:F1"/>
  </mergeCells>
  <printOptions/>
  <pageMargins left="0.5511811023622047" right="0.35433070866141736" top="0.7086614173228347" bottom="0.472440944881889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187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.125" style="0" customWidth="1"/>
    <col min="5" max="5" width="4.375" style="0" customWidth="1"/>
    <col min="6" max="6" width="40.625" style="0" customWidth="1"/>
    <col min="7" max="7" width="16.25390625" style="0" customWidth="1"/>
    <col min="8" max="8" width="15.375" style="0" customWidth="1"/>
    <col min="9" max="9" width="10.625" style="0" customWidth="1"/>
    <col min="10" max="10" width="0.74609375" style="0" customWidth="1"/>
    <col min="11" max="18" width="9.125" style="0" hidden="1" customWidth="1"/>
    <col min="19" max="19" width="5.375" style="0" hidden="1" customWidth="1"/>
  </cols>
  <sheetData>
    <row r="1" spans="1:9" ht="15">
      <c r="A1" s="128"/>
      <c r="B1" s="417" t="s">
        <v>482</v>
      </c>
      <c r="C1" s="417"/>
      <c r="D1" s="417"/>
      <c r="E1" s="417"/>
      <c r="F1" s="417"/>
      <c r="G1" s="417"/>
      <c r="H1" s="417"/>
      <c r="I1" s="417"/>
    </row>
    <row r="2" spans="1:9" ht="14.25">
      <c r="A2" s="418"/>
      <c r="B2" s="418"/>
      <c r="C2" s="418"/>
      <c r="D2" s="418"/>
      <c r="E2" s="418"/>
      <c r="F2" s="418"/>
      <c r="G2" s="418"/>
      <c r="H2" s="418"/>
      <c r="I2" s="418"/>
    </row>
    <row r="3" spans="1:9" ht="14.25">
      <c r="A3" s="418" t="s">
        <v>196</v>
      </c>
      <c r="B3" s="418"/>
      <c r="C3" s="418"/>
      <c r="D3" s="418"/>
      <c r="E3" s="418"/>
      <c r="F3" s="418"/>
      <c r="G3" s="418"/>
      <c r="H3" s="418"/>
      <c r="I3" s="418"/>
    </row>
    <row r="4" spans="1:9" ht="14.25">
      <c r="A4" s="418" t="s">
        <v>111</v>
      </c>
      <c r="B4" s="418"/>
      <c r="C4" s="418"/>
      <c r="D4" s="418"/>
      <c r="E4" s="418"/>
      <c r="F4" s="418"/>
      <c r="G4" s="418"/>
      <c r="H4" s="418"/>
      <c r="I4" s="418"/>
    </row>
    <row r="5" spans="1:9" ht="12.75" customHeight="1">
      <c r="A5" s="418" t="s">
        <v>467</v>
      </c>
      <c r="B5" s="418"/>
      <c r="C5" s="418"/>
      <c r="D5" s="418"/>
      <c r="E5" s="418"/>
      <c r="F5" s="418"/>
      <c r="G5" s="418"/>
      <c r="H5" s="418"/>
      <c r="I5" s="418"/>
    </row>
    <row r="6" spans="1:9" ht="15.75" thickBot="1">
      <c r="A6" s="130"/>
      <c r="B6" s="130"/>
      <c r="C6" s="129"/>
      <c r="D6" s="129"/>
      <c r="E6" s="129"/>
      <c r="F6" s="123"/>
      <c r="G6" s="105"/>
      <c r="H6" s="420" t="s">
        <v>384</v>
      </c>
      <c r="I6" s="420"/>
    </row>
    <row r="7" spans="1:9" ht="15">
      <c r="A7" s="421" t="s">
        <v>112</v>
      </c>
      <c r="B7" s="422"/>
      <c r="C7" s="422"/>
      <c r="D7" s="422"/>
      <c r="E7" s="422"/>
      <c r="F7" s="423"/>
      <c r="G7" s="131" t="s">
        <v>0</v>
      </c>
      <c r="H7" s="131" t="s">
        <v>0</v>
      </c>
      <c r="I7" s="120" t="s">
        <v>197</v>
      </c>
    </row>
    <row r="8" spans="1:9" ht="15">
      <c r="A8" s="424"/>
      <c r="B8" s="425"/>
      <c r="C8" s="425"/>
      <c r="D8" s="425"/>
      <c r="E8" s="425"/>
      <c r="F8" s="426"/>
      <c r="G8" s="132" t="s">
        <v>46</v>
      </c>
      <c r="H8" s="132" t="s">
        <v>46</v>
      </c>
      <c r="I8" s="133"/>
    </row>
    <row r="9" spans="1:9" ht="15.75" thickBot="1">
      <c r="A9" s="427"/>
      <c r="B9" s="428"/>
      <c r="C9" s="428"/>
      <c r="D9" s="428"/>
      <c r="E9" s="428"/>
      <c r="F9" s="429"/>
      <c r="G9" s="134" t="s">
        <v>455</v>
      </c>
      <c r="H9" s="134" t="s">
        <v>467</v>
      </c>
      <c r="I9" s="135" t="s">
        <v>1</v>
      </c>
    </row>
    <row r="10" spans="1:9" ht="15">
      <c r="A10" s="122"/>
      <c r="B10" s="122"/>
      <c r="C10" s="122"/>
      <c r="D10" s="122"/>
      <c r="E10" s="122"/>
      <c r="F10" s="122"/>
      <c r="G10" s="106"/>
      <c r="H10" s="106"/>
      <c r="I10" s="401"/>
    </row>
    <row r="11" spans="1:9" ht="15">
      <c r="A11" s="122"/>
      <c r="B11" s="122"/>
      <c r="C11" s="122"/>
      <c r="D11" s="122"/>
      <c r="E11" s="122"/>
      <c r="F11" s="122"/>
      <c r="G11" s="106"/>
      <c r="H11" s="106"/>
      <c r="I11" s="401"/>
    </row>
    <row r="12" spans="1:9" ht="33" customHeight="1">
      <c r="A12" s="136" t="s">
        <v>113</v>
      </c>
      <c r="B12" s="413" t="s">
        <v>114</v>
      </c>
      <c r="C12" s="413"/>
      <c r="D12" s="413"/>
      <c r="E12" s="413"/>
      <c r="F12" s="413"/>
      <c r="G12" s="102"/>
      <c r="H12" s="101"/>
      <c r="I12" s="102"/>
    </row>
    <row r="13" spans="1:9" ht="15.75" customHeight="1">
      <c r="A13" s="10"/>
      <c r="B13" s="10" t="s">
        <v>113</v>
      </c>
      <c r="C13" s="10" t="s">
        <v>115</v>
      </c>
      <c r="D13" s="10"/>
      <c r="E13" s="10"/>
      <c r="F13" s="10"/>
      <c r="G13" s="110"/>
      <c r="H13" s="110"/>
      <c r="I13" s="10"/>
    </row>
    <row r="14" spans="1:9" ht="29.25" customHeight="1">
      <c r="A14" s="10"/>
      <c r="B14" s="10"/>
      <c r="C14" s="136" t="s">
        <v>18</v>
      </c>
      <c r="D14" s="413" t="s">
        <v>116</v>
      </c>
      <c r="E14" s="413"/>
      <c r="F14" s="413"/>
      <c r="G14" s="101"/>
      <c r="H14" s="101"/>
      <c r="I14" s="102"/>
    </row>
    <row r="15" spans="1:9" ht="28.5" customHeight="1">
      <c r="A15" s="10"/>
      <c r="B15" s="10"/>
      <c r="C15" s="10"/>
      <c r="D15" s="136" t="s">
        <v>18</v>
      </c>
      <c r="E15" s="413" t="s">
        <v>117</v>
      </c>
      <c r="F15" s="413"/>
      <c r="G15" s="101"/>
      <c r="H15" s="101"/>
      <c r="I15" s="102"/>
    </row>
    <row r="16" spans="1:9" ht="30.75" customHeight="1">
      <c r="A16" s="8"/>
      <c r="B16" s="8"/>
      <c r="C16" s="8"/>
      <c r="D16" s="137" t="s">
        <v>118</v>
      </c>
      <c r="E16" s="414" t="s">
        <v>119</v>
      </c>
      <c r="F16" s="415"/>
      <c r="G16" s="103"/>
      <c r="H16" s="103"/>
      <c r="I16" s="104"/>
    </row>
    <row r="17" spans="1:9" ht="29.25" customHeight="1">
      <c r="A17" s="8"/>
      <c r="B17" s="8"/>
      <c r="C17" s="8"/>
      <c r="D17" s="8"/>
      <c r="E17" s="137" t="s">
        <v>120</v>
      </c>
      <c r="F17" s="112" t="s">
        <v>121</v>
      </c>
      <c r="G17" s="105">
        <v>863010</v>
      </c>
      <c r="H17" s="105">
        <v>863010</v>
      </c>
      <c r="I17" s="104">
        <f aca="true" t="shared" si="0" ref="I17:I24">(H17/G17)*100</f>
        <v>100</v>
      </c>
    </row>
    <row r="18" spans="1:9" ht="19.5" customHeight="1">
      <c r="A18" s="8"/>
      <c r="B18" s="8"/>
      <c r="C18" s="8"/>
      <c r="D18" s="8"/>
      <c r="E18" s="8" t="s">
        <v>122</v>
      </c>
      <c r="F18" s="112" t="s">
        <v>123</v>
      </c>
      <c r="G18" s="105">
        <v>576000</v>
      </c>
      <c r="H18" s="105">
        <v>576000</v>
      </c>
      <c r="I18" s="104">
        <f t="shared" si="0"/>
        <v>100</v>
      </c>
    </row>
    <row r="19" spans="1:9" ht="27.75" customHeight="1">
      <c r="A19" s="8"/>
      <c r="B19" s="8"/>
      <c r="C19" s="8"/>
      <c r="D19" s="8"/>
      <c r="E19" s="137" t="s">
        <v>124</v>
      </c>
      <c r="F19" s="112" t="s">
        <v>125</v>
      </c>
      <c r="G19" s="105"/>
      <c r="H19" s="105">
        <v>107041</v>
      </c>
      <c r="I19" s="104"/>
    </row>
    <row r="20" spans="1:9" ht="17.25" customHeight="1">
      <c r="A20" s="8"/>
      <c r="B20" s="8"/>
      <c r="C20" s="8"/>
      <c r="D20" s="8"/>
      <c r="E20" s="8" t="s">
        <v>126</v>
      </c>
      <c r="F20" s="112" t="s">
        <v>127</v>
      </c>
      <c r="G20" s="105">
        <v>808120</v>
      </c>
      <c r="H20" s="105">
        <v>808120</v>
      </c>
      <c r="I20" s="104">
        <f t="shared" si="0"/>
        <v>100</v>
      </c>
    </row>
    <row r="21" spans="1:9" ht="18" customHeight="1">
      <c r="A21" s="8"/>
      <c r="B21" s="8"/>
      <c r="C21" s="8"/>
      <c r="D21" s="8" t="s">
        <v>128</v>
      </c>
      <c r="E21" s="8" t="s">
        <v>198</v>
      </c>
      <c r="F21" s="8"/>
      <c r="G21" s="105">
        <v>5000000</v>
      </c>
      <c r="H21" s="105">
        <v>5000000</v>
      </c>
      <c r="I21" s="104">
        <f t="shared" si="0"/>
        <v>100</v>
      </c>
    </row>
    <row r="22" spans="1:9" ht="14.25" customHeight="1">
      <c r="A22" s="8"/>
      <c r="B22" s="8"/>
      <c r="C22" s="8"/>
      <c r="D22" s="8"/>
      <c r="E22" s="8"/>
      <c r="F22" s="138" t="s">
        <v>212</v>
      </c>
      <c r="G22" s="105"/>
      <c r="H22" s="105"/>
      <c r="I22" s="104"/>
    </row>
    <row r="23" spans="1:9" ht="22.5" customHeight="1">
      <c r="A23" s="8"/>
      <c r="B23" s="8"/>
      <c r="C23" s="8"/>
      <c r="D23" s="8" t="s">
        <v>199</v>
      </c>
      <c r="E23" s="8"/>
      <c r="F23" s="8"/>
      <c r="G23" s="106">
        <v>43350</v>
      </c>
      <c r="H23" s="105">
        <v>45900</v>
      </c>
      <c r="I23" s="104">
        <f t="shared" si="0"/>
        <v>105.88235294117648</v>
      </c>
    </row>
    <row r="24" spans="1:9" ht="21" customHeight="1">
      <c r="A24" s="8"/>
      <c r="B24" s="8"/>
      <c r="C24" s="10" t="s">
        <v>23</v>
      </c>
      <c r="D24" s="10" t="s">
        <v>456</v>
      </c>
      <c r="E24" s="10"/>
      <c r="F24" s="10"/>
      <c r="G24" s="106">
        <v>1009100</v>
      </c>
      <c r="H24" s="105">
        <v>990400</v>
      </c>
      <c r="I24" s="104">
        <f t="shared" si="0"/>
        <v>98.14686354176989</v>
      </c>
    </row>
    <row r="25" spans="1:9" ht="18" customHeight="1">
      <c r="A25" s="8"/>
      <c r="B25" s="8"/>
      <c r="C25" s="8"/>
      <c r="D25" s="8"/>
      <c r="E25" s="8"/>
      <c r="F25" s="8"/>
      <c r="G25" s="106"/>
      <c r="H25" s="105"/>
      <c r="I25" s="104"/>
    </row>
    <row r="26" spans="1:9" ht="8.25" customHeight="1" hidden="1">
      <c r="A26" s="416" t="s">
        <v>129</v>
      </c>
      <c r="B26" s="416"/>
      <c r="C26" s="416"/>
      <c r="D26" s="416"/>
      <c r="E26" s="416"/>
      <c r="F26" s="416"/>
      <c r="G26" s="105"/>
      <c r="H26" s="105"/>
      <c r="I26" s="104"/>
    </row>
    <row r="27" spans="1:9" ht="15.75" customHeight="1">
      <c r="A27" s="416"/>
      <c r="B27" s="416"/>
      <c r="C27" s="416"/>
      <c r="D27" s="416"/>
      <c r="E27" s="416"/>
      <c r="F27" s="416"/>
      <c r="G27" s="115">
        <f>SUM(G16:G26)</f>
        <v>8299580</v>
      </c>
      <c r="H27" s="115">
        <f>SUM(H16:H26)</f>
        <v>8390471</v>
      </c>
      <c r="I27" s="109">
        <f>(H27/G27)*100</f>
        <v>101.09512770525737</v>
      </c>
    </row>
    <row r="28" spans="1:9" ht="32.25" customHeight="1">
      <c r="A28" s="136"/>
      <c r="B28" s="413" t="s">
        <v>210</v>
      </c>
      <c r="C28" s="413"/>
      <c r="D28" s="413"/>
      <c r="E28" s="413"/>
      <c r="F28" s="413"/>
      <c r="G28" s="101"/>
      <c r="H28" s="101"/>
      <c r="I28" s="104"/>
    </row>
    <row r="29" spans="1:9" ht="29.25" customHeight="1">
      <c r="A29" s="8"/>
      <c r="B29" s="8"/>
      <c r="C29" s="8"/>
      <c r="D29" s="137" t="s">
        <v>19</v>
      </c>
      <c r="E29" s="414" t="s">
        <v>200</v>
      </c>
      <c r="F29" s="414"/>
      <c r="G29" s="105">
        <v>1120000</v>
      </c>
      <c r="H29" s="105">
        <v>1583000</v>
      </c>
      <c r="I29" s="104">
        <f>(H29/G29)*100</f>
        <v>141.33928571428572</v>
      </c>
    </row>
    <row r="30" spans="1:9" ht="29.25" customHeight="1">
      <c r="A30" s="8"/>
      <c r="B30" s="8"/>
      <c r="C30" s="8"/>
      <c r="D30" s="137" t="s">
        <v>20</v>
      </c>
      <c r="E30" s="414" t="s">
        <v>345</v>
      </c>
      <c r="F30" s="414"/>
      <c r="G30" s="105">
        <v>387520</v>
      </c>
      <c r="H30" s="105">
        <v>332160</v>
      </c>
      <c r="I30" s="104">
        <f>(H30/G30)*100</f>
        <v>85.71428571428571</v>
      </c>
    </row>
    <row r="31" spans="1:9" ht="15" customHeight="1">
      <c r="A31" s="8"/>
      <c r="B31" s="8"/>
      <c r="C31" s="8"/>
      <c r="D31" s="137"/>
      <c r="E31" s="414" t="s">
        <v>346</v>
      </c>
      <c r="F31" s="414"/>
      <c r="G31" s="105">
        <v>3100000</v>
      </c>
      <c r="H31" s="105">
        <v>3100000</v>
      </c>
      <c r="I31" s="104">
        <f>(H31/G31)*100</f>
        <v>100</v>
      </c>
    </row>
    <row r="32" spans="1:9" ht="15" customHeight="1">
      <c r="A32" s="8"/>
      <c r="B32" s="8"/>
      <c r="C32" s="8"/>
      <c r="D32" s="137" t="s">
        <v>22</v>
      </c>
      <c r="E32" s="414" t="s">
        <v>347</v>
      </c>
      <c r="F32" s="414"/>
      <c r="G32" s="105"/>
      <c r="H32" s="105"/>
      <c r="I32" s="104"/>
    </row>
    <row r="33" spans="1:9" ht="30" customHeight="1">
      <c r="A33" s="8"/>
      <c r="B33" s="8"/>
      <c r="C33" s="8"/>
      <c r="D33" s="137"/>
      <c r="E33" s="414" t="s">
        <v>348</v>
      </c>
      <c r="F33" s="414"/>
      <c r="G33" s="105"/>
      <c r="H33" s="105">
        <v>99180</v>
      </c>
      <c r="I33" s="104"/>
    </row>
    <row r="34" spans="1:9" ht="36" customHeight="1">
      <c r="A34" s="139"/>
      <c r="B34" s="139"/>
      <c r="C34" s="433" t="s">
        <v>130</v>
      </c>
      <c r="D34" s="433"/>
      <c r="E34" s="433"/>
      <c r="F34" s="433"/>
      <c r="G34" s="116">
        <f>SUM(G29:G33)</f>
        <v>4607520</v>
      </c>
      <c r="H34" s="116">
        <f>SUM(H29:H33)</f>
        <v>5114340</v>
      </c>
      <c r="I34" s="117">
        <f>(H34/G34)*100</f>
        <v>110.99984373372227</v>
      </c>
    </row>
    <row r="35" spans="1:9" ht="6" customHeight="1" hidden="1">
      <c r="A35" s="8"/>
      <c r="B35" s="8"/>
      <c r="C35" s="8"/>
      <c r="D35" s="8"/>
      <c r="E35" s="8"/>
      <c r="F35" s="8"/>
      <c r="G35" s="105"/>
      <c r="H35" s="105"/>
      <c r="I35" s="104"/>
    </row>
    <row r="36" spans="1:9" ht="33.75" customHeight="1">
      <c r="A36" s="136"/>
      <c r="B36" s="413" t="s">
        <v>211</v>
      </c>
      <c r="C36" s="413"/>
      <c r="D36" s="413"/>
      <c r="E36" s="413"/>
      <c r="F36" s="413"/>
      <c r="G36" s="101"/>
      <c r="H36" s="101"/>
      <c r="I36" s="104"/>
    </row>
    <row r="37" spans="1:9" ht="36.75" customHeight="1">
      <c r="A37" s="8"/>
      <c r="B37" s="8"/>
      <c r="C37" s="8"/>
      <c r="D37" s="8" t="s">
        <v>18</v>
      </c>
      <c r="E37" s="434" t="s">
        <v>131</v>
      </c>
      <c r="F37" s="434"/>
      <c r="G37" s="103"/>
      <c r="H37" s="103"/>
      <c r="I37" s="104"/>
    </row>
    <row r="38" spans="1:9" ht="33.75" customHeight="1">
      <c r="A38" s="8"/>
      <c r="B38" s="8"/>
      <c r="C38" s="8"/>
      <c r="D38" s="8"/>
      <c r="E38" s="137" t="s">
        <v>132</v>
      </c>
      <c r="F38" s="141" t="s">
        <v>209</v>
      </c>
      <c r="G38" s="103">
        <v>1800000</v>
      </c>
      <c r="H38" s="103">
        <v>1800000</v>
      </c>
      <c r="I38" s="104">
        <f>(H38/G38)*100</f>
        <v>100</v>
      </c>
    </row>
    <row r="39" spans="1:9" ht="33" customHeight="1">
      <c r="A39" s="8"/>
      <c r="B39" s="416" t="s">
        <v>213</v>
      </c>
      <c r="C39" s="416"/>
      <c r="D39" s="416"/>
      <c r="E39" s="416"/>
      <c r="F39" s="416"/>
      <c r="G39" s="110">
        <f>SUM(G38:G38)</f>
        <v>1800000</v>
      </c>
      <c r="H39" s="110">
        <f>SUM(H38:H38)</f>
        <v>1800000</v>
      </c>
      <c r="I39" s="109">
        <f>(H39/G39)*100</f>
        <v>100</v>
      </c>
    </row>
    <row r="40" spans="1:9" ht="18" customHeight="1">
      <c r="A40" s="8"/>
      <c r="B40" s="416"/>
      <c r="C40" s="416"/>
      <c r="D40" s="416"/>
      <c r="E40" s="416"/>
      <c r="F40" s="416"/>
      <c r="G40" s="107"/>
      <c r="H40" s="107"/>
      <c r="I40" s="104"/>
    </row>
    <row r="41" spans="1:9" ht="28.5" customHeight="1">
      <c r="A41" s="430" t="s">
        <v>201</v>
      </c>
      <c r="B41" s="431"/>
      <c r="C41" s="431"/>
      <c r="D41" s="431"/>
      <c r="E41" s="431"/>
      <c r="F41" s="431"/>
      <c r="G41" s="108">
        <f>G27+G34+G39+G40</f>
        <v>14707100</v>
      </c>
      <c r="H41" s="108">
        <f>H27+H34+H39+H40</f>
        <v>15304811</v>
      </c>
      <c r="I41" s="109">
        <f>(H41/G41)*100</f>
        <v>104.06409829266137</v>
      </c>
    </row>
    <row r="42" spans="1:9" ht="28.5" customHeight="1">
      <c r="A42" s="399"/>
      <c r="B42" s="400"/>
      <c r="C42" s="400"/>
      <c r="D42" s="400"/>
      <c r="E42" s="400"/>
      <c r="F42" s="400"/>
      <c r="G42" s="108"/>
      <c r="H42" s="108"/>
      <c r="I42" s="109"/>
    </row>
    <row r="43" spans="1:9" ht="28.5" customHeight="1">
      <c r="A43" s="399"/>
      <c r="B43" s="400"/>
      <c r="C43" s="400"/>
      <c r="D43" s="400"/>
      <c r="E43" s="400"/>
      <c r="F43" s="400"/>
      <c r="G43" s="108"/>
      <c r="H43" s="108"/>
      <c r="I43" s="109"/>
    </row>
    <row r="44" spans="1:9" ht="28.5" customHeight="1">
      <c r="A44" s="399"/>
      <c r="B44" s="400"/>
      <c r="C44" s="400"/>
      <c r="D44" s="400"/>
      <c r="E44" s="400"/>
      <c r="F44" s="400"/>
      <c r="G44" s="108"/>
      <c r="H44" s="108"/>
      <c r="I44" s="109"/>
    </row>
    <row r="45" spans="1:9" ht="24.75" customHeight="1" thickBot="1">
      <c r="A45" s="432" t="s">
        <v>208</v>
      </c>
      <c r="B45" s="432"/>
      <c r="C45" s="432"/>
      <c r="D45" s="432"/>
      <c r="E45" s="432"/>
      <c r="F45" s="432"/>
      <c r="G45" s="432"/>
      <c r="H45" s="432"/>
      <c r="I45" s="432"/>
    </row>
    <row r="46" spans="1:9" ht="17.25" customHeight="1">
      <c r="A46" s="421" t="s">
        <v>112</v>
      </c>
      <c r="B46" s="422"/>
      <c r="C46" s="422"/>
      <c r="D46" s="422"/>
      <c r="E46" s="422"/>
      <c r="F46" s="423"/>
      <c r="G46" s="131" t="s">
        <v>0</v>
      </c>
      <c r="H46" s="131" t="s">
        <v>0</v>
      </c>
      <c r="I46" s="120" t="s">
        <v>197</v>
      </c>
    </row>
    <row r="47" spans="1:9" ht="14.25" customHeight="1">
      <c r="A47" s="424"/>
      <c r="B47" s="425"/>
      <c r="C47" s="425"/>
      <c r="D47" s="425"/>
      <c r="E47" s="425"/>
      <c r="F47" s="426"/>
      <c r="G47" s="132" t="s">
        <v>46</v>
      </c>
      <c r="H47" s="132" t="s">
        <v>46</v>
      </c>
      <c r="I47" s="133"/>
    </row>
    <row r="48" spans="1:9" ht="16.5" customHeight="1" thickBot="1">
      <c r="A48" s="427"/>
      <c r="B48" s="428"/>
      <c r="C48" s="428"/>
      <c r="D48" s="428"/>
      <c r="E48" s="428"/>
      <c r="F48" s="429"/>
      <c r="G48" s="134" t="s">
        <v>382</v>
      </c>
      <c r="H48" s="134" t="s">
        <v>455</v>
      </c>
      <c r="I48" s="135" t="s">
        <v>1</v>
      </c>
    </row>
    <row r="49" spans="1:9" ht="33" customHeight="1">
      <c r="A49" s="125"/>
      <c r="B49" s="419" t="s">
        <v>214</v>
      </c>
      <c r="C49" s="415"/>
      <c r="D49" s="415"/>
      <c r="E49" s="415"/>
      <c r="F49" s="415"/>
      <c r="G49" s="106"/>
      <c r="H49" s="106"/>
      <c r="I49" s="109"/>
    </row>
    <row r="50" spans="1:9" ht="15">
      <c r="A50" s="122"/>
      <c r="B50" s="122"/>
      <c r="C50" s="296" t="s">
        <v>18</v>
      </c>
      <c r="D50" s="124" t="s">
        <v>480</v>
      </c>
      <c r="E50" s="122"/>
      <c r="F50" s="122"/>
      <c r="G50" s="106">
        <v>52200</v>
      </c>
      <c r="H50" s="106">
        <v>65000</v>
      </c>
      <c r="I50" s="104">
        <f>(H50/G50)*100</f>
        <v>124.52107279693487</v>
      </c>
    </row>
    <row r="51" spans="1:9" ht="15">
      <c r="A51" s="122"/>
      <c r="B51" s="122"/>
      <c r="C51" s="122" t="s">
        <v>19</v>
      </c>
      <c r="D51" s="437" t="s">
        <v>134</v>
      </c>
      <c r="E51" s="437"/>
      <c r="F51" s="437"/>
      <c r="G51" s="108"/>
      <c r="H51" s="108"/>
      <c r="I51" s="109"/>
    </row>
    <row r="52" spans="1:9" ht="2.25" customHeight="1">
      <c r="A52" s="122"/>
      <c r="B52" s="122"/>
      <c r="C52" s="122"/>
      <c r="D52" s="295"/>
      <c r="E52" s="295"/>
      <c r="F52" s="295"/>
      <c r="G52" s="108"/>
      <c r="H52" s="108"/>
      <c r="I52" s="109"/>
    </row>
    <row r="53" spans="1:9" ht="29.25" customHeight="1">
      <c r="A53" s="122"/>
      <c r="B53" s="419" t="s">
        <v>135</v>
      </c>
      <c r="C53" s="419"/>
      <c r="D53" s="419"/>
      <c r="E53" s="419"/>
      <c r="F53" s="419"/>
      <c r="G53" s="108">
        <f>G50</f>
        <v>52200</v>
      </c>
      <c r="H53" s="108">
        <f>H50+H51</f>
        <v>65000</v>
      </c>
      <c r="I53" s="104">
        <f>(H53/G53)*100</f>
        <v>124.52107279693487</v>
      </c>
    </row>
    <row r="54" spans="1:9" ht="33.75" customHeight="1">
      <c r="A54" s="419" t="s">
        <v>136</v>
      </c>
      <c r="B54" s="419"/>
      <c r="C54" s="419"/>
      <c r="D54" s="419"/>
      <c r="E54" s="419"/>
      <c r="F54" s="419"/>
      <c r="G54" s="113">
        <f>G41+G53</f>
        <v>14759300</v>
      </c>
      <c r="H54" s="113">
        <f>H41+H53</f>
        <v>15369811</v>
      </c>
      <c r="I54" s="109">
        <f>(H54/G54)*100</f>
        <v>104.13644956061603</v>
      </c>
    </row>
    <row r="55" spans="1:9" ht="30.75" customHeight="1">
      <c r="A55" s="125" t="s">
        <v>133</v>
      </c>
      <c r="B55" s="419" t="s">
        <v>137</v>
      </c>
      <c r="C55" s="419"/>
      <c r="D55" s="419"/>
      <c r="E55" s="419"/>
      <c r="F55" s="419"/>
      <c r="G55" s="113"/>
      <c r="H55" s="108"/>
      <c r="I55" s="109"/>
    </row>
    <row r="56" spans="1:9" ht="15">
      <c r="A56" s="125"/>
      <c r="B56" s="121" t="s">
        <v>18</v>
      </c>
      <c r="C56" s="419" t="s">
        <v>202</v>
      </c>
      <c r="D56" s="419"/>
      <c r="E56" s="419"/>
      <c r="F56" s="419"/>
      <c r="G56" s="106"/>
      <c r="H56" s="106"/>
      <c r="I56" s="104"/>
    </row>
    <row r="57" spans="1:9" ht="30.75" customHeight="1">
      <c r="A57" s="125"/>
      <c r="B57" s="121"/>
      <c r="C57" s="121" t="s">
        <v>18</v>
      </c>
      <c r="D57" s="439" t="s">
        <v>459</v>
      </c>
      <c r="E57" s="438"/>
      <c r="F57" s="438"/>
      <c r="G57" s="106">
        <v>5697553</v>
      </c>
      <c r="H57" s="106"/>
      <c r="I57" s="104"/>
    </row>
    <row r="58" spans="1:9" ht="30.75" customHeight="1">
      <c r="A58" s="125"/>
      <c r="B58" s="121"/>
      <c r="C58" s="419" t="s">
        <v>203</v>
      </c>
      <c r="D58" s="419"/>
      <c r="E58" s="419"/>
      <c r="F58" s="419"/>
      <c r="G58" s="113">
        <f>G57</f>
        <v>5697553</v>
      </c>
      <c r="H58" s="113">
        <f>H57</f>
        <v>0</v>
      </c>
      <c r="I58" s="8"/>
    </row>
    <row r="59" spans="1:9" ht="15" customHeight="1">
      <c r="A59" s="125"/>
      <c r="B59" s="121" t="s">
        <v>19</v>
      </c>
      <c r="C59" s="419" t="s">
        <v>458</v>
      </c>
      <c r="D59" s="438"/>
      <c r="E59" s="438"/>
      <c r="F59" s="438"/>
      <c r="G59" s="113"/>
      <c r="H59" s="113"/>
      <c r="I59" s="8"/>
    </row>
    <row r="60" spans="1:9" ht="18.75" customHeight="1">
      <c r="A60" s="125"/>
      <c r="B60" s="121"/>
      <c r="C60" s="121" t="s">
        <v>18</v>
      </c>
      <c r="D60" s="126" t="s">
        <v>413</v>
      </c>
      <c r="E60" s="121"/>
      <c r="F60" s="121"/>
      <c r="G60" s="106">
        <v>31078900</v>
      </c>
      <c r="H60" s="106">
        <v>57502275</v>
      </c>
      <c r="I60" s="109">
        <f>(H60/G60)*100</f>
        <v>185.0203031638829</v>
      </c>
    </row>
    <row r="61" spans="1:9" ht="18.75" customHeight="1">
      <c r="A61" s="125"/>
      <c r="B61" s="121"/>
      <c r="C61" s="121" t="s">
        <v>19</v>
      </c>
      <c r="D61" s="126" t="s">
        <v>414</v>
      </c>
      <c r="E61" s="121"/>
      <c r="F61" s="121"/>
      <c r="G61" s="106">
        <v>3453211</v>
      </c>
      <c r="H61" s="106">
        <v>3069605</v>
      </c>
      <c r="I61" s="109">
        <f>(H61/G61)*100</f>
        <v>88.89132462510979</v>
      </c>
    </row>
    <row r="62" spans="1:9" ht="28.5" customHeight="1">
      <c r="A62" s="125"/>
      <c r="B62" s="121"/>
      <c r="C62" s="419" t="s">
        <v>457</v>
      </c>
      <c r="D62" s="419"/>
      <c r="E62" s="419"/>
      <c r="F62" s="419"/>
      <c r="G62" s="113">
        <f>G60+G61</f>
        <v>34532111</v>
      </c>
      <c r="H62" s="113">
        <f>H60+H61</f>
        <v>60571880</v>
      </c>
      <c r="I62" s="109">
        <f>(H62/G62)*100</f>
        <v>175.40740558838118</v>
      </c>
    </row>
    <row r="63" spans="1:9" ht="30" customHeight="1">
      <c r="A63" s="419" t="s">
        <v>137</v>
      </c>
      <c r="B63" s="419"/>
      <c r="C63" s="419"/>
      <c r="D63" s="419"/>
      <c r="E63" s="419"/>
      <c r="F63" s="438"/>
      <c r="G63" s="113">
        <f>G58+G62</f>
        <v>40229664</v>
      </c>
      <c r="H63" s="113">
        <f>H58+H62</f>
        <v>60571880</v>
      </c>
      <c r="I63" s="109">
        <f>(H63/G63)*100</f>
        <v>150.56521476291724</v>
      </c>
    </row>
    <row r="64" spans="1:19" ht="15">
      <c r="A64" s="10" t="s">
        <v>138</v>
      </c>
      <c r="B64" s="10" t="s">
        <v>92</v>
      </c>
      <c r="C64" s="10"/>
      <c r="D64" s="10"/>
      <c r="E64" s="10"/>
      <c r="F64" s="10"/>
      <c r="G64" s="10"/>
      <c r="H64" s="110"/>
      <c r="I64" s="104"/>
      <c r="L64" s="435"/>
      <c r="M64" s="436"/>
      <c r="N64" s="436"/>
      <c r="O64" s="436"/>
      <c r="P64" s="436"/>
      <c r="Q64" s="436"/>
      <c r="R64" s="436"/>
      <c r="S64" s="436"/>
    </row>
    <row r="65" spans="1:9" ht="15">
      <c r="A65" s="8"/>
      <c r="B65" s="8" t="s">
        <v>146</v>
      </c>
      <c r="C65" s="8" t="s">
        <v>139</v>
      </c>
      <c r="D65" s="8"/>
      <c r="E65" s="8"/>
      <c r="F65" s="8"/>
      <c r="G65" s="8"/>
      <c r="H65" s="105"/>
      <c r="I65" s="104"/>
    </row>
    <row r="66" spans="1:9" ht="15">
      <c r="A66" s="8"/>
      <c r="B66" s="8"/>
      <c r="C66" s="8" t="s">
        <v>18</v>
      </c>
      <c r="D66" s="8" t="s">
        <v>140</v>
      </c>
      <c r="E66" s="8"/>
      <c r="F66" s="8"/>
      <c r="G66" s="105">
        <v>110000</v>
      </c>
      <c r="H66" s="105">
        <v>110000</v>
      </c>
      <c r="I66" s="104">
        <f>H66/G66*100</f>
        <v>100</v>
      </c>
    </row>
    <row r="67" spans="1:9" ht="15">
      <c r="A67" s="10"/>
      <c r="B67" s="10" t="s">
        <v>18</v>
      </c>
      <c r="C67" s="10" t="s">
        <v>141</v>
      </c>
      <c r="D67" s="10"/>
      <c r="E67" s="10"/>
      <c r="F67" s="10"/>
      <c r="G67" s="10"/>
      <c r="H67" s="110"/>
      <c r="I67" s="104"/>
    </row>
    <row r="68" spans="1:9" ht="15">
      <c r="A68" s="8"/>
      <c r="B68" s="8"/>
      <c r="C68" s="8" t="s">
        <v>18</v>
      </c>
      <c r="D68" s="8" t="s">
        <v>142</v>
      </c>
      <c r="E68" s="8"/>
      <c r="F68" s="8"/>
      <c r="G68" s="105">
        <v>1000000</v>
      </c>
      <c r="H68" s="105">
        <v>1000000</v>
      </c>
      <c r="I68" s="104">
        <f>H68/G68*100</f>
        <v>100</v>
      </c>
    </row>
    <row r="69" spans="1:9" ht="15">
      <c r="A69" s="10"/>
      <c r="B69" s="10" t="s">
        <v>19</v>
      </c>
      <c r="C69" s="10" t="s">
        <v>143</v>
      </c>
      <c r="D69" s="10"/>
      <c r="E69" s="10"/>
      <c r="F69" s="10"/>
      <c r="G69" s="110"/>
      <c r="H69" s="110"/>
      <c r="I69" s="104"/>
    </row>
    <row r="70" spans="1:9" ht="15">
      <c r="A70" s="8"/>
      <c r="B70" s="8"/>
      <c r="C70" s="8" t="s">
        <v>18</v>
      </c>
      <c r="D70" s="8" t="s">
        <v>144</v>
      </c>
      <c r="E70" s="8"/>
      <c r="F70" s="8"/>
      <c r="G70" s="105">
        <v>200000</v>
      </c>
      <c r="H70" s="105">
        <v>200000</v>
      </c>
      <c r="I70" s="104">
        <f>H70/G70*100</f>
        <v>100</v>
      </c>
    </row>
    <row r="71" spans="1:9" ht="15">
      <c r="A71" s="10"/>
      <c r="B71" s="10" t="s">
        <v>21</v>
      </c>
      <c r="C71" s="10" t="s">
        <v>145</v>
      </c>
      <c r="D71" s="10"/>
      <c r="E71" s="10"/>
      <c r="F71" s="10"/>
      <c r="G71" s="110"/>
      <c r="H71" s="110"/>
      <c r="I71" s="104"/>
    </row>
    <row r="72" spans="1:9" ht="15">
      <c r="A72" s="8"/>
      <c r="B72" s="8"/>
      <c r="C72" s="10" t="s">
        <v>18</v>
      </c>
      <c r="D72" s="8" t="s">
        <v>147</v>
      </c>
      <c r="E72" s="8"/>
      <c r="F72" s="8"/>
      <c r="G72" s="105">
        <v>5000</v>
      </c>
      <c r="H72" s="105">
        <v>5000</v>
      </c>
      <c r="I72" s="104">
        <f>H72/G72*100</f>
        <v>100</v>
      </c>
    </row>
    <row r="73" spans="1:9" ht="15">
      <c r="A73" s="8"/>
      <c r="B73" s="8"/>
      <c r="C73" s="10" t="s">
        <v>20</v>
      </c>
      <c r="D73" s="8" t="s">
        <v>148</v>
      </c>
      <c r="E73" s="8"/>
      <c r="F73" s="8"/>
      <c r="G73" s="105">
        <v>5000</v>
      </c>
      <c r="H73" s="105">
        <v>5000</v>
      </c>
      <c r="I73" s="104">
        <f>H73/G73*100</f>
        <v>100</v>
      </c>
    </row>
    <row r="74" spans="1:9" ht="15">
      <c r="A74" s="10" t="s">
        <v>149</v>
      </c>
      <c r="B74" s="122"/>
      <c r="C74" s="122"/>
      <c r="D74" s="122"/>
      <c r="E74" s="122"/>
      <c r="F74" s="122"/>
      <c r="G74" s="108">
        <f>SUM(G66:G73)</f>
        <v>1320000</v>
      </c>
      <c r="H74" s="108">
        <f>SUM(H66:H73)</f>
        <v>1320000</v>
      </c>
      <c r="I74" s="109">
        <f>H74/G74*100</f>
        <v>100</v>
      </c>
    </row>
    <row r="75" spans="1:9" ht="15">
      <c r="A75" s="10" t="s">
        <v>150</v>
      </c>
      <c r="B75" s="10" t="s">
        <v>93</v>
      </c>
      <c r="C75" s="10"/>
      <c r="D75" s="10"/>
      <c r="E75" s="10"/>
      <c r="F75" s="10"/>
      <c r="G75" s="10"/>
      <c r="H75" s="110"/>
      <c r="I75" s="104"/>
    </row>
    <row r="76" spans="1:9" ht="6" customHeight="1">
      <c r="A76" s="122"/>
      <c r="B76" s="122"/>
      <c r="C76" s="122"/>
      <c r="D76" s="122"/>
      <c r="E76" s="122"/>
      <c r="F76" s="122"/>
      <c r="G76" s="106"/>
      <c r="H76" s="106"/>
      <c r="I76" s="104"/>
    </row>
    <row r="77" spans="1:9" ht="15">
      <c r="A77" s="122"/>
      <c r="B77" s="122" t="s">
        <v>18</v>
      </c>
      <c r="C77" s="440" t="s">
        <v>151</v>
      </c>
      <c r="D77" s="440"/>
      <c r="E77" s="440"/>
      <c r="F77" s="440"/>
      <c r="G77" s="106"/>
      <c r="H77" s="106"/>
      <c r="I77" s="104"/>
    </row>
    <row r="78" spans="1:9" ht="15">
      <c r="A78" s="122"/>
      <c r="B78" s="122"/>
      <c r="C78" s="127" t="s">
        <v>18</v>
      </c>
      <c r="D78" s="127" t="s">
        <v>152</v>
      </c>
      <c r="E78" s="127"/>
      <c r="F78" s="127"/>
      <c r="G78" s="106">
        <v>596046</v>
      </c>
      <c r="H78" s="106">
        <f>562424+23622+10000</f>
        <v>596046</v>
      </c>
      <c r="I78" s="104">
        <f>H78/G78*100</f>
        <v>100</v>
      </c>
    </row>
    <row r="79" spans="1:9" ht="15">
      <c r="A79" s="122"/>
      <c r="B79" s="122"/>
      <c r="C79" s="127" t="s">
        <v>19</v>
      </c>
      <c r="D79" s="127" t="s">
        <v>153</v>
      </c>
      <c r="E79" s="127"/>
      <c r="F79" s="127"/>
      <c r="G79" s="106">
        <v>578690</v>
      </c>
      <c r="H79" s="106">
        <v>448788</v>
      </c>
      <c r="I79" s="104">
        <f>H79/G79*100</f>
        <v>77.55240284089928</v>
      </c>
    </row>
    <row r="80" spans="1:9" ht="15">
      <c r="A80" s="122"/>
      <c r="B80" s="122"/>
      <c r="C80" s="127" t="s">
        <v>20</v>
      </c>
      <c r="D80" s="127" t="s">
        <v>154</v>
      </c>
      <c r="E80" s="122"/>
      <c r="F80" s="122"/>
      <c r="G80" s="106">
        <v>2000</v>
      </c>
      <c r="H80" s="106"/>
      <c r="I80" s="104">
        <f>H80/G80*100</f>
        <v>0</v>
      </c>
    </row>
    <row r="81" spans="1:9" ht="15">
      <c r="A81" s="122"/>
      <c r="B81" s="122"/>
      <c r="C81" s="127" t="s">
        <v>21</v>
      </c>
      <c r="D81" s="127" t="s">
        <v>390</v>
      </c>
      <c r="E81" s="122"/>
      <c r="F81" s="122"/>
      <c r="G81" s="106">
        <v>391396</v>
      </c>
      <c r="H81" s="106">
        <f>160932+121173+83488-1</f>
        <v>365592</v>
      </c>
      <c r="I81" s="104"/>
    </row>
    <row r="82" spans="1:9" ht="15">
      <c r="A82" s="122"/>
      <c r="B82" s="122"/>
      <c r="C82" s="127" t="s">
        <v>22</v>
      </c>
      <c r="D82" s="127" t="s">
        <v>393</v>
      </c>
      <c r="E82" s="122"/>
      <c r="F82" s="122"/>
      <c r="G82" s="106">
        <v>9547582</v>
      </c>
      <c r="H82" s="106">
        <f>227975+16354408</f>
        <v>16582383</v>
      </c>
      <c r="I82" s="104"/>
    </row>
    <row r="83" spans="1:9" ht="15.75" customHeight="1">
      <c r="A83" s="10" t="s">
        <v>155</v>
      </c>
      <c r="B83" s="122"/>
      <c r="C83" s="122"/>
      <c r="D83" s="122"/>
      <c r="E83" s="122"/>
      <c r="F83" s="122"/>
      <c r="G83" s="108">
        <f>G78+G79+G80+G81+G82</f>
        <v>11115714</v>
      </c>
      <c r="H83" s="108">
        <f>H78+H79+H80+H81+H82</f>
        <v>17992809</v>
      </c>
      <c r="I83" s="109">
        <f>H83/G83*100</f>
        <v>161.86822546891725</v>
      </c>
    </row>
    <row r="84" spans="1:9" ht="6" customHeight="1" hidden="1">
      <c r="A84" s="10"/>
      <c r="B84" s="122"/>
      <c r="C84" s="122"/>
      <c r="D84" s="122"/>
      <c r="E84" s="122"/>
      <c r="F84" s="122"/>
      <c r="G84" s="108"/>
      <c r="H84" s="108"/>
      <c r="I84" s="109"/>
    </row>
    <row r="85" spans="1:9" ht="15">
      <c r="A85" s="10" t="s">
        <v>156</v>
      </c>
      <c r="B85" s="10" t="s">
        <v>97</v>
      </c>
      <c r="C85" s="10"/>
      <c r="D85" s="10"/>
      <c r="E85" s="10"/>
      <c r="F85" s="10"/>
      <c r="G85" s="10"/>
      <c r="H85" s="110"/>
      <c r="I85" s="104"/>
    </row>
    <row r="86" spans="1:9" ht="27.75" customHeight="1">
      <c r="A86" s="8"/>
      <c r="B86" s="137" t="s">
        <v>18</v>
      </c>
      <c r="C86" s="434" t="s">
        <v>207</v>
      </c>
      <c r="D86" s="434"/>
      <c r="E86" s="434"/>
      <c r="F86" s="434"/>
      <c r="G86" s="112"/>
      <c r="H86" s="103"/>
      <c r="I86" s="104"/>
    </row>
    <row r="87" spans="1:9" ht="0.75" customHeight="1">
      <c r="A87" s="8"/>
      <c r="B87" s="8"/>
      <c r="C87" s="8"/>
      <c r="D87" s="8"/>
      <c r="E87" s="8"/>
      <c r="F87" s="8"/>
      <c r="G87" s="8"/>
      <c r="H87" s="105"/>
      <c r="I87" s="104"/>
    </row>
    <row r="88" spans="1:9" ht="27.75" customHeight="1">
      <c r="A88" s="413" t="s">
        <v>204</v>
      </c>
      <c r="B88" s="413"/>
      <c r="C88" s="413"/>
      <c r="D88" s="413"/>
      <c r="E88" s="413"/>
      <c r="F88" s="413"/>
      <c r="G88" s="113">
        <f>SUM(G87:G87)</f>
        <v>0</v>
      </c>
      <c r="H88" s="113">
        <f>SUM(H87:H87)</f>
        <v>0</v>
      </c>
      <c r="I88" s="109"/>
    </row>
    <row r="89" spans="1:9" ht="17.25" customHeight="1">
      <c r="A89" s="10" t="s">
        <v>157</v>
      </c>
      <c r="B89" s="10"/>
      <c r="C89" s="10"/>
      <c r="D89" s="10"/>
      <c r="E89" s="10"/>
      <c r="F89" s="10"/>
      <c r="G89" s="113">
        <f>G54+G63+G74+G83+G88</f>
        <v>67424678</v>
      </c>
      <c r="H89" s="113">
        <f>H54+H74+H83+H88+H63</f>
        <v>95254500</v>
      </c>
      <c r="I89" s="109">
        <f>H89/G89*100</f>
        <v>141.2754244076627</v>
      </c>
    </row>
    <row r="90" spans="1:9" ht="15">
      <c r="A90" s="10" t="s">
        <v>158</v>
      </c>
      <c r="B90" s="413" t="s">
        <v>159</v>
      </c>
      <c r="C90" s="413"/>
      <c r="D90" s="413"/>
      <c r="E90" s="413"/>
      <c r="F90" s="413"/>
      <c r="G90" s="10"/>
      <c r="H90" s="103"/>
      <c r="I90" s="104"/>
    </row>
    <row r="91" spans="1:9" ht="15">
      <c r="A91" s="10"/>
      <c r="B91" s="119" t="s">
        <v>18</v>
      </c>
      <c r="C91" s="413" t="s">
        <v>205</v>
      </c>
      <c r="D91" s="413"/>
      <c r="E91" s="413"/>
      <c r="F91" s="413"/>
      <c r="G91" s="106"/>
      <c r="H91" s="103"/>
      <c r="I91" s="104"/>
    </row>
    <row r="92" spans="1:9" ht="15">
      <c r="A92" s="10"/>
      <c r="B92" s="119"/>
      <c r="C92" s="140" t="s">
        <v>18</v>
      </c>
      <c r="D92" s="434" t="s">
        <v>215</v>
      </c>
      <c r="E92" s="434"/>
      <c r="F92" s="434"/>
      <c r="G92" s="103">
        <v>3098641</v>
      </c>
      <c r="H92" s="103">
        <v>1656758</v>
      </c>
      <c r="I92" s="109">
        <f>H92/G92*100</f>
        <v>53.46724580227268</v>
      </c>
    </row>
    <row r="93" spans="1:9" ht="15" customHeight="1">
      <c r="A93" s="10"/>
      <c r="B93" s="119"/>
      <c r="C93" s="140" t="s">
        <v>19</v>
      </c>
      <c r="D93" s="434" t="s">
        <v>206</v>
      </c>
      <c r="E93" s="434"/>
      <c r="F93" s="434"/>
      <c r="G93" s="103"/>
      <c r="H93" s="8"/>
      <c r="I93" s="104"/>
    </row>
    <row r="94" spans="1:9" ht="14.25">
      <c r="A94" s="10" t="s">
        <v>159</v>
      </c>
      <c r="B94" s="10"/>
      <c r="C94" s="10"/>
      <c r="D94" s="10"/>
      <c r="E94" s="10"/>
      <c r="F94" s="10"/>
      <c r="G94" s="113">
        <f>G92+G93</f>
        <v>3098641</v>
      </c>
      <c r="H94" s="113">
        <f>H92+H93</f>
        <v>1656758</v>
      </c>
      <c r="I94" s="109">
        <f>H94/G94*100</f>
        <v>53.46724580227268</v>
      </c>
    </row>
    <row r="95" spans="1:9" ht="6" customHeight="1">
      <c r="A95" s="10"/>
      <c r="B95" s="10"/>
      <c r="C95" s="10"/>
      <c r="D95" s="10"/>
      <c r="E95" s="10"/>
      <c r="F95" s="10"/>
      <c r="G95" s="113"/>
      <c r="H95" s="113"/>
      <c r="I95" s="109"/>
    </row>
    <row r="96" spans="1:9" ht="15.75">
      <c r="A96" s="14" t="s">
        <v>160</v>
      </c>
      <c r="B96" s="14"/>
      <c r="C96" s="14"/>
      <c r="D96" s="14"/>
      <c r="E96" s="14"/>
      <c r="F96" s="14"/>
      <c r="G96" s="142">
        <f>G89+G94</f>
        <v>70523319</v>
      </c>
      <c r="H96" s="142">
        <f>H89+H94</f>
        <v>96911258</v>
      </c>
      <c r="I96" s="111">
        <f>H96/G96*100</f>
        <v>137.41732433211206</v>
      </c>
    </row>
    <row r="97" spans="1:9" ht="15">
      <c r="A97" s="8"/>
      <c r="B97" s="8"/>
      <c r="C97" s="8"/>
      <c r="D97" s="8"/>
      <c r="E97" s="8"/>
      <c r="F97" s="8"/>
      <c r="G97" s="8"/>
      <c r="H97" s="8"/>
      <c r="I97" s="8"/>
    </row>
    <row r="98" spans="1:9" ht="15">
      <c r="A98" s="8"/>
      <c r="B98" s="8"/>
      <c r="C98" s="8"/>
      <c r="D98" s="8"/>
      <c r="E98" s="8"/>
      <c r="F98" s="8"/>
      <c r="G98" s="8"/>
      <c r="H98" s="8"/>
      <c r="I98" s="8"/>
    </row>
    <row r="99" spans="1:9" ht="15">
      <c r="A99" s="8"/>
      <c r="B99" s="8"/>
      <c r="C99" s="8"/>
      <c r="D99" s="8"/>
      <c r="E99" s="8"/>
      <c r="F99" s="8"/>
      <c r="G99" s="8"/>
      <c r="H99" s="8"/>
      <c r="I99" s="8"/>
    </row>
    <row r="100" spans="1:9" ht="1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8"/>
      <c r="C187" s="8"/>
      <c r="D187" s="8"/>
      <c r="E187" s="8"/>
      <c r="F187" s="8"/>
      <c r="G187" s="8"/>
      <c r="H187" s="8"/>
      <c r="I187" s="8"/>
    </row>
  </sheetData>
  <sheetProtection password="AF00" sheet="1"/>
  <mergeCells count="45">
    <mergeCell ref="A63:F63"/>
    <mergeCell ref="D93:F93"/>
    <mergeCell ref="A88:F88"/>
    <mergeCell ref="B90:F90"/>
    <mergeCell ref="C91:F91"/>
    <mergeCell ref="C77:F77"/>
    <mergeCell ref="C86:F86"/>
    <mergeCell ref="D92:F92"/>
    <mergeCell ref="B55:F55"/>
    <mergeCell ref="C56:F56"/>
    <mergeCell ref="C58:F58"/>
    <mergeCell ref="L64:S64"/>
    <mergeCell ref="D51:F51"/>
    <mergeCell ref="B53:F53"/>
    <mergeCell ref="A54:F54"/>
    <mergeCell ref="C62:F62"/>
    <mergeCell ref="C59:F59"/>
    <mergeCell ref="D57:F57"/>
    <mergeCell ref="A45:I45"/>
    <mergeCell ref="E29:F29"/>
    <mergeCell ref="C34:F34"/>
    <mergeCell ref="B36:F36"/>
    <mergeCell ref="E37:F37"/>
    <mergeCell ref="E30:F30"/>
    <mergeCell ref="E31:F31"/>
    <mergeCell ref="E32:F32"/>
    <mergeCell ref="E33:F33"/>
    <mergeCell ref="B49:F49"/>
    <mergeCell ref="D14:F14"/>
    <mergeCell ref="A5:I5"/>
    <mergeCell ref="H6:I6"/>
    <mergeCell ref="A7:F9"/>
    <mergeCell ref="B12:F12"/>
    <mergeCell ref="B40:F40"/>
    <mergeCell ref="A46:F48"/>
    <mergeCell ref="B39:F39"/>
    <mergeCell ref="A41:F41"/>
    <mergeCell ref="E15:F15"/>
    <mergeCell ref="E16:F16"/>
    <mergeCell ref="A26:F27"/>
    <mergeCell ref="B28:F28"/>
    <mergeCell ref="B1:I1"/>
    <mergeCell ref="A2:I2"/>
    <mergeCell ref="A3:I3"/>
    <mergeCell ref="A4:I4"/>
  </mergeCells>
  <printOptions/>
  <pageMargins left="0.3937007874015748" right="0.5118110236220472" top="0.2755905511811024" bottom="0.3937007874015748" header="0.31496062992125984" footer="0.3937007874015748"/>
  <pageSetup horizontalDpi="200" verticalDpi="2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P29"/>
  <sheetViews>
    <sheetView zoomScalePageLayoutView="0" workbookViewId="0" topLeftCell="A1">
      <selection activeCell="C28" sqref="C28"/>
    </sheetView>
  </sheetViews>
  <sheetFormatPr defaultColWidth="9.00390625" defaultRowHeight="12.75"/>
  <cols>
    <col min="3" max="3" width="53.625" style="0" customWidth="1"/>
    <col min="4" max="4" width="14.375" style="0" customWidth="1"/>
    <col min="5" max="5" width="15.00390625" style="0" customWidth="1"/>
    <col min="6" max="6" width="19.00390625" style="0" customWidth="1"/>
    <col min="7" max="7" width="25.375" style="0" customWidth="1"/>
  </cols>
  <sheetData>
    <row r="2" spans="2:16" ht="15.75">
      <c r="B2" s="444" t="s">
        <v>483</v>
      </c>
      <c r="C2" s="445"/>
      <c r="D2" s="445"/>
      <c r="E2" s="445"/>
      <c r="F2" s="445"/>
      <c r="G2" s="445"/>
      <c r="H2" s="157"/>
      <c r="I2" s="196"/>
      <c r="J2" s="196"/>
      <c r="K2" s="196"/>
      <c r="L2" s="196"/>
      <c r="M2" s="196"/>
      <c r="N2" s="196"/>
      <c r="O2" s="196"/>
      <c r="P2" s="196"/>
    </row>
    <row r="3" spans="2:16" ht="15.75"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</row>
    <row r="4" spans="2:16" ht="15.75"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</row>
    <row r="5" spans="2:16" ht="15.75">
      <c r="B5" s="449"/>
      <c r="C5" s="450"/>
      <c r="D5" s="450"/>
      <c r="E5" s="450"/>
      <c r="F5" s="450"/>
      <c r="G5" s="450"/>
      <c r="H5" s="294"/>
      <c r="I5" s="294"/>
      <c r="J5" s="294"/>
      <c r="K5" s="294"/>
      <c r="L5" s="294"/>
      <c r="M5" s="294"/>
      <c r="N5" s="294"/>
      <c r="O5" s="294"/>
      <c r="P5" s="294"/>
    </row>
    <row r="6" spans="2:16" ht="15.75">
      <c r="B6" s="448" t="s">
        <v>325</v>
      </c>
      <c r="C6" s="448"/>
      <c r="D6" s="448"/>
      <c r="E6" s="448"/>
      <c r="F6" s="448"/>
      <c r="G6" s="448"/>
      <c r="H6" s="198"/>
      <c r="I6" s="198"/>
      <c r="J6" s="198"/>
      <c r="K6" s="198"/>
      <c r="L6" s="198"/>
      <c r="M6" s="198"/>
      <c r="N6" s="198"/>
      <c r="O6" s="198"/>
      <c r="P6" s="198"/>
    </row>
    <row r="7" spans="2:16" ht="15.75">
      <c r="B7" s="448" t="s">
        <v>326</v>
      </c>
      <c r="C7" s="448"/>
      <c r="D7" s="448"/>
      <c r="E7" s="448"/>
      <c r="F7" s="448"/>
      <c r="G7" s="448"/>
      <c r="H7" s="198"/>
      <c r="I7" s="198"/>
      <c r="J7" s="198"/>
      <c r="K7" s="198"/>
      <c r="L7" s="198"/>
      <c r="M7" s="198"/>
      <c r="N7" s="198"/>
      <c r="O7" s="198"/>
      <c r="P7" s="198"/>
    </row>
    <row r="8" spans="2:16" ht="15.75">
      <c r="B8" s="448" t="s">
        <v>467</v>
      </c>
      <c r="C8" s="448"/>
      <c r="D8" s="448"/>
      <c r="E8" s="448"/>
      <c r="F8" s="448"/>
      <c r="G8" s="448"/>
      <c r="H8" s="198"/>
      <c r="I8" s="198"/>
      <c r="J8" s="198"/>
      <c r="K8" s="198"/>
      <c r="L8" s="198"/>
      <c r="M8" s="198"/>
      <c r="N8" s="198"/>
      <c r="O8" s="198"/>
      <c r="P8" s="198"/>
    </row>
    <row r="9" spans="2:16" ht="16.5" thickBot="1">
      <c r="B9" s="197"/>
      <c r="C9" s="197"/>
      <c r="D9" s="197"/>
      <c r="E9" s="197"/>
      <c r="F9" s="197"/>
      <c r="G9" s="199" t="s">
        <v>383</v>
      </c>
      <c r="H9" s="197"/>
      <c r="I9" s="197"/>
      <c r="J9" s="200"/>
      <c r="K9" s="197"/>
      <c r="L9" s="197"/>
      <c r="M9" s="197"/>
      <c r="N9" s="200"/>
      <c r="O9" s="200"/>
      <c r="P9" s="197"/>
    </row>
    <row r="10" spans="1:16" ht="16.5" thickBot="1">
      <c r="A10" s="441" t="s">
        <v>395</v>
      </c>
      <c r="B10" s="451" t="s">
        <v>327</v>
      </c>
      <c r="C10" s="454" t="s">
        <v>163</v>
      </c>
      <c r="D10" s="457" t="s">
        <v>328</v>
      </c>
      <c r="E10" s="460" t="s">
        <v>329</v>
      </c>
      <c r="F10" s="461"/>
      <c r="G10" s="462"/>
      <c r="H10" s="156"/>
      <c r="I10" s="156"/>
      <c r="J10" s="156"/>
      <c r="K10" s="156"/>
      <c r="L10" s="156"/>
      <c r="M10" s="156"/>
      <c r="N10" s="156"/>
      <c r="O10" s="156"/>
      <c r="P10" s="156"/>
    </row>
    <row r="11" spans="1:16" ht="15.75">
      <c r="A11" s="442"/>
      <c r="B11" s="452"/>
      <c r="C11" s="455"/>
      <c r="D11" s="458"/>
      <c r="E11" s="463" t="s">
        <v>330</v>
      </c>
      <c r="F11" s="463" t="s">
        <v>331</v>
      </c>
      <c r="G11" s="464" t="s">
        <v>332</v>
      </c>
      <c r="H11" s="201"/>
      <c r="I11" s="201"/>
      <c r="J11" s="201"/>
      <c r="K11" s="201"/>
      <c r="L11" s="201"/>
      <c r="M11" s="201"/>
      <c r="N11" s="201"/>
      <c r="O11" s="201"/>
      <c r="P11" s="201"/>
    </row>
    <row r="12" spans="1:16" ht="16.5" thickBot="1">
      <c r="A12" s="442"/>
      <c r="B12" s="452"/>
      <c r="C12" s="455"/>
      <c r="D12" s="458"/>
      <c r="E12" s="463"/>
      <c r="F12" s="463"/>
      <c r="G12" s="464"/>
      <c r="H12" s="201"/>
      <c r="I12" s="201"/>
      <c r="J12" s="201"/>
      <c r="K12" s="201"/>
      <c r="L12" s="201"/>
      <c r="M12" s="201"/>
      <c r="N12" s="201"/>
      <c r="O12" s="201"/>
      <c r="P12" s="201"/>
    </row>
    <row r="13" spans="1:16" ht="15.75">
      <c r="A13" s="442"/>
      <c r="B13" s="452"/>
      <c r="C13" s="455"/>
      <c r="D13" s="458"/>
      <c r="E13" s="465" t="s">
        <v>333</v>
      </c>
      <c r="F13" s="466"/>
      <c r="G13" s="467"/>
      <c r="H13" s="201"/>
      <c r="I13" s="201"/>
      <c r="J13" s="201"/>
      <c r="K13" s="201"/>
      <c r="L13" s="201"/>
      <c r="M13" s="201"/>
      <c r="N13" s="201"/>
      <c r="O13" s="201"/>
      <c r="P13" s="201"/>
    </row>
    <row r="14" spans="1:16" ht="19.5" customHeight="1" thickBot="1">
      <c r="A14" s="443"/>
      <c r="B14" s="453"/>
      <c r="C14" s="456"/>
      <c r="D14" s="459"/>
      <c r="E14" s="468"/>
      <c r="F14" s="469"/>
      <c r="G14" s="470"/>
      <c r="H14" s="201"/>
      <c r="I14" s="201"/>
      <c r="J14" s="201"/>
      <c r="K14" s="201"/>
      <c r="L14" s="201"/>
      <c r="M14" s="201"/>
      <c r="N14" s="201"/>
      <c r="O14" s="201"/>
      <c r="P14" s="201"/>
    </row>
    <row r="15" spans="1:16" ht="31.5">
      <c r="A15" s="362" t="s">
        <v>18</v>
      </c>
      <c r="B15" s="202" t="s">
        <v>173</v>
      </c>
      <c r="C15" s="203" t="s">
        <v>174</v>
      </c>
      <c r="D15" s="365">
        <f aca="true" t="shared" si="0" ref="D15:D22">E15+F15+G15</f>
        <v>0</v>
      </c>
      <c r="E15" s="366"/>
      <c r="F15" s="366"/>
      <c r="G15" s="367"/>
      <c r="H15" s="205"/>
      <c r="I15" s="205"/>
      <c r="J15" s="206"/>
      <c r="K15" s="207"/>
      <c r="L15" s="32"/>
      <c r="M15" s="32"/>
      <c r="N15" s="206"/>
      <c r="O15" s="206"/>
      <c r="P15" s="32"/>
    </row>
    <row r="16" spans="1:16" ht="15.75">
      <c r="A16" s="363" t="s">
        <v>19</v>
      </c>
      <c r="B16" s="208" t="s">
        <v>334</v>
      </c>
      <c r="C16" s="209" t="s">
        <v>335</v>
      </c>
      <c r="D16" s="368">
        <f t="shared" si="0"/>
        <v>15304811</v>
      </c>
      <c r="E16" s="369">
        <v>15304811</v>
      </c>
      <c r="F16" s="369"/>
      <c r="G16" s="370"/>
      <c r="H16" s="205"/>
      <c r="I16" s="205"/>
      <c r="J16" s="206"/>
      <c r="K16" s="32"/>
      <c r="L16" s="32"/>
      <c r="M16" s="32"/>
      <c r="N16" s="206"/>
      <c r="O16" s="206"/>
      <c r="P16" s="32"/>
    </row>
    <row r="17" spans="1:16" ht="15.75">
      <c r="A17" s="363" t="s">
        <v>20</v>
      </c>
      <c r="B17" s="208" t="s">
        <v>391</v>
      </c>
      <c r="C17" s="209" t="s">
        <v>392</v>
      </c>
      <c r="D17" s="368">
        <f t="shared" si="0"/>
        <v>1656758</v>
      </c>
      <c r="E17" s="369">
        <v>1656758</v>
      </c>
      <c r="F17" s="369"/>
      <c r="G17" s="370"/>
      <c r="H17" s="205"/>
      <c r="I17" s="205"/>
      <c r="J17" s="206"/>
      <c r="K17" s="32"/>
      <c r="L17" s="32"/>
      <c r="M17" s="32"/>
      <c r="N17" s="206"/>
      <c r="O17" s="206"/>
      <c r="P17" s="32"/>
    </row>
    <row r="18" spans="1:16" ht="16.5">
      <c r="A18" s="363" t="s">
        <v>21</v>
      </c>
      <c r="B18" s="93" t="s">
        <v>181</v>
      </c>
      <c r="C18" s="97" t="s">
        <v>182</v>
      </c>
      <c r="D18" s="368">
        <f t="shared" si="0"/>
        <v>77009776</v>
      </c>
      <c r="E18" s="369">
        <v>77009776</v>
      </c>
      <c r="F18" s="369"/>
      <c r="G18" s="370"/>
      <c r="H18" s="205"/>
      <c r="I18" s="205"/>
      <c r="J18" s="206"/>
      <c r="K18" s="32"/>
      <c r="L18" s="32"/>
      <c r="M18" s="32"/>
      <c r="N18" s="206"/>
      <c r="O18" s="206"/>
      <c r="P18" s="32"/>
    </row>
    <row r="19" spans="1:16" ht="15.75">
      <c r="A19" s="363" t="s">
        <v>22</v>
      </c>
      <c r="B19" s="208" t="s">
        <v>185</v>
      </c>
      <c r="C19" s="209" t="s">
        <v>186</v>
      </c>
      <c r="D19" s="368">
        <f t="shared" si="0"/>
        <v>756978</v>
      </c>
      <c r="E19" s="369"/>
      <c r="F19" s="369">
        <v>756978</v>
      </c>
      <c r="G19" s="370"/>
      <c r="H19" s="205"/>
      <c r="I19" s="205"/>
      <c r="J19" s="206"/>
      <c r="K19" s="32"/>
      <c r="L19" s="32"/>
      <c r="M19" s="32"/>
      <c r="N19" s="206"/>
      <c r="O19" s="206"/>
      <c r="P19" s="32"/>
    </row>
    <row r="20" spans="1:16" ht="15.75">
      <c r="A20" s="363" t="s">
        <v>23</v>
      </c>
      <c r="B20" s="208">
        <v>104051</v>
      </c>
      <c r="C20" s="209" t="s">
        <v>341</v>
      </c>
      <c r="D20" s="368">
        <f t="shared" si="0"/>
        <v>65000</v>
      </c>
      <c r="E20" s="369"/>
      <c r="F20" s="369"/>
      <c r="G20" s="370">
        <v>65000</v>
      </c>
      <c r="H20" s="205"/>
      <c r="I20" s="205"/>
      <c r="J20" s="206"/>
      <c r="K20" s="32"/>
      <c r="L20" s="32"/>
      <c r="M20" s="32"/>
      <c r="N20" s="206"/>
      <c r="O20" s="206"/>
      <c r="P20" s="32"/>
    </row>
    <row r="21" spans="1:16" ht="15.75">
      <c r="A21" s="363" t="s">
        <v>25</v>
      </c>
      <c r="B21" s="208">
        <v>107051</v>
      </c>
      <c r="C21" s="209" t="s">
        <v>192</v>
      </c>
      <c r="D21" s="368">
        <f t="shared" si="0"/>
        <v>797935</v>
      </c>
      <c r="E21" s="371">
        <v>797935</v>
      </c>
      <c r="F21" s="369"/>
      <c r="G21" s="370"/>
      <c r="H21" s="205"/>
      <c r="I21" s="205"/>
      <c r="J21" s="206"/>
      <c r="K21" s="32"/>
      <c r="L21" s="32"/>
      <c r="M21" s="32"/>
      <c r="N21" s="206"/>
      <c r="O21" s="206"/>
      <c r="P21" s="32"/>
    </row>
    <row r="22" spans="1:16" ht="32.25" thickBot="1">
      <c r="A22" s="373" t="s">
        <v>26</v>
      </c>
      <c r="B22" s="208">
        <v>900020</v>
      </c>
      <c r="C22" s="209" t="s">
        <v>342</v>
      </c>
      <c r="D22" s="368">
        <f t="shared" si="0"/>
        <v>1320000</v>
      </c>
      <c r="E22" s="372">
        <v>1320000</v>
      </c>
      <c r="F22" s="369"/>
      <c r="G22" s="370"/>
      <c r="H22" s="205"/>
      <c r="I22" s="205"/>
      <c r="J22" s="206"/>
      <c r="K22" s="32"/>
      <c r="L22" s="32"/>
      <c r="M22" s="32"/>
      <c r="N22" s="206"/>
      <c r="O22" s="206"/>
      <c r="P22" s="32"/>
    </row>
    <row r="23" spans="1:16" ht="16.5" thickBot="1">
      <c r="A23" s="374" t="s">
        <v>27</v>
      </c>
      <c r="B23" s="212"/>
      <c r="C23" s="213" t="s">
        <v>296</v>
      </c>
      <c r="D23" s="214">
        <f>SUM(D15:D22)</f>
        <v>96911258</v>
      </c>
      <c r="E23" s="215">
        <f>SUM(E15:E22)</f>
        <v>96089280</v>
      </c>
      <c r="F23" s="216">
        <f>SUM(F15:F22)</f>
        <v>756978</v>
      </c>
      <c r="G23" s="214">
        <f>SUM(G15:G22)</f>
        <v>65000</v>
      </c>
      <c r="H23" s="205"/>
      <c r="I23" s="205"/>
      <c r="J23" s="217"/>
      <c r="K23" s="205"/>
      <c r="L23" s="205"/>
      <c r="M23" s="205"/>
      <c r="N23" s="217"/>
      <c r="O23" s="205"/>
      <c r="P23" s="205"/>
    </row>
    <row r="24" spans="2:16" ht="15.75">
      <c r="B24" s="196"/>
      <c r="C24" s="196"/>
      <c r="D24" s="196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</row>
    <row r="25" spans="2:16" ht="15.75">
      <c r="B25" s="196"/>
      <c r="C25" s="196"/>
      <c r="D25" s="196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</row>
    <row r="26" spans="2:16" ht="15.75">
      <c r="B26" s="24"/>
      <c r="C26" s="219"/>
      <c r="D26" s="24"/>
      <c r="E26" s="32"/>
      <c r="F26" s="32"/>
      <c r="G26" s="32"/>
      <c r="H26" s="32"/>
      <c r="I26" s="32"/>
      <c r="J26" s="206"/>
      <c r="K26" s="32"/>
      <c r="L26" s="32"/>
      <c r="M26" s="32"/>
      <c r="N26" s="206"/>
      <c r="O26" s="206"/>
      <c r="P26" s="32"/>
    </row>
    <row r="27" spans="2:16" ht="15.75">
      <c r="B27" s="196"/>
      <c r="C27" s="196"/>
      <c r="D27" s="196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</row>
    <row r="28" spans="2:16" ht="15.75">
      <c r="B28" s="196"/>
      <c r="C28" s="196"/>
      <c r="D28" s="196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</row>
    <row r="29" spans="2:16" ht="12.75">
      <c r="B29" s="220"/>
      <c r="C29" s="220"/>
      <c r="D29" s="220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</row>
  </sheetData>
  <sheetProtection password="AF00" sheet="1"/>
  <mergeCells count="16">
    <mergeCell ref="D10:D14"/>
    <mergeCell ref="E10:G10"/>
    <mergeCell ref="E11:E12"/>
    <mergeCell ref="F11:F12"/>
    <mergeCell ref="G11:G12"/>
    <mergeCell ref="E13:G14"/>
    <mergeCell ref="A10:A14"/>
    <mergeCell ref="B2:G2"/>
    <mergeCell ref="B3:P3"/>
    <mergeCell ref="B4:P4"/>
    <mergeCell ref="B6:G6"/>
    <mergeCell ref="B7:G7"/>
    <mergeCell ref="B8:G8"/>
    <mergeCell ref="B5:G5"/>
    <mergeCell ref="B10:B14"/>
    <mergeCell ref="C10:C14"/>
  </mergeCells>
  <printOptions/>
  <pageMargins left="0.2362204724409449" right="0.15748031496062992" top="0.984251968503937" bottom="0.984251968503937" header="0.5118110236220472" footer="0.5118110236220472"/>
  <pageSetup horizontalDpi="200" verticalDpi="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38"/>
  <sheetViews>
    <sheetView zoomScale="90" zoomScaleNormal="90" zoomScalePageLayoutView="0" workbookViewId="0" topLeftCell="A1">
      <selection activeCell="U12" sqref="U12"/>
    </sheetView>
  </sheetViews>
  <sheetFormatPr defaultColWidth="9.00390625" defaultRowHeight="12.75"/>
  <cols>
    <col min="1" max="1" width="5.375" style="0" customWidth="1"/>
    <col min="2" max="2" width="9.00390625" style="0" customWidth="1"/>
    <col min="3" max="3" width="41.00390625" style="0" customWidth="1"/>
    <col min="4" max="4" width="11.125" style="0" customWidth="1"/>
    <col min="5" max="6" width="9.25390625" style="0" bestFit="1" customWidth="1"/>
    <col min="7" max="7" width="10.125" style="0" customWidth="1"/>
    <col min="8" max="9" width="9.25390625" style="0" bestFit="1" customWidth="1"/>
    <col min="10" max="10" width="10.875" style="0" customWidth="1"/>
    <col min="11" max="11" width="10.75390625" style="0" customWidth="1"/>
    <col min="12" max="12" width="10.25390625" style="0" customWidth="1"/>
    <col min="13" max="13" width="9.25390625" style="0" bestFit="1" customWidth="1"/>
    <col min="14" max="14" width="10.125" style="0" customWidth="1"/>
    <col min="15" max="15" width="9.00390625" style="0" customWidth="1"/>
    <col min="16" max="16" width="7.125" style="0" customWidth="1"/>
    <col min="17" max="17" width="6.75390625" style="0" customWidth="1"/>
    <col min="18" max="18" width="9.25390625" style="0" bestFit="1" customWidth="1"/>
    <col min="19" max="19" width="5.25390625" style="0" customWidth="1"/>
  </cols>
  <sheetData>
    <row r="1" spans="2:19" ht="16.5">
      <c r="B1" s="499" t="s">
        <v>484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500"/>
      <c r="R1" s="500"/>
      <c r="S1" s="500"/>
    </row>
    <row r="2" spans="2:19" ht="16.5" customHeight="1"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</row>
    <row r="3" spans="2:19" ht="18">
      <c r="B3" s="474" t="s">
        <v>161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</row>
    <row r="4" spans="2:19" ht="18">
      <c r="B4" s="474" t="s">
        <v>195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</row>
    <row r="5" spans="2:19" ht="18">
      <c r="B5" s="474" t="s">
        <v>467</v>
      </c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</row>
    <row r="6" spans="2:19" ht="17.25" thickBot="1">
      <c r="B6" s="27"/>
      <c r="C6" s="27"/>
      <c r="D6" s="27"/>
      <c r="E6" s="27"/>
      <c r="F6" s="27"/>
      <c r="G6" s="27"/>
      <c r="H6" s="27"/>
      <c r="I6" s="27"/>
      <c r="J6" s="90"/>
      <c r="K6" s="27"/>
      <c r="L6" s="27"/>
      <c r="M6" s="27"/>
      <c r="N6" s="90"/>
      <c r="O6" s="90"/>
      <c r="P6" s="27"/>
      <c r="Q6" s="23"/>
      <c r="R6" s="23" t="s">
        <v>383</v>
      </c>
      <c r="S6" s="33"/>
    </row>
    <row r="7" spans="1:19" ht="17.25" thickBot="1">
      <c r="A7" s="471" t="s">
        <v>395</v>
      </c>
      <c r="B7" s="501" t="s">
        <v>162</v>
      </c>
      <c r="C7" s="503" t="s">
        <v>163</v>
      </c>
      <c r="D7" s="475" t="s">
        <v>164</v>
      </c>
      <c r="E7" s="486" t="s">
        <v>165</v>
      </c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1" t="s">
        <v>442</v>
      </c>
    </row>
    <row r="8" spans="1:19" ht="17.25" thickBot="1">
      <c r="A8" s="472"/>
      <c r="B8" s="502"/>
      <c r="C8" s="504"/>
      <c r="D8" s="476"/>
      <c r="E8" s="483" t="s">
        <v>166</v>
      </c>
      <c r="F8" s="484"/>
      <c r="G8" s="484"/>
      <c r="H8" s="484"/>
      <c r="I8" s="484"/>
      <c r="J8" s="485"/>
      <c r="K8" s="486" t="s">
        <v>167</v>
      </c>
      <c r="L8" s="487"/>
      <c r="M8" s="487"/>
      <c r="N8" s="488"/>
      <c r="O8" s="489" t="s">
        <v>43</v>
      </c>
      <c r="P8" s="489"/>
      <c r="Q8" s="489"/>
      <c r="R8" s="489"/>
      <c r="S8" s="482"/>
    </row>
    <row r="9" spans="1:19" ht="12.75">
      <c r="A9" s="472"/>
      <c r="B9" s="502"/>
      <c r="C9" s="504"/>
      <c r="D9" s="505"/>
      <c r="E9" s="475" t="s">
        <v>29</v>
      </c>
      <c r="F9" s="475" t="s">
        <v>168</v>
      </c>
      <c r="G9" s="475" t="s">
        <v>32</v>
      </c>
      <c r="H9" s="475" t="s">
        <v>34</v>
      </c>
      <c r="I9" s="475" t="s">
        <v>169</v>
      </c>
      <c r="J9" s="496" t="s">
        <v>170</v>
      </c>
      <c r="K9" s="507" t="s">
        <v>37</v>
      </c>
      <c r="L9" s="507" t="s">
        <v>39</v>
      </c>
      <c r="M9" s="475" t="s">
        <v>171</v>
      </c>
      <c r="N9" s="490" t="s">
        <v>172</v>
      </c>
      <c r="O9" s="493" t="s">
        <v>354</v>
      </c>
      <c r="P9" s="475" t="s">
        <v>439</v>
      </c>
      <c r="Q9" s="475" t="s">
        <v>440</v>
      </c>
      <c r="R9" s="478" t="s">
        <v>441</v>
      </c>
      <c r="S9" s="482"/>
    </row>
    <row r="10" spans="1:19" ht="12.75">
      <c r="A10" s="472"/>
      <c r="B10" s="502"/>
      <c r="C10" s="504"/>
      <c r="D10" s="505"/>
      <c r="E10" s="476"/>
      <c r="F10" s="476"/>
      <c r="G10" s="476"/>
      <c r="H10" s="476"/>
      <c r="I10" s="476"/>
      <c r="J10" s="497"/>
      <c r="K10" s="508"/>
      <c r="L10" s="510"/>
      <c r="M10" s="476"/>
      <c r="N10" s="491"/>
      <c r="O10" s="494"/>
      <c r="P10" s="476"/>
      <c r="Q10" s="476"/>
      <c r="R10" s="479"/>
      <c r="S10" s="482"/>
    </row>
    <row r="11" spans="1:19" ht="41.25" customHeight="1" thickBot="1">
      <c r="A11" s="473"/>
      <c r="B11" s="502"/>
      <c r="C11" s="504"/>
      <c r="D11" s="506"/>
      <c r="E11" s="477"/>
      <c r="F11" s="477"/>
      <c r="G11" s="477"/>
      <c r="H11" s="477"/>
      <c r="I11" s="477"/>
      <c r="J11" s="498"/>
      <c r="K11" s="509"/>
      <c r="L11" s="511"/>
      <c r="M11" s="477"/>
      <c r="N11" s="492"/>
      <c r="O11" s="495"/>
      <c r="P11" s="477"/>
      <c r="Q11" s="477"/>
      <c r="R11" s="480"/>
      <c r="S11" s="482"/>
    </row>
    <row r="12" spans="1:19" ht="34.5" customHeight="1">
      <c r="A12" s="362" t="s">
        <v>18</v>
      </c>
      <c r="B12" s="91" t="s">
        <v>173</v>
      </c>
      <c r="C12" s="92" t="s">
        <v>174</v>
      </c>
      <c r="D12" s="312">
        <f>J12+N12</f>
        <v>6725513</v>
      </c>
      <c r="E12" s="313">
        <v>4249616</v>
      </c>
      <c r="F12" s="314">
        <v>846490</v>
      </c>
      <c r="G12" s="314">
        <f>1490983-21000-1</f>
        <v>1469982</v>
      </c>
      <c r="H12" s="314"/>
      <c r="I12" s="314">
        <v>159425</v>
      </c>
      <c r="J12" s="315">
        <f>E12+F12+G12+H12+I12</f>
        <v>6725513</v>
      </c>
      <c r="K12" s="316"/>
      <c r="L12" s="317"/>
      <c r="M12" s="317"/>
      <c r="N12" s="315">
        <f>M12</f>
        <v>0</v>
      </c>
      <c r="O12" s="318"/>
      <c r="P12" s="319"/>
      <c r="Q12" s="319"/>
      <c r="R12" s="320"/>
      <c r="S12" s="321"/>
    </row>
    <row r="13" spans="1:19" ht="19.5" customHeight="1">
      <c r="A13" s="363" t="s">
        <v>19</v>
      </c>
      <c r="B13" s="93" t="s">
        <v>175</v>
      </c>
      <c r="C13" s="94" t="s">
        <v>176</v>
      </c>
      <c r="D13" s="322">
        <f aca="true" t="shared" si="0" ref="D13:D30">J13+N13</f>
        <v>172720</v>
      </c>
      <c r="E13" s="313"/>
      <c r="F13" s="314"/>
      <c r="G13" s="314">
        <v>172720</v>
      </c>
      <c r="H13" s="314"/>
      <c r="I13" s="314"/>
      <c r="J13" s="315">
        <f aca="true" t="shared" si="1" ref="J13:J31">E13+F13+G13+H13+I13</f>
        <v>172720</v>
      </c>
      <c r="K13" s="316"/>
      <c r="L13" s="317"/>
      <c r="M13" s="317"/>
      <c r="N13" s="315"/>
      <c r="O13" s="318"/>
      <c r="P13" s="319"/>
      <c r="Q13" s="319"/>
      <c r="R13" s="323"/>
      <c r="S13" s="321"/>
    </row>
    <row r="14" spans="1:19" ht="27.75" customHeight="1">
      <c r="A14" s="363" t="s">
        <v>20</v>
      </c>
      <c r="B14" s="95" t="s">
        <v>334</v>
      </c>
      <c r="C14" s="96" t="s">
        <v>344</v>
      </c>
      <c r="D14" s="322">
        <f>J14+N14+R14</f>
        <v>612192</v>
      </c>
      <c r="E14" s="313"/>
      <c r="F14" s="314"/>
      <c r="G14" s="314"/>
      <c r="H14" s="314"/>
      <c r="I14" s="314"/>
      <c r="J14" s="315">
        <f t="shared" si="1"/>
        <v>0</v>
      </c>
      <c r="K14" s="316"/>
      <c r="L14" s="317"/>
      <c r="M14" s="317"/>
      <c r="N14" s="315"/>
      <c r="O14" s="318">
        <v>612192</v>
      </c>
      <c r="P14" s="319"/>
      <c r="Q14" s="319"/>
      <c r="R14" s="323">
        <f>O14+P14+Q14</f>
        <v>612192</v>
      </c>
      <c r="S14" s="321"/>
    </row>
    <row r="15" spans="1:19" ht="24" customHeight="1">
      <c r="A15" s="363" t="s">
        <v>21</v>
      </c>
      <c r="B15" s="95" t="s">
        <v>177</v>
      </c>
      <c r="C15" s="96" t="s">
        <v>178</v>
      </c>
      <c r="D15" s="322">
        <f t="shared" si="0"/>
        <v>127000</v>
      </c>
      <c r="E15" s="313"/>
      <c r="F15" s="314"/>
      <c r="G15" s="314">
        <v>127000</v>
      </c>
      <c r="H15" s="314"/>
      <c r="I15" s="314"/>
      <c r="J15" s="315">
        <f t="shared" si="1"/>
        <v>127000</v>
      </c>
      <c r="K15" s="316"/>
      <c r="L15" s="317"/>
      <c r="M15" s="317"/>
      <c r="N15" s="315">
        <f>K15+L15+M15</f>
        <v>0</v>
      </c>
      <c r="O15" s="318"/>
      <c r="P15" s="319"/>
      <c r="Q15" s="319"/>
      <c r="R15" s="323"/>
      <c r="S15" s="321"/>
    </row>
    <row r="16" spans="1:19" ht="24" customHeight="1">
      <c r="A16" s="363" t="s">
        <v>22</v>
      </c>
      <c r="B16" s="95" t="s">
        <v>460</v>
      </c>
      <c r="C16" s="96" t="s">
        <v>461</v>
      </c>
      <c r="D16" s="322">
        <f t="shared" si="0"/>
        <v>357916</v>
      </c>
      <c r="E16" s="313">
        <v>326119</v>
      </c>
      <c r="F16" s="314">
        <v>31797</v>
      </c>
      <c r="G16" s="314"/>
      <c r="H16" s="314"/>
      <c r="I16" s="314"/>
      <c r="J16" s="315">
        <f t="shared" si="1"/>
        <v>357916</v>
      </c>
      <c r="K16" s="316"/>
      <c r="L16" s="317"/>
      <c r="M16" s="317"/>
      <c r="N16" s="315"/>
      <c r="O16" s="318"/>
      <c r="P16" s="319"/>
      <c r="Q16" s="319"/>
      <c r="R16" s="323"/>
      <c r="S16" s="321"/>
    </row>
    <row r="17" spans="1:19" s="305" customFormat="1" ht="33.75" customHeight="1">
      <c r="A17" s="402" t="s">
        <v>23</v>
      </c>
      <c r="B17" s="93" t="s">
        <v>179</v>
      </c>
      <c r="C17" s="377" t="s">
        <v>180</v>
      </c>
      <c r="D17" s="378">
        <f t="shared" si="0"/>
        <v>15240</v>
      </c>
      <c r="E17" s="379"/>
      <c r="F17" s="380"/>
      <c r="G17" s="380">
        <v>15240</v>
      </c>
      <c r="H17" s="380"/>
      <c r="I17" s="380"/>
      <c r="J17" s="382">
        <f t="shared" si="1"/>
        <v>15240</v>
      </c>
      <c r="K17" s="383"/>
      <c r="L17" s="381"/>
      <c r="M17" s="381"/>
      <c r="N17" s="382"/>
      <c r="O17" s="384"/>
      <c r="P17" s="385"/>
      <c r="Q17" s="385"/>
      <c r="R17" s="386"/>
      <c r="S17" s="387"/>
    </row>
    <row r="18" spans="1:19" s="305" customFormat="1" ht="30.75" customHeight="1">
      <c r="A18" s="363" t="s">
        <v>25</v>
      </c>
      <c r="B18" s="93" t="s">
        <v>224</v>
      </c>
      <c r="C18" s="377" t="s">
        <v>225</v>
      </c>
      <c r="D18" s="378">
        <f t="shared" si="0"/>
        <v>137160</v>
      </c>
      <c r="E18" s="379"/>
      <c r="F18" s="380"/>
      <c r="G18" s="380">
        <v>137160</v>
      </c>
      <c r="H18" s="380"/>
      <c r="I18" s="380"/>
      <c r="J18" s="382">
        <f t="shared" si="1"/>
        <v>137160</v>
      </c>
      <c r="K18" s="383"/>
      <c r="L18" s="381"/>
      <c r="M18" s="381"/>
      <c r="N18" s="382"/>
      <c r="O18" s="384"/>
      <c r="P18" s="385"/>
      <c r="Q18" s="385"/>
      <c r="R18" s="386"/>
      <c r="S18" s="387"/>
    </row>
    <row r="19" spans="1:19" ht="18.75" customHeight="1">
      <c r="A19" s="363" t="s">
        <v>26</v>
      </c>
      <c r="B19" s="93" t="s">
        <v>181</v>
      </c>
      <c r="C19" s="97" t="s">
        <v>182</v>
      </c>
      <c r="D19" s="322">
        <f t="shared" si="0"/>
        <v>77009776</v>
      </c>
      <c r="E19" s="313"/>
      <c r="F19" s="314"/>
      <c r="G19" s="314">
        <v>16385306</v>
      </c>
      <c r="H19" s="317"/>
      <c r="I19" s="314"/>
      <c r="J19" s="315">
        <f t="shared" si="1"/>
        <v>16385306</v>
      </c>
      <c r="K19" s="316">
        <v>60624470</v>
      </c>
      <c r="L19" s="317"/>
      <c r="M19" s="317"/>
      <c r="N19" s="315">
        <f>K19+L19+M19</f>
        <v>60624470</v>
      </c>
      <c r="O19" s="318"/>
      <c r="P19" s="319"/>
      <c r="Q19" s="319"/>
      <c r="R19" s="324"/>
      <c r="S19" s="321"/>
    </row>
    <row r="20" spans="1:19" ht="18" customHeight="1">
      <c r="A20" s="363" t="s">
        <v>27</v>
      </c>
      <c r="B20" s="93" t="s">
        <v>183</v>
      </c>
      <c r="C20" s="94" t="s">
        <v>184</v>
      </c>
      <c r="D20" s="322">
        <f t="shared" si="0"/>
        <v>749300</v>
      </c>
      <c r="E20" s="313"/>
      <c r="F20" s="314"/>
      <c r="G20" s="314">
        <v>749300</v>
      </c>
      <c r="H20" s="317"/>
      <c r="I20" s="314"/>
      <c r="J20" s="315">
        <f t="shared" si="1"/>
        <v>749300</v>
      </c>
      <c r="K20" s="316"/>
      <c r="L20" s="317"/>
      <c r="M20" s="317"/>
      <c r="N20" s="315"/>
      <c r="O20" s="318"/>
      <c r="P20" s="319"/>
      <c r="Q20" s="319"/>
      <c r="R20" s="324"/>
      <c r="S20" s="321"/>
    </row>
    <row r="21" spans="1:19" s="305" customFormat="1" ht="33">
      <c r="A21" s="363" t="s">
        <v>27</v>
      </c>
      <c r="B21" s="93" t="s">
        <v>185</v>
      </c>
      <c r="C21" s="377" t="s">
        <v>186</v>
      </c>
      <c r="D21" s="378">
        <f t="shared" si="0"/>
        <v>2598180</v>
      </c>
      <c r="E21" s="379">
        <v>200000</v>
      </c>
      <c r="F21" s="380">
        <v>35100</v>
      </c>
      <c r="G21" s="380">
        <v>1093080</v>
      </c>
      <c r="H21" s="381"/>
      <c r="I21" s="380"/>
      <c r="J21" s="382">
        <f t="shared" si="1"/>
        <v>1328180</v>
      </c>
      <c r="K21" s="383"/>
      <c r="L21" s="381">
        <v>1270000</v>
      </c>
      <c r="M21" s="381"/>
      <c r="N21" s="382">
        <f>K21+L21+M21</f>
        <v>1270000</v>
      </c>
      <c r="O21" s="384"/>
      <c r="P21" s="385"/>
      <c r="Q21" s="385"/>
      <c r="R21" s="386"/>
      <c r="S21" s="387"/>
    </row>
    <row r="22" spans="1:19" ht="21" customHeight="1">
      <c r="A22" s="363" t="s">
        <v>28</v>
      </c>
      <c r="B22" s="93" t="s">
        <v>187</v>
      </c>
      <c r="C22" s="94" t="s">
        <v>188</v>
      </c>
      <c r="D22" s="322">
        <f t="shared" si="0"/>
        <v>124460</v>
      </c>
      <c r="E22" s="313"/>
      <c r="F22" s="314"/>
      <c r="G22" s="314">
        <v>124460</v>
      </c>
      <c r="H22" s="317"/>
      <c r="I22" s="314"/>
      <c r="J22" s="315">
        <f t="shared" si="1"/>
        <v>124460</v>
      </c>
      <c r="K22" s="316"/>
      <c r="L22" s="317"/>
      <c r="M22" s="317"/>
      <c r="N22" s="315"/>
      <c r="O22" s="318"/>
      <c r="P22" s="319"/>
      <c r="Q22" s="319"/>
      <c r="R22" s="324"/>
      <c r="S22" s="321"/>
    </row>
    <row r="23" spans="1:19" ht="19.5" customHeight="1">
      <c r="A23" s="363" t="s">
        <v>30</v>
      </c>
      <c r="B23" s="93" t="s">
        <v>189</v>
      </c>
      <c r="C23" s="94" t="s">
        <v>190</v>
      </c>
      <c r="D23" s="322">
        <f t="shared" si="0"/>
        <v>793337</v>
      </c>
      <c r="E23" s="313">
        <v>120000</v>
      </c>
      <c r="F23" s="314">
        <v>21060</v>
      </c>
      <c r="G23" s="314">
        <v>334777</v>
      </c>
      <c r="H23" s="314"/>
      <c r="I23" s="314"/>
      <c r="J23" s="315">
        <f t="shared" si="1"/>
        <v>475837</v>
      </c>
      <c r="K23" s="316">
        <v>317500</v>
      </c>
      <c r="L23" s="317"/>
      <c r="M23" s="317"/>
      <c r="N23" s="315">
        <f>K23+L23+M23</f>
        <v>317500</v>
      </c>
      <c r="O23" s="318"/>
      <c r="P23" s="319"/>
      <c r="Q23" s="319"/>
      <c r="R23" s="324"/>
      <c r="S23" s="321"/>
    </row>
    <row r="24" spans="1:19" ht="31.5" customHeight="1">
      <c r="A24" s="363" t="s">
        <v>31</v>
      </c>
      <c r="B24" s="93" t="s">
        <v>226</v>
      </c>
      <c r="C24" s="94" t="s">
        <v>227</v>
      </c>
      <c r="D24" s="322">
        <f t="shared" si="0"/>
        <v>1251206</v>
      </c>
      <c r="E24" s="313">
        <v>300000</v>
      </c>
      <c r="F24" s="314">
        <v>155105</v>
      </c>
      <c r="G24" s="314">
        <v>796101</v>
      </c>
      <c r="H24" s="314"/>
      <c r="I24" s="314"/>
      <c r="J24" s="315">
        <f t="shared" si="1"/>
        <v>1251206</v>
      </c>
      <c r="K24" s="316"/>
      <c r="L24" s="317"/>
      <c r="M24" s="317"/>
      <c r="N24" s="315"/>
      <c r="O24" s="318"/>
      <c r="P24" s="319"/>
      <c r="Q24" s="319"/>
      <c r="R24" s="324"/>
      <c r="S24" s="321"/>
    </row>
    <row r="25" spans="1:19" ht="31.5" customHeight="1">
      <c r="A25" s="363" t="s">
        <v>33</v>
      </c>
      <c r="B25" s="93" t="s">
        <v>228</v>
      </c>
      <c r="C25" s="94" t="s">
        <v>229</v>
      </c>
      <c r="D25" s="322">
        <f t="shared" si="0"/>
        <v>25000</v>
      </c>
      <c r="E25" s="313"/>
      <c r="F25" s="314"/>
      <c r="G25" s="314"/>
      <c r="H25" s="314"/>
      <c r="I25" s="314">
        <v>25000</v>
      </c>
      <c r="J25" s="315">
        <f t="shared" si="1"/>
        <v>25000</v>
      </c>
      <c r="K25" s="316"/>
      <c r="L25" s="317"/>
      <c r="M25" s="317"/>
      <c r="N25" s="315"/>
      <c r="O25" s="318"/>
      <c r="P25" s="319"/>
      <c r="Q25" s="319"/>
      <c r="R25" s="324"/>
      <c r="S25" s="321"/>
    </row>
    <row r="26" spans="1:19" ht="31.5" customHeight="1">
      <c r="A26" s="363" t="s">
        <v>35</v>
      </c>
      <c r="B26" s="93" t="s">
        <v>464</v>
      </c>
      <c r="C26" s="94" t="s">
        <v>465</v>
      </c>
      <c r="D26" s="322">
        <f t="shared" si="0"/>
        <v>99180</v>
      </c>
      <c r="E26" s="313"/>
      <c r="F26" s="314"/>
      <c r="G26" s="314">
        <v>99180</v>
      </c>
      <c r="H26" s="314"/>
      <c r="I26" s="314"/>
      <c r="J26" s="315">
        <f t="shared" si="1"/>
        <v>99180</v>
      </c>
      <c r="K26" s="316"/>
      <c r="L26" s="317"/>
      <c r="M26" s="317"/>
      <c r="N26" s="315"/>
      <c r="O26" s="318"/>
      <c r="P26" s="319"/>
      <c r="Q26" s="319"/>
      <c r="R26" s="324"/>
      <c r="S26" s="321"/>
    </row>
    <row r="27" spans="1:19" ht="34.5" customHeight="1">
      <c r="A27" s="363" t="s">
        <v>36</v>
      </c>
      <c r="B27" s="93">
        <v>104051</v>
      </c>
      <c r="C27" s="94" t="s">
        <v>191</v>
      </c>
      <c r="D27" s="322">
        <f>J27+N27</f>
        <v>65000</v>
      </c>
      <c r="E27" s="313"/>
      <c r="F27" s="314"/>
      <c r="G27" s="314"/>
      <c r="H27" s="314">
        <v>65000</v>
      </c>
      <c r="I27" s="314"/>
      <c r="J27" s="315">
        <f>E27+F27+G27+H27+I27</f>
        <v>65000</v>
      </c>
      <c r="K27" s="316"/>
      <c r="L27" s="317"/>
      <c r="M27" s="317"/>
      <c r="N27" s="315"/>
      <c r="O27" s="318"/>
      <c r="P27" s="319"/>
      <c r="Q27" s="319"/>
      <c r="R27" s="324"/>
      <c r="S27" s="321"/>
    </row>
    <row r="28" spans="1:19" ht="21" customHeight="1">
      <c r="A28" s="363" t="s">
        <v>38</v>
      </c>
      <c r="B28" s="93">
        <v>107051</v>
      </c>
      <c r="C28" s="98" t="s">
        <v>192</v>
      </c>
      <c r="D28" s="322">
        <f t="shared" si="0"/>
        <v>1193497</v>
      </c>
      <c r="E28" s="313"/>
      <c r="F28" s="314"/>
      <c r="G28" s="314">
        <v>1193497</v>
      </c>
      <c r="H28" s="314"/>
      <c r="I28" s="314"/>
      <c r="J28" s="315">
        <f t="shared" si="1"/>
        <v>1193497</v>
      </c>
      <c r="K28" s="316"/>
      <c r="L28" s="317"/>
      <c r="M28" s="317"/>
      <c r="N28" s="315"/>
      <c r="O28" s="325"/>
      <c r="P28" s="317"/>
      <c r="Q28" s="319"/>
      <c r="R28" s="324"/>
      <c r="S28" s="321"/>
    </row>
    <row r="29" spans="1:19" ht="21" customHeight="1">
      <c r="A29" s="363" t="s">
        <v>40</v>
      </c>
      <c r="B29" s="93">
        <v>107055</v>
      </c>
      <c r="C29" s="98" t="s">
        <v>343</v>
      </c>
      <c r="D29" s="322">
        <f t="shared" si="0"/>
        <v>3101581</v>
      </c>
      <c r="E29" s="326">
        <v>2148000</v>
      </c>
      <c r="F29" s="327">
        <v>433260</v>
      </c>
      <c r="G29" s="327">
        <v>520321</v>
      </c>
      <c r="H29" s="327"/>
      <c r="I29" s="327"/>
      <c r="J29" s="315">
        <f t="shared" si="1"/>
        <v>3101581</v>
      </c>
      <c r="K29" s="328"/>
      <c r="L29" s="329"/>
      <c r="M29" s="329"/>
      <c r="N29" s="315">
        <f>K29+L29+M29</f>
        <v>0</v>
      </c>
      <c r="O29" s="325"/>
      <c r="P29" s="317"/>
      <c r="Q29" s="319"/>
      <c r="R29" s="324"/>
      <c r="S29" s="330">
        <v>1</v>
      </c>
    </row>
    <row r="30" spans="1:19" ht="21.75" customHeight="1" thickBot="1">
      <c r="A30" s="364" t="s">
        <v>42</v>
      </c>
      <c r="B30" s="375">
        <v>107060</v>
      </c>
      <c r="C30" s="376" t="s">
        <v>193</v>
      </c>
      <c r="D30" s="331">
        <f t="shared" si="0"/>
        <v>1753000</v>
      </c>
      <c r="E30" s="332"/>
      <c r="F30" s="333"/>
      <c r="G30" s="333">
        <f>312000+21000</f>
        <v>333000</v>
      </c>
      <c r="H30" s="333">
        <v>1420000</v>
      </c>
      <c r="I30" s="333"/>
      <c r="J30" s="334">
        <f t="shared" si="1"/>
        <v>1753000</v>
      </c>
      <c r="K30" s="335"/>
      <c r="L30" s="336"/>
      <c r="M30" s="336"/>
      <c r="N30" s="334"/>
      <c r="O30" s="325"/>
      <c r="P30" s="317"/>
      <c r="Q30" s="319"/>
      <c r="R30" s="324"/>
      <c r="S30" s="330"/>
    </row>
    <row r="31" spans="1:19" ht="16.5" thickBot="1">
      <c r="A31" s="374" t="s">
        <v>319</v>
      </c>
      <c r="B31" s="99"/>
      <c r="C31" s="100" t="s">
        <v>194</v>
      </c>
      <c r="D31" s="337">
        <f>J31+N31+R31</f>
        <v>96911258</v>
      </c>
      <c r="E31" s="338">
        <f>SUM(E12:E30)</f>
        <v>7343735</v>
      </c>
      <c r="F31" s="338">
        <f>SUM(F12:F30)</f>
        <v>1522812</v>
      </c>
      <c r="G31" s="338">
        <f>SUM(G12:G30)</f>
        <v>23551124</v>
      </c>
      <c r="H31" s="338">
        <f>SUM(H12:H30)</f>
        <v>1485000</v>
      </c>
      <c r="I31" s="338">
        <f>SUM(I12:I30)</f>
        <v>184425</v>
      </c>
      <c r="J31" s="339">
        <f t="shared" si="1"/>
        <v>34087096</v>
      </c>
      <c r="K31" s="338">
        <f>SUM(K12:K30)</f>
        <v>60941970</v>
      </c>
      <c r="L31" s="338">
        <f>SUM(L12:L30)</f>
        <v>1270000</v>
      </c>
      <c r="M31" s="338">
        <f>SUM(M12:M30)</f>
        <v>0</v>
      </c>
      <c r="N31" s="338">
        <f>SUM(N12:N30)</f>
        <v>62211970</v>
      </c>
      <c r="O31" s="338">
        <f>SUM(O12:O30)</f>
        <v>612192</v>
      </c>
      <c r="P31" s="338"/>
      <c r="Q31" s="338"/>
      <c r="R31" s="338">
        <f>SUM(R12:R30)</f>
        <v>612192</v>
      </c>
      <c r="S31" s="340">
        <f>SUM(S12:S30)</f>
        <v>1</v>
      </c>
    </row>
    <row r="33" spans="4:10" ht="16.5">
      <c r="D33" s="303">
        <f>SUM(D12:D30)</f>
        <v>96911258</v>
      </c>
      <c r="J33" s="293"/>
    </row>
    <row r="38" ht="12.75">
      <c r="D38" s="114"/>
    </row>
  </sheetData>
  <sheetProtection password="AF00" sheet="1"/>
  <mergeCells count="28">
    <mergeCell ref="B1:S1"/>
    <mergeCell ref="B3:S3"/>
    <mergeCell ref="B7:B11"/>
    <mergeCell ref="C7:C11"/>
    <mergeCell ref="D7:D11"/>
    <mergeCell ref="E7:R7"/>
    <mergeCell ref="K9:K11"/>
    <mergeCell ref="L9:L11"/>
    <mergeCell ref="M9:M11"/>
    <mergeCell ref="F9:F11"/>
    <mergeCell ref="E9:E11"/>
    <mergeCell ref="N9:N11"/>
    <mergeCell ref="O9:O11"/>
    <mergeCell ref="P9:P11"/>
    <mergeCell ref="G9:G11"/>
    <mergeCell ref="H9:H11"/>
    <mergeCell ref="I9:I11"/>
    <mergeCell ref="J9:J11"/>
    <mergeCell ref="A7:A11"/>
    <mergeCell ref="B2:S2"/>
    <mergeCell ref="Q9:Q11"/>
    <mergeCell ref="R9:R11"/>
    <mergeCell ref="B4:S4"/>
    <mergeCell ref="B5:S5"/>
    <mergeCell ref="S7:S11"/>
    <mergeCell ref="E8:J8"/>
    <mergeCell ref="K8:N8"/>
    <mergeCell ref="O8:R8"/>
  </mergeCells>
  <printOptions/>
  <pageMargins left="0.46" right="0.35" top="0.78" bottom="0.52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33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5.375" style="0" customWidth="1"/>
    <col min="3" max="3" width="57.125" style="0" customWidth="1"/>
    <col min="4" max="4" width="14.625" style="0" customWidth="1"/>
    <col min="5" max="5" width="14.375" style="0" customWidth="1"/>
    <col min="6" max="6" width="15.375" style="0" customWidth="1"/>
    <col min="7" max="7" width="17.00390625" style="0" customWidth="1"/>
    <col min="8" max="8" width="8.75390625" style="0" customWidth="1"/>
  </cols>
  <sheetData>
    <row r="1" spans="2:15" ht="15.75">
      <c r="B1" s="444" t="s">
        <v>485</v>
      </c>
      <c r="C1" s="444"/>
      <c r="D1" s="444"/>
      <c r="E1" s="444"/>
      <c r="F1" s="444"/>
      <c r="G1" s="444"/>
      <c r="H1" s="196"/>
      <c r="I1" s="196"/>
      <c r="J1" s="196"/>
      <c r="K1" s="196"/>
      <c r="L1" s="196"/>
      <c r="M1" s="196"/>
      <c r="N1" s="196"/>
      <c r="O1" s="196"/>
    </row>
    <row r="2" spans="2:15" ht="15.75">
      <c r="B2" s="448" t="s">
        <v>8</v>
      </c>
      <c r="C2" s="448"/>
      <c r="D2" s="448"/>
      <c r="E2" s="448"/>
      <c r="F2" s="448"/>
      <c r="G2" s="448"/>
      <c r="H2" s="198"/>
      <c r="I2" s="198"/>
      <c r="J2" s="198"/>
      <c r="K2" s="198"/>
      <c r="L2" s="198"/>
      <c r="M2" s="198"/>
      <c r="N2" s="198"/>
      <c r="O2" s="198"/>
    </row>
    <row r="3" spans="2:15" ht="15.75">
      <c r="B3" s="448" t="s">
        <v>336</v>
      </c>
      <c r="C3" s="448"/>
      <c r="D3" s="448"/>
      <c r="E3" s="448"/>
      <c r="F3" s="448"/>
      <c r="G3" s="448"/>
      <c r="H3" s="198"/>
      <c r="I3" s="198"/>
      <c r="J3" s="198"/>
      <c r="K3" s="198"/>
      <c r="L3" s="198"/>
      <c r="M3" s="198"/>
      <c r="N3" s="198"/>
      <c r="O3" s="198"/>
    </row>
    <row r="4" spans="2:15" ht="16.5" thickBot="1">
      <c r="B4" s="448" t="s">
        <v>467</v>
      </c>
      <c r="C4" s="448"/>
      <c r="D4" s="448"/>
      <c r="E4" s="448"/>
      <c r="F4" s="448"/>
      <c r="G4" s="448"/>
      <c r="H4" s="198"/>
      <c r="I4" s="198"/>
      <c r="J4" s="198"/>
      <c r="K4" s="198"/>
      <c r="L4" s="198"/>
      <c r="M4" s="198"/>
      <c r="N4" s="198"/>
      <c r="O4" s="198"/>
    </row>
    <row r="5" spans="1:15" ht="16.5" thickBot="1">
      <c r="A5" s="512" t="s">
        <v>395</v>
      </c>
      <c r="B5" s="451" t="s">
        <v>327</v>
      </c>
      <c r="C5" s="454" t="s">
        <v>163</v>
      </c>
      <c r="D5" s="457" t="s">
        <v>164</v>
      </c>
      <c r="E5" s="460" t="s">
        <v>329</v>
      </c>
      <c r="F5" s="461"/>
      <c r="G5" s="462"/>
      <c r="H5" s="156"/>
      <c r="I5" s="156"/>
      <c r="J5" s="156"/>
      <c r="K5" s="156"/>
      <c r="L5" s="156"/>
      <c r="M5" s="156"/>
      <c r="N5" s="156"/>
      <c r="O5" s="156"/>
    </row>
    <row r="6" spans="1:15" ht="15.75">
      <c r="A6" s="513"/>
      <c r="B6" s="452"/>
      <c r="C6" s="455"/>
      <c r="D6" s="458"/>
      <c r="E6" s="463" t="s">
        <v>330</v>
      </c>
      <c r="F6" s="463" t="s">
        <v>331</v>
      </c>
      <c r="G6" s="515" t="s">
        <v>338</v>
      </c>
      <c r="H6" s="201"/>
      <c r="I6" s="201"/>
      <c r="J6" s="201"/>
      <c r="K6" s="201"/>
      <c r="L6" s="201"/>
      <c r="M6" s="201"/>
      <c r="N6" s="201"/>
      <c r="O6" s="201"/>
    </row>
    <row r="7" spans="1:15" ht="16.5" thickBot="1">
      <c r="A7" s="513"/>
      <c r="B7" s="452"/>
      <c r="C7" s="455"/>
      <c r="D7" s="458"/>
      <c r="E7" s="463"/>
      <c r="F7" s="463"/>
      <c r="G7" s="516"/>
      <c r="H7" s="201"/>
      <c r="I7" s="201"/>
      <c r="J7" s="201"/>
      <c r="K7" s="201"/>
      <c r="L7" s="201"/>
      <c r="M7" s="201"/>
      <c r="N7" s="201"/>
      <c r="O7" s="201"/>
    </row>
    <row r="8" spans="1:15" ht="15.75">
      <c r="A8" s="513"/>
      <c r="B8" s="452"/>
      <c r="C8" s="455"/>
      <c r="D8" s="458"/>
      <c r="E8" s="465" t="s">
        <v>333</v>
      </c>
      <c r="F8" s="466"/>
      <c r="G8" s="467"/>
      <c r="H8" s="201"/>
      <c r="I8" s="201"/>
      <c r="J8" s="201"/>
      <c r="K8" s="201"/>
      <c r="L8" s="201"/>
      <c r="M8" s="201"/>
      <c r="N8" s="201"/>
      <c r="O8" s="201"/>
    </row>
    <row r="9" spans="1:15" ht="24.75" customHeight="1" thickBot="1">
      <c r="A9" s="514"/>
      <c r="B9" s="453"/>
      <c r="C9" s="456"/>
      <c r="D9" s="459"/>
      <c r="E9" s="468"/>
      <c r="F9" s="469"/>
      <c r="G9" s="470"/>
      <c r="H9" s="201"/>
      <c r="I9" s="201"/>
      <c r="J9" s="201"/>
      <c r="K9" s="201"/>
      <c r="L9" s="201"/>
      <c r="M9" s="201"/>
      <c r="N9" s="201"/>
      <c r="O9" s="201"/>
    </row>
    <row r="10" spans="1:15" ht="31.5">
      <c r="A10" s="362" t="s">
        <v>18</v>
      </c>
      <c r="B10" s="222" t="s">
        <v>173</v>
      </c>
      <c r="C10" s="223" t="s">
        <v>174</v>
      </c>
      <c r="D10" s="204">
        <f>E10+F10+G10</f>
        <v>6725513</v>
      </c>
      <c r="E10" s="224">
        <f>6556747-21000</f>
        <v>6535747</v>
      </c>
      <c r="F10" s="225">
        <v>189766</v>
      </c>
      <c r="G10" s="226"/>
      <c r="H10" s="205"/>
      <c r="I10" s="206"/>
      <c r="J10" s="32"/>
      <c r="K10" s="32"/>
      <c r="L10" s="32"/>
      <c r="M10" s="206"/>
      <c r="N10" s="206"/>
      <c r="O10" s="32"/>
    </row>
    <row r="11" spans="1:15" ht="15.75">
      <c r="A11" s="363" t="s">
        <v>19</v>
      </c>
      <c r="B11" s="227" t="s">
        <v>175</v>
      </c>
      <c r="C11" s="223" t="s">
        <v>176</v>
      </c>
      <c r="D11" s="210">
        <f aca="true" t="shared" si="0" ref="D11:D28">E11+F11+G11</f>
        <v>172720</v>
      </c>
      <c r="E11" s="228">
        <v>172720</v>
      </c>
      <c r="F11" s="229"/>
      <c r="G11" s="230"/>
      <c r="H11" s="205"/>
      <c r="I11" s="206"/>
      <c r="J11" s="32"/>
      <c r="K11" s="32"/>
      <c r="L11" s="32"/>
      <c r="M11" s="206"/>
      <c r="N11" s="206"/>
      <c r="O11" s="32"/>
    </row>
    <row r="12" spans="1:15" ht="15.75">
      <c r="A12" s="363" t="s">
        <v>20</v>
      </c>
      <c r="B12" s="227" t="s">
        <v>334</v>
      </c>
      <c r="C12" s="223" t="s">
        <v>349</v>
      </c>
      <c r="D12" s="210">
        <f t="shared" si="0"/>
        <v>612192</v>
      </c>
      <c r="E12" s="228">
        <v>612192</v>
      </c>
      <c r="F12" s="229"/>
      <c r="G12" s="230"/>
      <c r="H12" s="205"/>
      <c r="I12" s="206"/>
      <c r="J12" s="32"/>
      <c r="K12" s="32"/>
      <c r="L12" s="32"/>
      <c r="M12" s="206"/>
      <c r="N12" s="206"/>
      <c r="O12" s="32"/>
    </row>
    <row r="13" spans="1:15" ht="15.75">
      <c r="A13" s="363" t="s">
        <v>21</v>
      </c>
      <c r="B13" s="227" t="s">
        <v>177</v>
      </c>
      <c r="C13" s="231" t="s">
        <v>178</v>
      </c>
      <c r="D13" s="210">
        <f t="shared" si="0"/>
        <v>127000</v>
      </c>
      <c r="E13" s="228">
        <v>127000</v>
      </c>
      <c r="F13" s="229"/>
      <c r="G13" s="230"/>
      <c r="H13" s="205"/>
      <c r="I13" s="206"/>
      <c r="J13" s="32"/>
      <c r="K13" s="32"/>
      <c r="L13" s="32"/>
      <c r="M13" s="206"/>
      <c r="N13" s="206"/>
      <c r="O13" s="32"/>
    </row>
    <row r="14" spans="1:15" ht="16.5">
      <c r="A14" s="363"/>
      <c r="B14" s="95" t="s">
        <v>460</v>
      </c>
      <c r="C14" s="96" t="s">
        <v>461</v>
      </c>
      <c r="D14" s="210">
        <f t="shared" si="0"/>
        <v>357916</v>
      </c>
      <c r="E14" s="228">
        <v>357916</v>
      </c>
      <c r="F14" s="229"/>
      <c r="G14" s="230"/>
      <c r="H14" s="205"/>
      <c r="I14" s="206"/>
      <c r="J14" s="32"/>
      <c r="K14" s="32"/>
      <c r="L14" s="32"/>
      <c r="M14" s="206"/>
      <c r="N14" s="206"/>
      <c r="O14" s="32"/>
    </row>
    <row r="15" spans="1:15" ht="31.5">
      <c r="A15" s="363" t="s">
        <v>22</v>
      </c>
      <c r="B15" s="227" t="s">
        <v>179</v>
      </c>
      <c r="C15" s="223" t="s">
        <v>180</v>
      </c>
      <c r="D15" s="210">
        <f t="shared" si="0"/>
        <v>15240</v>
      </c>
      <c r="E15" s="228">
        <v>15240</v>
      </c>
      <c r="F15" s="229"/>
      <c r="G15" s="230"/>
      <c r="H15" s="205"/>
      <c r="I15" s="206"/>
      <c r="J15" s="32"/>
      <c r="K15" s="32"/>
      <c r="L15" s="32"/>
      <c r="M15" s="206"/>
      <c r="N15" s="206"/>
      <c r="O15" s="32"/>
    </row>
    <row r="16" spans="1:15" ht="15.75">
      <c r="A16" s="363" t="s">
        <v>23</v>
      </c>
      <c r="B16" s="227" t="s">
        <v>224</v>
      </c>
      <c r="C16" s="223" t="s">
        <v>350</v>
      </c>
      <c r="D16" s="210">
        <f t="shared" si="0"/>
        <v>137160</v>
      </c>
      <c r="E16" s="228">
        <v>137160</v>
      </c>
      <c r="F16" s="229"/>
      <c r="G16" s="230"/>
      <c r="H16" s="205"/>
      <c r="I16" s="206"/>
      <c r="J16" s="32"/>
      <c r="K16" s="32"/>
      <c r="L16" s="32"/>
      <c r="M16" s="206"/>
      <c r="N16" s="206"/>
      <c r="O16" s="32"/>
    </row>
    <row r="17" spans="1:15" ht="16.5">
      <c r="A17" s="363" t="s">
        <v>25</v>
      </c>
      <c r="B17" s="93" t="s">
        <v>181</v>
      </c>
      <c r="C17" s="97" t="s">
        <v>182</v>
      </c>
      <c r="D17" s="210">
        <f t="shared" si="0"/>
        <v>77009776</v>
      </c>
      <c r="E17" s="228">
        <v>77009776</v>
      </c>
      <c r="F17" s="229"/>
      <c r="G17" s="230"/>
      <c r="H17" s="205"/>
      <c r="I17" s="206"/>
      <c r="J17" s="32"/>
      <c r="K17" s="32"/>
      <c r="L17" s="32"/>
      <c r="M17" s="206"/>
      <c r="N17" s="206"/>
      <c r="O17" s="32"/>
    </row>
    <row r="18" spans="1:15" ht="15.75">
      <c r="A18" s="363" t="s">
        <v>26</v>
      </c>
      <c r="B18" s="227" t="s">
        <v>183</v>
      </c>
      <c r="C18" s="223" t="s">
        <v>184</v>
      </c>
      <c r="D18" s="210">
        <f t="shared" si="0"/>
        <v>749300</v>
      </c>
      <c r="E18" s="228">
        <v>749300</v>
      </c>
      <c r="F18" s="229"/>
      <c r="G18" s="230"/>
      <c r="H18" s="205"/>
      <c r="I18" s="206"/>
      <c r="J18" s="32"/>
      <c r="K18" s="32"/>
      <c r="L18" s="32"/>
      <c r="M18" s="206"/>
      <c r="N18" s="206"/>
      <c r="O18" s="32"/>
    </row>
    <row r="19" spans="1:15" ht="15.75">
      <c r="A19" s="363" t="s">
        <v>27</v>
      </c>
      <c r="B19" s="227" t="s">
        <v>185</v>
      </c>
      <c r="C19" s="223" t="s">
        <v>186</v>
      </c>
      <c r="D19" s="210">
        <f t="shared" si="0"/>
        <v>2598180</v>
      </c>
      <c r="E19" s="228">
        <v>2598180</v>
      </c>
      <c r="F19" s="229"/>
      <c r="G19" s="230"/>
      <c r="H19" s="205"/>
      <c r="I19" s="206"/>
      <c r="J19" s="32"/>
      <c r="K19" s="32"/>
      <c r="L19" s="32"/>
      <c r="M19" s="206"/>
      <c r="N19" s="206"/>
      <c r="O19" s="32"/>
    </row>
    <row r="20" spans="1:15" ht="15.75">
      <c r="A20" s="363" t="s">
        <v>28</v>
      </c>
      <c r="B20" s="227" t="s">
        <v>187</v>
      </c>
      <c r="C20" s="223" t="s">
        <v>188</v>
      </c>
      <c r="D20" s="210">
        <f t="shared" si="0"/>
        <v>124460</v>
      </c>
      <c r="E20" s="228">
        <v>124460</v>
      </c>
      <c r="F20" s="229"/>
      <c r="G20" s="230"/>
      <c r="H20" s="205"/>
      <c r="I20" s="206"/>
      <c r="J20" s="32"/>
      <c r="K20" s="32"/>
      <c r="L20" s="32"/>
      <c r="M20" s="206"/>
      <c r="N20" s="206"/>
      <c r="O20" s="32"/>
    </row>
    <row r="21" spans="1:15" ht="15.75">
      <c r="A21" s="363" t="s">
        <v>30</v>
      </c>
      <c r="B21" s="227" t="s">
        <v>189</v>
      </c>
      <c r="C21" s="223" t="s">
        <v>190</v>
      </c>
      <c r="D21" s="210">
        <f t="shared" si="0"/>
        <v>793337</v>
      </c>
      <c r="E21" s="228">
        <v>793337</v>
      </c>
      <c r="F21" s="229"/>
      <c r="G21" s="230"/>
      <c r="H21" s="205"/>
      <c r="I21" s="206"/>
      <c r="J21" s="32"/>
      <c r="K21" s="32"/>
      <c r="L21" s="32"/>
      <c r="M21" s="206"/>
      <c r="N21" s="206"/>
      <c r="O21" s="32"/>
    </row>
    <row r="22" spans="1:15" ht="28.5" customHeight="1">
      <c r="A22" s="363" t="s">
        <v>31</v>
      </c>
      <c r="B22" s="227" t="s">
        <v>226</v>
      </c>
      <c r="C22" s="223" t="s">
        <v>351</v>
      </c>
      <c r="D22" s="210">
        <f t="shared" si="0"/>
        <v>1251206</v>
      </c>
      <c r="E22" s="228">
        <v>796101</v>
      </c>
      <c r="F22" s="229">
        <v>455105</v>
      </c>
      <c r="G22" s="230"/>
      <c r="H22" s="205"/>
      <c r="I22" s="206"/>
      <c r="J22" s="32"/>
      <c r="K22" s="32"/>
      <c r="L22" s="32"/>
      <c r="M22" s="206"/>
      <c r="N22" s="206"/>
      <c r="O22" s="32"/>
    </row>
    <row r="23" spans="1:15" ht="15.75">
      <c r="A23" s="363" t="s">
        <v>33</v>
      </c>
      <c r="B23" s="227" t="s">
        <v>228</v>
      </c>
      <c r="C23" s="223" t="s">
        <v>229</v>
      </c>
      <c r="D23" s="210">
        <f t="shared" si="0"/>
        <v>25000</v>
      </c>
      <c r="E23" s="228">
        <v>25000</v>
      </c>
      <c r="F23" s="229"/>
      <c r="G23" s="230"/>
      <c r="H23" s="205"/>
      <c r="I23" s="206"/>
      <c r="J23" s="32"/>
      <c r="K23" s="32"/>
      <c r="L23" s="32"/>
      <c r="M23" s="206"/>
      <c r="N23" s="206"/>
      <c r="O23" s="32"/>
    </row>
    <row r="24" spans="1:15" ht="16.5">
      <c r="A24" s="363" t="s">
        <v>35</v>
      </c>
      <c r="B24" s="93" t="s">
        <v>464</v>
      </c>
      <c r="C24" s="94" t="s">
        <v>465</v>
      </c>
      <c r="D24" s="210">
        <f t="shared" si="0"/>
        <v>99180</v>
      </c>
      <c r="E24" s="228">
        <v>99180</v>
      </c>
      <c r="F24" s="229"/>
      <c r="G24" s="230"/>
      <c r="H24" s="205"/>
      <c r="I24" s="206"/>
      <c r="J24" s="32"/>
      <c r="K24" s="32"/>
      <c r="L24" s="32"/>
      <c r="M24" s="206"/>
      <c r="N24" s="206"/>
      <c r="O24" s="32"/>
    </row>
    <row r="25" spans="1:15" ht="15.75">
      <c r="A25" s="363" t="s">
        <v>36</v>
      </c>
      <c r="B25" s="227">
        <v>104051</v>
      </c>
      <c r="C25" s="223" t="s">
        <v>191</v>
      </c>
      <c r="D25" s="210">
        <f>E25+F25+G25</f>
        <v>65000</v>
      </c>
      <c r="E25" s="228"/>
      <c r="F25" s="229"/>
      <c r="G25" s="230">
        <v>65000</v>
      </c>
      <c r="H25" s="205"/>
      <c r="I25" s="206"/>
      <c r="J25" s="32"/>
      <c r="K25" s="32"/>
      <c r="L25" s="32"/>
      <c r="M25" s="206"/>
      <c r="N25" s="206"/>
      <c r="O25" s="32"/>
    </row>
    <row r="26" spans="1:15" ht="15.75">
      <c r="A26" s="363" t="s">
        <v>38</v>
      </c>
      <c r="B26" s="227">
        <v>107051</v>
      </c>
      <c r="C26" s="223" t="s">
        <v>192</v>
      </c>
      <c r="D26" s="210">
        <f t="shared" si="0"/>
        <v>1193497</v>
      </c>
      <c r="E26" s="228">
        <v>1193497</v>
      </c>
      <c r="F26" s="229"/>
      <c r="G26" s="230"/>
      <c r="H26" s="205"/>
      <c r="I26" s="206"/>
      <c r="J26" s="32"/>
      <c r="K26" s="32"/>
      <c r="L26" s="32"/>
      <c r="M26" s="206"/>
      <c r="N26" s="206"/>
      <c r="O26" s="32"/>
    </row>
    <row r="27" spans="1:15" ht="15.75">
      <c r="A27" s="363" t="s">
        <v>40</v>
      </c>
      <c r="B27" s="227">
        <v>107055</v>
      </c>
      <c r="C27" s="223" t="s">
        <v>352</v>
      </c>
      <c r="D27" s="210">
        <f t="shared" si="0"/>
        <v>3101581</v>
      </c>
      <c r="E27" s="232">
        <v>2972461</v>
      </c>
      <c r="F27" s="233">
        <v>129120</v>
      </c>
      <c r="G27" s="234"/>
      <c r="H27" s="205"/>
      <c r="I27" s="206"/>
      <c r="J27" s="32"/>
      <c r="K27" s="32"/>
      <c r="L27" s="32"/>
      <c r="M27" s="206"/>
      <c r="N27" s="206"/>
      <c r="O27" s="32"/>
    </row>
    <row r="28" spans="1:15" ht="16.5" thickBot="1">
      <c r="A28" s="364" t="s">
        <v>42</v>
      </c>
      <c r="B28" s="227">
        <v>107060</v>
      </c>
      <c r="C28" s="223" t="s">
        <v>337</v>
      </c>
      <c r="D28" s="211">
        <f t="shared" si="0"/>
        <v>1753000</v>
      </c>
      <c r="E28" s="232">
        <f>1732000+21000</f>
        <v>1753000</v>
      </c>
      <c r="F28" s="233"/>
      <c r="G28" s="234"/>
      <c r="H28" s="205"/>
      <c r="I28" s="206"/>
      <c r="J28" s="32"/>
      <c r="K28" s="32"/>
      <c r="L28" s="32"/>
      <c r="M28" s="206"/>
      <c r="N28" s="206"/>
      <c r="O28" s="32"/>
    </row>
    <row r="29" spans="1:15" ht="16.5" thickBot="1">
      <c r="A29" s="374" t="s">
        <v>319</v>
      </c>
      <c r="B29" s="212"/>
      <c r="C29" s="235" t="s">
        <v>296</v>
      </c>
      <c r="D29" s="216">
        <f>SUM(D10:D28)</f>
        <v>96911258</v>
      </c>
      <c r="E29" s="215">
        <f>SUM(E10:E28)</f>
        <v>96072267</v>
      </c>
      <c r="F29" s="236">
        <f>SUM(F10:F28)</f>
        <v>773991</v>
      </c>
      <c r="G29" s="216">
        <f>SUM(G10:G28)</f>
        <v>65000</v>
      </c>
      <c r="H29" s="205"/>
      <c r="I29" s="217"/>
      <c r="J29" s="205"/>
      <c r="K29" s="205"/>
      <c r="L29" s="205"/>
      <c r="M29" s="217"/>
      <c r="N29" s="205"/>
      <c r="O29" s="205"/>
    </row>
    <row r="30" spans="2:15" ht="15.75">
      <c r="B30" s="196"/>
      <c r="C30" s="196"/>
      <c r="D30" s="196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</row>
    <row r="31" spans="2:15" ht="15.75">
      <c r="B31" s="196"/>
      <c r="C31" s="196"/>
      <c r="D31" s="196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</row>
    <row r="32" spans="2:15" ht="15.75">
      <c r="B32" s="24"/>
      <c r="C32" s="219"/>
      <c r="D32" s="24"/>
      <c r="E32" s="32"/>
      <c r="F32" s="32"/>
      <c r="G32" s="32"/>
      <c r="H32" s="32"/>
      <c r="I32" s="206"/>
      <c r="J32" s="32"/>
      <c r="K32" s="32"/>
      <c r="L32" s="32"/>
      <c r="M32" s="206"/>
      <c r="N32" s="206"/>
      <c r="O32" s="32"/>
    </row>
    <row r="33" spans="2:15" ht="15.75">
      <c r="B33" s="196"/>
      <c r="C33" s="196"/>
      <c r="D33" s="196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</row>
  </sheetData>
  <sheetProtection password="AF00" sheet="1"/>
  <mergeCells count="13">
    <mergeCell ref="A5:A9"/>
    <mergeCell ref="F6:F7"/>
    <mergeCell ref="G6:G7"/>
    <mergeCell ref="E8:G9"/>
    <mergeCell ref="B1:G1"/>
    <mergeCell ref="B2:G2"/>
    <mergeCell ref="B3:G3"/>
    <mergeCell ref="B4:G4"/>
    <mergeCell ref="B5:B9"/>
    <mergeCell ref="C5:C9"/>
    <mergeCell ref="D5:D9"/>
    <mergeCell ref="E5:G5"/>
    <mergeCell ref="E6:E7"/>
  </mergeCells>
  <printOptions/>
  <pageMargins left="0.2362204724409449" right="0.7874015748031497" top="0.984251968503937" bottom="0.984251968503937" header="0.5118110236220472" footer="0.5118110236220472"/>
  <pageSetup horizontalDpi="200" verticalDpi="2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7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9.125" style="388" customWidth="1"/>
    <col min="2" max="2" width="71.75390625" style="143" customWidth="1"/>
    <col min="3" max="3" width="16.625" style="143" customWidth="1"/>
    <col min="4" max="16384" width="9.125" style="143" customWidth="1"/>
  </cols>
  <sheetData>
    <row r="1" spans="2:4" ht="15.75">
      <c r="B1" s="527" t="s">
        <v>486</v>
      </c>
      <c r="C1" s="527"/>
      <c r="D1" s="18"/>
    </row>
    <row r="2" spans="2:4" ht="6" customHeight="1">
      <c r="B2" s="21"/>
      <c r="C2" s="21"/>
      <c r="D2" s="22"/>
    </row>
    <row r="3" spans="2:4" ht="15.75" customHeight="1">
      <c r="B3" s="528"/>
      <c r="C3" s="528"/>
      <c r="D3" s="144"/>
    </row>
    <row r="4" spans="2:4" ht="16.5">
      <c r="B4" s="145"/>
      <c r="C4" s="145"/>
      <c r="D4" s="144"/>
    </row>
    <row r="5" spans="1:4" s="147" customFormat="1" ht="15.75" customHeight="1">
      <c r="A5" s="389"/>
      <c r="B5" s="528" t="s">
        <v>8</v>
      </c>
      <c r="C5" s="528"/>
      <c r="D5" s="146"/>
    </row>
    <row r="6" spans="1:6" s="9" customFormat="1" ht="15.75">
      <c r="A6" s="390"/>
      <c r="B6" s="529" t="s">
        <v>5</v>
      </c>
      <c r="C6" s="529"/>
      <c r="D6" s="25"/>
      <c r="E6" s="15"/>
      <c r="F6" s="15"/>
    </row>
    <row r="7" spans="1:6" s="8" customFormat="1" ht="16.5">
      <c r="A7" s="391"/>
      <c r="B7" s="526" t="s">
        <v>468</v>
      </c>
      <c r="C7" s="526"/>
      <c r="D7" s="26"/>
      <c r="E7" s="16"/>
      <c r="F7" s="16"/>
    </row>
    <row r="8" spans="2:4" ht="15.75" customHeight="1" thickBot="1">
      <c r="B8" s="144"/>
      <c r="C8" s="148" t="s">
        <v>389</v>
      </c>
      <c r="D8" s="144"/>
    </row>
    <row r="9" spans="1:4" ht="15" customHeight="1">
      <c r="A9" s="517" t="s">
        <v>395</v>
      </c>
      <c r="B9" s="520" t="s">
        <v>3</v>
      </c>
      <c r="C9" s="523" t="s">
        <v>9</v>
      </c>
      <c r="D9" s="146"/>
    </row>
    <row r="10" spans="1:4" ht="15.75" customHeight="1">
      <c r="A10" s="518"/>
      <c r="B10" s="521"/>
      <c r="C10" s="524"/>
      <c r="D10" s="146"/>
    </row>
    <row r="11" spans="1:4" ht="16.5" thickBot="1">
      <c r="A11" s="519"/>
      <c r="B11" s="522"/>
      <c r="C11" s="525"/>
      <c r="D11" s="146"/>
    </row>
    <row r="12" spans="2:4" ht="11.25" customHeight="1">
      <c r="B12" s="146"/>
      <c r="C12" s="146"/>
      <c r="D12" s="146"/>
    </row>
    <row r="13" spans="1:4" ht="15.75">
      <c r="A13" s="392" t="s">
        <v>18</v>
      </c>
      <c r="B13" s="151" t="s">
        <v>6</v>
      </c>
      <c r="C13" s="17"/>
      <c r="D13" s="11"/>
    </row>
    <row r="14" spans="1:4" s="149" customFormat="1" ht="15.75">
      <c r="A14" s="393"/>
      <c r="B14" s="151" t="s">
        <v>223</v>
      </c>
      <c r="C14" s="17"/>
      <c r="D14" s="11"/>
    </row>
    <row r="15" spans="1:4" s="149" customFormat="1" ht="15.75">
      <c r="A15" s="393"/>
      <c r="B15" s="11"/>
      <c r="C15" s="17"/>
      <c r="D15" s="11"/>
    </row>
    <row r="16" spans="1:4" ht="15.75">
      <c r="A16" s="392" t="s">
        <v>409</v>
      </c>
      <c r="B16" s="11" t="s">
        <v>216</v>
      </c>
      <c r="C16" s="153">
        <v>65000</v>
      </c>
      <c r="D16" s="11"/>
    </row>
    <row r="17" spans="1:4" ht="15.75">
      <c r="A17" s="392"/>
      <c r="B17" s="11"/>
      <c r="C17" s="17"/>
      <c r="D17" s="11"/>
    </row>
    <row r="18" spans="1:4" ht="31.5">
      <c r="A18" s="392" t="s">
        <v>19</v>
      </c>
      <c r="B18" s="154" t="s">
        <v>217</v>
      </c>
      <c r="C18" s="17"/>
      <c r="D18" s="11"/>
    </row>
    <row r="19" spans="1:4" ht="33" customHeight="1">
      <c r="A19" s="392" t="s">
        <v>418</v>
      </c>
      <c r="B19" s="155" t="s">
        <v>218</v>
      </c>
      <c r="C19" s="17">
        <v>60000</v>
      </c>
      <c r="D19" s="11"/>
    </row>
    <row r="20" spans="1:4" ht="17.25" customHeight="1">
      <c r="A20" s="392" t="s">
        <v>411</v>
      </c>
      <c r="B20" s="155" t="s">
        <v>386</v>
      </c>
      <c r="C20" s="17">
        <v>200000</v>
      </c>
      <c r="D20" s="11"/>
    </row>
    <row r="21" spans="1:4" ht="15.75" customHeight="1">
      <c r="A21" s="392" t="s">
        <v>437</v>
      </c>
      <c r="B21" s="155" t="s">
        <v>219</v>
      </c>
      <c r="C21" s="341">
        <v>60000</v>
      </c>
      <c r="D21" s="11"/>
    </row>
    <row r="22" spans="1:4" ht="19.5" customHeight="1">
      <c r="A22" s="392"/>
      <c r="B22" s="11"/>
      <c r="C22" s="153">
        <f>C19+C20+C21</f>
        <v>320000</v>
      </c>
      <c r="D22" s="11"/>
    </row>
    <row r="23" spans="1:4" ht="11.25" customHeight="1">
      <c r="A23" s="392"/>
      <c r="B23" s="11"/>
      <c r="C23" s="17"/>
      <c r="D23" s="11"/>
    </row>
    <row r="24" spans="1:4" ht="21" customHeight="1">
      <c r="A24" s="392" t="s">
        <v>20</v>
      </c>
      <c r="B24" s="151" t="s">
        <v>220</v>
      </c>
      <c r="C24" s="17"/>
      <c r="D24" s="11"/>
    </row>
    <row r="25" spans="1:4" s="150" customFormat="1" ht="16.5">
      <c r="A25" s="394" t="s">
        <v>412</v>
      </c>
      <c r="B25" s="11" t="s">
        <v>221</v>
      </c>
      <c r="C25" s="17">
        <v>410000</v>
      </c>
      <c r="D25" s="11"/>
    </row>
    <row r="26" spans="1:4" s="150" customFormat="1" ht="16.5">
      <c r="A26" s="394" t="s">
        <v>443</v>
      </c>
      <c r="B26" s="11" t="s">
        <v>388</v>
      </c>
      <c r="C26" s="17">
        <v>410000</v>
      </c>
      <c r="D26" s="11"/>
    </row>
    <row r="27" spans="1:4" ht="15.75">
      <c r="A27" s="392" t="s">
        <v>444</v>
      </c>
      <c r="B27" s="11" t="s">
        <v>387</v>
      </c>
      <c r="C27" s="17">
        <v>200000</v>
      </c>
      <c r="D27" s="11"/>
    </row>
    <row r="28" spans="1:4" ht="15.75">
      <c r="A28" s="392" t="s">
        <v>445</v>
      </c>
      <c r="B28" s="11" t="s">
        <v>222</v>
      </c>
      <c r="C28" s="341">
        <v>80000</v>
      </c>
      <c r="D28" s="11"/>
    </row>
    <row r="29" spans="1:4" ht="15.75">
      <c r="A29" s="392"/>
      <c r="B29" s="151"/>
      <c r="C29" s="153">
        <f>SUM(C25:C28)</f>
        <v>1100000</v>
      </c>
      <c r="D29" s="11"/>
    </row>
    <row r="30" spans="1:4" ht="15.75">
      <c r="A30" s="392"/>
      <c r="B30" s="11"/>
      <c r="C30" s="17"/>
      <c r="D30" s="11"/>
    </row>
    <row r="31" spans="1:4" ht="15.75">
      <c r="A31" s="392"/>
      <c r="B31" s="151" t="s">
        <v>7</v>
      </c>
      <c r="C31" s="153">
        <f>C16+C29+C22</f>
        <v>1485000</v>
      </c>
      <c r="D31" s="152"/>
    </row>
    <row r="32" spans="2:4" ht="15.75">
      <c r="B32" s="151"/>
      <c r="C32" s="153"/>
      <c r="D32" s="152"/>
    </row>
    <row r="33" spans="2:4" ht="15.75">
      <c r="B33" s="151"/>
      <c r="C33" s="17"/>
      <c r="D33" s="11"/>
    </row>
    <row r="34" spans="2:4" ht="15.75">
      <c r="B34" s="11"/>
      <c r="C34" s="17"/>
      <c r="D34" s="11"/>
    </row>
    <row r="35" spans="2:4" ht="15.75">
      <c r="B35" s="11"/>
      <c r="C35" s="17"/>
      <c r="D35" s="11"/>
    </row>
    <row r="36" spans="2:4" ht="15.75">
      <c r="B36" s="11"/>
      <c r="C36" s="17"/>
      <c r="D36" s="11"/>
    </row>
    <row r="37" spans="2:4" ht="15.75">
      <c r="B37" s="11"/>
      <c r="C37" s="17"/>
      <c r="D37" s="11"/>
    </row>
    <row r="38" spans="2:4" ht="15.75">
      <c r="B38" s="151"/>
      <c r="C38" s="153"/>
      <c r="D38" s="11"/>
    </row>
    <row r="39" spans="2:4" ht="15.75">
      <c r="B39" s="151"/>
      <c r="C39" s="153"/>
      <c r="D39" s="152"/>
    </row>
    <row r="40" spans="2:4" ht="15.75">
      <c r="B40" s="151"/>
      <c r="C40" s="153"/>
      <c r="D40" s="152"/>
    </row>
    <row r="41" spans="2:4" ht="15.75">
      <c r="B41" s="146"/>
      <c r="C41" s="146"/>
      <c r="D41" s="146"/>
    </row>
    <row r="42" spans="2:4" ht="15.75">
      <c r="B42" s="146"/>
      <c r="C42" s="146"/>
      <c r="D42" s="146"/>
    </row>
    <row r="43" spans="2:4" ht="15.75">
      <c r="B43" s="146"/>
      <c r="C43" s="146"/>
      <c r="D43" s="146"/>
    </row>
    <row r="44" spans="2:4" ht="15.75">
      <c r="B44" s="146"/>
      <c r="C44" s="146"/>
      <c r="D44" s="146"/>
    </row>
    <row r="45" spans="2:4" ht="15.75">
      <c r="B45" s="146"/>
      <c r="C45" s="146"/>
      <c r="D45" s="146"/>
    </row>
    <row r="46" spans="2:4" ht="15.75">
      <c r="B46" s="146"/>
      <c r="C46" s="146"/>
      <c r="D46" s="146"/>
    </row>
    <row r="47" spans="2:4" ht="15.75">
      <c r="B47" s="146"/>
      <c r="C47" s="146"/>
      <c r="D47" s="146"/>
    </row>
    <row r="48" spans="2:4" ht="15.75">
      <c r="B48" s="146"/>
      <c r="C48" s="146"/>
      <c r="D48" s="146"/>
    </row>
    <row r="49" spans="2:4" ht="16.5">
      <c r="B49" s="144"/>
      <c r="C49" s="144"/>
      <c r="D49" s="144"/>
    </row>
    <row r="50" spans="2:4" ht="16.5">
      <c r="B50" s="144"/>
      <c r="C50" s="144"/>
      <c r="D50" s="144"/>
    </row>
    <row r="51" spans="2:4" ht="16.5">
      <c r="B51" s="144"/>
      <c r="C51" s="144"/>
      <c r="D51" s="144"/>
    </row>
    <row r="52" spans="2:4" ht="16.5">
      <c r="B52" s="144"/>
      <c r="C52" s="144"/>
      <c r="D52" s="144"/>
    </row>
    <row r="53" spans="2:4" ht="16.5">
      <c r="B53" s="144"/>
      <c r="C53" s="144"/>
      <c r="D53" s="144"/>
    </row>
    <row r="54" spans="2:4" ht="16.5">
      <c r="B54" s="144"/>
      <c r="C54" s="144"/>
      <c r="D54" s="144"/>
    </row>
    <row r="55" spans="2:4" ht="16.5">
      <c r="B55" s="144"/>
      <c r="C55" s="144"/>
      <c r="D55" s="144"/>
    </row>
    <row r="56" spans="2:4" ht="16.5">
      <c r="B56" s="144"/>
      <c r="C56" s="144"/>
      <c r="D56" s="144"/>
    </row>
    <row r="57" spans="2:4" ht="16.5">
      <c r="B57" s="144"/>
      <c r="C57" s="144"/>
      <c r="D57" s="144"/>
    </row>
    <row r="58" spans="2:4" ht="16.5">
      <c r="B58" s="144"/>
      <c r="C58" s="144"/>
      <c r="D58" s="144"/>
    </row>
    <row r="59" spans="2:4" ht="16.5">
      <c r="B59" s="144"/>
      <c r="C59" s="144"/>
      <c r="D59" s="144"/>
    </row>
    <row r="60" spans="2:4" ht="16.5">
      <c r="B60" s="144"/>
      <c r="C60" s="144"/>
      <c r="D60" s="144"/>
    </row>
    <row r="61" spans="2:4" ht="16.5">
      <c r="B61" s="144"/>
      <c r="C61" s="144"/>
      <c r="D61" s="144"/>
    </row>
    <row r="62" spans="2:4" ht="16.5">
      <c r="B62" s="144"/>
      <c r="C62" s="144"/>
      <c r="D62" s="144"/>
    </row>
    <row r="63" spans="2:4" ht="16.5">
      <c r="B63" s="144"/>
      <c r="C63" s="144"/>
      <c r="D63" s="144"/>
    </row>
    <row r="64" spans="2:4" ht="16.5">
      <c r="B64" s="144"/>
      <c r="C64" s="144"/>
      <c r="D64" s="144"/>
    </row>
    <row r="65" spans="2:4" ht="16.5">
      <c r="B65" s="144"/>
      <c r="C65" s="144"/>
      <c r="D65" s="144"/>
    </row>
    <row r="66" spans="2:4" ht="16.5">
      <c r="B66" s="144"/>
      <c r="C66" s="144"/>
      <c r="D66" s="144"/>
    </row>
    <row r="67" spans="2:4" ht="16.5">
      <c r="B67" s="144"/>
      <c r="C67" s="144"/>
      <c r="D67" s="144"/>
    </row>
    <row r="68" spans="2:4" ht="16.5">
      <c r="B68" s="144"/>
      <c r="C68" s="144"/>
      <c r="D68" s="144"/>
    </row>
    <row r="69" spans="2:4" ht="16.5">
      <c r="B69" s="144"/>
      <c r="C69" s="144"/>
      <c r="D69" s="144"/>
    </row>
    <row r="70" spans="2:4" ht="16.5">
      <c r="B70" s="144"/>
      <c r="C70" s="144"/>
      <c r="D70" s="144"/>
    </row>
    <row r="71" spans="2:4" ht="16.5">
      <c r="B71" s="144"/>
      <c r="C71" s="144"/>
      <c r="D71" s="144"/>
    </row>
    <row r="72" spans="2:4" ht="16.5">
      <c r="B72" s="144"/>
      <c r="C72" s="144"/>
      <c r="D72" s="144"/>
    </row>
    <row r="73" spans="2:4" ht="16.5">
      <c r="B73" s="144"/>
      <c r="C73" s="144"/>
      <c r="D73" s="144"/>
    </row>
    <row r="74" spans="2:4" ht="16.5">
      <c r="B74" s="144"/>
      <c r="C74" s="144"/>
      <c r="D74" s="144"/>
    </row>
    <row r="75" spans="2:4" ht="16.5">
      <c r="B75" s="144"/>
      <c r="C75" s="144"/>
      <c r="D75" s="144"/>
    </row>
    <row r="76" spans="2:4" ht="16.5">
      <c r="B76" s="144"/>
      <c r="C76" s="144"/>
      <c r="D76" s="144"/>
    </row>
    <row r="77" spans="2:4" ht="16.5">
      <c r="B77" s="144"/>
      <c r="C77" s="144"/>
      <c r="D77" s="144"/>
    </row>
    <row r="78" spans="2:4" ht="16.5">
      <c r="B78" s="144"/>
      <c r="C78" s="144"/>
      <c r="D78" s="144"/>
    </row>
    <row r="79" spans="2:4" ht="16.5">
      <c r="B79" s="144"/>
      <c r="C79" s="144"/>
      <c r="D79" s="144"/>
    </row>
    <row r="80" spans="2:4" ht="16.5">
      <c r="B80" s="144"/>
      <c r="C80" s="144"/>
      <c r="D80" s="144"/>
    </row>
    <row r="81" spans="2:4" ht="16.5">
      <c r="B81" s="144"/>
      <c r="C81" s="144"/>
      <c r="D81" s="144"/>
    </row>
    <row r="82" spans="2:4" ht="16.5">
      <c r="B82" s="144"/>
      <c r="C82" s="144"/>
      <c r="D82" s="144"/>
    </row>
    <row r="83" spans="2:4" ht="16.5">
      <c r="B83" s="144"/>
      <c r="C83" s="144"/>
      <c r="D83" s="144"/>
    </row>
    <row r="84" spans="2:4" ht="16.5">
      <c r="B84" s="144"/>
      <c r="C84" s="144"/>
      <c r="D84" s="144"/>
    </row>
    <row r="85" spans="2:4" ht="16.5">
      <c r="B85" s="144"/>
      <c r="C85" s="144"/>
      <c r="D85" s="144"/>
    </row>
    <row r="86" spans="2:4" ht="16.5">
      <c r="B86" s="144"/>
      <c r="C86" s="144"/>
      <c r="D86" s="144"/>
    </row>
    <row r="87" spans="2:4" ht="16.5">
      <c r="B87" s="144"/>
      <c r="C87" s="144"/>
      <c r="D87" s="144"/>
    </row>
    <row r="88" spans="2:4" ht="16.5">
      <c r="B88" s="144"/>
      <c r="C88" s="144"/>
      <c r="D88" s="144"/>
    </row>
    <row r="89" spans="2:4" ht="16.5">
      <c r="B89" s="144"/>
      <c r="C89" s="144"/>
      <c r="D89" s="144"/>
    </row>
    <row r="90" spans="2:4" ht="16.5">
      <c r="B90" s="144"/>
      <c r="C90" s="144"/>
      <c r="D90" s="144"/>
    </row>
    <row r="91" spans="2:4" ht="16.5">
      <c r="B91" s="144"/>
      <c r="C91" s="144"/>
      <c r="D91" s="144"/>
    </row>
    <row r="92" spans="2:4" ht="16.5">
      <c r="B92" s="144"/>
      <c r="C92" s="144"/>
      <c r="D92" s="144"/>
    </row>
    <row r="93" spans="2:4" ht="16.5">
      <c r="B93" s="144"/>
      <c r="C93" s="144"/>
      <c r="D93" s="144"/>
    </row>
    <row r="94" spans="2:4" ht="16.5">
      <c r="B94" s="144"/>
      <c r="C94" s="144"/>
      <c r="D94" s="144"/>
    </row>
    <row r="95" spans="2:4" ht="16.5">
      <c r="B95" s="144"/>
      <c r="C95" s="144"/>
      <c r="D95" s="144"/>
    </row>
    <row r="96" spans="2:4" ht="16.5">
      <c r="B96" s="144"/>
      <c r="C96" s="144"/>
      <c r="D96" s="144"/>
    </row>
    <row r="97" spans="2:4" ht="16.5">
      <c r="B97" s="144"/>
      <c r="C97" s="144"/>
      <c r="D97" s="144"/>
    </row>
    <row r="98" spans="2:4" ht="16.5">
      <c r="B98" s="144"/>
      <c r="C98" s="144"/>
      <c r="D98" s="144"/>
    </row>
    <row r="99" spans="2:4" ht="16.5">
      <c r="B99" s="144"/>
      <c r="C99" s="144"/>
      <c r="D99" s="144"/>
    </row>
    <row r="100" spans="2:4" ht="16.5">
      <c r="B100" s="144"/>
      <c r="C100" s="144"/>
      <c r="D100" s="144"/>
    </row>
    <row r="101" spans="2:4" ht="16.5">
      <c r="B101" s="144"/>
      <c r="C101" s="144"/>
      <c r="D101" s="144"/>
    </row>
    <row r="102" spans="2:4" ht="16.5">
      <c r="B102" s="144"/>
      <c r="C102" s="144"/>
      <c r="D102" s="144"/>
    </row>
    <row r="103" spans="2:4" ht="16.5">
      <c r="B103" s="144"/>
      <c r="C103" s="144"/>
      <c r="D103" s="144"/>
    </row>
    <row r="104" spans="2:4" ht="16.5">
      <c r="B104" s="144"/>
      <c r="C104" s="144"/>
      <c r="D104" s="144"/>
    </row>
    <row r="105" spans="2:4" ht="16.5">
      <c r="B105" s="144"/>
      <c r="C105" s="144"/>
      <c r="D105" s="144"/>
    </row>
    <row r="106" spans="2:4" ht="16.5">
      <c r="B106" s="144"/>
      <c r="C106" s="144"/>
      <c r="D106" s="144"/>
    </row>
    <row r="107" spans="2:4" ht="16.5">
      <c r="B107" s="144"/>
      <c r="C107" s="144"/>
      <c r="D107" s="144"/>
    </row>
  </sheetData>
  <sheetProtection password="AF00" sheet="1"/>
  <mergeCells count="8">
    <mergeCell ref="A9:A11"/>
    <mergeCell ref="B9:B11"/>
    <mergeCell ref="C9:C11"/>
    <mergeCell ref="B7:C7"/>
    <mergeCell ref="B1:C1"/>
    <mergeCell ref="B3:C3"/>
    <mergeCell ref="B5:C5"/>
    <mergeCell ref="B6:C6"/>
  </mergeCells>
  <printOptions horizontalCentered="1"/>
  <pageMargins left="0.1968503937007874" right="0.1968503937007874" top="0.65" bottom="0.984251968503937" header="0.31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V62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10.125" style="8" bestFit="1" customWidth="1"/>
    <col min="2" max="3" width="9.125" style="8" customWidth="1"/>
    <col min="4" max="4" width="24.25390625" style="8" customWidth="1"/>
    <col min="5" max="5" width="17.375" style="8" customWidth="1"/>
    <col min="6" max="6" width="18.00390625" style="8" customWidth="1"/>
    <col min="7" max="7" width="17.125" style="8" customWidth="1"/>
    <col min="8" max="16384" width="9.125" style="8" customWidth="1"/>
  </cols>
  <sheetData>
    <row r="1" spans="4:10" ht="15.75">
      <c r="D1" s="527" t="s">
        <v>487</v>
      </c>
      <c r="E1" s="527"/>
      <c r="F1" s="527"/>
      <c r="G1" s="527"/>
      <c r="H1" s="18"/>
      <c r="I1" s="18"/>
      <c r="J1" s="18"/>
    </row>
    <row r="2" spans="2:7" ht="9" customHeight="1">
      <c r="B2" s="545"/>
      <c r="C2" s="545"/>
      <c r="D2" s="545"/>
      <c r="E2" s="545"/>
      <c r="F2" s="545"/>
      <c r="G2" s="545"/>
    </row>
    <row r="3" spans="2:7" ht="15.75">
      <c r="B3" s="529"/>
      <c r="C3" s="529"/>
      <c r="D3" s="529"/>
      <c r="E3" s="529"/>
      <c r="F3" s="529"/>
      <c r="G3" s="529"/>
    </row>
    <row r="4" ht="12.75" customHeight="1"/>
    <row r="5" spans="2:7" s="9" customFormat="1" ht="15.75">
      <c r="B5" s="529" t="s">
        <v>8</v>
      </c>
      <c r="C5" s="529"/>
      <c r="D5" s="529"/>
      <c r="E5" s="529"/>
      <c r="F5" s="529"/>
      <c r="G5" s="529"/>
    </row>
    <row r="6" spans="2:7" s="9" customFormat="1" ht="15.75">
      <c r="B6" s="529" t="s">
        <v>11</v>
      </c>
      <c r="C6" s="529"/>
      <c r="D6" s="529"/>
      <c r="E6" s="529"/>
      <c r="F6" s="529"/>
      <c r="G6" s="529"/>
    </row>
    <row r="7" spans="2:7" ht="15.75">
      <c r="B7" s="532" t="s">
        <v>467</v>
      </c>
      <c r="C7" s="532"/>
      <c r="D7" s="532"/>
      <c r="E7" s="532"/>
      <c r="F7" s="532"/>
      <c r="G7" s="532"/>
    </row>
    <row r="8" ht="15">
      <c r="G8" s="42" t="s">
        <v>383</v>
      </c>
    </row>
    <row r="9" spans="1:7" ht="15">
      <c r="A9" s="546" t="s">
        <v>395</v>
      </c>
      <c r="B9" s="533" t="s">
        <v>3</v>
      </c>
      <c r="C9" s="534"/>
      <c r="D9" s="534"/>
      <c r="E9" s="534"/>
      <c r="F9" s="535"/>
      <c r="G9" s="542" t="s">
        <v>4</v>
      </c>
    </row>
    <row r="10" spans="1:7" ht="15">
      <c r="A10" s="547"/>
      <c r="B10" s="536"/>
      <c r="C10" s="537"/>
      <c r="D10" s="537"/>
      <c r="E10" s="537"/>
      <c r="F10" s="538"/>
      <c r="G10" s="543"/>
    </row>
    <row r="11" spans="1:7" ht="15">
      <c r="A11" s="548"/>
      <c r="B11" s="539"/>
      <c r="C11" s="540"/>
      <c r="D11" s="540"/>
      <c r="E11" s="540"/>
      <c r="F11" s="541"/>
      <c r="G11" s="544"/>
    </row>
    <row r="12" spans="2:7" ht="15.75">
      <c r="B12" s="38"/>
      <c r="C12" s="38"/>
      <c r="D12" s="38"/>
      <c r="E12" s="38"/>
      <c r="F12" s="38"/>
      <c r="G12" s="39"/>
    </row>
    <row r="13" spans="1:7" ht="15.75">
      <c r="A13" s="391" t="s">
        <v>18</v>
      </c>
      <c r="B13" s="40" t="s">
        <v>12</v>
      </c>
      <c r="C13" s="38"/>
      <c r="D13" s="38"/>
      <c r="E13" s="38"/>
      <c r="F13" s="38"/>
      <c r="G13" s="39"/>
    </row>
    <row r="14" spans="1:7" ht="15.75" customHeight="1">
      <c r="A14" s="391" t="s">
        <v>446</v>
      </c>
      <c r="B14" s="530" t="s">
        <v>13</v>
      </c>
      <c r="C14" s="530"/>
      <c r="D14" s="530"/>
      <c r="E14" s="530"/>
      <c r="F14" s="530"/>
      <c r="G14" s="28"/>
    </row>
    <row r="15" spans="1:7" ht="20.25" customHeight="1">
      <c r="A15" s="391"/>
      <c r="B15" s="19"/>
      <c r="C15" s="19"/>
      <c r="D15" s="19"/>
      <c r="E15" s="19"/>
      <c r="F15" s="19"/>
      <c r="G15" s="28"/>
    </row>
    <row r="16" spans="1:256" ht="15.75">
      <c r="A16" s="391" t="s">
        <v>407</v>
      </c>
      <c r="B16" s="32" t="s">
        <v>10</v>
      </c>
      <c r="C16" s="32"/>
      <c r="D16" s="32"/>
      <c r="E16" s="32"/>
      <c r="F16" s="32"/>
      <c r="G16" s="28">
        <v>85600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15.75">
      <c r="A17" s="391" t="s">
        <v>447</v>
      </c>
      <c r="B17" s="32" t="s">
        <v>353</v>
      </c>
      <c r="C17" s="32"/>
      <c r="D17" s="32"/>
      <c r="E17" s="32"/>
      <c r="F17" s="32"/>
      <c r="G17" s="28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15.75">
      <c r="A18" s="391" t="s">
        <v>448</v>
      </c>
      <c r="B18" s="299" t="s">
        <v>450</v>
      </c>
      <c r="C18" s="32"/>
      <c r="D18" s="32"/>
      <c r="E18" s="32"/>
      <c r="F18" s="32"/>
      <c r="G18" s="28">
        <v>42300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5.75">
      <c r="A19" s="391" t="s">
        <v>449</v>
      </c>
      <c r="B19" s="299" t="s">
        <v>451</v>
      </c>
      <c r="C19" s="32"/>
      <c r="D19" s="32"/>
      <c r="E19" s="32"/>
      <c r="F19" s="32"/>
      <c r="G19" s="28">
        <f>28000</f>
        <v>28000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15.75">
      <c r="A20" s="391" t="s">
        <v>469</v>
      </c>
      <c r="B20" s="299" t="s">
        <v>470</v>
      </c>
      <c r="C20" s="32"/>
      <c r="D20" s="32"/>
      <c r="E20" s="32"/>
      <c r="F20" s="32"/>
      <c r="G20" s="28">
        <v>3525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25.5" customHeight="1">
      <c r="A21" s="391" t="s">
        <v>463</v>
      </c>
      <c r="B21" s="11" t="s">
        <v>462</v>
      </c>
      <c r="C21" s="32"/>
      <c r="D21" s="32"/>
      <c r="E21" s="32"/>
      <c r="F21" s="32"/>
      <c r="G21" s="28">
        <v>25000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7" ht="35.25" customHeight="1">
      <c r="A22" s="391"/>
      <c r="B22" s="530" t="s">
        <v>14</v>
      </c>
      <c r="C22" s="531"/>
      <c r="D22" s="531"/>
      <c r="E22" s="531"/>
      <c r="F22" s="531"/>
      <c r="G22" s="41">
        <f>G16+G18+G19+G21+G20</f>
        <v>184425</v>
      </c>
    </row>
    <row r="23" spans="1:7" ht="17.25" customHeight="1">
      <c r="A23" s="391"/>
      <c r="B23" s="297"/>
      <c r="C23" s="298"/>
      <c r="D23" s="298"/>
      <c r="E23" s="298"/>
      <c r="F23" s="298"/>
      <c r="G23" s="28"/>
    </row>
    <row r="24" spans="1:7" ht="17.25" customHeight="1">
      <c r="A24" s="391"/>
      <c r="B24" s="530"/>
      <c r="C24" s="531"/>
      <c r="D24" s="531"/>
      <c r="E24" s="531"/>
      <c r="F24" s="531"/>
      <c r="G24" s="28"/>
    </row>
    <row r="25" spans="1:7" ht="18" customHeight="1">
      <c r="A25" s="391"/>
      <c r="B25" s="297"/>
      <c r="C25" s="298"/>
      <c r="D25" s="298"/>
      <c r="E25" s="298"/>
      <c r="F25" s="298"/>
      <c r="G25" s="28"/>
    </row>
    <row r="26" spans="1:9" ht="26.25" customHeight="1">
      <c r="A26" s="391"/>
      <c r="B26" s="37" t="s">
        <v>15</v>
      </c>
      <c r="C26" s="19"/>
      <c r="D26" s="19"/>
      <c r="E26" s="19"/>
      <c r="F26" s="19"/>
      <c r="G26" s="41">
        <f>G22</f>
        <v>184425</v>
      </c>
      <c r="H26" s="13"/>
      <c r="I26" s="13"/>
    </row>
    <row r="27" spans="2:9" ht="12.75" customHeight="1">
      <c r="B27" s="37"/>
      <c r="C27" s="19"/>
      <c r="D27" s="19"/>
      <c r="E27" s="19"/>
      <c r="F27" s="19"/>
      <c r="G27" s="28"/>
      <c r="H27" s="13"/>
      <c r="I27" s="13"/>
    </row>
    <row r="28" spans="2:7" ht="15.75">
      <c r="B28" s="19"/>
      <c r="C28" s="19"/>
      <c r="D28" s="19"/>
      <c r="E28" s="19"/>
      <c r="F28" s="19"/>
      <c r="G28" s="19"/>
    </row>
    <row r="29" spans="2:7" ht="15.75">
      <c r="B29" s="19"/>
      <c r="C29" s="19"/>
      <c r="D29" s="19"/>
      <c r="E29" s="19"/>
      <c r="F29" s="19"/>
      <c r="G29" s="19"/>
    </row>
    <row r="30" spans="2:7" ht="15.75">
      <c r="B30" s="19"/>
      <c r="C30" s="19"/>
      <c r="D30" s="19"/>
      <c r="E30" s="19"/>
      <c r="F30" s="19"/>
      <c r="G30" s="19"/>
    </row>
    <row r="31" spans="2:7" ht="15.75">
      <c r="B31" s="19"/>
      <c r="C31" s="19"/>
      <c r="D31" s="19"/>
      <c r="E31" s="19"/>
      <c r="F31" s="19"/>
      <c r="G31" s="19"/>
    </row>
    <row r="32" spans="2:7" ht="15.75">
      <c r="B32" s="19"/>
      <c r="C32" s="19"/>
      <c r="D32" s="19"/>
      <c r="E32" s="19"/>
      <c r="F32" s="19"/>
      <c r="G32" s="19"/>
    </row>
    <row r="33" spans="2:7" ht="15.75">
      <c r="B33" s="19"/>
      <c r="C33" s="19"/>
      <c r="D33" s="19"/>
      <c r="E33" s="19"/>
      <c r="F33" s="19"/>
      <c r="G33" s="19"/>
    </row>
    <row r="34" spans="2:7" ht="15.75">
      <c r="B34" s="19"/>
      <c r="C34" s="19"/>
      <c r="D34" s="19"/>
      <c r="E34" s="19"/>
      <c r="F34" s="19"/>
      <c r="G34" s="19"/>
    </row>
    <row r="35" spans="2:7" ht="15.75">
      <c r="B35" s="19"/>
      <c r="C35" s="19"/>
      <c r="D35" s="19"/>
      <c r="E35" s="19"/>
      <c r="F35" s="19"/>
      <c r="G35" s="19"/>
    </row>
    <row r="36" spans="2:7" ht="15.75">
      <c r="B36" s="19"/>
      <c r="C36" s="19"/>
      <c r="D36" s="19"/>
      <c r="E36" s="19"/>
      <c r="F36" s="19"/>
      <c r="G36" s="19"/>
    </row>
    <row r="37" spans="2:7" ht="15.75">
      <c r="B37" s="19"/>
      <c r="C37" s="19"/>
      <c r="D37" s="19"/>
      <c r="E37" s="19"/>
      <c r="F37" s="19"/>
      <c r="G37" s="19"/>
    </row>
    <row r="38" spans="2:7" ht="15.75">
      <c r="B38" s="19"/>
      <c r="C38" s="19"/>
      <c r="D38" s="19"/>
      <c r="E38" s="19"/>
      <c r="F38" s="19"/>
      <c r="G38" s="19"/>
    </row>
    <row r="39" spans="2:7" ht="15.75">
      <c r="B39" s="19"/>
      <c r="C39" s="19"/>
      <c r="D39" s="19"/>
      <c r="E39" s="19"/>
      <c r="F39" s="19"/>
      <c r="G39" s="19"/>
    </row>
    <row r="40" spans="2:7" ht="15.75">
      <c r="B40" s="19"/>
      <c r="C40" s="19"/>
      <c r="D40" s="19"/>
      <c r="E40" s="19"/>
      <c r="F40" s="19"/>
      <c r="G40" s="19"/>
    </row>
    <row r="41" spans="2:7" ht="15.75">
      <c r="B41" s="19"/>
      <c r="C41" s="19"/>
      <c r="D41" s="19"/>
      <c r="E41" s="19"/>
      <c r="F41" s="19"/>
      <c r="G41" s="19"/>
    </row>
    <row r="42" spans="2:7" ht="15.75">
      <c r="B42" s="19"/>
      <c r="C42" s="19"/>
      <c r="D42" s="19"/>
      <c r="E42" s="19"/>
      <c r="F42" s="19"/>
      <c r="G42" s="19"/>
    </row>
    <row r="43" spans="2:7" ht="15.75">
      <c r="B43" s="19"/>
      <c r="C43" s="19"/>
      <c r="D43" s="19"/>
      <c r="E43" s="19"/>
      <c r="F43" s="19"/>
      <c r="G43" s="19"/>
    </row>
    <row r="44" spans="2:7" ht="15.75">
      <c r="B44" s="19"/>
      <c r="C44" s="19"/>
      <c r="D44" s="19"/>
      <c r="E44" s="19"/>
      <c r="F44" s="19"/>
      <c r="G44" s="19"/>
    </row>
    <row r="45" spans="2:7" ht="15.75">
      <c r="B45" s="19"/>
      <c r="C45" s="19"/>
      <c r="D45" s="19"/>
      <c r="E45" s="19"/>
      <c r="F45" s="19"/>
      <c r="G45" s="19"/>
    </row>
    <row r="46" spans="2:7" ht="15.75">
      <c r="B46" s="19"/>
      <c r="C46" s="19"/>
      <c r="D46" s="19"/>
      <c r="E46" s="19"/>
      <c r="F46" s="19"/>
      <c r="G46" s="19"/>
    </row>
    <row r="47" spans="2:7" ht="15.75">
      <c r="B47" s="19"/>
      <c r="C47" s="19"/>
      <c r="D47" s="19"/>
      <c r="E47" s="19"/>
      <c r="F47" s="19"/>
      <c r="G47" s="19"/>
    </row>
    <row r="48" spans="2:7" ht="15.75">
      <c r="B48" s="19"/>
      <c r="C48" s="19"/>
      <c r="D48" s="19"/>
      <c r="E48" s="19"/>
      <c r="F48" s="19"/>
      <c r="G48" s="19"/>
    </row>
    <row r="49" spans="2:7" ht="15.75">
      <c r="B49" s="19"/>
      <c r="C49" s="19"/>
      <c r="D49" s="19"/>
      <c r="E49" s="19"/>
      <c r="F49" s="19"/>
      <c r="G49" s="19"/>
    </row>
    <row r="50" spans="2:7" ht="15.75">
      <c r="B50" s="19"/>
      <c r="C50" s="19"/>
      <c r="D50" s="19"/>
      <c r="E50" s="19"/>
      <c r="F50" s="19"/>
      <c r="G50" s="19"/>
    </row>
    <row r="51" spans="2:7" ht="15.75">
      <c r="B51" s="19"/>
      <c r="C51" s="19"/>
      <c r="D51" s="19"/>
      <c r="E51" s="19"/>
      <c r="F51" s="19"/>
      <c r="G51" s="19"/>
    </row>
    <row r="52" spans="2:7" ht="15.75">
      <c r="B52" s="19"/>
      <c r="C52" s="19"/>
      <c r="D52" s="19"/>
      <c r="E52" s="19"/>
      <c r="F52" s="19"/>
      <c r="G52" s="19"/>
    </row>
    <row r="53" spans="2:7" ht="15.75">
      <c r="B53" s="19"/>
      <c r="C53" s="19"/>
      <c r="D53" s="19"/>
      <c r="E53" s="19"/>
      <c r="F53" s="19"/>
      <c r="G53" s="19"/>
    </row>
    <row r="54" spans="2:7" ht="15.75">
      <c r="B54" s="19"/>
      <c r="C54" s="19"/>
      <c r="D54" s="19"/>
      <c r="E54" s="19"/>
      <c r="F54" s="19"/>
      <c r="G54" s="19"/>
    </row>
    <row r="55" spans="2:7" ht="15.75">
      <c r="B55" s="19"/>
      <c r="C55" s="19"/>
      <c r="D55" s="19"/>
      <c r="E55" s="19"/>
      <c r="F55" s="19"/>
      <c r="G55" s="19"/>
    </row>
    <row r="56" spans="2:7" ht="15.75">
      <c r="B56" s="19"/>
      <c r="C56" s="19"/>
      <c r="D56" s="19"/>
      <c r="E56" s="19"/>
      <c r="F56" s="19"/>
      <c r="G56" s="19"/>
    </row>
    <row r="57" spans="2:7" ht="15.75">
      <c r="B57" s="19"/>
      <c r="C57" s="19"/>
      <c r="D57" s="19"/>
      <c r="E57" s="19"/>
      <c r="F57" s="19"/>
      <c r="G57" s="19"/>
    </row>
    <row r="58" spans="2:7" ht="15.75">
      <c r="B58" s="19"/>
      <c r="C58" s="19"/>
      <c r="D58" s="19"/>
      <c r="E58" s="19"/>
      <c r="F58" s="19"/>
      <c r="G58" s="19"/>
    </row>
    <row r="59" spans="2:7" ht="15.75">
      <c r="B59" s="19"/>
      <c r="C59" s="19"/>
      <c r="D59" s="19"/>
      <c r="E59" s="19"/>
      <c r="F59" s="19"/>
      <c r="G59" s="19"/>
    </row>
    <row r="60" spans="2:7" ht="15.75">
      <c r="B60" s="19"/>
      <c r="C60" s="19"/>
      <c r="D60" s="19"/>
      <c r="E60" s="19"/>
      <c r="F60" s="19"/>
      <c r="G60" s="19"/>
    </row>
    <row r="61" spans="2:7" ht="15.75">
      <c r="B61" s="19"/>
      <c r="C61" s="19"/>
      <c r="D61" s="19"/>
      <c r="E61" s="19"/>
      <c r="F61" s="19"/>
      <c r="G61" s="19"/>
    </row>
    <row r="62" spans="2:7" ht="15.75">
      <c r="B62" s="19"/>
      <c r="C62" s="19"/>
      <c r="D62" s="19"/>
      <c r="E62" s="19"/>
      <c r="F62" s="19"/>
      <c r="G62" s="19"/>
    </row>
  </sheetData>
  <sheetProtection password="AF00" sheet="1"/>
  <mergeCells count="12">
    <mergeCell ref="A9:A11"/>
    <mergeCell ref="B3:G3"/>
    <mergeCell ref="B24:F24"/>
    <mergeCell ref="B5:G5"/>
    <mergeCell ref="B6:G6"/>
    <mergeCell ref="B14:F14"/>
    <mergeCell ref="B22:F22"/>
    <mergeCell ref="D1:G1"/>
    <mergeCell ref="B7:G7"/>
    <mergeCell ref="B9:F11"/>
    <mergeCell ref="G9:G11"/>
    <mergeCell ref="B2:G2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4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10.875" style="0" customWidth="1"/>
    <col min="2" max="2" width="70.625" style="0" customWidth="1"/>
    <col min="3" max="3" width="11.875" style="0" customWidth="1"/>
    <col min="4" max="4" width="14.75390625" style="0" customWidth="1"/>
  </cols>
  <sheetData>
    <row r="1" spans="1:3" ht="12.75">
      <c r="A1" s="550" t="s">
        <v>488</v>
      </c>
      <c r="B1" s="550"/>
      <c r="C1" s="550"/>
    </row>
    <row r="3" spans="1:3" ht="12.75">
      <c r="A3" s="549"/>
      <c r="B3" s="549"/>
      <c r="C3" s="549"/>
    </row>
    <row r="5" spans="1:3" ht="12.75">
      <c r="A5" s="549" t="s">
        <v>8</v>
      </c>
      <c r="B5" s="549"/>
      <c r="C5" s="549"/>
    </row>
    <row r="6" spans="1:3" ht="12.75">
      <c r="A6" s="549" t="s">
        <v>394</v>
      </c>
      <c r="B6" s="549"/>
      <c r="C6" s="549"/>
    </row>
    <row r="7" ht="12.75">
      <c r="B7" s="348" t="s">
        <v>467</v>
      </c>
    </row>
    <row r="9" ht="13.5" thickBot="1"/>
    <row r="10" spans="1:3" ht="42.75" customHeight="1" thickBot="1">
      <c r="A10" s="359" t="s">
        <v>395</v>
      </c>
      <c r="B10" s="357" t="s">
        <v>3</v>
      </c>
      <c r="C10" s="358" t="s">
        <v>396</v>
      </c>
    </row>
    <row r="12" spans="1:2" ht="12.75">
      <c r="A12" t="s">
        <v>18</v>
      </c>
      <c r="B12" s="354" t="s">
        <v>397</v>
      </c>
    </row>
    <row r="14" spans="1:3" ht="12.75">
      <c r="A14" s="349" t="s">
        <v>409</v>
      </c>
      <c r="B14" t="s">
        <v>398</v>
      </c>
      <c r="C14" s="303">
        <v>60624470</v>
      </c>
    </row>
    <row r="16" spans="2:3" ht="12.75">
      <c r="B16" s="354" t="s">
        <v>246</v>
      </c>
      <c r="C16" s="355">
        <f>C14</f>
        <v>60624470</v>
      </c>
    </row>
    <row r="18" spans="1:2" ht="12.75">
      <c r="A18" t="s">
        <v>19</v>
      </c>
      <c r="B18" s="354" t="s">
        <v>401</v>
      </c>
    </row>
    <row r="19" spans="1:3" ht="12.75">
      <c r="A19" s="349" t="s">
        <v>418</v>
      </c>
      <c r="B19" t="s">
        <v>402</v>
      </c>
      <c r="C19" s="303">
        <v>250000</v>
      </c>
    </row>
    <row r="20" spans="2:3" ht="12.75">
      <c r="B20" t="s">
        <v>399</v>
      </c>
      <c r="C20" s="356">
        <v>67500</v>
      </c>
    </row>
    <row r="21" spans="2:3" ht="12.75">
      <c r="B21" s="354" t="s">
        <v>400</v>
      </c>
      <c r="C21" s="355">
        <f>C19+C20</f>
        <v>317500</v>
      </c>
    </row>
    <row r="24" spans="2:3" ht="12.75">
      <c r="B24" s="354" t="s">
        <v>403</v>
      </c>
      <c r="C24" s="355">
        <f>C16+C21</f>
        <v>60941970</v>
      </c>
    </row>
  </sheetData>
  <sheetProtection password="AF00" sheet="1"/>
  <mergeCells count="4">
    <mergeCell ref="A3:C3"/>
    <mergeCell ref="A5:C5"/>
    <mergeCell ref="A6:C6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Lok Ildikó</cp:lastModifiedBy>
  <cp:lastPrinted>2019-02-07T11:49:05Z</cp:lastPrinted>
  <dcterms:created xsi:type="dcterms:W3CDTF">2002-11-26T17:22:50Z</dcterms:created>
  <dcterms:modified xsi:type="dcterms:W3CDTF">2019-02-20T08:34:55Z</dcterms:modified>
  <cp:category/>
  <cp:version/>
  <cp:contentType/>
  <cp:contentStatus/>
</cp:coreProperties>
</file>