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KTV 2015 testületi" sheetId="22" r:id="rId1"/>
  </sheets>
  <definedNames>
    <definedName name="_xlnm.Print_Area" localSheetId="0">'KTV 2015 testületi'!$A$1:$F$490</definedName>
  </definedNames>
  <calcPr calcId="124519"/>
</workbook>
</file>

<file path=xl/calcChain.xml><?xml version="1.0" encoding="utf-8"?>
<calcChain xmlns="http://schemas.openxmlformats.org/spreadsheetml/2006/main">
  <c r="F483" i="22"/>
  <c r="E483"/>
  <c r="F30"/>
  <c r="F28"/>
  <c r="E28"/>
  <c r="F480"/>
  <c r="E480"/>
  <c r="F398"/>
  <c r="E398"/>
  <c r="F229"/>
  <c r="E229"/>
  <c r="E21"/>
  <c r="F481"/>
  <c r="E481"/>
  <c r="E462"/>
  <c r="E463" s="1"/>
  <c r="F462"/>
  <c r="F463" s="1"/>
  <c r="D458"/>
  <c r="D459"/>
  <c r="D460"/>
  <c r="D461"/>
  <c r="D462"/>
  <c r="C463"/>
  <c r="F451"/>
  <c r="E451"/>
  <c r="D450"/>
  <c r="D451" s="1"/>
  <c r="D457" s="1"/>
  <c r="D463" s="1"/>
  <c r="E92"/>
  <c r="E93" s="1"/>
  <c r="F92"/>
  <c r="F93" s="1"/>
  <c r="E99"/>
  <c r="F48"/>
  <c r="E48"/>
  <c r="E484" s="1"/>
  <c r="E184"/>
  <c r="E195"/>
  <c r="E197" s="1"/>
  <c r="E470" s="1"/>
  <c r="D485"/>
  <c r="E397"/>
  <c r="F391"/>
  <c r="F392" s="1"/>
  <c r="F473" s="1"/>
  <c r="E391"/>
  <c r="E392" s="1"/>
  <c r="E473" s="1"/>
  <c r="F384"/>
  <c r="E384"/>
  <c r="F327"/>
  <c r="E327"/>
  <c r="E108"/>
  <c r="E111" s="1"/>
  <c r="F108"/>
  <c r="E84"/>
  <c r="E85" s="1"/>
  <c r="F84"/>
  <c r="F81"/>
  <c r="C81"/>
  <c r="F97"/>
  <c r="F99" s="1"/>
  <c r="C97"/>
  <c r="C99" s="1"/>
  <c r="E71"/>
  <c r="E68"/>
  <c r="E185"/>
  <c r="E25"/>
  <c r="D483"/>
  <c r="E487"/>
  <c r="D481"/>
  <c r="C481"/>
  <c r="E215"/>
  <c r="E468" s="1"/>
  <c r="F39"/>
  <c r="E39"/>
  <c r="E377"/>
  <c r="E385" s="1"/>
  <c r="F377"/>
  <c r="F385" s="1"/>
  <c r="E340"/>
  <c r="C307"/>
  <c r="F304"/>
  <c r="F305"/>
  <c r="E306"/>
  <c r="F306" s="1"/>
  <c r="F303"/>
  <c r="E303"/>
  <c r="E307" s="1"/>
  <c r="E296"/>
  <c r="E469" s="1"/>
  <c r="E486"/>
  <c r="E242"/>
  <c r="E250" s="1"/>
  <c r="F162"/>
  <c r="E162"/>
  <c r="E163" s="1"/>
  <c r="E151"/>
  <c r="E471" s="1"/>
  <c r="E142"/>
  <c r="E143" s="1"/>
  <c r="E474" s="1"/>
  <c r="F125"/>
  <c r="E125"/>
  <c r="F122"/>
  <c r="D122"/>
  <c r="F46"/>
  <c r="E46"/>
  <c r="E52" s="1"/>
  <c r="F51"/>
  <c r="C51"/>
  <c r="C52" s="1"/>
  <c r="C39"/>
  <c r="C41" s="1"/>
  <c r="E41"/>
  <c r="F41"/>
  <c r="D119"/>
  <c r="D195"/>
  <c r="D197" s="1"/>
  <c r="D470" s="1"/>
  <c r="F409"/>
  <c r="F410" s="1"/>
  <c r="F397"/>
  <c r="D385"/>
  <c r="F366"/>
  <c r="F367" s="1"/>
  <c r="F296"/>
  <c r="F297" s="1"/>
  <c r="F288"/>
  <c r="F289" s="1"/>
  <c r="F279"/>
  <c r="F280" s="1"/>
  <c r="F262"/>
  <c r="F263" s="1"/>
  <c r="F257"/>
  <c r="F218"/>
  <c r="D218"/>
  <c r="F352"/>
  <c r="F355"/>
  <c r="D355"/>
  <c r="D356" s="1"/>
  <c r="D68"/>
  <c r="D72" s="1"/>
  <c r="F442"/>
  <c r="F443" s="1"/>
  <c r="D442"/>
  <c r="D443" s="1"/>
  <c r="F434"/>
  <c r="F435" s="1"/>
  <c r="D434"/>
  <c r="D435" s="1"/>
  <c r="F426"/>
  <c r="F427" s="1"/>
  <c r="D426"/>
  <c r="D427" s="1"/>
  <c r="D270"/>
  <c r="D336"/>
  <c r="D340" s="1"/>
  <c r="F339"/>
  <c r="F336"/>
  <c r="D167"/>
  <c r="D215"/>
  <c r="D216" s="1"/>
  <c r="D474"/>
  <c r="D473"/>
  <c r="D472"/>
  <c r="D469"/>
  <c r="F487"/>
  <c r="D487"/>
  <c r="F249"/>
  <c r="D242"/>
  <c r="D250" s="1"/>
  <c r="F241"/>
  <c r="F238"/>
  <c r="F215"/>
  <c r="F216" s="1"/>
  <c r="F195"/>
  <c r="F197" s="1"/>
  <c r="F470" s="1"/>
  <c r="F184"/>
  <c r="F185" s="1"/>
  <c r="F175"/>
  <c r="F176" s="1"/>
  <c r="F166"/>
  <c r="F163"/>
  <c r="F151"/>
  <c r="F153" s="1"/>
  <c r="F142"/>
  <c r="F143" s="1"/>
  <c r="F134"/>
  <c r="F135" s="1"/>
  <c r="F119"/>
  <c r="F126" s="1"/>
  <c r="D126"/>
  <c r="D108"/>
  <c r="D111" s="1"/>
  <c r="F110"/>
  <c r="F472" s="1"/>
  <c r="F71"/>
  <c r="F68"/>
  <c r="F65"/>
  <c r="F60"/>
  <c r="D14"/>
  <c r="D30" s="1"/>
  <c r="F25"/>
  <c r="F21"/>
  <c r="F14"/>
  <c r="F10"/>
  <c r="F318"/>
  <c r="F319" s="1"/>
  <c r="D318"/>
  <c r="D319" s="1"/>
  <c r="F417"/>
  <c r="F418" s="1"/>
  <c r="D417"/>
  <c r="D418" s="1"/>
  <c r="D184"/>
  <c r="D185" s="1"/>
  <c r="D220"/>
  <c r="F220" s="1"/>
  <c r="F221" s="1"/>
  <c r="C195"/>
  <c r="C197" s="1"/>
  <c r="C470" s="1"/>
  <c r="C487"/>
  <c r="C339"/>
  <c r="C184"/>
  <c r="C288"/>
  <c r="C65"/>
  <c r="C71"/>
  <c r="C68"/>
  <c r="C25"/>
  <c r="C473"/>
  <c r="C238"/>
  <c r="C21"/>
  <c r="C318"/>
  <c r="C319" s="1"/>
  <c r="C296"/>
  <c r="C297" s="1"/>
  <c r="C289"/>
  <c r="C279"/>
  <c r="C280" s="1"/>
  <c r="C270"/>
  <c r="C271" s="1"/>
  <c r="C262"/>
  <c r="C263" s="1"/>
  <c r="C257"/>
  <c r="C249"/>
  <c r="C241"/>
  <c r="C484" s="1"/>
  <c r="C229"/>
  <c r="C215"/>
  <c r="C468" s="1"/>
  <c r="C175"/>
  <c r="C176" s="1"/>
  <c r="C166"/>
  <c r="C162"/>
  <c r="C151"/>
  <c r="C153" s="1"/>
  <c r="C142"/>
  <c r="C143" s="1"/>
  <c r="C134"/>
  <c r="C135" s="1"/>
  <c r="C119"/>
  <c r="C126" s="1"/>
  <c r="C110"/>
  <c r="C472" s="1"/>
  <c r="C108"/>
  <c r="C60"/>
  <c r="C14"/>
  <c r="C30" s="1"/>
  <c r="C10"/>
  <c r="F469" l="1"/>
  <c r="F485"/>
  <c r="F482"/>
  <c r="E482"/>
  <c r="E489" s="1"/>
  <c r="F471"/>
  <c r="F484"/>
  <c r="E488"/>
  <c r="C485"/>
  <c r="F52"/>
  <c r="E72"/>
  <c r="F85"/>
  <c r="C471"/>
  <c r="E126"/>
  <c r="E167"/>
  <c r="F307"/>
  <c r="E271"/>
  <c r="E297"/>
  <c r="E475"/>
  <c r="C483"/>
  <c r="E30"/>
  <c r="F488"/>
  <c r="D488"/>
  <c r="E216"/>
  <c r="D468"/>
  <c r="F72"/>
  <c r="F111"/>
  <c r="F250"/>
  <c r="D486"/>
  <c r="F486"/>
  <c r="D271"/>
  <c r="F356"/>
  <c r="F242"/>
  <c r="D480"/>
  <c r="D471"/>
  <c r="F340"/>
  <c r="F271"/>
  <c r="F167"/>
  <c r="F474"/>
  <c r="D221"/>
  <c r="D484"/>
  <c r="F468"/>
  <c r="D482"/>
  <c r="D489" s="1"/>
  <c r="C216"/>
  <c r="C480"/>
  <c r="C488"/>
  <c r="C486"/>
  <c r="C469"/>
  <c r="C72"/>
  <c r="C474"/>
  <c r="C163"/>
  <c r="C167" s="1"/>
  <c r="C366"/>
  <c r="C367" s="1"/>
  <c r="C397"/>
  <c r="C398" s="1"/>
  <c r="C409"/>
  <c r="C410" s="1"/>
  <c r="C111"/>
  <c r="C84"/>
  <c r="C185"/>
  <c r="C377"/>
  <c r="C242"/>
  <c r="C250" s="1"/>
  <c r="C336"/>
  <c r="C352"/>
  <c r="C356" s="1"/>
  <c r="D475" l="1"/>
  <c r="F489"/>
  <c r="F475"/>
  <c r="C340"/>
  <c r="C482"/>
  <c r="C489" s="1"/>
  <c r="C385"/>
  <c r="C475"/>
  <c r="C85"/>
</calcChain>
</file>

<file path=xl/sharedStrings.xml><?xml version="1.0" encoding="utf-8"?>
<sst xmlns="http://schemas.openxmlformats.org/spreadsheetml/2006/main" count="810" uniqueCount="275">
  <si>
    <t>Bevételek összesen: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</si>
  <si>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</si>
  <si>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</si>
  <si>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</si>
  <si>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</si>
  <si>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</si>
  <si>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</si>
  <si>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</si>
  <si>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</si>
  <si>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</si>
  <si>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</si>
  <si>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</si>
  <si>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</si>
  <si>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</si>
  <si>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</si>
  <si>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</si>
  <si>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Működési célú pénzeszköz átadás ÁHT-én belülre összesen: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</si>
  <si>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</si>
  <si>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</si>
  <si>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</si>
  <si>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</si>
  <si>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</si>
  <si>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</si>
  <si>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Szolgáltatás ÁFA-ja</t>
  </si>
  <si>
    <t>Számlázott ÁFA befizetése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</si>
  <si>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</si>
  <si>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</si>
  <si>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</si>
  <si>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</si>
  <si>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Beiskolázási támogatás</t>
  </si>
  <si>
    <t>Csecsemőtámogatás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</si>
  <si>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</si>
  <si>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</si>
  <si>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</si>
  <si>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</si>
  <si>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</si>
  <si>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</si>
  <si>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</si>
  <si>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</si>
  <si>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</si>
  <si>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</si>
  <si>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</si>
  <si>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Kis értékű tárgyi eszköz beszerzése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</si>
  <si>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</si>
  <si>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</si>
  <si>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</si>
  <si>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</si>
  <si>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</si>
  <si>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Zöldterület gazdálkodással kapcsolatos feladatok</t>
  </si>
  <si>
    <t>Közvilágítás fenntartásának támogatáa</t>
  </si>
  <si>
    <t>Közutak fenntartásának támogatása</t>
  </si>
  <si>
    <t>Egyes szociális és gíermekjóléti feladatok támogatása</t>
  </si>
  <si>
    <t>Közös hivatal működési kiadásainak támogatása</t>
  </si>
  <si>
    <t>Önkormányzati támogatás helyi civil szervezeteknek</t>
  </si>
  <si>
    <t>EZER-JÓ Vidékfejlesztési Egyesület</t>
  </si>
  <si>
    <t>Gyermekétkeztetés üzemeltetési támogatássa</t>
  </si>
  <si>
    <t>Helyi adók összesen</t>
  </si>
  <si>
    <t xml:space="preserve">Települési önkormányzatok könyvtári, közművelődési feladatok támogatása </t>
  </si>
  <si>
    <t>B4</t>
  </si>
  <si>
    <t>K122</t>
  </si>
  <si>
    <t>K311</t>
  </si>
  <si>
    <t>K312</t>
  </si>
  <si>
    <t>K331</t>
  </si>
  <si>
    <t>K334</t>
  </si>
  <si>
    <t>K351</t>
  </si>
  <si>
    <t>K32</t>
  </si>
  <si>
    <t>K31</t>
  </si>
  <si>
    <t>Egyéb dologi kiadások</t>
  </si>
  <si>
    <t>K6</t>
  </si>
  <si>
    <t>Felújítási kiadások</t>
  </si>
  <si>
    <t>Felújítási kiadások Áfa</t>
  </si>
  <si>
    <t>K7</t>
  </si>
  <si>
    <t>K11</t>
  </si>
  <si>
    <t>Fejlesztési kiadások összesen:</t>
  </si>
  <si>
    <t>BURSA HUNGARICA ösztöndíj</t>
  </si>
  <si>
    <t>Egyéb üzemeltetési szolgáltatádsok</t>
  </si>
  <si>
    <t>Távhő szolgáltatás</t>
  </si>
  <si>
    <t>Köztemető fenntartása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</si>
  <si>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</si>
  <si>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</si>
  <si>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</si>
  <si>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</si>
  <si>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</si>
  <si>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</si>
  <si>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</si>
  <si>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</si>
  <si>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</si>
  <si>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</si>
  <si>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</si>
  <si>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</si>
  <si>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</si>
  <si>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</si>
  <si>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</si>
  <si>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</si>
  <si>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</si>
  <si>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</si>
  <si>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</si>
  <si>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</si>
  <si>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</si>
  <si>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Települési támogatás</t>
  </si>
  <si>
    <t>K463</t>
  </si>
  <si>
    <t>Ellátottak pénzbeni juttatásai</t>
  </si>
  <si>
    <t>K4818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</si>
  <si>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</si>
  <si>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</si>
  <si>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</si>
  <si>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</si>
  <si>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</si>
  <si>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</si>
  <si>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</si>
  <si>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</si>
  <si>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</si>
  <si>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</si>
  <si>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</si>
  <si>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</si>
  <si>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</si>
  <si>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B63</t>
  </si>
  <si>
    <t>Egyéb működési célú átvett pénzeszközök</t>
  </si>
  <si>
    <t>Foglalkoztatottak személyi juttatásai</t>
  </si>
  <si>
    <t xml:space="preserve">Munkaadókat terhelő járulékok </t>
  </si>
  <si>
    <t>K352</t>
  </si>
  <si>
    <t>Dologi kiadások összesen</t>
  </si>
  <si>
    <t>K64</t>
  </si>
  <si>
    <t>K67</t>
  </si>
  <si>
    <t>Kisértékű tárgyi eszközök beszerzése áfa</t>
  </si>
  <si>
    <t>Beruházások</t>
  </si>
  <si>
    <t>Kommunikációs szolgáltatási kiadások</t>
  </si>
  <si>
    <t>Kommunikációs szolgáltatások igénybevétele</t>
  </si>
  <si>
    <t>B343</t>
  </si>
  <si>
    <t>B35107</t>
  </si>
  <si>
    <t>B355</t>
  </si>
  <si>
    <t>B354</t>
  </si>
  <si>
    <t>B11</t>
  </si>
  <si>
    <t>K91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</si>
  <si>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</si>
  <si>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</si>
  <si>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</si>
  <si>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</si>
  <si>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</si>
  <si>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</si>
  <si>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</si>
  <si>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</si>
  <si>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</si>
  <si>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</si>
  <si>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</si>
  <si>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</si>
  <si>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</si>
  <si>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</si>
  <si>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</si>
  <si>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</si>
  <si>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</si>
  <si>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</si>
  <si>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</si>
  <si>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</si>
  <si>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</si>
  <si>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</si>
  <si>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</si>
  <si>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</si>
  <si>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Előző évi pénzmaradvány</t>
  </si>
  <si>
    <t>Különféle befizetések és egyéb dologi kiadások (ÁFA)</t>
  </si>
  <si>
    <t>Szolgáltatások kiadásai (közüzemi díjak, karbantartás)</t>
  </si>
  <si>
    <t>K51</t>
  </si>
  <si>
    <t>Különféle befizetések  (ÁFA)</t>
  </si>
  <si>
    <t>Fejlesztési kiadások összesen</t>
  </si>
  <si>
    <t>Fejlesztési kiadások ÁFA</t>
  </si>
  <si>
    <t>Felújítási kiadások ÁFA</t>
  </si>
  <si>
    <t>045160 Közutak, hidak, alagutak üzemeltetése, fenntartása</t>
  </si>
  <si>
    <t>Önkormányzati segélyek (települési támogatás)</t>
  </si>
  <si>
    <t>Lakásértékesítés bevételei</t>
  </si>
  <si>
    <t>064010 Közvilágítás</t>
  </si>
  <si>
    <t>Egyéb dologi kiadások (ÁFA)</t>
  </si>
  <si>
    <t>Szolgáltatás bevételei</t>
  </si>
  <si>
    <t>074032 Ifjúság - egészségügyi gondozás</t>
  </si>
  <si>
    <t>106020 Lakhatással, lakásfenntartással összefüggő ellátások</t>
  </si>
  <si>
    <t>104060 Gyermekek, családok életminőségét javító ellátások</t>
  </si>
  <si>
    <t>Készletbeszerzés ÁFA</t>
  </si>
  <si>
    <t>Belföldi kiadás finanszirozásai összesen:</t>
  </si>
  <si>
    <t>Beruházások összesen:</t>
  </si>
  <si>
    <t>Eszközhasználati díj</t>
  </si>
  <si>
    <t>Eszközhasználati díj ÁFA</t>
  </si>
  <si>
    <t>Bérleti díjak, lakbérbevétel, közterület foglalás</t>
  </si>
  <si>
    <t>Általános tartalék</t>
  </si>
  <si>
    <t>Rovatkód</t>
  </si>
  <si>
    <t>B405</t>
  </si>
  <si>
    <t>Ellátási díjak</t>
  </si>
  <si>
    <t>Gyermekétkeztetési támogatása</t>
  </si>
  <si>
    <t>OEP finanszírozási többlet (Isztimér mük kiad. Hozzájárulás  63  fő)</t>
  </si>
  <si>
    <t xml:space="preserve">OEP finanszírozási többlet (Kincsesbánya műk kiad.  98 fő hozzájárulás </t>
  </si>
  <si>
    <t>018030 Támogatás célú finanszírozási műveletek</t>
  </si>
  <si>
    <t>K62</t>
  </si>
  <si>
    <t>galéria építése</t>
  </si>
  <si>
    <t>Galéria ÁFA</t>
  </si>
  <si>
    <t>Felújítási kiadások (járda,buszöböl)</t>
  </si>
  <si>
    <t>Fejlesztési kiadások (Rendezési Terv II. Ütem)</t>
  </si>
  <si>
    <t>Fejlesztési kiadások (közvilágítás bővítés + járda építés Rákóczi út irányába)</t>
  </si>
  <si>
    <t>Kis értékű eszközbeszerzés (székek)</t>
  </si>
  <si>
    <t>Kis értékű eszközbeszerzés ÁFA-ja</t>
  </si>
  <si>
    <t>Kincsesbánya Község Önkormányzata 2016. évi költségvetése</t>
  </si>
  <si>
    <t>096015 Gyermekétkeztetés köznevelési intézményben</t>
  </si>
  <si>
    <t>082044 Könyvtári szolgáltatások</t>
  </si>
  <si>
    <t>016080 Kiemelt állami és önkormányzati rendezvények</t>
  </si>
  <si>
    <t>szakfeladatos</t>
  </si>
  <si>
    <t>Adatok Ft-ban</t>
  </si>
  <si>
    <t>Módosított előirányzat</t>
  </si>
  <si>
    <t>011130 Önkormányzatok és önkormányzati hivatalok jogalkotó és általános igazgatési tevékenysége</t>
  </si>
  <si>
    <t>052020 Szennyvízgyűjtése, tisztítása, elhelyezése</t>
  </si>
  <si>
    <t>066020 Város- községgazdálkodási egyéb szolgáltatások</t>
  </si>
  <si>
    <t>107060 Egyéb szociális pénzbeli és természetbeni ellátások, támogatások</t>
  </si>
  <si>
    <t>13350 Az önkormányzati vagyonnal való gazdálkodással kapcsolatos feladatok</t>
  </si>
  <si>
    <t>013360 Más szerv részére végzett pénzügyi-gazdálkodási, üzemeltetési, egyéb szolgáltatások</t>
  </si>
  <si>
    <t>900020 Önkormányzatok funkcióra nem sorolható bevételei államháztartáson kívülről</t>
  </si>
  <si>
    <t>018010 Önkormányzatok elszámolásai a központi költésgvetéssel</t>
  </si>
  <si>
    <t>074031 Család és nővédelmi egészségügyi gondozás</t>
  </si>
  <si>
    <t>041233 Hosszabb időtartamú közfoglalkoztatás</t>
  </si>
  <si>
    <t>084031 Civil szervezetek működési támogatása</t>
  </si>
  <si>
    <t>082092 Közművelődés - hagyományos közösségi kulturális értékek gondozása</t>
  </si>
  <si>
    <t>082091 Közművelődés - közösségi és társadalmi részvétel fejlesztése</t>
  </si>
  <si>
    <t>091140 Óvodai nevelés, ellátás működési feladatai</t>
  </si>
  <si>
    <t>066010 Zöldterület-kezelés</t>
  </si>
  <si>
    <t>072112 Háziorvosi ügyeleti ellátás</t>
  </si>
  <si>
    <t xml:space="preserve">Működési célú pénzeszköz átadás ÁHT-én belülre </t>
  </si>
  <si>
    <t>Működési célú pénzeszköz átadás összesen:</t>
  </si>
  <si>
    <t>107051 Szociális étkeztetés</t>
  </si>
  <si>
    <t>104042 Család- és gyermekjóléti szolgáltatások</t>
  </si>
  <si>
    <t>K914</t>
  </si>
  <si>
    <t>Államháztartáson belüli megelőlegezések visszafizetése</t>
  </si>
  <si>
    <t>Felújítási kiadások áfa</t>
  </si>
  <si>
    <t>107052 Házi segítségnyújtás</t>
  </si>
  <si>
    <t>Kisértékű tárgyi eszköz beszerzése</t>
  </si>
  <si>
    <t>Kisértékű tárgyi eszköz beszerzése áfa</t>
  </si>
  <si>
    <t>Fejlesztési kiadások öszesen:</t>
  </si>
  <si>
    <t>Karbantartási kisjavítási kiadások</t>
  </si>
  <si>
    <t>2015. évi áthúzódó bérkompenzáció összege</t>
  </si>
  <si>
    <t>2016. évi bérkompenzáció</t>
  </si>
  <si>
    <t>Kisértékű eszközök beszerzése(Szauna kályha)</t>
  </si>
  <si>
    <t>Kisértékű eszközök beszerzése(Szauna kályha) ÁFA</t>
  </si>
  <si>
    <t>K5021</t>
  </si>
  <si>
    <t>Helyi önk. Elöző évi befizetései</t>
  </si>
  <si>
    <t>Egyéb működési célú kiadások</t>
  </si>
  <si>
    <t>Változás        I.</t>
  </si>
  <si>
    <t>Változás    II.</t>
  </si>
  <si>
    <t>Működési c. támogatások visszatérülése</t>
  </si>
  <si>
    <t>Karbantartási, kisjavítási szolgáltatások</t>
  </si>
  <si>
    <t>Fizetendő általános forgalmi adó</t>
  </si>
  <si>
    <t>K71</t>
  </si>
  <si>
    <t>K74</t>
  </si>
  <si>
    <t>Felújítási kiadások öszesen:</t>
  </si>
  <si>
    <t>Ingatlanok felújítása</t>
  </si>
  <si>
    <t>Ingatlanok felújítás Áfa</t>
  </si>
  <si>
    <t>Kincsesbánya Önkormányzat 2016. évi bevételei</t>
  </si>
  <si>
    <t>B3699</t>
  </si>
  <si>
    <t>Egyéb közhatalmi bevételek</t>
  </si>
  <si>
    <t>Készlezbeszerzés</t>
  </si>
  <si>
    <t>Egyéb megtérülések</t>
  </si>
  <si>
    <t>Felújítási kiadások(Kincsesi u., Iskola u. buszöböl)</t>
  </si>
  <si>
    <t>Felújíttási kiadások ÁFA</t>
  </si>
  <si>
    <t>Felújytási kiadások összesen:</t>
  </si>
  <si>
    <t>Víz-és csatorna szolgáltatás támogatása</t>
  </si>
  <si>
    <t>Nyári diákmunka támogatása</t>
  </si>
  <si>
    <t>Óvoda villamossági felújítása</t>
  </si>
  <si>
    <t>Óvoda villamossági felújítása ÁFA</t>
  </si>
  <si>
    <t>Felújítási kiadások összesen</t>
  </si>
  <si>
    <t>B65</t>
  </si>
  <si>
    <t>Működési célú átvett pénzeszközök</t>
  </si>
  <si>
    <t xml:space="preserve">Működési célú pénzeszközök összesen: </t>
  </si>
  <si>
    <t xml:space="preserve">Müködési célú pénzeszköz átadás </t>
  </si>
  <si>
    <t xml:space="preserve">Működési célú péneszközátadás összesen: </t>
  </si>
  <si>
    <t>Működési célú péneszköztadás(szoc kölcsön)</t>
  </si>
  <si>
    <t>Működési célú pénzeszközátvétel (szockölcsön törl.)</t>
  </si>
  <si>
    <t>Átvett pénzeszköz összesen</t>
  </si>
  <si>
    <t>92120 Köznevelési intézmény működtetési feladatai</t>
  </si>
  <si>
    <t>104037 Intézményen kivüli gyermekétkeztetés</t>
  </si>
  <si>
    <t>Felújítási kiadáok összesen:</t>
  </si>
  <si>
    <t>Kincsesbánya Önkormányzat 2016. évi kiadásai</t>
  </si>
  <si>
    <t>8.  melléklet a 12/2016.(XI.28.) önkormányzati rendelethez</t>
  </si>
</sst>
</file>

<file path=xl/styles.xml><?xml version="1.0" encoding="utf-8"?>
<styleSheet xmlns="http://schemas.openxmlformats.org/spreadsheetml/2006/main">
  <fonts count="21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/>
    </xf>
    <xf numFmtId="3" fontId="2" fillId="3" borderId="1" xfId="0" applyNumberFormat="1" applyFont="1" applyFill="1" applyBorder="1"/>
    <xf numFmtId="3" fontId="7" fillId="3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3" borderId="0" xfId="0" applyFont="1" applyFill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/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8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 shrinkToFit="1"/>
    </xf>
    <xf numFmtId="0" fontId="18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9" fillId="3" borderId="0" xfId="0" applyNumberFormat="1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18" fillId="0" borderId="0" xfId="0" applyNumberFormat="1" applyFont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2" fillId="3" borderId="0" xfId="0" applyNumberFormat="1" applyFont="1" applyFill="1" applyAlignment="1">
      <alignment vertical="center"/>
    </xf>
    <xf numFmtId="0" fontId="7" fillId="3" borderId="2" xfId="0" applyFont="1" applyFill="1" applyBorder="1" applyAlignment="1">
      <alignment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3" fontId="2" fillId="3" borderId="6" xfId="0" applyNumberFormat="1" applyFont="1" applyFill="1" applyBorder="1" applyAlignment="1">
      <alignment horizontal="right" vertical="center"/>
    </xf>
    <xf numFmtId="3" fontId="7" fillId="3" borderId="6" xfId="0" applyNumberFormat="1" applyFont="1" applyFill="1" applyBorder="1" applyAlignment="1">
      <alignment horizontal="right" vertical="center"/>
    </xf>
    <xf numFmtId="3" fontId="11" fillId="2" borderId="6" xfId="0" applyNumberFormat="1" applyFont="1" applyFill="1" applyBorder="1" applyAlignment="1">
      <alignment horizontal="right" vertical="center"/>
    </xf>
    <xf numFmtId="3" fontId="11" fillId="2" borderId="3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 wrapText="1"/>
    </xf>
    <xf numFmtId="3" fontId="7" fillId="3" borderId="5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left" vertical="center" wrapText="1"/>
    </xf>
    <xf numFmtId="3" fontId="2" fillId="3" borderId="5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19" fillId="3" borderId="1" xfId="0" applyNumberFormat="1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3" fontId="2" fillId="0" borderId="5" xfId="0" applyNumberFormat="1" applyFont="1" applyBorder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4" fillId="3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3" fontId="11" fillId="2" borderId="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3" fontId="1" fillId="0" borderId="5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2" fillId="3" borderId="6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0" fontId="20" fillId="3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149225</xdr:rowOff>
    </xdr:to>
    <xdr:pic>
      <xdr:nvPicPr>
        <xdr:cNvPr id="2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2</xdr:row>
      <xdr:rowOff>0</xdr:rowOff>
    </xdr:from>
    <xdr:to>
      <xdr:col>1</xdr:col>
      <xdr:colOff>2343150</xdr:colOff>
      <xdr:row>5</xdr:row>
      <xdr:rowOff>88900</xdr:rowOff>
    </xdr:to>
    <xdr:pic>
      <xdr:nvPicPr>
        <xdr:cNvPr id="3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</xdr:row>
      <xdr:rowOff>0</xdr:rowOff>
    </xdr:from>
    <xdr:to>
      <xdr:col>1</xdr:col>
      <xdr:colOff>2428875</xdr:colOff>
      <xdr:row>4</xdr:row>
      <xdr:rowOff>168275</xdr:rowOff>
    </xdr:to>
    <xdr:pic>
      <xdr:nvPicPr>
        <xdr:cNvPr id="4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2"/>
  <sheetViews>
    <sheetView tabSelected="1" view="pageBreakPreview" zoomScaleSheetLayoutView="100" workbookViewId="0">
      <selection sqref="A1:F1"/>
    </sheetView>
  </sheetViews>
  <sheetFormatPr defaultRowHeight="15.75"/>
  <cols>
    <col min="1" max="1" width="6.7109375" style="47" customWidth="1"/>
    <col min="2" max="2" width="48" style="15" customWidth="1"/>
    <col min="3" max="3" width="13.7109375" style="15" customWidth="1"/>
    <col min="4" max="4" width="12.42578125" style="1" customWidth="1"/>
    <col min="5" max="5" width="14.42578125" style="1" customWidth="1"/>
    <col min="6" max="6" width="15.5703125" style="1" customWidth="1"/>
    <col min="7" max="7" width="18" style="1" customWidth="1"/>
    <col min="8" max="16384" width="9.140625" style="1"/>
  </cols>
  <sheetData>
    <row r="1" spans="1:6" ht="14.25">
      <c r="A1" s="203" t="s">
        <v>274</v>
      </c>
      <c r="B1" s="203"/>
      <c r="C1" s="203"/>
      <c r="D1" s="203"/>
      <c r="E1" s="203"/>
      <c r="F1" s="203"/>
    </row>
    <row r="2" spans="1:6" s="2" customFormat="1" ht="20.25" customHeight="1">
      <c r="A2" s="204" t="s">
        <v>197</v>
      </c>
      <c r="B2" s="204"/>
      <c r="C2" s="204"/>
      <c r="D2" s="204"/>
      <c r="E2" s="204"/>
      <c r="F2" s="204"/>
    </row>
    <row r="3" spans="1:6" ht="18">
      <c r="A3" s="205" t="s">
        <v>201</v>
      </c>
      <c r="B3" s="205"/>
      <c r="C3" s="205"/>
      <c r="D3" s="205"/>
      <c r="E3" s="205"/>
      <c r="F3" s="205"/>
    </row>
    <row r="4" spans="1:6">
      <c r="B4" s="49"/>
      <c r="C4" s="93" t="s">
        <v>202</v>
      </c>
    </row>
    <row r="5" spans="1:6" ht="14.25" customHeight="1">
      <c r="A5" s="177" t="s">
        <v>182</v>
      </c>
      <c r="B5" s="198" t="s">
        <v>204</v>
      </c>
      <c r="C5" s="176" t="s">
        <v>8</v>
      </c>
      <c r="D5" s="172" t="s">
        <v>239</v>
      </c>
      <c r="E5" s="172" t="s">
        <v>240</v>
      </c>
      <c r="F5" s="166" t="s">
        <v>203</v>
      </c>
    </row>
    <row r="6" spans="1:6" ht="14.25" customHeight="1">
      <c r="A6" s="177"/>
      <c r="B6" s="199"/>
      <c r="C6" s="176"/>
      <c r="D6" s="173"/>
      <c r="E6" s="173"/>
      <c r="F6" s="166"/>
    </row>
    <row r="7" spans="1:6" ht="14.25" customHeight="1">
      <c r="A7" s="177"/>
      <c r="B7" s="200"/>
      <c r="C7" s="178"/>
      <c r="D7" s="174"/>
      <c r="E7" s="174"/>
      <c r="F7" s="166"/>
    </row>
    <row r="8" spans="1:6" ht="18" customHeight="1">
      <c r="A8" s="189" t="s">
        <v>34</v>
      </c>
      <c r="B8" s="189"/>
      <c r="C8" s="189"/>
      <c r="D8" s="189"/>
      <c r="E8" s="189"/>
      <c r="F8" s="189"/>
    </row>
    <row r="9" spans="1:6">
      <c r="A9" s="124" t="s">
        <v>58</v>
      </c>
      <c r="B9" s="129" t="s">
        <v>22</v>
      </c>
      <c r="C9" s="48">
        <v>350000</v>
      </c>
      <c r="D9" s="29"/>
      <c r="E9" s="29"/>
      <c r="F9" s="29">
        <v>350000</v>
      </c>
    </row>
    <row r="10" spans="1:6" s="69" customFormat="1" ht="18" customHeight="1">
      <c r="A10" s="207" t="s">
        <v>103</v>
      </c>
      <c r="B10" s="207"/>
      <c r="C10" s="68">
        <f>C9</f>
        <v>350000</v>
      </c>
      <c r="D10" s="130"/>
      <c r="E10" s="130"/>
      <c r="F10" s="68">
        <f>F9</f>
        <v>350000</v>
      </c>
    </row>
    <row r="11" spans="1:6" ht="18" customHeight="1">
      <c r="A11" s="206" t="s">
        <v>35</v>
      </c>
      <c r="B11" s="206"/>
      <c r="C11" s="206"/>
      <c r="D11" s="206"/>
      <c r="E11" s="206"/>
      <c r="F11" s="206"/>
    </row>
    <row r="12" spans="1:6" s="19" customFormat="1" ht="12.75">
      <c r="A12" s="26" t="s">
        <v>59</v>
      </c>
      <c r="B12" s="62" t="s">
        <v>4</v>
      </c>
      <c r="C12" s="26">
        <v>6312000</v>
      </c>
      <c r="D12" s="23">
        <v>0</v>
      </c>
      <c r="E12" s="23"/>
      <c r="F12" s="26">
        <v>6312000</v>
      </c>
    </row>
    <row r="13" spans="1:6" s="19" customFormat="1" ht="12.75">
      <c r="A13" s="26" t="s">
        <v>148</v>
      </c>
      <c r="B13" s="62" t="s">
        <v>3</v>
      </c>
      <c r="C13" s="26">
        <v>2910321</v>
      </c>
      <c r="D13" s="23">
        <v>-540000</v>
      </c>
      <c r="E13" s="23"/>
      <c r="F13" s="23">
        <v>2370321</v>
      </c>
    </row>
    <row r="14" spans="1:6" s="42" customFormat="1" ht="14.25">
      <c r="A14" s="36" t="s">
        <v>72</v>
      </c>
      <c r="B14" s="131" t="s">
        <v>4</v>
      </c>
      <c r="C14" s="36">
        <f>C12+C13</f>
        <v>9222321</v>
      </c>
      <c r="D14" s="28">
        <f>SUM(D13)</f>
        <v>-540000</v>
      </c>
      <c r="E14" s="28"/>
      <c r="F14" s="28">
        <f>SUM(F12:F13)</f>
        <v>8682321</v>
      </c>
    </row>
    <row r="15" spans="1:6" s="42" customFormat="1" ht="14.25">
      <c r="A15" s="36" t="s">
        <v>86</v>
      </c>
      <c r="B15" s="131" t="s">
        <v>5</v>
      </c>
      <c r="C15" s="36">
        <v>2785848</v>
      </c>
      <c r="D15" s="28"/>
      <c r="E15" s="28"/>
      <c r="F15" s="36">
        <v>2785848</v>
      </c>
    </row>
    <row r="16" spans="1:6" s="19" customFormat="1" ht="12.75">
      <c r="A16" s="26" t="s">
        <v>66</v>
      </c>
      <c r="B16" s="62" t="s">
        <v>78</v>
      </c>
      <c r="C16" s="26">
        <v>583846</v>
      </c>
      <c r="D16" s="23"/>
      <c r="E16" s="23"/>
      <c r="F16" s="26">
        <v>583846</v>
      </c>
    </row>
    <row r="17" spans="1:7" s="19" customFormat="1" ht="12.75">
      <c r="A17" s="26" t="s">
        <v>65</v>
      </c>
      <c r="B17" s="62" t="s">
        <v>79</v>
      </c>
      <c r="C17" s="26">
        <v>1206037</v>
      </c>
      <c r="D17" s="23"/>
      <c r="E17" s="23"/>
      <c r="F17" s="26">
        <v>1206037</v>
      </c>
    </row>
    <row r="18" spans="1:7" s="19" customFormat="1" ht="12.75">
      <c r="A18" s="26" t="s">
        <v>80</v>
      </c>
      <c r="B18" s="62" t="s">
        <v>160</v>
      </c>
      <c r="C18" s="26">
        <v>5708661</v>
      </c>
      <c r="D18" s="23"/>
      <c r="E18" s="23"/>
      <c r="F18" s="26">
        <v>5708661</v>
      </c>
    </row>
    <row r="19" spans="1:7" s="19" customFormat="1" ht="12.75">
      <c r="A19" s="26" t="s">
        <v>82</v>
      </c>
      <c r="B19" s="62" t="s">
        <v>83</v>
      </c>
      <c r="C19" s="26">
        <v>300000</v>
      </c>
      <c r="D19" s="23"/>
      <c r="E19" s="23"/>
      <c r="F19" s="26">
        <v>300000</v>
      </c>
    </row>
    <row r="20" spans="1:7" s="19" customFormat="1" ht="12.75">
      <c r="A20" s="26" t="s">
        <v>84</v>
      </c>
      <c r="B20" s="62" t="s">
        <v>159</v>
      </c>
      <c r="C20" s="26">
        <v>2074607</v>
      </c>
      <c r="D20" s="23"/>
      <c r="E20" s="23">
        <v>5</v>
      </c>
      <c r="F20" s="26">
        <v>2074612</v>
      </c>
    </row>
    <row r="21" spans="1:7" s="42" customFormat="1" ht="14.25">
      <c r="A21" s="36" t="s">
        <v>85</v>
      </c>
      <c r="B21" s="131" t="s">
        <v>1</v>
      </c>
      <c r="C21" s="36">
        <f>SUM(C16:C20)</f>
        <v>9873151</v>
      </c>
      <c r="D21" s="28"/>
      <c r="E21" s="28">
        <f>SUM(E20)</f>
        <v>5</v>
      </c>
      <c r="F21" s="36">
        <f>SUM(F16:F20)</f>
        <v>9873156</v>
      </c>
    </row>
    <row r="22" spans="1:7" s="42" customFormat="1" ht="28.5">
      <c r="A22" s="36" t="s">
        <v>161</v>
      </c>
      <c r="B22" s="131" t="s">
        <v>16</v>
      </c>
      <c r="C22" s="36">
        <v>6331763</v>
      </c>
      <c r="D22" s="38">
        <v>-3299000</v>
      </c>
      <c r="E22" s="28"/>
      <c r="F22" s="28">
        <v>3032763</v>
      </c>
    </row>
    <row r="23" spans="1:7" s="19" customFormat="1" ht="12.75">
      <c r="A23" s="26" t="s">
        <v>68</v>
      </c>
      <c r="B23" s="62" t="s">
        <v>193</v>
      </c>
      <c r="C23" s="26">
        <v>3550000</v>
      </c>
      <c r="D23" s="23"/>
      <c r="E23" s="23">
        <v>111239</v>
      </c>
      <c r="F23" s="26">
        <v>3661239</v>
      </c>
    </row>
    <row r="24" spans="1:7" s="19" customFormat="1" ht="12.75">
      <c r="A24" s="26" t="s">
        <v>68</v>
      </c>
      <c r="B24" s="62" t="s">
        <v>164</v>
      </c>
      <c r="C24" s="26">
        <v>958500</v>
      </c>
      <c r="D24" s="23"/>
      <c r="E24" s="23">
        <v>30035</v>
      </c>
      <c r="F24" s="26">
        <v>988535</v>
      </c>
    </row>
    <row r="25" spans="1:7" s="42" customFormat="1" ht="14.25">
      <c r="A25" s="36" t="s">
        <v>68</v>
      </c>
      <c r="B25" s="131" t="s">
        <v>163</v>
      </c>
      <c r="C25" s="36">
        <f>C23+C24</f>
        <v>4508500</v>
      </c>
      <c r="D25" s="28"/>
      <c r="E25" s="28">
        <f>SUM(E23:E24)</f>
        <v>141274</v>
      </c>
      <c r="F25" s="28">
        <f>SUM(F23:F24)</f>
        <v>4649774</v>
      </c>
    </row>
    <row r="26" spans="1:7" s="42" customFormat="1" ht="14.25">
      <c r="A26" s="26" t="s">
        <v>244</v>
      </c>
      <c r="B26" s="62" t="s">
        <v>69</v>
      </c>
      <c r="C26" s="26"/>
      <c r="D26" s="23"/>
      <c r="E26" s="23">
        <v>200000</v>
      </c>
      <c r="F26" s="23">
        <v>200000</v>
      </c>
    </row>
    <row r="27" spans="1:7" s="42" customFormat="1" ht="14.25">
      <c r="A27" s="26" t="s">
        <v>245</v>
      </c>
      <c r="B27" s="62" t="s">
        <v>70</v>
      </c>
      <c r="C27" s="26"/>
      <c r="D27" s="23"/>
      <c r="E27" s="23">
        <v>54000</v>
      </c>
      <c r="F27" s="23">
        <v>54000</v>
      </c>
    </row>
    <row r="28" spans="1:7" s="42" customFormat="1" ht="14.25">
      <c r="A28" s="36" t="s">
        <v>71</v>
      </c>
      <c r="B28" s="131" t="s">
        <v>272</v>
      </c>
      <c r="C28" s="36"/>
      <c r="D28" s="28"/>
      <c r="E28" s="28">
        <f>SUM(E26:E27)</f>
        <v>254000</v>
      </c>
      <c r="F28" s="28">
        <f>SUM(F26:F27)</f>
        <v>254000</v>
      </c>
    </row>
    <row r="29" spans="1:7" s="19" customFormat="1" ht="12.75">
      <c r="A29" s="26" t="s">
        <v>151</v>
      </c>
      <c r="B29" s="62" t="s">
        <v>181</v>
      </c>
      <c r="C29" s="26">
        <v>6200000</v>
      </c>
      <c r="D29" s="23">
        <v>-4919760</v>
      </c>
      <c r="E29" s="23">
        <v>-1129083</v>
      </c>
      <c r="F29" s="23">
        <v>151157</v>
      </c>
    </row>
    <row r="30" spans="1:7" s="5" customFormat="1">
      <c r="A30" s="207" t="s">
        <v>92</v>
      </c>
      <c r="B30" s="207"/>
      <c r="C30" s="68">
        <f>SUM(C14+C15+C21+C22++C25+C29)</f>
        <v>38921583</v>
      </c>
      <c r="D30" s="122">
        <f>SUM(D14:D29)</f>
        <v>-8758760</v>
      </c>
      <c r="E30" s="122">
        <f>SUM(E25:E29)</f>
        <v>-479809</v>
      </c>
      <c r="F30" s="122">
        <f>F14+F15+F21+F22+F25+F29+F28</f>
        <v>29429019</v>
      </c>
      <c r="G30" s="83"/>
    </row>
    <row r="31" spans="1:7" s="5" customFormat="1">
      <c r="A31" s="88"/>
      <c r="B31" s="88"/>
      <c r="C31" s="89"/>
      <c r="F31" s="1"/>
      <c r="G31" s="83"/>
    </row>
    <row r="32" spans="1:7" s="5" customFormat="1" ht="14.25" customHeight="1">
      <c r="A32" s="177" t="s">
        <v>182</v>
      </c>
      <c r="B32" s="179" t="s">
        <v>205</v>
      </c>
      <c r="C32" s="176" t="s">
        <v>8</v>
      </c>
      <c r="D32" s="172" t="s">
        <v>239</v>
      </c>
      <c r="E32" s="172" t="s">
        <v>240</v>
      </c>
      <c r="F32" s="166" t="s">
        <v>203</v>
      </c>
      <c r="G32" s="83"/>
    </row>
    <row r="33" spans="1:7" s="5" customFormat="1" ht="14.25" customHeight="1">
      <c r="A33" s="177"/>
      <c r="B33" s="179"/>
      <c r="C33" s="176"/>
      <c r="D33" s="173"/>
      <c r="E33" s="173"/>
      <c r="F33" s="166"/>
      <c r="G33" s="83"/>
    </row>
    <row r="34" spans="1:7" s="5" customFormat="1" ht="14.25" customHeight="1">
      <c r="A34" s="177"/>
      <c r="B34" s="179"/>
      <c r="C34" s="178"/>
      <c r="D34" s="174"/>
      <c r="E34" s="174"/>
      <c r="F34" s="166"/>
      <c r="G34" s="83"/>
    </row>
    <row r="35" spans="1:7" s="5" customFormat="1" ht="18" customHeight="1">
      <c r="A35" s="167" t="s">
        <v>34</v>
      </c>
      <c r="B35" s="168"/>
      <c r="C35" s="168"/>
      <c r="D35" s="168"/>
      <c r="E35" s="168"/>
      <c r="F35" s="168"/>
      <c r="G35" s="83"/>
    </row>
    <row r="36" spans="1:7" s="21" customFormat="1" ht="14.25" customHeight="1">
      <c r="A36" s="25" t="s">
        <v>58</v>
      </c>
      <c r="B36" s="25" t="s">
        <v>178</v>
      </c>
      <c r="C36" s="31">
        <v>5000420</v>
      </c>
      <c r="D36" s="54"/>
      <c r="E36" s="26">
        <v>967962</v>
      </c>
      <c r="F36" s="26">
        <v>5968382</v>
      </c>
      <c r="G36" s="91"/>
    </row>
    <row r="37" spans="1:7" s="21" customFormat="1" ht="14.25" customHeight="1">
      <c r="A37" s="25" t="s">
        <v>58</v>
      </c>
      <c r="B37" s="25" t="s">
        <v>179</v>
      </c>
      <c r="C37" s="31">
        <v>1350113</v>
      </c>
      <c r="D37" s="54"/>
      <c r="E37" s="26">
        <v>261352</v>
      </c>
      <c r="F37" s="26">
        <v>1611465</v>
      </c>
      <c r="G37" s="91"/>
    </row>
    <row r="38" spans="1:7" s="21" customFormat="1" ht="14.25" customHeight="1">
      <c r="A38" s="25" t="s">
        <v>58</v>
      </c>
      <c r="B38" s="25" t="s">
        <v>253</v>
      </c>
      <c r="C38" s="31"/>
      <c r="D38" s="54"/>
      <c r="E38" s="26">
        <v>8103</v>
      </c>
      <c r="F38" s="26">
        <v>8103</v>
      </c>
      <c r="G38" s="91"/>
    </row>
    <row r="39" spans="1:7" s="21" customFormat="1" ht="14.25" customHeight="1">
      <c r="A39" s="43" t="s">
        <v>58</v>
      </c>
      <c r="B39" s="43" t="s">
        <v>11</v>
      </c>
      <c r="C39" s="90">
        <f>SUM(C36:C37)</f>
        <v>6350533</v>
      </c>
      <c r="D39" s="95"/>
      <c r="E39" s="28">
        <f>SUM(E36:E38)</f>
        <v>1237417</v>
      </c>
      <c r="F39" s="28">
        <f>SUM(F36:F38)</f>
        <v>7587950</v>
      </c>
      <c r="G39" s="91"/>
    </row>
    <row r="40" spans="1:7" ht="14.25" customHeight="1">
      <c r="A40" s="43" t="s">
        <v>156</v>
      </c>
      <c r="B40" s="43" t="s">
        <v>241</v>
      </c>
      <c r="C40" s="90"/>
      <c r="D40" s="95"/>
      <c r="E40" s="23">
        <v>708900</v>
      </c>
      <c r="F40" s="28">
        <v>708900</v>
      </c>
      <c r="G40" s="22"/>
    </row>
    <row r="41" spans="1:7" s="46" customFormat="1" ht="18" customHeight="1">
      <c r="A41" s="180" t="s">
        <v>103</v>
      </c>
      <c r="B41" s="181"/>
      <c r="C41" s="77">
        <f>SUM(C39:C40)</f>
        <v>6350533</v>
      </c>
      <c r="D41" s="96"/>
      <c r="E41" s="122">
        <f>SUM(E40+E39)</f>
        <v>1946317</v>
      </c>
      <c r="F41" s="76">
        <f>SUM(F40+F39)</f>
        <v>8296850</v>
      </c>
      <c r="G41" s="84"/>
    </row>
    <row r="42" spans="1:7" s="5" customFormat="1" ht="18" customHeight="1">
      <c r="A42" s="167" t="s">
        <v>35</v>
      </c>
      <c r="B42" s="168"/>
      <c r="C42" s="168"/>
      <c r="D42" s="168"/>
      <c r="E42" s="168"/>
      <c r="F42" s="168"/>
      <c r="G42" s="83"/>
    </row>
    <row r="43" spans="1:7" s="5" customFormat="1">
      <c r="A43" s="25" t="s">
        <v>63</v>
      </c>
      <c r="B43" s="25" t="s">
        <v>242</v>
      </c>
      <c r="C43" s="31"/>
      <c r="D43" s="98"/>
      <c r="E43" s="23">
        <v>34707</v>
      </c>
      <c r="F43" s="23">
        <v>34707</v>
      </c>
      <c r="G43" s="83"/>
    </row>
    <row r="44" spans="1:7" s="5" customFormat="1">
      <c r="A44" s="25" t="s">
        <v>64</v>
      </c>
      <c r="B44" s="37" t="s">
        <v>162</v>
      </c>
      <c r="C44" s="31"/>
      <c r="D44" s="98"/>
      <c r="E44" s="23">
        <v>9371</v>
      </c>
      <c r="F44" s="23">
        <v>9371</v>
      </c>
      <c r="G44" s="83"/>
    </row>
    <row r="45" spans="1:7" s="5" customFormat="1">
      <c r="A45" s="25" t="s">
        <v>120</v>
      </c>
      <c r="B45" s="25" t="s">
        <v>243</v>
      </c>
      <c r="C45" s="31"/>
      <c r="D45" s="98"/>
      <c r="E45" s="23">
        <v>1229314</v>
      </c>
      <c r="F45" s="23">
        <v>1229314</v>
      </c>
      <c r="G45" s="83"/>
    </row>
    <row r="46" spans="1:7" s="5" customFormat="1">
      <c r="A46" s="43" t="s">
        <v>85</v>
      </c>
      <c r="B46" s="43" t="s">
        <v>40</v>
      </c>
      <c r="C46" s="90"/>
      <c r="D46" s="106"/>
      <c r="E46" s="28">
        <f>SUM(E43:E45)</f>
        <v>1273392</v>
      </c>
      <c r="F46" s="28">
        <f>SUM(F43:F45)</f>
        <v>1273392</v>
      </c>
      <c r="G46" s="83"/>
    </row>
    <row r="47" spans="1:7" s="5" customFormat="1">
      <c r="A47" s="155" t="s">
        <v>149</v>
      </c>
      <c r="B47" s="155" t="s">
        <v>265</v>
      </c>
      <c r="C47" s="156"/>
      <c r="D47" s="95"/>
      <c r="E47" s="23">
        <v>7533600</v>
      </c>
      <c r="F47" s="23">
        <v>7533600</v>
      </c>
      <c r="G47" s="83"/>
    </row>
    <row r="48" spans="1:7" s="5" customFormat="1">
      <c r="A48" s="43" t="s">
        <v>149</v>
      </c>
      <c r="B48" s="43" t="s">
        <v>266</v>
      </c>
      <c r="C48" s="90"/>
      <c r="D48" s="106"/>
      <c r="E48" s="28">
        <f>SUM(E47)</f>
        <v>7533600</v>
      </c>
      <c r="F48" s="28">
        <f>SUM(F47)</f>
        <v>7533600</v>
      </c>
      <c r="G48" s="83"/>
    </row>
    <row r="49" spans="1:7" s="5" customFormat="1">
      <c r="A49" s="25" t="s">
        <v>71</v>
      </c>
      <c r="B49" s="25" t="s">
        <v>69</v>
      </c>
      <c r="C49" s="31">
        <v>7832905</v>
      </c>
      <c r="D49" s="98"/>
      <c r="E49" s="98"/>
      <c r="F49" s="23">
        <v>7832905</v>
      </c>
      <c r="G49" s="83"/>
    </row>
    <row r="50" spans="1:7" s="5" customFormat="1">
      <c r="A50" s="25" t="s">
        <v>71</v>
      </c>
      <c r="B50" s="25" t="s">
        <v>226</v>
      </c>
      <c r="C50" s="31">
        <v>2114884</v>
      </c>
      <c r="D50" s="98"/>
      <c r="E50" s="98"/>
      <c r="F50" s="23">
        <v>2114884</v>
      </c>
      <c r="G50" s="83"/>
    </row>
    <row r="51" spans="1:7" s="5" customFormat="1">
      <c r="A51" s="43" t="s">
        <v>71</v>
      </c>
      <c r="B51" s="43" t="s">
        <v>25</v>
      </c>
      <c r="C51" s="90">
        <f>SUM(C49:C50)</f>
        <v>9947789</v>
      </c>
      <c r="D51" s="98"/>
      <c r="E51" s="98"/>
      <c r="F51" s="28">
        <f>SUM(F49:F50)</f>
        <v>9947789</v>
      </c>
      <c r="G51" s="83"/>
    </row>
    <row r="52" spans="1:7" s="5" customFormat="1">
      <c r="A52" s="180" t="s">
        <v>92</v>
      </c>
      <c r="B52" s="181"/>
      <c r="C52" s="77">
        <f>SUM(C51)</f>
        <v>9947789</v>
      </c>
      <c r="D52" s="98"/>
      <c r="E52" s="122">
        <f>E46+E51+E48</f>
        <v>8806992</v>
      </c>
      <c r="F52" s="24">
        <f>F46+F51+F48</f>
        <v>18754781</v>
      </c>
      <c r="G52" s="83"/>
    </row>
    <row r="53" spans="1:7" s="5" customFormat="1">
      <c r="A53" s="88"/>
      <c r="B53" s="88"/>
      <c r="C53" s="89"/>
      <c r="F53" s="11"/>
      <c r="G53" s="83"/>
    </row>
    <row r="54" spans="1:7" ht="14.25" customHeight="1">
      <c r="A54" s="177" t="s">
        <v>182</v>
      </c>
      <c r="B54" s="210" t="s">
        <v>206</v>
      </c>
      <c r="C54" s="176" t="s">
        <v>8</v>
      </c>
      <c r="D54" s="172" t="s">
        <v>239</v>
      </c>
      <c r="E54" s="172" t="s">
        <v>240</v>
      </c>
      <c r="F54" s="166" t="s">
        <v>203</v>
      </c>
    </row>
    <row r="55" spans="1:7" ht="14.25">
      <c r="A55" s="177"/>
      <c r="B55" s="210"/>
      <c r="C55" s="176"/>
      <c r="D55" s="173"/>
      <c r="E55" s="173"/>
      <c r="F55" s="166"/>
    </row>
    <row r="56" spans="1:7" ht="1.5" customHeight="1">
      <c r="A56" s="177"/>
      <c r="B56" s="210"/>
      <c r="C56" s="178"/>
      <c r="D56" s="174"/>
      <c r="E56" s="174"/>
      <c r="F56" s="166"/>
    </row>
    <row r="57" spans="1:7" s="4" customFormat="1" ht="18" customHeight="1">
      <c r="A57" s="169" t="s">
        <v>35</v>
      </c>
      <c r="B57" s="170"/>
      <c r="C57" s="170"/>
      <c r="D57" s="170"/>
      <c r="E57" s="170"/>
      <c r="F57" s="171"/>
    </row>
    <row r="58" spans="1:7" s="19" customFormat="1" ht="12.75">
      <c r="A58" s="99" t="s">
        <v>72</v>
      </c>
      <c r="B58" s="100" t="s">
        <v>2</v>
      </c>
      <c r="C58" s="102">
        <v>5395000</v>
      </c>
      <c r="D58" s="27"/>
      <c r="E58" s="27"/>
      <c r="F58" s="23">
        <v>5395000</v>
      </c>
    </row>
    <row r="59" spans="1:7" s="19" customFormat="1" ht="12.75">
      <c r="A59" s="54" t="s">
        <v>72</v>
      </c>
      <c r="B59" s="37" t="s">
        <v>3</v>
      </c>
      <c r="C59" s="103">
        <v>360000</v>
      </c>
      <c r="D59" s="27"/>
      <c r="E59" s="27"/>
      <c r="F59" s="23">
        <v>360000</v>
      </c>
    </row>
    <row r="60" spans="1:7" s="42" customFormat="1" ht="14.25">
      <c r="A60" s="74" t="s">
        <v>72</v>
      </c>
      <c r="B60" s="53" t="s">
        <v>4</v>
      </c>
      <c r="C60" s="104">
        <f>SUM(C58+C59)</f>
        <v>5755000</v>
      </c>
      <c r="D60" s="106"/>
      <c r="E60" s="106"/>
      <c r="F60" s="28">
        <f>SUM(F58:F59)</f>
        <v>5755000</v>
      </c>
    </row>
    <row r="61" spans="1:7" s="42" customFormat="1" ht="14.25">
      <c r="A61" s="74" t="s">
        <v>86</v>
      </c>
      <c r="B61" s="53" t="s">
        <v>6</v>
      </c>
      <c r="C61" s="104">
        <v>1579339</v>
      </c>
      <c r="D61" s="106"/>
      <c r="E61" s="106"/>
      <c r="F61" s="28">
        <v>1579339</v>
      </c>
    </row>
    <row r="62" spans="1:7" s="19" customFormat="1" ht="12.75">
      <c r="A62" s="54" t="s">
        <v>66</v>
      </c>
      <c r="B62" s="37" t="s">
        <v>88</v>
      </c>
      <c r="C62" s="103">
        <v>1483435</v>
      </c>
      <c r="D62" s="27"/>
      <c r="E62" s="27"/>
      <c r="F62" s="23">
        <v>1483435</v>
      </c>
    </row>
    <row r="63" spans="1:7" s="19" customFormat="1" ht="12.75">
      <c r="A63" s="54" t="s">
        <v>80</v>
      </c>
      <c r="B63" s="37" t="s">
        <v>91</v>
      </c>
      <c r="C63" s="103">
        <v>1707100</v>
      </c>
      <c r="D63" s="27"/>
      <c r="E63" s="27"/>
      <c r="F63" s="23">
        <v>1707100</v>
      </c>
    </row>
    <row r="64" spans="1:7" s="19" customFormat="1" ht="12.75">
      <c r="A64" s="54" t="s">
        <v>84</v>
      </c>
      <c r="B64" s="37" t="s">
        <v>162</v>
      </c>
      <c r="C64" s="103">
        <v>1136322</v>
      </c>
      <c r="D64" s="27"/>
      <c r="E64" s="27"/>
      <c r="F64" s="23">
        <v>1136322</v>
      </c>
    </row>
    <row r="65" spans="1:7" s="42" customFormat="1" ht="14.25">
      <c r="A65" s="74" t="s">
        <v>85</v>
      </c>
      <c r="B65" s="53" t="s">
        <v>7</v>
      </c>
      <c r="C65" s="104">
        <f>SUM(C62:C64)</f>
        <v>4326857</v>
      </c>
      <c r="D65" s="106"/>
      <c r="E65" s="106"/>
      <c r="F65" s="28">
        <f>SUM(F62:F64)</f>
        <v>4326857</v>
      </c>
    </row>
    <row r="66" spans="1:7" s="20" customFormat="1" ht="25.5">
      <c r="A66" s="54" t="s">
        <v>68</v>
      </c>
      <c r="B66" s="37" t="s">
        <v>194</v>
      </c>
      <c r="C66" s="103">
        <v>5361342</v>
      </c>
      <c r="D66" s="23">
        <v>605900</v>
      </c>
      <c r="E66" s="23">
        <v>200000</v>
      </c>
      <c r="F66" s="125">
        <v>6167242</v>
      </c>
    </row>
    <row r="67" spans="1:7" s="20" customFormat="1" ht="12.75">
      <c r="A67" s="54" t="s">
        <v>68</v>
      </c>
      <c r="B67" s="37" t="s">
        <v>164</v>
      </c>
      <c r="C67" s="103">
        <v>1447562</v>
      </c>
      <c r="D67" s="23">
        <v>163593</v>
      </c>
      <c r="E67" s="23">
        <v>54000</v>
      </c>
      <c r="F67" s="125">
        <v>1665155</v>
      </c>
    </row>
    <row r="68" spans="1:7" s="12" customFormat="1" ht="14.25">
      <c r="A68" s="74" t="s">
        <v>68</v>
      </c>
      <c r="B68" s="53" t="s">
        <v>73</v>
      </c>
      <c r="C68" s="104">
        <f>C66+C67</f>
        <v>6808904</v>
      </c>
      <c r="D68" s="24">
        <f>SUM(D66:D67)</f>
        <v>769493</v>
      </c>
      <c r="E68" s="24">
        <f>SUM(E58:E67)</f>
        <v>254000</v>
      </c>
      <c r="F68" s="28">
        <f>SUM(F66:F67)</f>
        <v>7832397</v>
      </c>
    </row>
    <row r="69" spans="1:7" s="19" customFormat="1" ht="12.75">
      <c r="A69" s="54" t="s">
        <v>71</v>
      </c>
      <c r="B69" s="37" t="s">
        <v>192</v>
      </c>
      <c r="C69" s="103">
        <v>3300900</v>
      </c>
      <c r="D69" s="27"/>
      <c r="E69" s="23">
        <v>-3300900</v>
      </c>
      <c r="F69" s="23">
        <v>0</v>
      </c>
    </row>
    <row r="70" spans="1:7" s="19" customFormat="1" ht="12.75">
      <c r="A70" s="54" t="s">
        <v>71</v>
      </c>
      <c r="B70" s="37" t="s">
        <v>165</v>
      </c>
      <c r="C70" s="103">
        <v>891243</v>
      </c>
      <c r="D70" s="27"/>
      <c r="E70" s="23">
        <v>-891243</v>
      </c>
      <c r="F70" s="23">
        <v>0</v>
      </c>
    </row>
    <row r="71" spans="1:7" s="42" customFormat="1" ht="14.25">
      <c r="A71" s="74" t="s">
        <v>71</v>
      </c>
      <c r="B71" s="53" t="s">
        <v>25</v>
      </c>
      <c r="C71" s="104">
        <f>C69+C70</f>
        <v>4192143</v>
      </c>
      <c r="D71" s="106"/>
      <c r="E71" s="28">
        <f>SUM(E69:E70)</f>
        <v>-4192143</v>
      </c>
      <c r="F71" s="28">
        <f>SUM(F69:F70)</f>
        <v>0</v>
      </c>
    </row>
    <row r="72" spans="1:7" s="46" customFormat="1">
      <c r="A72" s="175" t="s">
        <v>92</v>
      </c>
      <c r="B72" s="175"/>
      <c r="C72" s="105">
        <f>C61+C60+C65+C68+C71</f>
        <v>22662243</v>
      </c>
      <c r="D72" s="122">
        <f>SUM(D68:D71)</f>
        <v>769493</v>
      </c>
      <c r="E72" s="122">
        <f>E68+E71</f>
        <v>-3938143</v>
      </c>
      <c r="F72" s="76">
        <f>F60+F61+F65+F68+F71</f>
        <v>19493593</v>
      </c>
      <c r="G72" s="84"/>
    </row>
    <row r="73" spans="1:7" s="17" customFormat="1" ht="18">
      <c r="A73" s="208"/>
      <c r="B73" s="208"/>
      <c r="C73" s="208"/>
      <c r="D73" s="208"/>
      <c r="E73" s="208"/>
      <c r="F73" s="209"/>
    </row>
    <row r="74" spans="1:7" s="17" customFormat="1" ht="14.25" customHeight="1">
      <c r="A74" s="177" t="s">
        <v>182</v>
      </c>
      <c r="B74" s="179" t="s">
        <v>166</v>
      </c>
      <c r="C74" s="176" t="s">
        <v>8</v>
      </c>
      <c r="D74" s="172" t="s">
        <v>239</v>
      </c>
      <c r="E74" s="172" t="s">
        <v>240</v>
      </c>
      <c r="F74" s="166" t="s">
        <v>203</v>
      </c>
    </row>
    <row r="75" spans="1:7" s="17" customFormat="1" ht="14.25" customHeight="1">
      <c r="A75" s="177"/>
      <c r="B75" s="179"/>
      <c r="C75" s="176"/>
      <c r="D75" s="173"/>
      <c r="E75" s="173"/>
      <c r="F75" s="166"/>
    </row>
    <row r="76" spans="1:7" s="17" customFormat="1" ht="14.25" hidden="1" customHeight="1">
      <c r="A76" s="177"/>
      <c r="B76" s="179"/>
      <c r="C76" s="178"/>
      <c r="D76" s="174"/>
      <c r="E76" s="174"/>
      <c r="F76" s="166"/>
    </row>
    <row r="77" spans="1:7" s="17" customFormat="1" ht="18" customHeight="1">
      <c r="A77" s="190" t="s">
        <v>35</v>
      </c>
      <c r="B77" s="191"/>
      <c r="C77" s="191"/>
      <c r="D77" s="191"/>
      <c r="E77" s="191"/>
      <c r="F77" s="191"/>
    </row>
    <row r="78" spans="1:7" s="21" customFormat="1" ht="12.75">
      <c r="A78" s="54" t="s">
        <v>66</v>
      </c>
      <c r="B78" s="37" t="s">
        <v>88</v>
      </c>
      <c r="C78" s="30">
        <v>800000</v>
      </c>
      <c r="D78" s="26"/>
      <c r="E78" s="26"/>
      <c r="F78" s="26">
        <v>800000</v>
      </c>
    </row>
    <row r="79" spans="1:7" s="21" customFormat="1" ht="12.75">
      <c r="A79" s="54" t="s">
        <v>80</v>
      </c>
      <c r="B79" s="37" t="s">
        <v>91</v>
      </c>
      <c r="C79" s="30">
        <v>1650000</v>
      </c>
      <c r="D79" s="26"/>
      <c r="E79" s="26"/>
      <c r="F79" s="26">
        <v>1650000</v>
      </c>
    </row>
    <row r="80" spans="1:7" s="21" customFormat="1" ht="12.75">
      <c r="A80" s="54" t="s">
        <v>84</v>
      </c>
      <c r="B80" s="37" t="s">
        <v>170</v>
      </c>
      <c r="C80" s="30">
        <v>661500</v>
      </c>
      <c r="D80" s="26"/>
      <c r="E80" s="26"/>
      <c r="F80" s="26">
        <v>661500</v>
      </c>
    </row>
    <row r="81" spans="1:9" s="21" customFormat="1" ht="14.25">
      <c r="A81" s="74" t="s">
        <v>85</v>
      </c>
      <c r="B81" s="53" t="s">
        <v>1</v>
      </c>
      <c r="C81" s="55">
        <f>SUM(C78:C80)</f>
        <v>3111500</v>
      </c>
      <c r="D81" s="36"/>
      <c r="E81" s="36"/>
      <c r="F81" s="36">
        <f>SUM(F78:F80)</f>
        <v>3111500</v>
      </c>
    </row>
    <row r="82" spans="1:9" s="21" customFormat="1" ht="12.75">
      <c r="A82" s="54" t="s">
        <v>244</v>
      </c>
      <c r="B82" s="37" t="s">
        <v>254</v>
      </c>
      <c r="C82" s="30"/>
      <c r="D82" s="26"/>
      <c r="E82" s="26">
        <v>5486403</v>
      </c>
      <c r="F82" s="26">
        <v>5486403</v>
      </c>
    </row>
    <row r="83" spans="1:9" s="21" customFormat="1" ht="12.75">
      <c r="A83" s="54" t="s">
        <v>245</v>
      </c>
      <c r="B83" s="37" t="s">
        <v>255</v>
      </c>
      <c r="C83" s="30"/>
      <c r="D83" s="26"/>
      <c r="E83" s="26">
        <v>1481329</v>
      </c>
      <c r="F83" s="26">
        <v>1481329</v>
      </c>
    </row>
    <row r="84" spans="1:9" s="44" customFormat="1" ht="14.25">
      <c r="A84" s="74" t="s">
        <v>71</v>
      </c>
      <c r="B84" s="53" t="s">
        <v>256</v>
      </c>
      <c r="C84" s="55">
        <f>SUM(C78+C79+C80)</f>
        <v>3111500</v>
      </c>
      <c r="D84" s="36"/>
      <c r="E84" s="36">
        <f>SUM(E82:E83)</f>
        <v>6967732</v>
      </c>
      <c r="F84" s="36">
        <f>SUM(F82:F83)</f>
        <v>6967732</v>
      </c>
    </row>
    <row r="85" spans="1:9" s="47" customFormat="1" ht="18" customHeight="1">
      <c r="A85" s="180" t="s">
        <v>92</v>
      </c>
      <c r="B85" s="181"/>
      <c r="C85" s="73">
        <f>SUM(C84)</f>
        <v>3111500</v>
      </c>
      <c r="D85" s="123"/>
      <c r="E85" s="76">
        <f>SUM(E84)</f>
        <v>6967732</v>
      </c>
      <c r="F85" s="76">
        <f>F81+F84</f>
        <v>10079232</v>
      </c>
      <c r="G85" s="85"/>
    </row>
    <row r="86" spans="1:9" s="17" customFormat="1" ht="18">
      <c r="A86" s="47"/>
      <c r="B86" s="8"/>
      <c r="C86" s="14"/>
      <c r="F86" s="82"/>
    </row>
    <row r="87" spans="1:9" s="6" customFormat="1" ht="14.25" customHeight="1">
      <c r="A87" s="177" t="s">
        <v>182</v>
      </c>
      <c r="B87" s="179" t="s">
        <v>207</v>
      </c>
      <c r="C87" s="176" t="s">
        <v>8</v>
      </c>
      <c r="D87" s="172" t="s">
        <v>239</v>
      </c>
      <c r="E87" s="172" t="s">
        <v>240</v>
      </c>
      <c r="F87" s="166" t="s">
        <v>203</v>
      </c>
    </row>
    <row r="88" spans="1:9" s="6" customFormat="1" ht="14.25" customHeight="1">
      <c r="A88" s="177"/>
      <c r="B88" s="179"/>
      <c r="C88" s="176"/>
      <c r="D88" s="173"/>
      <c r="E88" s="173"/>
      <c r="F88" s="166"/>
    </row>
    <row r="89" spans="1:9" s="6" customFormat="1" ht="0.75" customHeight="1">
      <c r="A89" s="177"/>
      <c r="B89" s="179"/>
      <c r="C89" s="178"/>
      <c r="D89" s="174"/>
      <c r="E89" s="174"/>
      <c r="F89" s="166"/>
    </row>
    <row r="90" spans="1:9" s="6" customFormat="1" ht="18" customHeight="1">
      <c r="A90" s="190" t="s">
        <v>35</v>
      </c>
      <c r="B90" s="191"/>
      <c r="C90" s="191"/>
      <c r="D90" s="191"/>
      <c r="E90" s="191"/>
      <c r="F90" s="191"/>
    </row>
    <row r="91" spans="1:9" s="6" customFormat="1" ht="18" customHeight="1">
      <c r="A91" s="25" t="s">
        <v>262</v>
      </c>
      <c r="B91" s="25" t="s">
        <v>268</v>
      </c>
      <c r="C91" s="25"/>
      <c r="D91" s="158"/>
      <c r="E91" s="31">
        <v>290000</v>
      </c>
      <c r="F91" s="31">
        <v>290000</v>
      </c>
      <c r="I91" s="19"/>
    </row>
    <row r="92" spans="1:9" s="6" customFormat="1" ht="18" customHeight="1">
      <c r="A92" s="155" t="s">
        <v>156</v>
      </c>
      <c r="B92" s="159" t="s">
        <v>269</v>
      </c>
      <c r="C92" s="155"/>
      <c r="D92" s="155"/>
      <c r="E92" s="160">
        <f>SUM(E91)</f>
        <v>290000</v>
      </c>
      <c r="F92" s="31">
        <f>SUM(F91)</f>
        <v>290000</v>
      </c>
    </row>
    <row r="93" spans="1:9" s="6" customFormat="1" ht="18" customHeight="1">
      <c r="A93" s="155"/>
      <c r="B93" s="143" t="s">
        <v>103</v>
      </c>
      <c r="C93" s="144"/>
      <c r="D93" s="155"/>
      <c r="E93" s="161">
        <f>SUM(E92)</f>
        <v>290000</v>
      </c>
      <c r="F93" s="77">
        <f>SUM(F92)</f>
        <v>290000</v>
      </c>
    </row>
    <row r="94" spans="1:9" s="19" customFormat="1" ht="12.75">
      <c r="A94" s="54" t="s">
        <v>95</v>
      </c>
      <c r="B94" s="37" t="s">
        <v>74</v>
      </c>
      <c r="C94" s="107">
        <v>65000</v>
      </c>
      <c r="D94" s="23"/>
      <c r="E94" s="23"/>
      <c r="F94" s="23">
        <v>65000</v>
      </c>
    </row>
    <row r="95" spans="1:9" s="19" customFormat="1" ht="12.75">
      <c r="A95" s="54" t="s">
        <v>96</v>
      </c>
      <c r="B95" s="37" t="s">
        <v>167</v>
      </c>
      <c r="C95" s="107">
        <v>1300000</v>
      </c>
      <c r="D95" s="23"/>
      <c r="E95" s="23"/>
      <c r="F95" s="23">
        <v>1300000</v>
      </c>
    </row>
    <row r="96" spans="1:9" s="19" customFormat="1" ht="12.75">
      <c r="A96" s="54" t="s">
        <v>97</v>
      </c>
      <c r="B96" s="37" t="s">
        <v>98</v>
      </c>
      <c r="C96" s="107">
        <v>250000</v>
      </c>
      <c r="D96" s="23"/>
      <c r="E96" s="23"/>
      <c r="F96" s="23">
        <v>250000</v>
      </c>
    </row>
    <row r="97" spans="1:7" s="19" customFormat="1" ht="14.25">
      <c r="A97" s="50" t="s">
        <v>93</v>
      </c>
      <c r="B97" s="53" t="s">
        <v>94</v>
      </c>
      <c r="C97" s="108">
        <f>SUM(C94:C96)</f>
        <v>1615000</v>
      </c>
      <c r="D97" s="28"/>
      <c r="E97" s="28"/>
      <c r="F97" s="28">
        <f>SUM(F94:F96)</f>
        <v>1615000</v>
      </c>
    </row>
    <row r="98" spans="1:7" s="19" customFormat="1" ht="14.25">
      <c r="A98" s="157" t="s">
        <v>149</v>
      </c>
      <c r="B98" s="92" t="s">
        <v>267</v>
      </c>
      <c r="C98" s="108"/>
      <c r="D98" s="28"/>
      <c r="E98" s="28">
        <v>100000</v>
      </c>
      <c r="F98" s="28">
        <v>100000</v>
      </c>
    </row>
    <row r="99" spans="1:7" s="5" customFormat="1">
      <c r="A99" s="180" t="s">
        <v>92</v>
      </c>
      <c r="B99" s="181"/>
      <c r="C99" s="109">
        <f>SUM(C97:C97)</f>
        <v>1615000</v>
      </c>
      <c r="D99" s="120"/>
      <c r="E99" s="122">
        <f>SUM(E98)</f>
        <v>100000</v>
      </c>
      <c r="F99" s="76">
        <f>SUM(F97:F98)</f>
        <v>1715000</v>
      </c>
      <c r="G99" s="83"/>
    </row>
    <row r="100" spans="1:7" s="6" customFormat="1" ht="18">
      <c r="A100" s="47"/>
      <c r="B100" s="216"/>
      <c r="C100" s="216"/>
      <c r="D100" s="216"/>
      <c r="E100" s="216"/>
      <c r="F100" s="217"/>
    </row>
    <row r="101" spans="1:7" s="6" customFormat="1" ht="14.25" customHeight="1">
      <c r="A101" s="177" t="s">
        <v>182</v>
      </c>
      <c r="B101" s="179" t="s">
        <v>208</v>
      </c>
      <c r="C101" s="201" t="s">
        <v>8</v>
      </c>
      <c r="D101" s="172" t="s">
        <v>239</v>
      </c>
      <c r="E101" s="172" t="s">
        <v>240</v>
      </c>
      <c r="F101" s="166" t="s">
        <v>203</v>
      </c>
    </row>
    <row r="102" spans="1:7" s="6" customFormat="1" ht="14.25" customHeight="1">
      <c r="A102" s="177"/>
      <c r="B102" s="179"/>
      <c r="C102" s="201"/>
      <c r="D102" s="173"/>
      <c r="E102" s="173"/>
      <c r="F102" s="166"/>
    </row>
    <row r="103" spans="1:7" s="6" customFormat="1" ht="0.75" customHeight="1">
      <c r="A103" s="177"/>
      <c r="B103" s="179"/>
      <c r="C103" s="201"/>
      <c r="D103" s="174"/>
      <c r="E103" s="174"/>
      <c r="F103" s="166"/>
    </row>
    <row r="104" spans="1:7" s="6" customFormat="1" ht="18" customHeight="1">
      <c r="A104" s="190" t="s">
        <v>34</v>
      </c>
      <c r="B104" s="191"/>
      <c r="C104" s="191"/>
      <c r="D104" s="191"/>
      <c r="E104" s="191"/>
      <c r="F104" s="191"/>
    </row>
    <row r="105" spans="1:7" s="21" customFormat="1" ht="12.75">
      <c r="A105" s="54" t="s">
        <v>104</v>
      </c>
      <c r="B105" s="37" t="s">
        <v>31</v>
      </c>
      <c r="C105" s="30">
        <v>153070</v>
      </c>
      <c r="D105" s="26"/>
      <c r="E105" s="26"/>
      <c r="F105" s="26">
        <v>153070</v>
      </c>
    </row>
    <row r="106" spans="1:7" s="21" customFormat="1" ht="12.75">
      <c r="A106" s="54" t="s">
        <v>105</v>
      </c>
      <c r="B106" s="25" t="s">
        <v>36</v>
      </c>
      <c r="C106" s="31">
        <v>566928</v>
      </c>
      <c r="D106" s="26"/>
      <c r="E106" s="26"/>
      <c r="F106" s="26">
        <v>566928</v>
      </c>
    </row>
    <row r="107" spans="1:7" s="19" customFormat="1" ht="12.75">
      <c r="A107" s="54" t="s">
        <v>106</v>
      </c>
      <c r="B107" s="25" t="s">
        <v>180</v>
      </c>
      <c r="C107" s="39">
        <v>3600000</v>
      </c>
      <c r="D107" s="23">
        <v>307020</v>
      </c>
      <c r="E107" s="23">
        <v>415000</v>
      </c>
      <c r="F107" s="23">
        <v>4322020</v>
      </c>
    </row>
    <row r="108" spans="1:7" s="42" customFormat="1" ht="14.25">
      <c r="A108" s="74" t="s">
        <v>58</v>
      </c>
      <c r="B108" s="43" t="s">
        <v>107</v>
      </c>
      <c r="C108" s="56">
        <f>SUM(C105:C107)</f>
        <v>4319998</v>
      </c>
      <c r="D108" s="28">
        <f>SUM(D105:D107)</f>
        <v>307020</v>
      </c>
      <c r="E108" s="28">
        <f>SUM(E107)</f>
        <v>415000</v>
      </c>
      <c r="F108" s="28">
        <f>SUM(F105:F107)</f>
        <v>5042018</v>
      </c>
    </row>
    <row r="109" spans="1:7" s="19" customFormat="1" ht="12.75">
      <c r="A109" s="54" t="s">
        <v>108</v>
      </c>
      <c r="B109" s="25" t="s">
        <v>168</v>
      </c>
      <c r="C109" s="39">
        <v>98420</v>
      </c>
      <c r="D109" s="23"/>
      <c r="E109" s="23"/>
      <c r="F109" s="23">
        <v>98420</v>
      </c>
    </row>
    <row r="110" spans="1:7" s="42" customFormat="1" ht="14.25">
      <c r="A110" s="50" t="s">
        <v>109</v>
      </c>
      <c r="B110" s="43" t="s">
        <v>110</v>
      </c>
      <c r="C110" s="56">
        <f>SUM(C109)</f>
        <v>98420</v>
      </c>
      <c r="D110" s="28"/>
      <c r="E110" s="28"/>
      <c r="F110" s="28">
        <f>SUM(F109)</f>
        <v>98420</v>
      </c>
    </row>
    <row r="111" spans="1:7" s="5" customFormat="1">
      <c r="A111" s="180" t="s">
        <v>103</v>
      </c>
      <c r="B111" s="181"/>
      <c r="C111" s="75">
        <f>SUM(C108+C110)</f>
        <v>4418418</v>
      </c>
      <c r="D111" s="122">
        <f>D108</f>
        <v>307020</v>
      </c>
      <c r="E111" s="122">
        <f>SUM(E108:E110)</f>
        <v>415000</v>
      </c>
      <c r="F111" s="76">
        <f>F108+F110</f>
        <v>5140438</v>
      </c>
    </row>
    <row r="112" spans="1:7" s="6" customFormat="1" ht="18" customHeight="1">
      <c r="A112" s="190" t="s">
        <v>35</v>
      </c>
      <c r="B112" s="191"/>
      <c r="C112" s="191"/>
      <c r="D112" s="191"/>
      <c r="E112" s="191"/>
      <c r="F112" s="191"/>
    </row>
    <row r="113" spans="1:7" s="19" customFormat="1" ht="12.75">
      <c r="A113" s="54" t="s">
        <v>111</v>
      </c>
      <c r="B113" s="37" t="s">
        <v>32</v>
      </c>
      <c r="C113" s="30">
        <v>566928</v>
      </c>
      <c r="D113" s="23"/>
      <c r="E113" s="23"/>
      <c r="F113" s="23">
        <v>566928</v>
      </c>
    </row>
    <row r="114" spans="1:7" s="19" customFormat="1" ht="12.75">
      <c r="A114" s="54" t="s">
        <v>64</v>
      </c>
      <c r="B114" s="37" t="s">
        <v>33</v>
      </c>
      <c r="C114" s="30">
        <v>153070</v>
      </c>
      <c r="D114" s="23"/>
      <c r="E114" s="23"/>
      <c r="F114" s="23">
        <v>153070</v>
      </c>
    </row>
    <row r="115" spans="1:7" s="19" customFormat="1" ht="12.75">
      <c r="A115" s="54" t="s">
        <v>90</v>
      </c>
      <c r="B115" s="37" t="s">
        <v>75</v>
      </c>
      <c r="C115" s="30">
        <v>228000</v>
      </c>
      <c r="D115" s="23">
        <v>150000</v>
      </c>
      <c r="E115" s="23"/>
      <c r="F115" s="23">
        <v>378000</v>
      </c>
    </row>
    <row r="116" spans="1:7" s="19" customFormat="1" ht="12.75">
      <c r="A116" s="54" t="s">
        <v>62</v>
      </c>
      <c r="B116" s="37" t="s">
        <v>76</v>
      </c>
      <c r="C116" s="30">
        <v>169300</v>
      </c>
      <c r="D116" s="23">
        <v>50000</v>
      </c>
      <c r="E116" s="23"/>
      <c r="F116" s="23">
        <v>219300</v>
      </c>
    </row>
    <row r="117" spans="1:7" s="19" customFormat="1" ht="12.75">
      <c r="A117" s="54" t="s">
        <v>63</v>
      </c>
      <c r="B117" s="37" t="s">
        <v>231</v>
      </c>
      <c r="C117" s="30"/>
      <c r="D117" s="23">
        <v>84267</v>
      </c>
      <c r="E117" s="23"/>
      <c r="F117" s="23">
        <v>84267</v>
      </c>
    </row>
    <row r="118" spans="1:7" s="19" customFormat="1" ht="12.75">
      <c r="A118" s="54" t="s">
        <v>84</v>
      </c>
      <c r="B118" s="37" t="s">
        <v>170</v>
      </c>
      <c r="C118" s="30"/>
      <c r="D118" s="23">
        <v>22753</v>
      </c>
      <c r="E118" s="23"/>
      <c r="F118" s="23">
        <v>22753</v>
      </c>
    </row>
    <row r="119" spans="1:7" s="42" customFormat="1" ht="14.25">
      <c r="A119" s="74" t="s">
        <v>85</v>
      </c>
      <c r="B119" s="53" t="s">
        <v>1</v>
      </c>
      <c r="C119" s="55">
        <f>SUM(C113:C116)</f>
        <v>1117298</v>
      </c>
      <c r="D119" s="28">
        <f>SUM(D115:D118)</f>
        <v>307020</v>
      </c>
      <c r="E119" s="28"/>
      <c r="F119" s="28">
        <f>SUM(F113:F118)</f>
        <v>1424318</v>
      </c>
    </row>
    <row r="120" spans="1:7" s="42" customFormat="1" ht="14.25">
      <c r="A120" s="54" t="s">
        <v>122</v>
      </c>
      <c r="B120" s="37" t="s">
        <v>228</v>
      </c>
      <c r="C120" s="55"/>
      <c r="D120" s="23">
        <v>157480</v>
      </c>
      <c r="E120" s="23"/>
      <c r="F120" s="23">
        <v>157480</v>
      </c>
    </row>
    <row r="121" spans="1:7" s="42" customFormat="1" ht="14.25">
      <c r="A121" s="54" t="s">
        <v>123</v>
      </c>
      <c r="B121" s="37" t="s">
        <v>229</v>
      </c>
      <c r="C121" s="55"/>
      <c r="D121" s="23">
        <v>42520</v>
      </c>
      <c r="E121" s="23"/>
      <c r="F121" s="23">
        <v>42520</v>
      </c>
    </row>
    <row r="122" spans="1:7" s="42" customFormat="1" ht="14.25">
      <c r="A122" s="74" t="s">
        <v>68</v>
      </c>
      <c r="B122" s="53" t="s">
        <v>230</v>
      </c>
      <c r="C122" s="55"/>
      <c r="D122" s="28">
        <f>SUM(D120:D121)</f>
        <v>200000</v>
      </c>
      <c r="E122" s="28"/>
      <c r="F122" s="28">
        <f>SUM(F120:F121)</f>
        <v>200000</v>
      </c>
    </row>
    <row r="123" spans="1:7" s="42" customFormat="1" ht="14.25">
      <c r="A123" s="54" t="s">
        <v>244</v>
      </c>
      <c r="B123" s="37" t="s">
        <v>247</v>
      </c>
      <c r="C123" s="55"/>
      <c r="D123" s="23"/>
      <c r="E123" s="23">
        <v>345490</v>
      </c>
      <c r="F123" s="23">
        <v>345490</v>
      </c>
    </row>
    <row r="124" spans="1:7" s="42" customFormat="1" ht="14.25">
      <c r="A124" s="54" t="s">
        <v>245</v>
      </c>
      <c r="B124" s="37" t="s">
        <v>248</v>
      </c>
      <c r="C124" s="55"/>
      <c r="D124" s="23"/>
      <c r="E124" s="23">
        <v>93282</v>
      </c>
      <c r="F124" s="23">
        <v>93282</v>
      </c>
    </row>
    <row r="125" spans="1:7" s="42" customFormat="1" ht="14.25">
      <c r="A125" s="126" t="s">
        <v>71</v>
      </c>
      <c r="B125" s="92" t="s">
        <v>246</v>
      </c>
      <c r="C125" s="55"/>
      <c r="D125" s="28"/>
      <c r="E125" s="28">
        <f>SUM(E123:E124)</f>
        <v>438772</v>
      </c>
      <c r="F125" s="28">
        <f>SUM(F123:F124)</f>
        <v>438772</v>
      </c>
    </row>
    <row r="126" spans="1:7" s="5" customFormat="1">
      <c r="A126" s="180" t="s">
        <v>92</v>
      </c>
      <c r="B126" s="181"/>
      <c r="C126" s="73">
        <f>SUM(C119)</f>
        <v>1117298</v>
      </c>
      <c r="D126" s="122">
        <f>D119+D125</f>
        <v>307020</v>
      </c>
      <c r="E126" s="122">
        <f>SUM(E125)</f>
        <v>438772</v>
      </c>
      <c r="F126" s="76">
        <f>SUM(F119+F125+F122)</f>
        <v>2063090</v>
      </c>
      <c r="G126" s="83"/>
    </row>
    <row r="127" spans="1:7" ht="18">
      <c r="B127" s="202"/>
      <c r="C127" s="202"/>
    </row>
    <row r="128" spans="1:7" ht="14.25" customHeight="1">
      <c r="A128" s="177" t="s">
        <v>182</v>
      </c>
      <c r="B128" s="179" t="s">
        <v>169</v>
      </c>
      <c r="C128" s="176" t="s">
        <v>8</v>
      </c>
      <c r="D128" s="172" t="s">
        <v>239</v>
      </c>
      <c r="E128" s="172" t="s">
        <v>240</v>
      </c>
      <c r="F128" s="166" t="s">
        <v>203</v>
      </c>
    </row>
    <row r="129" spans="1:7" ht="14.25">
      <c r="A129" s="177"/>
      <c r="B129" s="179"/>
      <c r="C129" s="176"/>
      <c r="D129" s="173"/>
      <c r="E129" s="173"/>
      <c r="F129" s="166"/>
    </row>
    <row r="130" spans="1:7" ht="14.25">
      <c r="A130" s="177"/>
      <c r="B130" s="179"/>
      <c r="C130" s="178"/>
      <c r="D130" s="174"/>
      <c r="E130" s="174"/>
      <c r="F130" s="166"/>
    </row>
    <row r="131" spans="1:7" s="7" customFormat="1" ht="18" customHeight="1">
      <c r="A131" s="167" t="s">
        <v>35</v>
      </c>
      <c r="B131" s="168"/>
      <c r="C131" s="168"/>
      <c r="D131" s="168"/>
      <c r="E131" s="168"/>
      <c r="F131" s="168"/>
    </row>
    <row r="132" spans="1:7" s="19" customFormat="1" ht="12.75">
      <c r="A132" s="54" t="s">
        <v>80</v>
      </c>
      <c r="B132" s="37" t="s">
        <v>81</v>
      </c>
      <c r="C132" s="26">
        <v>2399909</v>
      </c>
      <c r="D132" s="23"/>
      <c r="E132" s="23"/>
      <c r="F132" s="23">
        <v>2399909</v>
      </c>
    </row>
    <row r="133" spans="1:7" s="19" customFormat="1" ht="12.75">
      <c r="A133" s="54" t="s">
        <v>84</v>
      </c>
      <c r="B133" s="37" t="s">
        <v>170</v>
      </c>
      <c r="C133" s="26">
        <v>647975</v>
      </c>
      <c r="D133" s="23"/>
      <c r="E133" s="23"/>
      <c r="F133" s="23">
        <v>647975</v>
      </c>
    </row>
    <row r="134" spans="1:7" s="42" customFormat="1">
      <c r="A134" s="70" t="s">
        <v>85</v>
      </c>
      <c r="B134" s="53" t="s">
        <v>1</v>
      </c>
      <c r="C134" s="36">
        <f>SUM(C132+C133)</f>
        <v>3047884</v>
      </c>
      <c r="D134" s="28"/>
      <c r="E134" s="28"/>
      <c r="F134" s="28">
        <f>SUM(F132:F133)</f>
        <v>3047884</v>
      </c>
    </row>
    <row r="135" spans="1:7" s="5" customFormat="1">
      <c r="A135" s="180" t="s">
        <v>92</v>
      </c>
      <c r="B135" s="181"/>
      <c r="C135" s="68">
        <f>SUM(C134)</f>
        <v>3047884</v>
      </c>
      <c r="D135" s="120"/>
      <c r="E135" s="120"/>
      <c r="F135" s="76">
        <f>SUM(F134)</f>
        <v>3047884</v>
      </c>
      <c r="G135" s="83"/>
    </row>
    <row r="136" spans="1:7">
      <c r="B136" s="57"/>
      <c r="C136" s="58"/>
    </row>
    <row r="137" spans="1:7" s="4" customFormat="1" ht="14.25" customHeight="1">
      <c r="A137" s="177" t="s">
        <v>182</v>
      </c>
      <c r="B137" s="179" t="s">
        <v>188</v>
      </c>
      <c r="C137" s="176" t="s">
        <v>8</v>
      </c>
      <c r="D137" s="172" t="s">
        <v>239</v>
      </c>
      <c r="E137" s="172" t="s">
        <v>240</v>
      </c>
      <c r="F137" s="166" t="s">
        <v>203</v>
      </c>
    </row>
    <row r="138" spans="1:7" s="4" customFormat="1" ht="14.25">
      <c r="A138" s="177"/>
      <c r="B138" s="179"/>
      <c r="C138" s="176"/>
      <c r="D138" s="173"/>
      <c r="E138" s="173"/>
      <c r="F138" s="166"/>
    </row>
    <row r="139" spans="1:7" s="5" customFormat="1">
      <c r="A139" s="177"/>
      <c r="B139" s="179"/>
      <c r="C139" s="178"/>
      <c r="D139" s="174"/>
      <c r="E139" s="174"/>
      <c r="F139" s="166"/>
    </row>
    <row r="140" spans="1:7" s="6" customFormat="1" ht="18" customHeight="1">
      <c r="A140" s="169" t="s">
        <v>34</v>
      </c>
      <c r="B140" s="170"/>
      <c r="C140" s="170"/>
      <c r="D140" s="170"/>
      <c r="E140" s="170"/>
      <c r="F140" s="171"/>
    </row>
    <row r="141" spans="1:7" s="19" customFormat="1" ht="12.75">
      <c r="A141" s="99" t="s">
        <v>112</v>
      </c>
      <c r="B141" s="100" t="s">
        <v>114</v>
      </c>
      <c r="C141" s="101">
        <v>54059985</v>
      </c>
      <c r="D141" s="23"/>
      <c r="E141" s="23">
        <v>3666561</v>
      </c>
      <c r="F141" s="23">
        <v>57726546</v>
      </c>
    </row>
    <row r="142" spans="1:7" s="42" customFormat="1" ht="14.25">
      <c r="A142" s="74" t="s">
        <v>113</v>
      </c>
      <c r="B142" s="53" t="s">
        <v>115</v>
      </c>
      <c r="C142" s="36">
        <f>C141</f>
        <v>54059985</v>
      </c>
      <c r="D142" s="28"/>
      <c r="E142" s="28">
        <f>SUM(E141)</f>
        <v>3666561</v>
      </c>
      <c r="F142" s="28">
        <f>SUM(F141)</f>
        <v>57726546</v>
      </c>
    </row>
    <row r="143" spans="1:7" s="45" customFormat="1">
      <c r="A143" s="180" t="s">
        <v>103</v>
      </c>
      <c r="B143" s="181"/>
      <c r="C143" s="76">
        <f>C142</f>
        <v>54059985</v>
      </c>
      <c r="D143" s="121"/>
      <c r="E143" s="121">
        <f>SUM(E142)</f>
        <v>3666561</v>
      </c>
      <c r="F143" s="76">
        <f>SUM(F142)</f>
        <v>57726546</v>
      </c>
    </row>
    <row r="144" spans="1:7" s="9" customFormat="1" ht="18">
      <c r="A144" s="47"/>
      <c r="B144" s="8"/>
      <c r="C144" s="18"/>
      <c r="F144" s="15"/>
    </row>
    <row r="145" spans="1:7" ht="14.25" customHeight="1">
      <c r="A145" s="177" t="s">
        <v>182</v>
      </c>
      <c r="B145" s="179" t="s">
        <v>209</v>
      </c>
      <c r="C145" s="176" t="s">
        <v>8</v>
      </c>
      <c r="D145" s="172" t="s">
        <v>239</v>
      </c>
      <c r="E145" s="172" t="s">
        <v>240</v>
      </c>
      <c r="F145" s="166" t="s">
        <v>203</v>
      </c>
    </row>
    <row r="146" spans="1:7" ht="14.25">
      <c r="A146" s="177"/>
      <c r="B146" s="179"/>
      <c r="C146" s="176"/>
      <c r="D146" s="173"/>
      <c r="E146" s="173"/>
      <c r="F146" s="166"/>
    </row>
    <row r="147" spans="1:7" ht="14.25">
      <c r="A147" s="177"/>
      <c r="B147" s="179"/>
      <c r="C147" s="178"/>
      <c r="D147" s="174"/>
      <c r="E147" s="174"/>
      <c r="F147" s="166"/>
    </row>
    <row r="148" spans="1:7" s="7" customFormat="1" ht="18" customHeight="1">
      <c r="A148" s="190" t="s">
        <v>34</v>
      </c>
      <c r="B148" s="191"/>
      <c r="C148" s="191"/>
      <c r="D148" s="191"/>
      <c r="E148" s="191"/>
      <c r="F148" s="191"/>
    </row>
    <row r="149" spans="1:7" s="19" customFormat="1" ht="12.75">
      <c r="A149" s="54" t="s">
        <v>106</v>
      </c>
      <c r="B149" s="37" t="s">
        <v>171</v>
      </c>
      <c r="C149" s="26">
        <v>6077900</v>
      </c>
      <c r="D149" s="23"/>
      <c r="E149" s="23">
        <v>2300000</v>
      </c>
      <c r="F149" s="23">
        <v>8377900</v>
      </c>
    </row>
    <row r="150" spans="1:7" s="19" customFormat="1" ht="12.75">
      <c r="A150" s="54" t="s">
        <v>104</v>
      </c>
      <c r="B150" s="37" t="s">
        <v>23</v>
      </c>
      <c r="C150" s="26">
        <v>1641033</v>
      </c>
      <c r="D150" s="23"/>
      <c r="E150" s="23">
        <v>621000</v>
      </c>
      <c r="F150" s="23">
        <v>2262033</v>
      </c>
    </row>
    <row r="151" spans="1:7" s="42" customFormat="1" ht="14.25">
      <c r="A151" s="74" t="s">
        <v>58</v>
      </c>
      <c r="B151" s="53" t="s">
        <v>11</v>
      </c>
      <c r="C151" s="36">
        <f>SUM(C149:C150)</f>
        <v>7718933</v>
      </c>
      <c r="D151" s="28"/>
      <c r="E151" s="28">
        <f>SUM(E149:E150)</f>
        <v>2921000</v>
      </c>
      <c r="F151" s="28">
        <f>SUM(F149:F150)</f>
        <v>10639933</v>
      </c>
    </row>
    <row r="152" spans="1:7" s="42" customFormat="1" ht="14.25">
      <c r="A152" s="74" t="s">
        <v>116</v>
      </c>
      <c r="B152" s="53" t="s">
        <v>117</v>
      </c>
      <c r="C152" s="36">
        <v>0</v>
      </c>
      <c r="D152" s="28"/>
      <c r="E152" s="28"/>
      <c r="F152" s="28">
        <v>0</v>
      </c>
    </row>
    <row r="153" spans="1:7" s="5" customFormat="1">
      <c r="A153" s="180" t="s">
        <v>103</v>
      </c>
      <c r="B153" s="181"/>
      <c r="C153" s="76">
        <f>SUM(C151+C152)</f>
        <v>7718933</v>
      </c>
      <c r="D153" s="120"/>
      <c r="E153" s="120"/>
      <c r="F153" s="76">
        <f>F151</f>
        <v>10639933</v>
      </c>
    </row>
    <row r="154" spans="1:7" s="6" customFormat="1" ht="18" customHeight="1">
      <c r="A154" s="190" t="s">
        <v>35</v>
      </c>
      <c r="B154" s="191"/>
      <c r="C154" s="191"/>
      <c r="D154" s="191"/>
      <c r="E154" s="191"/>
      <c r="F154" s="191"/>
    </row>
    <row r="155" spans="1:7" s="42" customFormat="1" ht="14.25">
      <c r="A155" s="74" t="s">
        <v>72</v>
      </c>
      <c r="B155" s="60" t="s">
        <v>118</v>
      </c>
      <c r="C155" s="40">
        <v>2716581</v>
      </c>
      <c r="D155" s="28">
        <v>89400</v>
      </c>
      <c r="E155" s="28">
        <v>481600</v>
      </c>
      <c r="F155" s="28">
        <v>3287581</v>
      </c>
    </row>
    <row r="156" spans="1:7" s="42" customFormat="1" ht="14.25">
      <c r="A156" s="74" t="s">
        <v>86</v>
      </c>
      <c r="B156" s="60" t="s">
        <v>119</v>
      </c>
      <c r="C156" s="40">
        <v>733775</v>
      </c>
      <c r="D156" s="28">
        <v>24138</v>
      </c>
      <c r="E156" s="28">
        <v>156923</v>
      </c>
      <c r="F156" s="28">
        <v>914836</v>
      </c>
    </row>
    <row r="157" spans="1:7" s="19" customFormat="1" ht="12.75">
      <c r="A157" s="54" t="s">
        <v>66</v>
      </c>
      <c r="B157" s="59" t="s">
        <v>88</v>
      </c>
      <c r="C157" s="35">
        <v>4290300</v>
      </c>
      <c r="D157" s="23"/>
      <c r="E157" s="23">
        <v>1633000</v>
      </c>
      <c r="F157" s="23">
        <v>5923300</v>
      </c>
    </row>
    <row r="158" spans="1:7" s="19" customFormat="1" ht="12.75">
      <c r="A158" s="54" t="s">
        <v>65</v>
      </c>
      <c r="B158" s="59" t="s">
        <v>79</v>
      </c>
      <c r="C158" s="35">
        <v>33150</v>
      </c>
      <c r="D158" s="23"/>
      <c r="E158" s="23"/>
      <c r="F158" s="23">
        <v>33150</v>
      </c>
    </row>
    <row r="159" spans="1:7" s="19" customFormat="1" ht="12.75">
      <c r="A159" s="54" t="s">
        <v>80</v>
      </c>
      <c r="B159" s="59" t="s">
        <v>91</v>
      </c>
      <c r="C159" s="35">
        <v>1117500</v>
      </c>
      <c r="D159" s="23"/>
      <c r="E159" s="23">
        <v>-107367</v>
      </c>
      <c r="F159" s="23">
        <v>1010133</v>
      </c>
    </row>
    <row r="160" spans="1:7" s="19" customFormat="1" ht="14.25">
      <c r="A160" s="54" t="s">
        <v>64</v>
      </c>
      <c r="B160" s="59" t="s">
        <v>15</v>
      </c>
      <c r="C160" s="35">
        <v>1298097</v>
      </c>
      <c r="D160" s="23"/>
      <c r="E160" s="23">
        <v>440910</v>
      </c>
      <c r="F160" s="23">
        <v>1739007</v>
      </c>
      <c r="G160" s="1"/>
    </row>
    <row r="161" spans="1:7" s="19" customFormat="1" ht="12.75">
      <c r="A161" s="54" t="s">
        <v>120</v>
      </c>
      <c r="B161" s="59" t="s">
        <v>24</v>
      </c>
      <c r="C161" s="35">
        <v>343000</v>
      </c>
      <c r="D161" s="23"/>
      <c r="E161" s="23">
        <v>847090</v>
      </c>
      <c r="F161" s="23">
        <v>1190090</v>
      </c>
    </row>
    <row r="162" spans="1:7" s="41" customFormat="1" ht="14.25">
      <c r="A162" s="72" t="s">
        <v>84</v>
      </c>
      <c r="B162" s="61" t="s">
        <v>67</v>
      </c>
      <c r="C162" s="40">
        <f>SUM(C160:C161)</f>
        <v>1641097</v>
      </c>
      <c r="D162" s="28"/>
      <c r="E162" s="28">
        <f>SUM(E160:E161)</f>
        <v>1288000</v>
      </c>
      <c r="F162" s="28">
        <f>SUM(F160:F161)</f>
        <v>2929097</v>
      </c>
    </row>
    <row r="163" spans="1:7" s="42" customFormat="1" ht="14.25">
      <c r="A163" s="50" t="s">
        <v>85</v>
      </c>
      <c r="B163" s="60" t="s">
        <v>121</v>
      </c>
      <c r="C163" s="40">
        <f>C157+C158+C159+C162</f>
        <v>7082047</v>
      </c>
      <c r="D163" s="28"/>
      <c r="E163" s="28">
        <f>E157+E162+E159</f>
        <v>2813633</v>
      </c>
      <c r="F163" s="28">
        <f>F157+F158+F159+F162</f>
        <v>9895680</v>
      </c>
    </row>
    <row r="164" spans="1:7" s="19" customFormat="1" ht="12.75">
      <c r="A164" s="54" t="s">
        <v>122</v>
      </c>
      <c r="B164" s="59" t="s">
        <v>42</v>
      </c>
      <c r="C164" s="35">
        <v>1000000</v>
      </c>
      <c r="D164" s="23"/>
      <c r="E164" s="23"/>
      <c r="F164" s="23">
        <v>1000000</v>
      </c>
    </row>
    <row r="165" spans="1:7" s="19" customFormat="1" ht="12.75">
      <c r="A165" s="54" t="s">
        <v>123</v>
      </c>
      <c r="B165" s="59" t="s">
        <v>124</v>
      </c>
      <c r="C165" s="35">
        <v>270000</v>
      </c>
      <c r="D165" s="23"/>
      <c r="E165" s="23"/>
      <c r="F165" s="23">
        <v>270000</v>
      </c>
    </row>
    <row r="166" spans="1:7" s="42" customFormat="1" ht="14.25">
      <c r="A166" s="74" t="s">
        <v>68</v>
      </c>
      <c r="B166" s="60" t="s">
        <v>125</v>
      </c>
      <c r="C166" s="40">
        <f>SUM(C164:C165)</f>
        <v>1270000</v>
      </c>
      <c r="D166" s="28"/>
      <c r="E166" s="28"/>
      <c r="F166" s="28">
        <f>SUM(F164:F165)</f>
        <v>1270000</v>
      </c>
    </row>
    <row r="167" spans="1:7" s="5" customFormat="1">
      <c r="A167" s="180" t="s">
        <v>92</v>
      </c>
      <c r="B167" s="181"/>
      <c r="C167" s="68">
        <f>C155+C156+C163+C166</f>
        <v>11802403</v>
      </c>
      <c r="D167" s="122">
        <f>D155+D156+D162+D163+D166</f>
        <v>113538</v>
      </c>
      <c r="E167" s="122">
        <f>E155+E156+E163</f>
        <v>3452156</v>
      </c>
      <c r="F167" s="76">
        <f>F155+F156+F163+F166</f>
        <v>15368097</v>
      </c>
      <c r="G167" s="83"/>
    </row>
    <row r="168" spans="1:7" s="9" customFormat="1" ht="18">
      <c r="A168" s="47"/>
      <c r="B168" s="8"/>
      <c r="C168" s="14"/>
      <c r="F168" s="15"/>
    </row>
    <row r="169" spans="1:7" s="9" customFormat="1" ht="14.25" customHeight="1">
      <c r="A169" s="177" t="s">
        <v>182</v>
      </c>
      <c r="B169" s="179" t="s">
        <v>198</v>
      </c>
      <c r="C169" s="176" t="s">
        <v>8</v>
      </c>
      <c r="D169" s="172" t="s">
        <v>239</v>
      </c>
      <c r="E169" s="172" t="s">
        <v>240</v>
      </c>
      <c r="F169" s="166" t="s">
        <v>203</v>
      </c>
    </row>
    <row r="170" spans="1:7" s="9" customFormat="1" ht="14.25" customHeight="1">
      <c r="A170" s="177"/>
      <c r="B170" s="179"/>
      <c r="C170" s="176"/>
      <c r="D170" s="173"/>
      <c r="E170" s="173"/>
      <c r="F170" s="166"/>
    </row>
    <row r="171" spans="1:7" s="9" customFormat="1" ht="14.25" customHeight="1">
      <c r="A171" s="177"/>
      <c r="B171" s="179"/>
      <c r="C171" s="178"/>
      <c r="D171" s="174"/>
      <c r="E171" s="174"/>
      <c r="F171" s="166"/>
    </row>
    <row r="172" spans="1:7" s="9" customFormat="1" ht="18" customHeight="1">
      <c r="A172" s="167" t="s">
        <v>34</v>
      </c>
      <c r="B172" s="168"/>
      <c r="C172" s="168"/>
      <c r="D172" s="168"/>
      <c r="E172" s="168"/>
      <c r="F172" s="168"/>
    </row>
    <row r="173" spans="1:7" s="21" customFormat="1" ht="12.75">
      <c r="A173" s="54" t="s">
        <v>183</v>
      </c>
      <c r="B173" s="37" t="s">
        <v>184</v>
      </c>
      <c r="C173" s="26">
        <v>5411039</v>
      </c>
      <c r="D173" s="26"/>
      <c r="E173" s="26"/>
      <c r="F173" s="26">
        <v>5411039</v>
      </c>
    </row>
    <row r="174" spans="1:7" s="21" customFormat="1" ht="12.75">
      <c r="A174" s="54" t="s">
        <v>104</v>
      </c>
      <c r="B174" s="37" t="s">
        <v>23</v>
      </c>
      <c r="C174" s="26">
        <v>1460980</v>
      </c>
      <c r="D174" s="26"/>
      <c r="E174" s="26"/>
      <c r="F174" s="26">
        <v>1460980</v>
      </c>
    </row>
    <row r="175" spans="1:7" s="44" customFormat="1" ht="14.25">
      <c r="A175" s="50" t="s">
        <v>58</v>
      </c>
      <c r="B175" s="51" t="s">
        <v>11</v>
      </c>
      <c r="C175" s="52">
        <f>SUM(C173:C174)</f>
        <v>6872019</v>
      </c>
      <c r="D175" s="36"/>
      <c r="E175" s="36"/>
      <c r="F175" s="36">
        <f>SUM(F173:F174)</f>
        <v>6872019</v>
      </c>
    </row>
    <row r="176" spans="1:7" s="13" customFormat="1">
      <c r="A176" s="180" t="s">
        <v>103</v>
      </c>
      <c r="B176" s="181"/>
      <c r="C176" s="76">
        <f>C175</f>
        <v>6872019</v>
      </c>
      <c r="D176" s="124"/>
      <c r="E176" s="124"/>
      <c r="F176" s="76">
        <f>SUM(F175)</f>
        <v>6872019</v>
      </c>
    </row>
    <row r="177" spans="1:7" s="9" customFormat="1" ht="18" customHeight="1">
      <c r="A177" s="167" t="s">
        <v>35</v>
      </c>
      <c r="B177" s="168"/>
      <c r="C177" s="168"/>
      <c r="D177" s="168"/>
      <c r="E177" s="168"/>
      <c r="F177" s="168"/>
    </row>
    <row r="178" spans="1:7" s="44" customFormat="1" ht="14.25">
      <c r="A178" s="74" t="s">
        <v>72</v>
      </c>
      <c r="B178" s="60" t="s">
        <v>4</v>
      </c>
      <c r="C178" s="40">
        <v>6338689</v>
      </c>
      <c r="D178" s="36"/>
      <c r="E178" s="36">
        <v>150000</v>
      </c>
      <c r="F178" s="36">
        <v>6488689</v>
      </c>
    </row>
    <row r="179" spans="1:7" s="44" customFormat="1" ht="14.25">
      <c r="A179" s="74" t="s">
        <v>86</v>
      </c>
      <c r="B179" s="60" t="s">
        <v>5</v>
      </c>
      <c r="C179" s="40">
        <v>1702141</v>
      </c>
      <c r="D179" s="36"/>
      <c r="E179" s="36">
        <v>91785</v>
      </c>
      <c r="F179" s="36">
        <v>1793926</v>
      </c>
    </row>
    <row r="180" spans="1:7" s="21" customFormat="1" ht="12.75">
      <c r="A180" s="54" t="s">
        <v>66</v>
      </c>
      <c r="B180" s="59" t="s">
        <v>88</v>
      </c>
      <c r="C180" s="35">
        <v>9380424</v>
      </c>
      <c r="D180" s="26"/>
      <c r="E180" s="26"/>
      <c r="F180" s="26">
        <v>9380424</v>
      </c>
    </row>
    <row r="181" spans="1:7" s="21" customFormat="1" ht="12.75">
      <c r="A181" s="54" t="s">
        <v>65</v>
      </c>
      <c r="B181" s="59" t="s">
        <v>126</v>
      </c>
      <c r="C181" s="35">
        <v>77350</v>
      </c>
      <c r="D181" s="26"/>
      <c r="E181" s="26"/>
      <c r="F181" s="26">
        <v>77350</v>
      </c>
    </row>
    <row r="182" spans="1:7" s="21" customFormat="1" ht="12.75">
      <c r="A182" s="71" t="s">
        <v>80</v>
      </c>
      <c r="B182" s="59" t="s">
        <v>91</v>
      </c>
      <c r="C182" s="35">
        <v>2607500</v>
      </c>
      <c r="D182" s="26"/>
      <c r="E182" s="26">
        <v>107367</v>
      </c>
      <c r="F182" s="26">
        <v>2714867</v>
      </c>
    </row>
    <row r="183" spans="1:7" s="21" customFormat="1" ht="12.75">
      <c r="A183" s="71" t="s">
        <v>64</v>
      </c>
      <c r="B183" s="59" t="s">
        <v>15</v>
      </c>
      <c r="C183" s="35">
        <v>2788603</v>
      </c>
      <c r="D183" s="26">
        <v>2788603</v>
      </c>
      <c r="E183" s="26"/>
      <c r="F183" s="26">
        <v>2788603</v>
      </c>
    </row>
    <row r="184" spans="1:7" s="44" customFormat="1" ht="14.25">
      <c r="A184" s="74" t="s">
        <v>85</v>
      </c>
      <c r="B184" s="60" t="s">
        <v>1</v>
      </c>
      <c r="C184" s="40">
        <f>C180+C181+C182</f>
        <v>12065274</v>
      </c>
      <c r="D184" s="36">
        <f>SUM(D183)</f>
        <v>2788603</v>
      </c>
      <c r="E184" s="36">
        <f>SUM(E182:E183)</f>
        <v>107367</v>
      </c>
      <c r="F184" s="36">
        <f>SUM(F180:F183)</f>
        <v>14961244</v>
      </c>
    </row>
    <row r="185" spans="1:7" s="13" customFormat="1">
      <c r="A185" s="180" t="s">
        <v>92</v>
      </c>
      <c r="B185" s="181"/>
      <c r="C185" s="68">
        <f>C178+C179+C184</f>
        <v>20106104</v>
      </c>
      <c r="D185" s="76">
        <f>SUM(D184)</f>
        <v>2788603</v>
      </c>
      <c r="E185" s="76">
        <f>SUM(E179:E184)</f>
        <v>306519</v>
      </c>
      <c r="F185" s="52">
        <f>F178+F179+F184</f>
        <v>23243859</v>
      </c>
      <c r="G185" s="86"/>
    </row>
    <row r="186" spans="1:7" s="13" customFormat="1">
      <c r="A186" s="88"/>
      <c r="B186" s="88"/>
      <c r="C186" s="89"/>
      <c r="E186" s="86"/>
      <c r="F186" s="15"/>
      <c r="G186" s="86"/>
    </row>
    <row r="187" spans="1:7" s="13" customFormat="1">
      <c r="A187" s="177" t="s">
        <v>182</v>
      </c>
      <c r="B187" s="179" t="s">
        <v>210</v>
      </c>
      <c r="C187" s="176" t="s">
        <v>8</v>
      </c>
      <c r="D187" s="172" t="s">
        <v>239</v>
      </c>
      <c r="E187" s="172" t="s">
        <v>240</v>
      </c>
      <c r="F187" s="166" t="s">
        <v>203</v>
      </c>
      <c r="G187" s="86"/>
    </row>
    <row r="188" spans="1:7" s="13" customFormat="1">
      <c r="A188" s="177"/>
      <c r="B188" s="179"/>
      <c r="C188" s="176"/>
      <c r="D188" s="173"/>
      <c r="E188" s="173"/>
      <c r="F188" s="166"/>
      <c r="G188" s="86"/>
    </row>
    <row r="189" spans="1:7" s="13" customFormat="1">
      <c r="A189" s="177"/>
      <c r="B189" s="179"/>
      <c r="C189" s="178"/>
      <c r="D189" s="174"/>
      <c r="E189" s="174"/>
      <c r="F189" s="166"/>
      <c r="G189" s="86"/>
    </row>
    <row r="190" spans="1:7" s="13" customFormat="1" ht="18" customHeight="1">
      <c r="A190" s="167" t="s">
        <v>34</v>
      </c>
      <c r="B190" s="168"/>
      <c r="C190" s="168"/>
      <c r="D190" s="168"/>
      <c r="E190" s="168"/>
      <c r="F190" s="168"/>
      <c r="G190" s="86"/>
    </row>
    <row r="191" spans="1:7" s="13" customFormat="1">
      <c r="A191" s="54" t="s">
        <v>128</v>
      </c>
      <c r="B191" s="37" t="s">
        <v>43</v>
      </c>
      <c r="C191" s="26">
        <v>3600000</v>
      </c>
      <c r="D191" s="124"/>
      <c r="E191" s="124"/>
      <c r="F191" s="26">
        <v>3600000</v>
      </c>
      <c r="G191" s="86"/>
    </row>
    <row r="192" spans="1:7" s="13" customFormat="1">
      <c r="A192" s="54" t="s">
        <v>129</v>
      </c>
      <c r="B192" s="37" t="s">
        <v>18</v>
      </c>
      <c r="C192" s="26">
        <v>33000000</v>
      </c>
      <c r="D192" s="26">
        <v>5000000</v>
      </c>
      <c r="E192" s="26">
        <v>2668272</v>
      </c>
      <c r="F192" s="26">
        <v>40668272</v>
      </c>
      <c r="G192" s="86"/>
    </row>
    <row r="193" spans="1:7" s="13" customFormat="1">
      <c r="A193" s="54" t="s">
        <v>250</v>
      </c>
      <c r="B193" s="37" t="s">
        <v>251</v>
      </c>
      <c r="C193" s="26"/>
      <c r="D193" s="26"/>
      <c r="E193" s="26">
        <v>100000</v>
      </c>
      <c r="F193" s="26">
        <v>100000</v>
      </c>
      <c r="G193" s="86"/>
    </row>
    <row r="194" spans="1:7" s="13" customFormat="1">
      <c r="A194" s="54" t="s">
        <v>130</v>
      </c>
      <c r="B194" s="37" t="s">
        <v>21</v>
      </c>
      <c r="C194" s="26">
        <v>150000</v>
      </c>
      <c r="D194" s="124"/>
      <c r="E194" s="124"/>
      <c r="F194" s="26">
        <v>150000</v>
      </c>
      <c r="G194" s="86"/>
    </row>
    <row r="195" spans="1:7" s="13" customFormat="1">
      <c r="A195" s="182" t="s">
        <v>56</v>
      </c>
      <c r="B195" s="183"/>
      <c r="C195" s="55">
        <f>SUM(C191:C194)</f>
        <v>36750000</v>
      </c>
      <c r="D195" s="36">
        <f>SUM(D191:D194)</f>
        <v>5000000</v>
      </c>
      <c r="E195" s="36">
        <f>SUM(E192:E194)</f>
        <v>2768272</v>
      </c>
      <c r="F195" s="36">
        <f>SUM(F191:F194)</f>
        <v>44518272</v>
      </c>
      <c r="G195" s="86"/>
    </row>
    <row r="196" spans="1:7" s="13" customFormat="1">
      <c r="A196" s="74" t="s">
        <v>131</v>
      </c>
      <c r="B196" s="53" t="s">
        <v>19</v>
      </c>
      <c r="C196" s="36">
        <v>3500000</v>
      </c>
      <c r="D196" s="124"/>
      <c r="E196" s="124"/>
      <c r="F196" s="36">
        <v>3500000</v>
      </c>
      <c r="G196" s="86"/>
    </row>
    <row r="197" spans="1:7" s="13" customFormat="1">
      <c r="A197" s="180" t="s">
        <v>92</v>
      </c>
      <c r="B197" s="181"/>
      <c r="C197" s="76">
        <f>C195+C196</f>
        <v>40250000</v>
      </c>
      <c r="D197" s="76">
        <f>SUM(D195:D196)</f>
        <v>5000000</v>
      </c>
      <c r="E197" s="76">
        <f>SUM(E195:E196)</f>
        <v>2768272</v>
      </c>
      <c r="F197" s="76">
        <f>SUM(F195:F196)</f>
        <v>48018272</v>
      </c>
      <c r="G197" s="86"/>
    </row>
    <row r="198" spans="1:7" s="5" customFormat="1">
      <c r="A198" s="47"/>
      <c r="B198" s="57"/>
      <c r="C198" s="58"/>
      <c r="F198" s="1"/>
    </row>
    <row r="199" spans="1:7" s="5" customFormat="1" ht="14.25" customHeight="1">
      <c r="A199" s="177" t="s">
        <v>182</v>
      </c>
      <c r="B199" s="179" t="s">
        <v>211</v>
      </c>
      <c r="C199" s="176" t="s">
        <v>8</v>
      </c>
      <c r="D199" s="172" t="s">
        <v>239</v>
      </c>
      <c r="E199" s="172" t="s">
        <v>240</v>
      </c>
      <c r="F199" s="166" t="s">
        <v>203</v>
      </c>
    </row>
    <row r="200" spans="1:7" s="5" customFormat="1" ht="14.25" customHeight="1">
      <c r="A200" s="177"/>
      <c r="B200" s="179"/>
      <c r="C200" s="176"/>
      <c r="D200" s="173"/>
      <c r="E200" s="173"/>
      <c r="F200" s="166"/>
    </row>
    <row r="201" spans="1:7" s="5" customFormat="1" ht="14.25" customHeight="1">
      <c r="A201" s="177"/>
      <c r="B201" s="179"/>
      <c r="C201" s="178"/>
      <c r="D201" s="174"/>
      <c r="E201" s="174"/>
      <c r="F201" s="166"/>
    </row>
    <row r="202" spans="1:7" s="6" customFormat="1" ht="18" customHeight="1">
      <c r="A202" s="169" t="s">
        <v>34</v>
      </c>
      <c r="B202" s="170"/>
      <c r="C202" s="170"/>
      <c r="D202" s="170"/>
      <c r="E202" s="170"/>
      <c r="F202" s="171"/>
    </row>
    <row r="203" spans="1:7" s="19" customFormat="1" ht="12.75">
      <c r="A203" s="99" t="s">
        <v>132</v>
      </c>
      <c r="B203" s="100" t="s">
        <v>47</v>
      </c>
      <c r="C203" s="101">
        <v>36273600</v>
      </c>
      <c r="D203" s="23"/>
      <c r="E203" s="23"/>
      <c r="F203" s="26">
        <v>36273600</v>
      </c>
    </row>
    <row r="204" spans="1:7" s="19" customFormat="1" ht="12.75">
      <c r="A204" s="54" t="s">
        <v>132</v>
      </c>
      <c r="B204" s="37" t="s">
        <v>77</v>
      </c>
      <c r="C204" s="26">
        <v>0</v>
      </c>
      <c r="D204" s="23"/>
      <c r="E204" s="23"/>
      <c r="F204" s="26">
        <v>0</v>
      </c>
    </row>
    <row r="205" spans="1:7" s="19" customFormat="1" ht="12.75">
      <c r="A205" s="54" t="s">
        <v>132</v>
      </c>
      <c r="B205" s="37" t="s">
        <v>48</v>
      </c>
      <c r="C205" s="26">
        <v>0</v>
      </c>
      <c r="D205" s="23"/>
      <c r="E205" s="23"/>
      <c r="F205" s="26">
        <v>0</v>
      </c>
    </row>
    <row r="206" spans="1:7" s="19" customFormat="1" ht="12.75">
      <c r="A206" s="54" t="s">
        <v>132</v>
      </c>
      <c r="B206" s="37" t="s">
        <v>185</v>
      </c>
      <c r="C206" s="26">
        <v>8297765</v>
      </c>
      <c r="D206" s="23"/>
      <c r="E206" s="23"/>
      <c r="F206" s="26">
        <v>8297765</v>
      </c>
    </row>
    <row r="207" spans="1:7" s="19" customFormat="1" ht="12.75">
      <c r="A207" s="54" t="s">
        <v>132</v>
      </c>
      <c r="B207" s="37" t="s">
        <v>49</v>
      </c>
      <c r="C207" s="26">
        <v>0</v>
      </c>
      <c r="D207" s="23"/>
      <c r="E207" s="23"/>
      <c r="F207" s="26">
        <v>0</v>
      </c>
    </row>
    <row r="208" spans="1:7" s="19" customFormat="1" ht="12.75">
      <c r="A208" s="54" t="s">
        <v>132</v>
      </c>
      <c r="B208" s="37" t="s">
        <v>50</v>
      </c>
      <c r="C208" s="26">
        <v>9868</v>
      </c>
      <c r="D208" s="23"/>
      <c r="E208" s="23"/>
      <c r="F208" s="26">
        <v>9868</v>
      </c>
    </row>
    <row r="209" spans="1:8" s="19" customFormat="1" ht="12.75">
      <c r="A209" s="54" t="s">
        <v>132</v>
      </c>
      <c r="B209" s="37" t="s">
        <v>232</v>
      </c>
      <c r="C209" s="26">
        <v>147574</v>
      </c>
      <c r="D209" s="23"/>
      <c r="E209" s="23"/>
      <c r="F209" s="26">
        <v>147574</v>
      </c>
    </row>
    <row r="210" spans="1:8" s="19" customFormat="1" ht="12.75">
      <c r="A210" s="54" t="s">
        <v>132</v>
      </c>
      <c r="B210" s="37" t="s">
        <v>51</v>
      </c>
      <c r="C210" s="62">
        <v>2208730</v>
      </c>
      <c r="D210" s="23"/>
      <c r="E210" s="23"/>
      <c r="F210" s="26">
        <v>2208730</v>
      </c>
    </row>
    <row r="211" spans="1:8" s="19" customFormat="1" ht="25.5">
      <c r="A211" s="54" t="s">
        <v>132</v>
      </c>
      <c r="B211" s="37" t="s">
        <v>57</v>
      </c>
      <c r="C211" s="62">
        <v>1772700</v>
      </c>
      <c r="D211" s="23"/>
      <c r="E211" s="23"/>
      <c r="F211" s="26">
        <v>1772700</v>
      </c>
    </row>
    <row r="212" spans="1:8" s="19" customFormat="1" ht="12.75">
      <c r="A212" s="54" t="s">
        <v>132</v>
      </c>
      <c r="B212" s="37" t="s">
        <v>233</v>
      </c>
      <c r="C212" s="62">
        <v>0</v>
      </c>
      <c r="D212" s="23">
        <v>303149</v>
      </c>
      <c r="E212" s="23">
        <v>656753</v>
      </c>
      <c r="F212" s="26">
        <v>959902</v>
      </c>
    </row>
    <row r="213" spans="1:8" s="19" customFormat="1" ht="12.75">
      <c r="A213" s="54" t="s">
        <v>132</v>
      </c>
      <c r="B213" s="37" t="s">
        <v>257</v>
      </c>
      <c r="C213" s="62"/>
      <c r="D213" s="23"/>
      <c r="E213" s="23">
        <v>7533600</v>
      </c>
      <c r="F213" s="26">
        <v>7533600</v>
      </c>
    </row>
    <row r="214" spans="1:8" s="19" customFormat="1" ht="12.75">
      <c r="A214" s="54" t="s">
        <v>132</v>
      </c>
      <c r="B214" s="37" t="s">
        <v>55</v>
      </c>
      <c r="C214" s="62">
        <v>4313787</v>
      </c>
      <c r="D214" s="23"/>
      <c r="E214" s="23"/>
      <c r="F214" s="26">
        <v>4313787</v>
      </c>
    </row>
    <row r="215" spans="1:8" ht="14.25">
      <c r="A215" s="182" t="s">
        <v>20</v>
      </c>
      <c r="B215" s="183"/>
      <c r="C215" s="55">
        <f>SUM(C203:C214)</f>
        <v>53024024</v>
      </c>
      <c r="D215" s="28">
        <f>SUM(D212:D214)</f>
        <v>303149</v>
      </c>
      <c r="E215" s="28">
        <f>SUM(E212:E214)</f>
        <v>8190353</v>
      </c>
      <c r="F215" s="28">
        <f>SUM(F203:F214)</f>
        <v>61517526</v>
      </c>
    </row>
    <row r="216" spans="1:8" ht="15.75" customHeight="1">
      <c r="A216" s="180" t="s">
        <v>103</v>
      </c>
      <c r="B216" s="181"/>
      <c r="C216" s="68">
        <f>SUM(C215)</f>
        <v>53024024</v>
      </c>
      <c r="D216" s="122">
        <f>SUM(D215)</f>
        <v>303149</v>
      </c>
      <c r="E216" s="122">
        <f>SUM(E215)</f>
        <v>8190353</v>
      </c>
      <c r="F216" s="122">
        <f>SUM(F215)</f>
        <v>61517526</v>
      </c>
      <c r="H216" s="3"/>
    </row>
    <row r="217" spans="1:8" ht="15.75" customHeight="1">
      <c r="A217" s="25" t="s">
        <v>236</v>
      </c>
      <c r="B217" s="135" t="s">
        <v>237</v>
      </c>
      <c r="C217" s="68"/>
      <c r="D217" s="23">
        <v>757860</v>
      </c>
      <c r="E217" s="23"/>
      <c r="F217" s="23">
        <v>757860</v>
      </c>
      <c r="H217" s="3"/>
    </row>
    <row r="218" spans="1:8" ht="15.75" customHeight="1">
      <c r="A218" s="127" t="s">
        <v>149</v>
      </c>
      <c r="B218" s="128" t="s">
        <v>238</v>
      </c>
      <c r="C218" s="68"/>
      <c r="D218" s="122">
        <f>SUM(D217)</f>
        <v>757860</v>
      </c>
      <c r="E218" s="122"/>
      <c r="F218" s="122">
        <f>SUM(F217)</f>
        <v>757860</v>
      </c>
      <c r="H218" s="3"/>
    </row>
    <row r="219" spans="1:8" ht="14.25">
      <c r="A219" s="59" t="s">
        <v>224</v>
      </c>
      <c r="B219" s="59" t="s">
        <v>225</v>
      </c>
      <c r="C219" s="55"/>
      <c r="D219" s="23">
        <v>2107589</v>
      </c>
      <c r="E219" s="23"/>
      <c r="F219" s="23">
        <v>2107589</v>
      </c>
    </row>
    <row r="220" spans="1:8" ht="14.25">
      <c r="A220" s="182" t="s">
        <v>134</v>
      </c>
      <c r="B220" s="183"/>
      <c r="C220" s="55"/>
      <c r="D220" s="28">
        <f>SUM(D219)</f>
        <v>2107589</v>
      </c>
      <c r="E220" s="28"/>
      <c r="F220" s="28">
        <f>SUM(D220)</f>
        <v>2107589</v>
      </c>
    </row>
    <row r="221" spans="1:8" ht="15.75" customHeight="1">
      <c r="A221" s="180" t="s">
        <v>92</v>
      </c>
      <c r="B221" s="181"/>
      <c r="C221" s="55"/>
      <c r="D221" s="122">
        <f>SUM(D220+D218)</f>
        <v>2865449</v>
      </c>
      <c r="E221" s="122"/>
      <c r="F221" s="76">
        <f>SUM(F220+F218)</f>
        <v>2865449</v>
      </c>
    </row>
    <row r="222" spans="1:8" s="5" customFormat="1" ht="15.75" hidden="1" customHeight="1">
      <c r="A222" s="180"/>
      <c r="B222" s="181"/>
      <c r="C222" s="68"/>
      <c r="D222" s="120"/>
      <c r="E222" s="120"/>
      <c r="F222" s="29"/>
    </row>
    <row r="223" spans="1:8" s="4" customFormat="1">
      <c r="A223" s="47"/>
      <c r="B223" s="57"/>
      <c r="C223" s="58"/>
    </row>
    <row r="224" spans="1:8" s="5" customFormat="1" ht="15.75" customHeight="1">
      <c r="A224" s="177" t="s">
        <v>182</v>
      </c>
      <c r="B224" s="179" t="s">
        <v>212</v>
      </c>
      <c r="C224" s="179" t="s">
        <v>8</v>
      </c>
      <c r="D224" s="172" t="s">
        <v>239</v>
      </c>
      <c r="E224" s="172" t="s">
        <v>240</v>
      </c>
      <c r="F224" s="166" t="s">
        <v>203</v>
      </c>
    </row>
    <row r="225" spans="1:6" s="5" customFormat="1">
      <c r="A225" s="177"/>
      <c r="B225" s="179"/>
      <c r="C225" s="179"/>
      <c r="D225" s="173"/>
      <c r="E225" s="173"/>
      <c r="F225" s="166"/>
    </row>
    <row r="226" spans="1:6" s="5" customFormat="1">
      <c r="A226" s="177"/>
      <c r="B226" s="179"/>
      <c r="C226" s="178"/>
      <c r="D226" s="174"/>
      <c r="E226" s="174"/>
      <c r="F226" s="166"/>
    </row>
    <row r="227" spans="1:6" s="6" customFormat="1" ht="18" customHeight="1">
      <c r="A227" s="167" t="s">
        <v>34</v>
      </c>
      <c r="B227" s="168"/>
      <c r="C227" s="168"/>
      <c r="D227" s="168"/>
      <c r="E227" s="168"/>
      <c r="F227" s="168"/>
    </row>
    <row r="228" spans="1:6" s="42" customFormat="1" ht="28.5">
      <c r="A228" s="74" t="s">
        <v>135</v>
      </c>
      <c r="B228" s="53" t="s">
        <v>136</v>
      </c>
      <c r="C228" s="40">
        <v>4621400</v>
      </c>
      <c r="D228" s="28"/>
      <c r="E228" s="28">
        <v>411900</v>
      </c>
      <c r="F228" s="28">
        <v>5033300</v>
      </c>
    </row>
    <row r="229" spans="1:6" s="46" customFormat="1" ht="18" customHeight="1">
      <c r="A229" s="211" t="s">
        <v>103</v>
      </c>
      <c r="B229" s="212"/>
      <c r="C229" s="110">
        <f>C228</f>
        <v>4621400</v>
      </c>
      <c r="D229" s="122"/>
      <c r="E229" s="122">
        <f>SUM(E228)</f>
        <v>411900</v>
      </c>
      <c r="F229" s="52">
        <f>SUM(F228)</f>
        <v>5033300</v>
      </c>
    </row>
    <row r="230" spans="1:6" s="6" customFormat="1" ht="18" customHeight="1">
      <c r="A230" s="169" t="s">
        <v>35</v>
      </c>
      <c r="B230" s="170"/>
      <c r="C230" s="170"/>
      <c r="D230" s="170"/>
      <c r="E230" s="170"/>
      <c r="F230" s="171"/>
    </row>
    <row r="231" spans="1:6" s="42" customFormat="1" ht="14.25">
      <c r="A231" s="111" t="s">
        <v>72</v>
      </c>
      <c r="B231" s="112" t="s">
        <v>4</v>
      </c>
      <c r="C231" s="113">
        <v>2938270</v>
      </c>
      <c r="D231" s="28">
        <v>33000</v>
      </c>
      <c r="E231" s="28">
        <v>401330</v>
      </c>
      <c r="F231" s="28">
        <v>3372600</v>
      </c>
    </row>
    <row r="232" spans="1:6" s="42" customFormat="1" ht="14.25">
      <c r="A232" s="74" t="s">
        <v>86</v>
      </c>
      <c r="B232" s="53" t="s">
        <v>6</v>
      </c>
      <c r="C232" s="36">
        <v>812464</v>
      </c>
      <c r="D232" s="28">
        <v>8910</v>
      </c>
      <c r="E232" s="28">
        <v>108360</v>
      </c>
      <c r="F232" s="28">
        <v>929734</v>
      </c>
    </row>
    <row r="233" spans="1:6" s="19" customFormat="1" ht="12.75">
      <c r="A233" s="54" t="s">
        <v>66</v>
      </c>
      <c r="B233" s="37" t="s">
        <v>88</v>
      </c>
      <c r="C233" s="26">
        <v>25000</v>
      </c>
      <c r="D233" s="23"/>
      <c r="E233" s="23"/>
      <c r="F233" s="23">
        <v>25000</v>
      </c>
    </row>
    <row r="234" spans="1:6" s="19" customFormat="1" ht="12.75">
      <c r="A234" s="54" t="s">
        <v>65</v>
      </c>
      <c r="B234" s="37" t="s">
        <v>127</v>
      </c>
      <c r="C234" s="26">
        <v>150320</v>
      </c>
      <c r="D234" s="23"/>
      <c r="E234" s="23"/>
      <c r="F234" s="23">
        <v>150320</v>
      </c>
    </row>
    <row r="235" spans="1:6" s="19" customFormat="1" ht="12.75">
      <c r="A235" s="54" t="s">
        <v>80</v>
      </c>
      <c r="B235" s="37" t="s">
        <v>91</v>
      </c>
      <c r="C235" s="26">
        <v>39620</v>
      </c>
      <c r="D235" s="23"/>
      <c r="E235" s="23"/>
      <c r="F235" s="23">
        <v>39620</v>
      </c>
    </row>
    <row r="236" spans="1:6" s="19" customFormat="1" ht="12.75">
      <c r="A236" s="54" t="s">
        <v>84</v>
      </c>
      <c r="B236" s="37" t="s">
        <v>170</v>
      </c>
      <c r="C236" s="26">
        <v>39500</v>
      </c>
      <c r="D236" s="23"/>
      <c r="E236" s="23"/>
      <c r="F236" s="23">
        <v>39500</v>
      </c>
    </row>
    <row r="237" spans="1:6" s="19" customFormat="1" ht="12.75">
      <c r="A237" s="54" t="s">
        <v>82</v>
      </c>
      <c r="B237" s="37" t="s">
        <v>137</v>
      </c>
      <c r="C237" s="26">
        <v>48686</v>
      </c>
      <c r="D237" s="23"/>
      <c r="E237" s="23"/>
      <c r="F237" s="23">
        <v>48686</v>
      </c>
    </row>
    <row r="238" spans="1:6" s="42" customFormat="1" ht="14.25">
      <c r="A238" s="74" t="s">
        <v>85</v>
      </c>
      <c r="B238" s="53" t="s">
        <v>1</v>
      </c>
      <c r="C238" s="36">
        <f>C233+C234+C236+C237+C235</f>
        <v>303126</v>
      </c>
      <c r="D238" s="28"/>
      <c r="E238" s="28"/>
      <c r="F238" s="28">
        <f>SUM(F233:F237)</f>
        <v>303126</v>
      </c>
    </row>
    <row r="239" spans="1:6" s="19" customFormat="1" ht="25.5">
      <c r="A239" s="54" t="s">
        <v>145</v>
      </c>
      <c r="B239" s="37" t="s">
        <v>186</v>
      </c>
      <c r="C239" s="26">
        <v>222000</v>
      </c>
      <c r="D239" s="23"/>
      <c r="E239" s="23"/>
      <c r="F239" s="23">
        <v>222000</v>
      </c>
    </row>
    <row r="240" spans="1:6" s="19" customFormat="1" ht="14.25">
      <c r="A240" s="184" t="s">
        <v>187</v>
      </c>
      <c r="B240" s="185"/>
      <c r="C240" s="186"/>
      <c r="D240" s="23"/>
      <c r="E240" s="23"/>
      <c r="F240" s="29"/>
    </row>
    <row r="241" spans="1:7" s="42" customFormat="1" ht="28.5">
      <c r="A241" s="74" t="s">
        <v>140</v>
      </c>
      <c r="B241" s="53" t="s">
        <v>146</v>
      </c>
      <c r="C241" s="36">
        <f>SUM(C239:C240)</f>
        <v>222000</v>
      </c>
      <c r="D241" s="28"/>
      <c r="E241" s="28"/>
      <c r="F241" s="28">
        <f>SUM(F239:F240)</f>
        <v>222000</v>
      </c>
    </row>
    <row r="242" spans="1:7" s="42" customFormat="1">
      <c r="A242" s="187" t="s">
        <v>27</v>
      </c>
      <c r="B242" s="188"/>
      <c r="C242" s="52">
        <f>C231+C232+C238+C241</f>
        <v>4275860</v>
      </c>
      <c r="D242" s="28">
        <f>SUM(D231:D241)</f>
        <v>41910</v>
      </c>
      <c r="E242" s="28">
        <f>SUM(E231:E241)</f>
        <v>509690</v>
      </c>
      <c r="F242" s="122">
        <f>F231+F232+F238+F241</f>
        <v>4827460</v>
      </c>
    </row>
    <row r="243" spans="1:7" s="44" customFormat="1" ht="14.25">
      <c r="A243" s="74" t="s">
        <v>72</v>
      </c>
      <c r="B243" s="53" t="s">
        <v>4</v>
      </c>
      <c r="C243" s="36">
        <v>156000</v>
      </c>
      <c r="D243" s="36"/>
      <c r="E243" s="36"/>
      <c r="F243" s="36">
        <v>156000</v>
      </c>
    </row>
    <row r="244" spans="1:7" s="44" customFormat="1" ht="14.25">
      <c r="A244" s="74" t="s">
        <v>86</v>
      </c>
      <c r="B244" s="53" t="s">
        <v>6</v>
      </c>
      <c r="C244" s="36">
        <v>42120</v>
      </c>
      <c r="D244" s="36"/>
      <c r="E244" s="36"/>
      <c r="F244" s="36">
        <v>42120</v>
      </c>
    </row>
    <row r="245" spans="1:7" s="21" customFormat="1" ht="12.75">
      <c r="A245" s="54" t="s">
        <v>60</v>
      </c>
      <c r="B245" s="37" t="s">
        <v>37</v>
      </c>
      <c r="C245" s="26">
        <v>14590</v>
      </c>
      <c r="D245" s="26"/>
      <c r="E245" s="26"/>
      <c r="F245" s="26">
        <v>14590</v>
      </c>
    </row>
    <row r="246" spans="1:7" s="21" customFormat="1" ht="12.75">
      <c r="A246" s="54" t="s">
        <v>61</v>
      </c>
      <c r="B246" s="37" t="s">
        <v>9</v>
      </c>
      <c r="C246" s="26">
        <v>5440</v>
      </c>
      <c r="D246" s="26"/>
      <c r="E246" s="26"/>
      <c r="F246" s="26">
        <v>5440</v>
      </c>
    </row>
    <row r="247" spans="1:7" s="21" customFormat="1" ht="12.75">
      <c r="A247" s="54" t="s">
        <v>62</v>
      </c>
      <c r="B247" s="37" t="s">
        <v>89</v>
      </c>
      <c r="C247" s="26">
        <v>99000</v>
      </c>
      <c r="D247" s="26"/>
      <c r="E247" s="26"/>
      <c r="F247" s="26">
        <v>99000</v>
      </c>
    </row>
    <row r="248" spans="1:7" s="21" customFormat="1" ht="12.75">
      <c r="A248" s="54" t="s">
        <v>64</v>
      </c>
      <c r="B248" s="37" t="s">
        <v>17</v>
      </c>
      <c r="C248" s="26">
        <v>28390</v>
      </c>
      <c r="D248" s="26"/>
      <c r="E248" s="26"/>
      <c r="F248" s="26">
        <v>28390</v>
      </c>
    </row>
    <row r="249" spans="1:7" s="42" customFormat="1" ht="14.25">
      <c r="A249" s="74" t="s">
        <v>85</v>
      </c>
      <c r="B249" s="53" t="s">
        <v>28</v>
      </c>
      <c r="C249" s="36">
        <f>SUM(C245:C248)</f>
        <v>147420</v>
      </c>
      <c r="D249" s="28"/>
      <c r="E249" s="28"/>
      <c r="F249" s="28">
        <f>SUM(F245:F248)</f>
        <v>147420</v>
      </c>
    </row>
    <row r="250" spans="1:7" s="46" customFormat="1">
      <c r="A250" s="180" t="s">
        <v>92</v>
      </c>
      <c r="B250" s="181"/>
      <c r="C250" s="68">
        <f>C242+C243+C244+C249</f>
        <v>4621400</v>
      </c>
      <c r="D250" s="122">
        <f>SUM(D242:D249)</f>
        <v>41910</v>
      </c>
      <c r="E250" s="122">
        <f>SUM(E242:E249)</f>
        <v>509690</v>
      </c>
      <c r="F250" s="76">
        <f>F231+F232+F241+F238+F243+F244+F249</f>
        <v>5173000</v>
      </c>
      <c r="G250" s="84"/>
    </row>
    <row r="251" spans="1:7" s="17" customFormat="1" ht="18">
      <c r="A251" s="47"/>
      <c r="B251" s="8"/>
      <c r="C251" s="14"/>
      <c r="F251" s="114"/>
    </row>
    <row r="252" spans="1:7" ht="14.25" customHeight="1">
      <c r="A252" s="177" t="s">
        <v>182</v>
      </c>
      <c r="B252" s="179" t="s">
        <v>172</v>
      </c>
      <c r="C252" s="176" t="s">
        <v>8</v>
      </c>
      <c r="D252" s="172" t="s">
        <v>239</v>
      </c>
      <c r="E252" s="172" t="s">
        <v>240</v>
      </c>
      <c r="F252" s="166" t="s">
        <v>203</v>
      </c>
    </row>
    <row r="253" spans="1:7" ht="14.25">
      <c r="A253" s="177"/>
      <c r="B253" s="179"/>
      <c r="C253" s="176"/>
      <c r="D253" s="173"/>
      <c r="E253" s="173"/>
      <c r="F253" s="166"/>
    </row>
    <row r="254" spans="1:7" ht="14.25">
      <c r="A254" s="177"/>
      <c r="B254" s="179"/>
      <c r="C254" s="178"/>
      <c r="D254" s="174"/>
      <c r="E254" s="174"/>
      <c r="F254" s="166"/>
    </row>
    <row r="255" spans="1:7" s="4" customFormat="1" ht="18" customHeight="1">
      <c r="A255" s="213" t="s">
        <v>34</v>
      </c>
      <c r="B255" s="214"/>
      <c r="C255" s="214"/>
      <c r="D255" s="214"/>
      <c r="E255" s="214"/>
      <c r="F255" s="215"/>
    </row>
    <row r="256" spans="1:7" s="42" customFormat="1" ht="28.5">
      <c r="A256" s="111" t="s">
        <v>135</v>
      </c>
      <c r="B256" s="112" t="s">
        <v>136</v>
      </c>
      <c r="C256" s="115">
        <v>120000</v>
      </c>
      <c r="D256" s="28"/>
      <c r="E256" s="28"/>
      <c r="F256" s="28">
        <v>120000</v>
      </c>
    </row>
    <row r="257" spans="1:7" s="46" customFormat="1" ht="18" customHeight="1">
      <c r="A257" s="180" t="s">
        <v>103</v>
      </c>
      <c r="B257" s="181"/>
      <c r="C257" s="78">
        <f>C256</f>
        <v>120000</v>
      </c>
      <c r="D257" s="97"/>
      <c r="E257" s="97"/>
      <c r="F257" s="52">
        <f>SUM(F256)</f>
        <v>120000</v>
      </c>
    </row>
    <row r="258" spans="1:7" s="6" customFormat="1" ht="18" customHeight="1">
      <c r="A258" s="213" t="s">
        <v>35</v>
      </c>
      <c r="B258" s="214"/>
      <c r="C258" s="214"/>
      <c r="D258" s="214"/>
      <c r="E258" s="214"/>
      <c r="F258" s="215"/>
    </row>
    <row r="259" spans="1:7" s="19" customFormat="1" ht="12.75">
      <c r="A259" s="54" t="s">
        <v>138</v>
      </c>
      <c r="B259" s="59" t="s">
        <v>26</v>
      </c>
      <c r="C259" s="26">
        <v>60000</v>
      </c>
      <c r="D259" s="23"/>
      <c r="E259" s="23"/>
      <c r="F259" s="23">
        <v>60000</v>
      </c>
    </row>
    <row r="260" spans="1:7" s="19" customFormat="1" ht="12.75">
      <c r="A260" s="54" t="s">
        <v>61</v>
      </c>
      <c r="B260" s="59" t="s">
        <v>87</v>
      </c>
      <c r="C260" s="26">
        <v>47244</v>
      </c>
      <c r="D260" s="23"/>
      <c r="E260" s="23"/>
      <c r="F260" s="23">
        <v>47244</v>
      </c>
    </row>
    <row r="261" spans="1:7" s="19" customFormat="1" ht="12.75">
      <c r="A261" s="54" t="s">
        <v>64</v>
      </c>
      <c r="B261" s="59" t="s">
        <v>15</v>
      </c>
      <c r="C261" s="26">
        <v>12756</v>
      </c>
      <c r="D261" s="23"/>
      <c r="E261" s="23"/>
      <c r="F261" s="23">
        <v>12756</v>
      </c>
    </row>
    <row r="262" spans="1:7" s="42" customFormat="1" ht="14.25">
      <c r="A262" s="74" t="s">
        <v>85</v>
      </c>
      <c r="B262" s="60" t="s">
        <v>1</v>
      </c>
      <c r="C262" s="36">
        <f>SUM(C259:C261)</f>
        <v>120000</v>
      </c>
      <c r="D262" s="28"/>
      <c r="E262" s="28"/>
      <c r="F262" s="28">
        <f>SUM(F259:F261)</f>
        <v>120000</v>
      </c>
    </row>
    <row r="263" spans="1:7" s="13" customFormat="1">
      <c r="A263" s="180" t="s">
        <v>92</v>
      </c>
      <c r="B263" s="181"/>
      <c r="C263" s="76">
        <f>SUM(C262)</f>
        <v>120000</v>
      </c>
      <c r="D263" s="124"/>
      <c r="E263" s="124"/>
      <c r="F263" s="76">
        <f>SUM(F262)</f>
        <v>120000</v>
      </c>
      <c r="G263" s="86"/>
    </row>
    <row r="264" spans="1:7" s="13" customFormat="1">
      <c r="A264" s="47"/>
      <c r="B264" s="63"/>
      <c r="C264" s="64"/>
      <c r="F264" s="15"/>
    </row>
    <row r="265" spans="1:7" s="13" customFormat="1" ht="14.25" customHeight="1">
      <c r="A265" s="177" t="s">
        <v>182</v>
      </c>
      <c r="B265" s="179" t="s">
        <v>188</v>
      </c>
      <c r="C265" s="176" t="s">
        <v>8</v>
      </c>
      <c r="D265" s="172" t="s">
        <v>239</v>
      </c>
      <c r="E265" s="172" t="s">
        <v>240</v>
      </c>
      <c r="F265" s="166" t="s">
        <v>203</v>
      </c>
    </row>
    <row r="266" spans="1:7" s="13" customFormat="1" ht="14.25" customHeight="1">
      <c r="A266" s="177"/>
      <c r="B266" s="179"/>
      <c r="C266" s="176"/>
      <c r="D266" s="173"/>
      <c r="E266" s="173"/>
      <c r="F266" s="166"/>
    </row>
    <row r="267" spans="1:7" s="13" customFormat="1" ht="14.25" customHeight="1">
      <c r="A267" s="177"/>
      <c r="B267" s="179"/>
      <c r="C267" s="178"/>
      <c r="D267" s="174"/>
      <c r="E267" s="174"/>
      <c r="F267" s="166"/>
    </row>
    <row r="268" spans="1:7" s="9" customFormat="1" ht="18" customHeight="1">
      <c r="A268" s="169" t="s">
        <v>35</v>
      </c>
      <c r="B268" s="170"/>
      <c r="C268" s="170"/>
      <c r="D268" s="170"/>
      <c r="E268" s="170"/>
      <c r="F268" s="171"/>
    </row>
    <row r="269" spans="1:7" s="21" customFormat="1" ht="12.75">
      <c r="A269" s="99" t="s">
        <v>139</v>
      </c>
      <c r="B269" s="116" t="s">
        <v>52</v>
      </c>
      <c r="C269" s="117">
        <v>36273600</v>
      </c>
      <c r="D269" s="26">
        <v>118745</v>
      </c>
      <c r="E269" s="26">
        <v>214556</v>
      </c>
      <c r="F269" s="26">
        <v>36606901</v>
      </c>
    </row>
    <row r="270" spans="1:7" s="44" customFormat="1" ht="14.25">
      <c r="A270" s="74" t="s">
        <v>133</v>
      </c>
      <c r="B270" s="60" t="s">
        <v>134</v>
      </c>
      <c r="C270" s="55">
        <f>SUM(C269)</f>
        <v>36273600</v>
      </c>
      <c r="D270" s="36">
        <f>SUM(D269)</f>
        <v>118745</v>
      </c>
      <c r="E270" s="36">
        <v>244782</v>
      </c>
      <c r="F270" s="36">
        <v>36637127</v>
      </c>
    </row>
    <row r="271" spans="1:7" s="5" customFormat="1">
      <c r="A271" s="180" t="s">
        <v>92</v>
      </c>
      <c r="B271" s="181"/>
      <c r="C271" s="68">
        <f>C270</f>
        <v>36273600</v>
      </c>
      <c r="D271" s="122">
        <f>SUM(D270)</f>
        <v>118745</v>
      </c>
      <c r="E271" s="122">
        <f>SUM(E270)</f>
        <v>244782</v>
      </c>
      <c r="F271" s="76">
        <f>SUM(F270)</f>
        <v>36637127</v>
      </c>
      <c r="G271" s="83"/>
    </row>
    <row r="272" spans="1:7">
      <c r="B272" s="57"/>
      <c r="C272" s="58"/>
    </row>
    <row r="273" spans="1:7" s="6" customFormat="1" ht="14.25" customHeight="1">
      <c r="A273" s="177" t="s">
        <v>182</v>
      </c>
      <c r="B273" s="179" t="s">
        <v>173</v>
      </c>
      <c r="C273" s="176" t="s">
        <v>8</v>
      </c>
      <c r="D273" s="172" t="s">
        <v>239</v>
      </c>
      <c r="E273" s="172" t="s">
        <v>240</v>
      </c>
      <c r="F273" s="166" t="s">
        <v>203</v>
      </c>
    </row>
    <row r="274" spans="1:7" s="6" customFormat="1" ht="14.25" customHeight="1">
      <c r="A274" s="177"/>
      <c r="B274" s="179"/>
      <c r="C274" s="176"/>
      <c r="D274" s="173"/>
      <c r="E274" s="173"/>
      <c r="F274" s="166"/>
    </row>
    <row r="275" spans="1:7" s="6" customFormat="1" ht="14.25" customHeight="1">
      <c r="A275" s="177"/>
      <c r="B275" s="179"/>
      <c r="C275" s="176"/>
      <c r="D275" s="174"/>
      <c r="E275" s="174"/>
      <c r="F275" s="166"/>
    </row>
    <row r="276" spans="1:7" s="6" customFormat="1" ht="18" customHeight="1">
      <c r="A276" s="213" t="s">
        <v>35</v>
      </c>
      <c r="B276" s="214"/>
      <c r="C276" s="214"/>
      <c r="D276" s="214"/>
      <c r="E276" s="214"/>
      <c r="F276" s="215"/>
    </row>
    <row r="277" spans="1:7" s="19" customFormat="1" ht="14.25">
      <c r="A277" s="99"/>
      <c r="B277" s="100"/>
      <c r="C277" s="100"/>
      <c r="D277" s="23"/>
      <c r="E277" s="23"/>
      <c r="F277" s="29"/>
    </row>
    <row r="278" spans="1:7" s="19" customFormat="1" ht="12.75">
      <c r="A278" s="54" t="s">
        <v>100</v>
      </c>
      <c r="B278" s="37" t="s">
        <v>99</v>
      </c>
      <c r="C278" s="62">
        <v>420000</v>
      </c>
      <c r="D278" s="23"/>
      <c r="E278" s="23"/>
      <c r="F278" s="62">
        <v>420000</v>
      </c>
    </row>
    <row r="279" spans="1:7" s="42" customFormat="1" ht="14.25">
      <c r="A279" s="74" t="s">
        <v>93</v>
      </c>
      <c r="B279" s="53" t="s">
        <v>101</v>
      </c>
      <c r="C279" s="36">
        <f>SUM(C277:C278)</f>
        <v>420000</v>
      </c>
      <c r="D279" s="28"/>
      <c r="E279" s="28"/>
      <c r="F279" s="36">
        <f>SUM(F277:F278)</f>
        <v>420000</v>
      </c>
    </row>
    <row r="280" spans="1:7" s="5" customFormat="1">
      <c r="A280" s="180" t="s">
        <v>92</v>
      </c>
      <c r="B280" s="181"/>
      <c r="C280" s="68">
        <f>SUM(C279)</f>
        <v>420000</v>
      </c>
      <c r="D280" s="120"/>
      <c r="E280" s="120"/>
      <c r="F280" s="68">
        <f>SUM(F279)</f>
        <v>420000</v>
      </c>
      <c r="G280" s="83"/>
    </row>
    <row r="281" spans="1:7" s="9" customFormat="1" ht="18">
      <c r="A281" s="47"/>
      <c r="B281" s="8"/>
      <c r="C281" s="14"/>
      <c r="F281" s="15"/>
    </row>
    <row r="282" spans="1:7" ht="14.25" customHeight="1">
      <c r="A282" s="177" t="s">
        <v>182</v>
      </c>
      <c r="B282" s="179" t="s">
        <v>174</v>
      </c>
      <c r="C282" s="176" t="s">
        <v>8</v>
      </c>
      <c r="D282" s="172" t="s">
        <v>239</v>
      </c>
      <c r="E282" s="172" t="s">
        <v>240</v>
      </c>
      <c r="F282" s="166" t="s">
        <v>203</v>
      </c>
    </row>
    <row r="283" spans="1:7" ht="14.25">
      <c r="A283" s="177"/>
      <c r="B283" s="179"/>
      <c r="C283" s="176"/>
      <c r="D283" s="173"/>
      <c r="E283" s="173"/>
      <c r="F283" s="166"/>
    </row>
    <row r="284" spans="1:7" ht="14.25">
      <c r="A284" s="177"/>
      <c r="B284" s="179"/>
      <c r="C284" s="178"/>
      <c r="D284" s="174"/>
      <c r="E284" s="174"/>
      <c r="F284" s="166"/>
    </row>
    <row r="285" spans="1:7" ht="18" customHeight="1">
      <c r="A285" s="189" t="s">
        <v>35</v>
      </c>
      <c r="B285" s="189"/>
      <c r="C285" s="189"/>
      <c r="D285" s="189"/>
      <c r="E285" s="189"/>
      <c r="F285" s="189"/>
    </row>
    <row r="286" spans="1:7" s="19" customFormat="1" ht="12.75">
      <c r="A286" s="99" t="s">
        <v>102</v>
      </c>
      <c r="B286" s="100" t="s">
        <v>29</v>
      </c>
      <c r="C286" s="117">
        <v>350000</v>
      </c>
      <c r="D286" s="23"/>
      <c r="E286" s="136"/>
      <c r="F286" s="117">
        <v>350000</v>
      </c>
    </row>
    <row r="287" spans="1:7" s="19" customFormat="1" ht="12.75">
      <c r="A287" s="54" t="s">
        <v>102</v>
      </c>
      <c r="B287" s="37" t="s">
        <v>30</v>
      </c>
      <c r="C287" s="30">
        <v>400000</v>
      </c>
      <c r="D287" s="23"/>
      <c r="E287" s="23"/>
      <c r="F287" s="30">
        <v>400000</v>
      </c>
    </row>
    <row r="288" spans="1:7" s="42" customFormat="1" ht="14.25">
      <c r="A288" s="74" t="s">
        <v>93</v>
      </c>
      <c r="B288" s="53" t="s">
        <v>101</v>
      </c>
      <c r="C288" s="55">
        <f>C286+C287</f>
        <v>750000</v>
      </c>
      <c r="D288" s="28"/>
      <c r="E288" s="28"/>
      <c r="F288" s="55">
        <f>F286+F287</f>
        <v>750000</v>
      </c>
    </row>
    <row r="289" spans="1:7" s="5" customFormat="1" ht="18" customHeight="1">
      <c r="A289" s="180" t="s">
        <v>92</v>
      </c>
      <c r="B289" s="181"/>
      <c r="C289" s="73">
        <f>SUM(C288)</f>
        <v>750000</v>
      </c>
      <c r="D289" s="120"/>
      <c r="E289" s="120"/>
      <c r="F289" s="73">
        <f>SUM(F288)</f>
        <v>750000</v>
      </c>
      <c r="G289" s="83"/>
    </row>
    <row r="290" spans="1:7" ht="18">
      <c r="B290" s="8"/>
      <c r="C290" s="10"/>
    </row>
    <row r="291" spans="1:7" s="15" customFormat="1" ht="14.25" customHeight="1">
      <c r="A291" s="177" t="s">
        <v>182</v>
      </c>
      <c r="B291" s="179" t="s">
        <v>213</v>
      </c>
      <c r="C291" s="179" t="s">
        <v>8</v>
      </c>
      <c r="D291" s="172" t="s">
        <v>239</v>
      </c>
      <c r="E291" s="172" t="s">
        <v>240</v>
      </c>
      <c r="F291" s="166" t="s">
        <v>203</v>
      </c>
    </row>
    <row r="292" spans="1:7" s="15" customFormat="1" ht="14.25">
      <c r="A292" s="177"/>
      <c r="B292" s="179"/>
      <c r="C292" s="179"/>
      <c r="D292" s="173"/>
      <c r="E292" s="173"/>
      <c r="F292" s="166"/>
    </row>
    <row r="293" spans="1:7" s="15" customFormat="1" ht="14.25">
      <c r="A293" s="177"/>
      <c r="B293" s="179"/>
      <c r="C293" s="178"/>
      <c r="D293" s="174"/>
      <c r="E293" s="174"/>
      <c r="F293" s="166"/>
    </row>
    <row r="294" spans="1:7" s="15" customFormat="1" ht="18" customHeight="1">
      <c r="A294" s="189" t="s">
        <v>34</v>
      </c>
      <c r="B294" s="189"/>
      <c r="C294" s="189"/>
      <c r="D294" s="189"/>
      <c r="E294" s="189"/>
      <c r="F294" s="189"/>
    </row>
    <row r="295" spans="1:7" s="21" customFormat="1" ht="25.5">
      <c r="A295" s="54" t="s">
        <v>135</v>
      </c>
      <c r="B295" s="59" t="s">
        <v>38</v>
      </c>
      <c r="C295" s="35">
        <v>4581887</v>
      </c>
      <c r="D295" s="26"/>
      <c r="E295" s="26">
        <v>484575</v>
      </c>
      <c r="F295" s="35">
        <v>5066462</v>
      </c>
    </row>
    <row r="296" spans="1:7" s="44" customFormat="1" ht="14.25">
      <c r="A296" s="74" t="s">
        <v>135</v>
      </c>
      <c r="B296" s="53" t="s">
        <v>39</v>
      </c>
      <c r="C296" s="40">
        <f>SUM(C295:C295)</f>
        <v>4581887</v>
      </c>
      <c r="D296" s="36"/>
      <c r="E296" s="36">
        <f>SUM(E295)</f>
        <v>484575</v>
      </c>
      <c r="F296" s="40">
        <f>SUM(F295:F295)</f>
        <v>5066462</v>
      </c>
    </row>
    <row r="297" spans="1:7" s="13" customFormat="1" ht="18" customHeight="1">
      <c r="A297" s="175" t="s">
        <v>103</v>
      </c>
      <c r="B297" s="175"/>
      <c r="C297" s="77">
        <f>C296</f>
        <v>4581887</v>
      </c>
      <c r="D297" s="124"/>
      <c r="E297" s="76">
        <f>SUM(E296)</f>
        <v>484575</v>
      </c>
      <c r="F297" s="77">
        <f>F296</f>
        <v>5066462</v>
      </c>
    </row>
    <row r="298" spans="1:7" s="15" customFormat="1" ht="18" customHeight="1">
      <c r="A298" s="189" t="s">
        <v>35</v>
      </c>
      <c r="B298" s="189"/>
      <c r="C298" s="189"/>
      <c r="D298" s="189"/>
      <c r="E298" s="189"/>
      <c r="F298" s="189"/>
    </row>
    <row r="299" spans="1:7" s="44" customFormat="1" ht="14.25">
      <c r="A299" s="74" t="s">
        <v>72</v>
      </c>
      <c r="B299" s="60" t="s">
        <v>4</v>
      </c>
      <c r="C299" s="40">
        <v>4479300</v>
      </c>
      <c r="D299" s="36"/>
      <c r="E299" s="36"/>
      <c r="F299" s="40">
        <v>4479300</v>
      </c>
    </row>
    <row r="300" spans="1:7" s="44" customFormat="1" ht="14.25">
      <c r="A300" s="74" t="s">
        <v>86</v>
      </c>
      <c r="B300" s="60" t="s">
        <v>5</v>
      </c>
      <c r="C300" s="40">
        <v>641155</v>
      </c>
      <c r="D300" s="36"/>
      <c r="E300" s="36"/>
      <c r="F300" s="40">
        <v>641155</v>
      </c>
    </row>
    <row r="301" spans="1:7" s="44" customFormat="1" ht="14.25">
      <c r="A301" s="54" t="s">
        <v>66</v>
      </c>
      <c r="B301" s="59" t="s">
        <v>252</v>
      </c>
      <c r="C301" s="35"/>
      <c r="D301" s="36"/>
      <c r="E301" s="26">
        <v>82980</v>
      </c>
      <c r="F301" s="35">
        <v>82980</v>
      </c>
    </row>
    <row r="302" spans="1:7" s="44" customFormat="1" ht="14.25">
      <c r="A302" s="54" t="s">
        <v>84</v>
      </c>
      <c r="B302" s="59" t="s">
        <v>170</v>
      </c>
      <c r="C302" s="35"/>
      <c r="D302" s="36"/>
      <c r="E302" s="26">
        <v>22405</v>
      </c>
      <c r="F302" s="35">
        <v>22405</v>
      </c>
    </row>
    <row r="303" spans="1:7" s="44" customFormat="1" ht="14.25">
      <c r="A303" s="74" t="s">
        <v>85</v>
      </c>
      <c r="B303" s="60" t="s">
        <v>1</v>
      </c>
      <c r="C303" s="40"/>
      <c r="D303" s="36"/>
      <c r="E303" s="36">
        <f>SUM(E301:E302)</f>
        <v>105385</v>
      </c>
      <c r="F303" s="40">
        <f>SUM(F301:F302)</f>
        <v>105385</v>
      </c>
    </row>
    <row r="304" spans="1:7" s="44" customFormat="1" ht="14.25">
      <c r="A304" s="54" t="s">
        <v>122</v>
      </c>
      <c r="B304" s="59" t="s">
        <v>195</v>
      </c>
      <c r="C304" s="35"/>
      <c r="D304" s="36"/>
      <c r="E304" s="26">
        <v>298574</v>
      </c>
      <c r="F304" s="35">
        <f t="shared" ref="F304:F306" si="0">SUM(E304)</f>
        <v>298574</v>
      </c>
    </row>
    <row r="305" spans="1:7" s="44" customFormat="1" ht="14.25">
      <c r="A305" s="54" t="s">
        <v>123</v>
      </c>
      <c r="B305" s="59" t="s">
        <v>196</v>
      </c>
      <c r="C305" s="35"/>
      <c r="D305" s="36"/>
      <c r="E305" s="26">
        <v>80616</v>
      </c>
      <c r="F305" s="35">
        <f t="shared" si="0"/>
        <v>80616</v>
      </c>
    </row>
    <row r="306" spans="1:7" s="44" customFormat="1" ht="14.25">
      <c r="A306" s="74" t="s">
        <v>68</v>
      </c>
      <c r="B306" s="60" t="s">
        <v>73</v>
      </c>
      <c r="C306" s="40"/>
      <c r="D306" s="36"/>
      <c r="E306" s="36">
        <f>SUM(E304:E305)</f>
        <v>379190</v>
      </c>
      <c r="F306" s="40">
        <f t="shared" si="0"/>
        <v>379190</v>
      </c>
    </row>
    <row r="307" spans="1:7" s="13" customFormat="1">
      <c r="A307" s="175" t="s">
        <v>92</v>
      </c>
      <c r="B307" s="175"/>
      <c r="C307" s="77">
        <f>SUM(C299:C306)</f>
        <v>5120455</v>
      </c>
      <c r="D307" s="124"/>
      <c r="E307" s="76">
        <f>E303+E306</f>
        <v>484575</v>
      </c>
      <c r="F307" s="77">
        <f>F299+F300+F303+F306</f>
        <v>5605030</v>
      </c>
      <c r="G307" s="86"/>
    </row>
    <row r="308" spans="1:7" s="15" customFormat="1" ht="18">
      <c r="A308" s="47"/>
      <c r="B308" s="8"/>
      <c r="C308" s="14"/>
    </row>
    <row r="309" spans="1:7" s="15" customFormat="1" ht="14.25" customHeight="1">
      <c r="A309" s="177" t="s">
        <v>182</v>
      </c>
      <c r="B309" s="179" t="s">
        <v>214</v>
      </c>
      <c r="C309" s="179" t="s">
        <v>8</v>
      </c>
      <c r="D309" s="172" t="s">
        <v>239</v>
      </c>
      <c r="E309" s="172" t="s">
        <v>240</v>
      </c>
      <c r="F309" s="166" t="s">
        <v>203</v>
      </c>
    </row>
    <row r="310" spans="1:7" s="15" customFormat="1" ht="14.25">
      <c r="A310" s="177"/>
      <c r="B310" s="179"/>
      <c r="C310" s="179"/>
      <c r="D310" s="173"/>
      <c r="E310" s="173"/>
      <c r="F310" s="166"/>
    </row>
    <row r="311" spans="1:7" s="15" customFormat="1" ht="14.25">
      <c r="A311" s="177"/>
      <c r="B311" s="179"/>
      <c r="C311" s="178"/>
      <c r="D311" s="174"/>
      <c r="E311" s="174"/>
      <c r="F311" s="166"/>
    </row>
    <row r="312" spans="1:7" s="15" customFormat="1" ht="18" customHeight="1">
      <c r="A312" s="189" t="s">
        <v>35</v>
      </c>
      <c r="B312" s="189"/>
      <c r="C312" s="189"/>
      <c r="D312" s="189"/>
      <c r="E312" s="189"/>
      <c r="F312" s="189"/>
    </row>
    <row r="313" spans="1:7" s="21" customFormat="1" ht="14.25">
      <c r="A313" s="54" t="s">
        <v>141</v>
      </c>
      <c r="B313" s="59" t="s">
        <v>53</v>
      </c>
      <c r="C313" s="26">
        <v>500000</v>
      </c>
      <c r="D313" s="26">
        <v>540000</v>
      </c>
      <c r="E313" s="26"/>
      <c r="F313" s="48">
        <v>1040000</v>
      </c>
    </row>
    <row r="314" spans="1:7" s="21" customFormat="1" ht="14.25">
      <c r="A314" s="54" t="s">
        <v>141</v>
      </c>
      <c r="B314" s="59" t="s">
        <v>44</v>
      </c>
      <c r="C314" s="26">
        <v>31100</v>
      </c>
      <c r="D314" s="26"/>
      <c r="E314" s="26"/>
      <c r="F314" s="48">
        <v>31100</v>
      </c>
    </row>
    <row r="315" spans="1:7" s="21" customFormat="1" ht="14.25">
      <c r="A315" s="54" t="s">
        <v>141</v>
      </c>
      <c r="B315" s="59" t="s">
        <v>45</v>
      </c>
      <c r="C315" s="26">
        <v>31100</v>
      </c>
      <c r="D315" s="26"/>
      <c r="E315" s="26"/>
      <c r="F315" s="48">
        <v>31100</v>
      </c>
    </row>
    <row r="316" spans="1:7" s="21" customFormat="1" ht="14.25">
      <c r="A316" s="54" t="s">
        <v>141</v>
      </c>
      <c r="B316" s="59" t="s">
        <v>46</v>
      </c>
      <c r="C316" s="26">
        <v>30000</v>
      </c>
      <c r="D316" s="26"/>
      <c r="E316" s="26"/>
      <c r="F316" s="48">
        <v>30000</v>
      </c>
    </row>
    <row r="317" spans="1:7" s="21" customFormat="1" ht="14.25">
      <c r="A317" s="54" t="s">
        <v>141</v>
      </c>
      <c r="B317" s="59" t="s">
        <v>54</v>
      </c>
      <c r="C317" s="26">
        <v>31100</v>
      </c>
      <c r="D317" s="26"/>
      <c r="E317" s="26"/>
      <c r="F317" s="48">
        <v>31100</v>
      </c>
    </row>
    <row r="318" spans="1:7" s="44" customFormat="1" ht="28.5">
      <c r="A318" s="74" t="s">
        <v>141</v>
      </c>
      <c r="B318" s="53" t="s">
        <v>142</v>
      </c>
      <c r="C318" s="36">
        <f>SUM(C313:C317)</f>
        <v>623300</v>
      </c>
      <c r="D318" s="36">
        <f>SUM(D313:D317)</f>
        <v>540000</v>
      </c>
      <c r="E318" s="36"/>
      <c r="F318" s="36">
        <f>SUM(F313:F317)</f>
        <v>1163300</v>
      </c>
    </row>
    <row r="319" spans="1:7" s="13" customFormat="1">
      <c r="A319" s="175" t="s">
        <v>92</v>
      </c>
      <c r="B319" s="175"/>
      <c r="C319" s="68">
        <f>C318</f>
        <v>623300</v>
      </c>
      <c r="D319" s="76">
        <f>SUM(D318)</f>
        <v>540000</v>
      </c>
      <c r="E319" s="76"/>
      <c r="F319" s="52">
        <f>SUM(F318)</f>
        <v>1163300</v>
      </c>
      <c r="G319" s="86"/>
    </row>
    <row r="320" spans="1:7" s="15" customFormat="1" ht="18">
      <c r="A320" s="47"/>
      <c r="B320" s="8"/>
      <c r="C320" s="14"/>
    </row>
    <row r="321" spans="1:6" ht="14.25" customHeight="1">
      <c r="A321" s="177" t="s">
        <v>182</v>
      </c>
      <c r="B321" s="179" t="s">
        <v>215</v>
      </c>
      <c r="C321" s="176" t="s">
        <v>8</v>
      </c>
      <c r="D321" s="172" t="s">
        <v>239</v>
      </c>
      <c r="E321" s="172" t="s">
        <v>240</v>
      </c>
      <c r="F321" s="166" t="s">
        <v>203</v>
      </c>
    </row>
    <row r="322" spans="1:6" ht="14.25">
      <c r="A322" s="177"/>
      <c r="B322" s="179"/>
      <c r="C322" s="176"/>
      <c r="D322" s="173"/>
      <c r="E322" s="173"/>
      <c r="F322" s="166"/>
    </row>
    <row r="323" spans="1:6" ht="14.25">
      <c r="A323" s="177"/>
      <c r="B323" s="179"/>
      <c r="C323" s="176"/>
      <c r="D323" s="174"/>
      <c r="E323" s="174"/>
      <c r="F323" s="166"/>
    </row>
    <row r="324" spans="1:6" ht="18" customHeight="1">
      <c r="A324" s="213" t="s">
        <v>34</v>
      </c>
      <c r="B324" s="214"/>
      <c r="C324" s="214"/>
      <c r="D324" s="214"/>
      <c r="E324" s="214"/>
      <c r="F324" s="215"/>
    </row>
    <row r="325" spans="1:6" ht="14.25">
      <c r="A325" s="145" t="s">
        <v>135</v>
      </c>
      <c r="B325" s="133" t="s">
        <v>258</v>
      </c>
      <c r="C325" s="146"/>
      <c r="D325" s="147"/>
      <c r="E325" s="164">
        <v>105728</v>
      </c>
      <c r="F325" s="165">
        <v>105728</v>
      </c>
    </row>
    <row r="326" spans="1:6" ht="14.25">
      <c r="A326" s="142" t="s">
        <v>135</v>
      </c>
      <c r="B326" s="53" t="s">
        <v>39</v>
      </c>
      <c r="C326" s="139"/>
      <c r="D326" s="141"/>
      <c r="E326" s="153">
        <v>105728</v>
      </c>
      <c r="F326" s="33">
        <v>105728</v>
      </c>
    </row>
    <row r="327" spans="1:6" ht="15.75" customHeight="1">
      <c r="A327" s="175" t="s">
        <v>103</v>
      </c>
      <c r="B327" s="175"/>
      <c r="C327" s="148"/>
      <c r="D327" s="149"/>
      <c r="E327" s="154">
        <f>SUM(E326)</f>
        <v>105728</v>
      </c>
      <c r="F327" s="34">
        <f>SUM(F326)</f>
        <v>105728</v>
      </c>
    </row>
    <row r="328" spans="1:6" s="9" customFormat="1" ht="18" customHeight="1">
      <c r="A328" s="189" t="s">
        <v>35</v>
      </c>
      <c r="B328" s="189"/>
      <c r="C328" s="189"/>
      <c r="D328" s="189"/>
      <c r="E328" s="189"/>
      <c r="F328" s="189"/>
    </row>
    <row r="329" spans="1:6" s="42" customFormat="1" ht="14.25">
      <c r="A329" s="74" t="s">
        <v>72</v>
      </c>
      <c r="B329" s="60" t="s">
        <v>4</v>
      </c>
      <c r="C329" s="55">
        <v>4023000</v>
      </c>
      <c r="D329" s="28">
        <v>22800</v>
      </c>
      <c r="E329" s="28">
        <v>136450</v>
      </c>
      <c r="F329" s="28">
        <v>4182250</v>
      </c>
    </row>
    <row r="330" spans="1:6" s="42" customFormat="1" ht="14.25">
      <c r="A330" s="74" t="s">
        <v>86</v>
      </c>
      <c r="B330" s="60" t="s">
        <v>10</v>
      </c>
      <c r="C330" s="55">
        <v>1104234</v>
      </c>
      <c r="D330" s="28">
        <v>6156</v>
      </c>
      <c r="E330" s="28">
        <v>36842</v>
      </c>
      <c r="F330" s="28">
        <v>1147232</v>
      </c>
    </row>
    <row r="331" spans="1:6" s="19" customFormat="1" ht="12.75">
      <c r="A331" s="54" t="s">
        <v>66</v>
      </c>
      <c r="B331" s="59" t="s">
        <v>88</v>
      </c>
      <c r="C331" s="30">
        <v>373000</v>
      </c>
      <c r="D331" s="23"/>
      <c r="E331" s="23"/>
      <c r="F331" s="23">
        <v>373000</v>
      </c>
    </row>
    <row r="332" spans="1:6" s="19" customFormat="1" ht="12.75">
      <c r="A332" s="54" t="s">
        <v>65</v>
      </c>
      <c r="B332" s="59" t="s">
        <v>79</v>
      </c>
      <c r="C332" s="30">
        <v>111400</v>
      </c>
      <c r="D332" s="23"/>
      <c r="E332" s="23"/>
      <c r="F332" s="23">
        <v>111400</v>
      </c>
    </row>
    <row r="333" spans="1:6" s="19" customFormat="1" ht="12.75">
      <c r="A333" s="54" t="s">
        <v>80</v>
      </c>
      <c r="B333" s="59" t="s">
        <v>91</v>
      </c>
      <c r="C333" s="30">
        <v>1593500</v>
      </c>
      <c r="D333" s="23"/>
      <c r="E333" s="23"/>
      <c r="F333" s="23">
        <v>1593500</v>
      </c>
    </row>
    <row r="334" spans="1:6" s="19" customFormat="1" ht="12.75">
      <c r="A334" s="54" t="s">
        <v>84</v>
      </c>
      <c r="B334" s="59" t="s">
        <v>170</v>
      </c>
      <c r="C334" s="30">
        <v>561033</v>
      </c>
      <c r="D334" s="23"/>
      <c r="E334" s="23"/>
      <c r="F334" s="23">
        <v>561033</v>
      </c>
    </row>
    <row r="335" spans="1:6" s="19" customFormat="1" ht="12.75">
      <c r="A335" s="54" t="s">
        <v>82</v>
      </c>
      <c r="B335" s="59" t="s">
        <v>143</v>
      </c>
      <c r="C335" s="30">
        <v>43400</v>
      </c>
      <c r="D335" s="23">
        <v>43400</v>
      </c>
      <c r="E335" s="23"/>
      <c r="F335" s="23">
        <v>43400</v>
      </c>
    </row>
    <row r="336" spans="1:6" s="42" customFormat="1" ht="14.25">
      <c r="A336" s="74" t="s">
        <v>85</v>
      </c>
      <c r="B336" s="60" t="s">
        <v>1</v>
      </c>
      <c r="C336" s="55">
        <f>SUM(C331:C334)</f>
        <v>2638933</v>
      </c>
      <c r="D336" s="28">
        <f>SUM(D331:D335)</f>
        <v>43400</v>
      </c>
      <c r="E336" s="28"/>
      <c r="F336" s="28">
        <f>SUM(F331:F335)</f>
        <v>2682333</v>
      </c>
    </row>
    <row r="337" spans="1:7" s="19" customFormat="1" ht="12.75">
      <c r="A337" s="54" t="s">
        <v>68</v>
      </c>
      <c r="B337" s="59" t="s">
        <v>195</v>
      </c>
      <c r="C337" s="30">
        <v>944880</v>
      </c>
      <c r="D337" s="23"/>
      <c r="E337" s="23"/>
      <c r="F337" s="23">
        <v>944880</v>
      </c>
    </row>
    <row r="338" spans="1:7" s="19" customFormat="1" ht="12.75">
      <c r="A338" s="54" t="s">
        <v>68</v>
      </c>
      <c r="B338" s="59" t="s">
        <v>196</v>
      </c>
      <c r="C338" s="30">
        <v>255118</v>
      </c>
      <c r="D338" s="23"/>
      <c r="E338" s="23"/>
      <c r="F338" s="23">
        <v>255118</v>
      </c>
    </row>
    <row r="339" spans="1:7" s="42" customFormat="1" ht="14.25">
      <c r="A339" s="74" t="s">
        <v>68</v>
      </c>
      <c r="B339" s="60" t="s">
        <v>73</v>
      </c>
      <c r="C339" s="55">
        <f>C337+C338</f>
        <v>1199998</v>
      </c>
      <c r="D339" s="28"/>
      <c r="E339" s="28"/>
      <c r="F339" s="28">
        <f>SUM(F337:F338)</f>
        <v>1199998</v>
      </c>
    </row>
    <row r="340" spans="1:7" s="5" customFormat="1" ht="18" customHeight="1">
      <c r="A340" s="175" t="s">
        <v>92</v>
      </c>
      <c r="B340" s="175"/>
      <c r="C340" s="68">
        <f>SUM(C329,C330,C336,C339)</f>
        <v>8966165</v>
      </c>
      <c r="D340" s="122">
        <f>D329+D330+D336+D339</f>
        <v>72356</v>
      </c>
      <c r="E340" s="122">
        <f>SUM(E329:E339)</f>
        <v>173292</v>
      </c>
      <c r="F340" s="76">
        <f>F329+F330+F336+F339</f>
        <v>9211813</v>
      </c>
      <c r="G340" s="83"/>
    </row>
    <row r="341" spans="1:7" s="9" customFormat="1" ht="18">
      <c r="A341" s="47"/>
      <c r="B341" s="8"/>
      <c r="C341" s="14"/>
      <c r="F341" s="15"/>
    </row>
    <row r="342" spans="1:7" s="9" customFormat="1" ht="14.25" customHeight="1">
      <c r="A342" s="177" t="s">
        <v>182</v>
      </c>
      <c r="B342" s="179" t="s">
        <v>216</v>
      </c>
      <c r="C342" s="176" t="s">
        <v>8</v>
      </c>
      <c r="D342" s="172" t="s">
        <v>239</v>
      </c>
      <c r="E342" s="172" t="s">
        <v>240</v>
      </c>
      <c r="F342" s="166" t="s">
        <v>203</v>
      </c>
    </row>
    <row r="343" spans="1:7" s="9" customFormat="1" ht="14.25" customHeight="1">
      <c r="A343" s="177"/>
      <c r="B343" s="179"/>
      <c r="C343" s="176"/>
      <c r="D343" s="173"/>
      <c r="E343" s="173"/>
      <c r="F343" s="166"/>
    </row>
    <row r="344" spans="1:7" s="9" customFormat="1" ht="14.25" customHeight="1">
      <c r="A344" s="177"/>
      <c r="B344" s="179"/>
      <c r="C344" s="178"/>
      <c r="D344" s="174"/>
      <c r="E344" s="174"/>
      <c r="F344" s="166"/>
    </row>
    <row r="345" spans="1:7" s="9" customFormat="1" ht="18" customHeight="1">
      <c r="A345" s="189" t="s">
        <v>35</v>
      </c>
      <c r="B345" s="189"/>
      <c r="C345" s="189"/>
      <c r="D345" s="189"/>
      <c r="E345" s="189"/>
      <c r="F345" s="189"/>
    </row>
    <row r="346" spans="1:7" s="44" customFormat="1" ht="14.25">
      <c r="A346" s="74" t="s">
        <v>72</v>
      </c>
      <c r="B346" s="60" t="s">
        <v>4</v>
      </c>
      <c r="C346" s="55">
        <v>1797000</v>
      </c>
      <c r="D346" s="36"/>
      <c r="E346" s="36"/>
      <c r="F346" s="36">
        <v>1797000</v>
      </c>
    </row>
    <row r="347" spans="1:7" s="44" customFormat="1" ht="14.25">
      <c r="A347" s="74" t="s">
        <v>86</v>
      </c>
      <c r="B347" s="60" t="s">
        <v>6</v>
      </c>
      <c r="C347" s="55">
        <v>526602</v>
      </c>
      <c r="D347" s="36"/>
      <c r="E347" s="36"/>
      <c r="F347" s="36">
        <v>526602</v>
      </c>
    </row>
    <row r="348" spans="1:7" s="21" customFormat="1" ht="12.75">
      <c r="A348" s="54" t="s">
        <v>66</v>
      </c>
      <c r="B348" s="59" t="s">
        <v>88</v>
      </c>
      <c r="C348" s="30">
        <v>250540</v>
      </c>
      <c r="D348" s="26"/>
      <c r="E348" s="26"/>
      <c r="F348" s="26">
        <v>250540</v>
      </c>
    </row>
    <row r="349" spans="1:7" s="21" customFormat="1" ht="12.75">
      <c r="A349" s="54" t="s">
        <v>80</v>
      </c>
      <c r="B349" s="59" t="s">
        <v>91</v>
      </c>
      <c r="C349" s="30">
        <v>808118</v>
      </c>
      <c r="D349" s="26"/>
      <c r="E349" s="26"/>
      <c r="F349" s="26">
        <v>808118</v>
      </c>
    </row>
    <row r="350" spans="1:7" s="21" customFormat="1" ht="12.75">
      <c r="A350" s="54" t="s">
        <v>84</v>
      </c>
      <c r="B350" s="59" t="s">
        <v>170</v>
      </c>
      <c r="C350" s="30">
        <v>218191</v>
      </c>
      <c r="D350" s="26"/>
      <c r="E350" s="26"/>
      <c r="F350" s="26">
        <v>218191</v>
      </c>
    </row>
    <row r="351" spans="1:7" s="21" customFormat="1" ht="12.75">
      <c r="A351" s="54" t="s">
        <v>82</v>
      </c>
      <c r="B351" s="59" t="s">
        <v>144</v>
      </c>
      <c r="C351" s="30">
        <v>24300</v>
      </c>
      <c r="D351" s="26"/>
      <c r="E351" s="26"/>
      <c r="F351" s="26">
        <v>24300</v>
      </c>
    </row>
    <row r="352" spans="1:7" s="44" customFormat="1" ht="14.25">
      <c r="A352" s="74" t="s">
        <v>85</v>
      </c>
      <c r="B352" s="60" t="s">
        <v>40</v>
      </c>
      <c r="C352" s="55">
        <f>C348+C349+C350+C351</f>
        <v>1301149</v>
      </c>
      <c r="D352" s="36"/>
      <c r="E352" s="36"/>
      <c r="F352" s="36">
        <f>SUM(F348:F351)</f>
        <v>1301149</v>
      </c>
    </row>
    <row r="353" spans="1:7" s="44" customFormat="1" ht="14.25">
      <c r="A353" s="132" t="s">
        <v>68</v>
      </c>
      <c r="B353" s="133" t="s">
        <v>234</v>
      </c>
      <c r="C353" s="134"/>
      <c r="D353" s="26">
        <v>69146</v>
      </c>
      <c r="E353" s="26"/>
      <c r="F353" s="48">
        <v>69146</v>
      </c>
    </row>
    <row r="354" spans="1:7" s="44" customFormat="1" ht="28.5">
      <c r="A354" s="132" t="s">
        <v>68</v>
      </c>
      <c r="B354" s="133" t="s">
        <v>235</v>
      </c>
      <c r="C354" s="134"/>
      <c r="D354" s="26">
        <v>18669</v>
      </c>
      <c r="E354" s="26"/>
      <c r="F354" s="48">
        <v>18669</v>
      </c>
    </row>
    <row r="355" spans="1:7" s="44" customFormat="1" ht="14.25">
      <c r="A355" s="74" t="s">
        <v>68</v>
      </c>
      <c r="B355" s="60" t="s">
        <v>73</v>
      </c>
      <c r="C355" s="55"/>
      <c r="D355" s="36">
        <f>SUM(D353:D354)</f>
        <v>87815</v>
      </c>
      <c r="E355" s="36"/>
      <c r="F355" s="36">
        <f>SUM(F353:F354)</f>
        <v>87815</v>
      </c>
    </row>
    <row r="356" spans="1:7" s="13" customFormat="1">
      <c r="A356" s="175" t="s">
        <v>92</v>
      </c>
      <c r="B356" s="175"/>
      <c r="C356" s="68">
        <f>C346+C347+C352</f>
        <v>3624751</v>
      </c>
      <c r="D356" s="76">
        <f>SUM(D355)</f>
        <v>87815</v>
      </c>
      <c r="E356" s="76"/>
      <c r="F356" s="76">
        <f>F346+F347+F352+F355</f>
        <v>3712566</v>
      </c>
      <c r="G356" s="86"/>
    </row>
    <row r="357" spans="1:7">
      <c r="B357" s="63"/>
      <c r="C357" s="64"/>
    </row>
    <row r="358" spans="1:7" ht="14.25" customHeight="1">
      <c r="A358" s="177" t="s">
        <v>182</v>
      </c>
      <c r="B358" s="179" t="s">
        <v>199</v>
      </c>
      <c r="C358" s="176" t="s">
        <v>8</v>
      </c>
      <c r="D358" s="172" t="s">
        <v>239</v>
      </c>
      <c r="E358" s="172" t="s">
        <v>240</v>
      </c>
      <c r="F358" s="166" t="s">
        <v>203</v>
      </c>
    </row>
    <row r="359" spans="1:7" ht="14.25">
      <c r="A359" s="177"/>
      <c r="B359" s="179"/>
      <c r="C359" s="176"/>
      <c r="D359" s="173"/>
      <c r="E359" s="173"/>
      <c r="F359" s="166"/>
    </row>
    <row r="360" spans="1:7" ht="14.25">
      <c r="A360" s="177"/>
      <c r="B360" s="179"/>
      <c r="C360" s="178"/>
      <c r="D360" s="174"/>
      <c r="E360" s="174"/>
      <c r="F360" s="166"/>
    </row>
    <row r="361" spans="1:7" s="6" customFormat="1" ht="18" customHeight="1">
      <c r="A361" s="189" t="s">
        <v>35</v>
      </c>
      <c r="B361" s="189"/>
      <c r="C361" s="189"/>
      <c r="D361" s="189"/>
      <c r="E361" s="189"/>
      <c r="F361" s="189"/>
    </row>
    <row r="362" spans="1:7" s="42" customFormat="1" ht="14.25">
      <c r="A362" s="74" t="s">
        <v>72</v>
      </c>
      <c r="B362" s="60" t="s">
        <v>4</v>
      </c>
      <c r="C362" s="55">
        <v>300000</v>
      </c>
      <c r="D362" s="28"/>
      <c r="E362" s="28"/>
      <c r="F362" s="55">
        <v>300000</v>
      </c>
    </row>
    <row r="363" spans="1:7" s="42" customFormat="1" ht="14.25">
      <c r="A363" s="74" t="s">
        <v>86</v>
      </c>
      <c r="B363" s="60" t="s">
        <v>5</v>
      </c>
      <c r="C363" s="55">
        <v>81000</v>
      </c>
      <c r="D363" s="28"/>
      <c r="E363" s="28"/>
      <c r="F363" s="55">
        <v>81000</v>
      </c>
    </row>
    <row r="364" spans="1:7" s="19" customFormat="1" ht="12.75">
      <c r="A364" s="54" t="s">
        <v>60</v>
      </c>
      <c r="B364" s="37" t="s">
        <v>88</v>
      </c>
      <c r="C364" s="26">
        <v>355400</v>
      </c>
      <c r="D364" s="23"/>
      <c r="E364" s="23"/>
      <c r="F364" s="26">
        <v>355400</v>
      </c>
    </row>
    <row r="365" spans="1:7" s="19" customFormat="1" ht="12.75">
      <c r="A365" s="54" t="s">
        <v>84</v>
      </c>
      <c r="B365" s="37" t="s">
        <v>170</v>
      </c>
      <c r="C365" s="26">
        <v>17770</v>
      </c>
      <c r="D365" s="23"/>
      <c r="E365" s="23"/>
      <c r="F365" s="26">
        <v>17770</v>
      </c>
    </row>
    <row r="366" spans="1:7" s="42" customFormat="1" ht="14.25">
      <c r="A366" s="74" t="s">
        <v>85</v>
      </c>
      <c r="B366" s="53" t="s">
        <v>7</v>
      </c>
      <c r="C366" s="36">
        <f>SUM(C364+C365)</f>
        <v>373170</v>
      </c>
      <c r="D366" s="28"/>
      <c r="E366" s="28"/>
      <c r="F366" s="36">
        <f>SUM(F364+F365)</f>
        <v>373170</v>
      </c>
    </row>
    <row r="367" spans="1:7" s="5" customFormat="1">
      <c r="A367" s="175" t="s">
        <v>92</v>
      </c>
      <c r="B367" s="175"/>
      <c r="C367" s="68">
        <f>SUM(C362,C363,C366)</f>
        <v>754170</v>
      </c>
      <c r="D367" s="120"/>
      <c r="E367" s="120"/>
      <c r="F367" s="68">
        <f>SUM(F362,F363,F366)</f>
        <v>754170</v>
      </c>
      <c r="G367" s="83"/>
    </row>
    <row r="368" spans="1:7" s="9" customFormat="1" ht="18">
      <c r="A368" s="47"/>
      <c r="B368" s="8"/>
      <c r="C368" s="14"/>
      <c r="F368" s="15"/>
    </row>
    <row r="369" spans="1:6" s="6" customFormat="1" ht="14.25" customHeight="1">
      <c r="A369" s="177" t="s">
        <v>182</v>
      </c>
      <c r="B369" s="179" t="s">
        <v>217</v>
      </c>
      <c r="C369" s="176" t="s">
        <v>8</v>
      </c>
      <c r="D369" s="172" t="s">
        <v>239</v>
      </c>
      <c r="E369" s="172" t="s">
        <v>240</v>
      </c>
      <c r="F369" s="166" t="s">
        <v>203</v>
      </c>
    </row>
    <row r="370" spans="1:6" s="6" customFormat="1" ht="14.25" customHeight="1">
      <c r="A370" s="177"/>
      <c r="B370" s="179"/>
      <c r="C370" s="176"/>
      <c r="D370" s="173"/>
      <c r="E370" s="173"/>
      <c r="F370" s="166"/>
    </row>
    <row r="371" spans="1:6" s="6" customFormat="1" ht="14.25" customHeight="1">
      <c r="A371" s="177"/>
      <c r="B371" s="179"/>
      <c r="C371" s="178"/>
      <c r="D371" s="174"/>
      <c r="E371" s="174"/>
      <c r="F371" s="166"/>
    </row>
    <row r="372" spans="1:6" s="6" customFormat="1" ht="18" customHeight="1">
      <c r="A372" s="189" t="s">
        <v>35</v>
      </c>
      <c r="B372" s="189"/>
      <c r="C372" s="189"/>
      <c r="D372" s="189"/>
      <c r="E372" s="189"/>
      <c r="F372" s="189"/>
    </row>
    <row r="373" spans="1:6" s="6" customFormat="1" ht="12.75" customHeight="1">
      <c r="A373" s="25" t="s">
        <v>66</v>
      </c>
      <c r="B373" s="25" t="s">
        <v>88</v>
      </c>
      <c r="C373" s="138"/>
      <c r="D373" s="138"/>
      <c r="E373" s="31">
        <v>200000</v>
      </c>
      <c r="F373" s="31">
        <v>200000</v>
      </c>
    </row>
    <row r="374" spans="1:6" s="19" customFormat="1" ht="12.75">
      <c r="A374" s="54" t="s">
        <v>80</v>
      </c>
      <c r="B374" s="37" t="s">
        <v>91</v>
      </c>
      <c r="C374" s="26">
        <v>1401226</v>
      </c>
      <c r="D374" s="23"/>
      <c r="E374" s="23"/>
      <c r="F374" s="26">
        <v>1401226</v>
      </c>
    </row>
    <row r="375" spans="1:6" s="19" customFormat="1" ht="12.75">
      <c r="A375" s="54" t="s">
        <v>65</v>
      </c>
      <c r="B375" s="37" t="s">
        <v>79</v>
      </c>
      <c r="C375" s="26">
        <v>52600</v>
      </c>
      <c r="D375" s="23"/>
      <c r="E375" s="23"/>
      <c r="F375" s="26">
        <v>52600</v>
      </c>
    </row>
    <row r="376" spans="1:6" s="19" customFormat="1" ht="12.75">
      <c r="A376" s="54" t="s">
        <v>84</v>
      </c>
      <c r="B376" s="37" t="s">
        <v>170</v>
      </c>
      <c r="C376" s="26">
        <v>392533</v>
      </c>
      <c r="D376" s="23"/>
      <c r="E376" s="23">
        <v>54000</v>
      </c>
      <c r="F376" s="26">
        <v>446533</v>
      </c>
    </row>
    <row r="377" spans="1:6" s="42" customFormat="1" ht="14.25">
      <c r="A377" s="74" t="s">
        <v>85</v>
      </c>
      <c r="B377" s="53" t="s">
        <v>1</v>
      </c>
      <c r="C377" s="36">
        <f>C374+C375+C376</f>
        <v>1846359</v>
      </c>
      <c r="D377" s="28"/>
      <c r="E377" s="28">
        <f>SUM(E373:E376)</f>
        <v>254000</v>
      </c>
      <c r="F377" s="36">
        <f>F374+F375+F376+F373</f>
        <v>2100359</v>
      </c>
    </row>
    <row r="378" spans="1:6" s="42" customFormat="1" ht="28.5">
      <c r="A378" s="74" t="s">
        <v>161</v>
      </c>
      <c r="B378" s="53" t="s">
        <v>220</v>
      </c>
      <c r="C378" s="36"/>
      <c r="D378" s="28">
        <v>2164000</v>
      </c>
      <c r="E378" s="28"/>
      <c r="F378" s="28">
        <v>2164000</v>
      </c>
    </row>
    <row r="379" spans="1:6" s="42" customFormat="1" ht="14.25">
      <c r="A379" s="54" t="s">
        <v>189</v>
      </c>
      <c r="B379" s="37" t="s">
        <v>190</v>
      </c>
      <c r="C379" s="26">
        <v>532360</v>
      </c>
      <c r="D379" s="28"/>
      <c r="E379" s="28"/>
      <c r="F379" s="26">
        <v>532360</v>
      </c>
    </row>
    <row r="380" spans="1:6" s="42" customFormat="1" ht="14.25">
      <c r="A380" s="54" t="s">
        <v>123</v>
      </c>
      <c r="B380" s="37" t="s">
        <v>191</v>
      </c>
      <c r="C380" s="26">
        <v>143737</v>
      </c>
      <c r="D380" s="28"/>
      <c r="E380" s="28"/>
      <c r="F380" s="26">
        <v>143737</v>
      </c>
    </row>
    <row r="381" spans="1:6" s="42" customFormat="1" ht="14.25">
      <c r="A381" s="74" t="s">
        <v>68</v>
      </c>
      <c r="B381" s="53" t="s">
        <v>73</v>
      </c>
      <c r="C381" s="36">
        <v>676097</v>
      </c>
      <c r="D381" s="28"/>
      <c r="E381" s="28"/>
      <c r="F381" s="36">
        <v>676097</v>
      </c>
    </row>
    <row r="382" spans="1:6" s="42" customFormat="1" ht="14.25">
      <c r="A382" s="54" t="s">
        <v>244</v>
      </c>
      <c r="B382" s="37" t="s">
        <v>259</v>
      </c>
      <c r="C382" s="26"/>
      <c r="D382" s="23"/>
      <c r="E382" s="23">
        <v>1802660</v>
      </c>
      <c r="F382" s="26">
        <v>1802660</v>
      </c>
    </row>
    <row r="383" spans="1:6" s="42" customFormat="1" ht="14.25">
      <c r="A383" s="54" t="s">
        <v>245</v>
      </c>
      <c r="B383" s="37" t="s">
        <v>260</v>
      </c>
      <c r="C383" s="26"/>
      <c r="D383" s="23"/>
      <c r="E383" s="23">
        <v>486718</v>
      </c>
      <c r="F383" s="26">
        <v>486718</v>
      </c>
    </row>
    <row r="384" spans="1:6" s="42" customFormat="1" ht="14.25">
      <c r="A384" s="74" t="s">
        <v>71</v>
      </c>
      <c r="B384" s="53" t="s">
        <v>261</v>
      </c>
      <c r="C384" s="36"/>
      <c r="D384" s="28"/>
      <c r="E384" s="28">
        <f>SUM(E382:E383)</f>
        <v>2289378</v>
      </c>
      <c r="F384" s="36">
        <f>SUM(F382:F383)</f>
        <v>2289378</v>
      </c>
    </row>
    <row r="385" spans="1:7" s="45" customFormat="1">
      <c r="A385" s="175" t="s">
        <v>92</v>
      </c>
      <c r="B385" s="175"/>
      <c r="C385" s="68">
        <f>SUM(C377+C381)</f>
        <v>2522456</v>
      </c>
      <c r="D385" s="121">
        <f>SUM(D378:D381)</f>
        <v>2164000</v>
      </c>
      <c r="E385" s="121">
        <f>SUM(E377+E384)</f>
        <v>2543378</v>
      </c>
      <c r="F385" s="52">
        <f>F377+F378+F381+F384</f>
        <v>7229834</v>
      </c>
      <c r="G385" s="87"/>
    </row>
    <row r="386" spans="1:7" s="9" customFormat="1" ht="18">
      <c r="A386" s="47"/>
      <c r="B386" s="8"/>
      <c r="C386" s="14"/>
      <c r="F386" s="15"/>
    </row>
    <row r="387" spans="1:7" s="6" customFormat="1" ht="14.25" customHeight="1">
      <c r="A387" s="177" t="s">
        <v>182</v>
      </c>
      <c r="B387" s="179" t="s">
        <v>200</v>
      </c>
      <c r="C387" s="176" t="s">
        <v>8</v>
      </c>
      <c r="D387" s="172" t="s">
        <v>239</v>
      </c>
      <c r="E387" s="172" t="s">
        <v>240</v>
      </c>
      <c r="F387" s="166" t="s">
        <v>203</v>
      </c>
    </row>
    <row r="388" spans="1:7" s="6" customFormat="1" ht="14.25" customHeight="1">
      <c r="A388" s="177"/>
      <c r="B388" s="179"/>
      <c r="C388" s="176"/>
      <c r="D388" s="173"/>
      <c r="E388" s="173"/>
      <c r="F388" s="166"/>
    </row>
    <row r="389" spans="1:7" s="6" customFormat="1" ht="14.25" customHeight="1">
      <c r="A389" s="177"/>
      <c r="B389" s="179"/>
      <c r="C389" s="178"/>
      <c r="D389" s="174"/>
      <c r="E389" s="174"/>
      <c r="F389" s="166"/>
    </row>
    <row r="390" spans="1:7" s="6" customFormat="1" ht="14.25" customHeight="1">
      <c r="A390" s="59" t="s">
        <v>262</v>
      </c>
      <c r="B390" s="133" t="s">
        <v>263</v>
      </c>
      <c r="C390" s="140"/>
      <c r="D390" s="150"/>
      <c r="E390" s="151">
        <v>345000</v>
      </c>
      <c r="F390" s="32">
        <v>345000</v>
      </c>
    </row>
    <row r="391" spans="1:7" s="6" customFormat="1" ht="14.25" customHeight="1">
      <c r="A391" s="61" t="s">
        <v>156</v>
      </c>
      <c r="B391" s="60" t="s">
        <v>264</v>
      </c>
      <c r="C391" s="140"/>
      <c r="D391" s="152"/>
      <c r="E391" s="153">
        <f>SUM(E390)</f>
        <v>345000</v>
      </c>
      <c r="F391" s="33">
        <f>SUM(F390)</f>
        <v>345000</v>
      </c>
    </row>
    <row r="392" spans="1:7" s="6" customFormat="1" ht="14.25" customHeight="1">
      <c r="A392" s="175" t="s">
        <v>103</v>
      </c>
      <c r="B392" s="175"/>
      <c r="C392" s="140"/>
      <c r="D392" s="152"/>
      <c r="E392" s="154">
        <f>SUM(E391)</f>
        <v>345000</v>
      </c>
      <c r="F392" s="34">
        <f>SUM(F391)</f>
        <v>345000</v>
      </c>
    </row>
    <row r="393" spans="1:7" s="6" customFormat="1" ht="18" customHeight="1">
      <c r="A393" s="189" t="s">
        <v>35</v>
      </c>
      <c r="B393" s="189"/>
      <c r="C393" s="189"/>
      <c r="D393" s="189"/>
      <c r="E393" s="189"/>
      <c r="F393" s="189"/>
    </row>
    <row r="394" spans="1:7" s="19" customFormat="1" ht="12.75">
      <c r="A394" s="54" t="s">
        <v>66</v>
      </c>
      <c r="B394" s="59" t="s">
        <v>88</v>
      </c>
      <c r="C394" s="30">
        <v>400000</v>
      </c>
      <c r="D394" s="23"/>
      <c r="E394" s="23">
        <v>818000</v>
      </c>
      <c r="F394" s="30">
        <v>1218000</v>
      </c>
    </row>
    <row r="395" spans="1:7" s="19" customFormat="1" ht="12.75">
      <c r="A395" s="54" t="s">
        <v>80</v>
      </c>
      <c r="B395" s="59" t="s">
        <v>91</v>
      </c>
      <c r="C395" s="30">
        <v>2450000</v>
      </c>
      <c r="D395" s="23"/>
      <c r="E395" s="23">
        <v>350000</v>
      </c>
      <c r="F395" s="30">
        <v>2800000</v>
      </c>
    </row>
    <row r="396" spans="1:7" s="19" customFormat="1" ht="12.75">
      <c r="A396" s="54" t="s">
        <v>84</v>
      </c>
      <c r="B396" s="59" t="s">
        <v>175</v>
      </c>
      <c r="C396" s="30">
        <v>724351</v>
      </c>
      <c r="D396" s="23"/>
      <c r="E396" s="23"/>
      <c r="F396" s="30">
        <v>724351</v>
      </c>
    </row>
    <row r="397" spans="1:7" s="42" customFormat="1" ht="14.25">
      <c r="A397" s="74" t="s">
        <v>85</v>
      </c>
      <c r="B397" s="60" t="s">
        <v>1</v>
      </c>
      <c r="C397" s="55">
        <f>C394+C395+C396</f>
        <v>3574351</v>
      </c>
      <c r="D397" s="28"/>
      <c r="E397" s="28">
        <f>SUM(E394:E396)</f>
        <v>1168000</v>
      </c>
      <c r="F397" s="55">
        <f>F394+F395+F396</f>
        <v>4742351</v>
      </c>
    </row>
    <row r="398" spans="1:7" s="5" customFormat="1">
      <c r="A398" s="175" t="s">
        <v>92</v>
      </c>
      <c r="B398" s="175"/>
      <c r="C398" s="68">
        <f>SUM(C397)</f>
        <v>3574351</v>
      </c>
      <c r="D398" s="120"/>
      <c r="E398" s="24">
        <f>SUM(E397)</f>
        <v>1168000</v>
      </c>
      <c r="F398" s="68">
        <f>SUM(F397)</f>
        <v>4742351</v>
      </c>
      <c r="G398" s="83"/>
    </row>
    <row r="399" spans="1:7" s="9" customFormat="1" ht="18">
      <c r="A399" s="47"/>
      <c r="B399" s="8"/>
      <c r="C399" s="14"/>
      <c r="F399" s="15"/>
    </row>
    <row r="400" spans="1:7" s="16" customFormat="1" ht="14.25" customHeight="1">
      <c r="A400" s="177" t="s">
        <v>182</v>
      </c>
      <c r="B400" s="179" t="s">
        <v>218</v>
      </c>
      <c r="C400" s="176" t="s">
        <v>8</v>
      </c>
      <c r="D400" s="172" t="s">
        <v>239</v>
      </c>
      <c r="E400" s="172" t="s">
        <v>240</v>
      </c>
      <c r="F400" s="166" t="s">
        <v>203</v>
      </c>
    </row>
    <row r="401" spans="1:7" s="16" customFormat="1" ht="14.25" customHeight="1">
      <c r="A401" s="177"/>
      <c r="B401" s="179"/>
      <c r="C401" s="176"/>
      <c r="D401" s="173"/>
      <c r="E401" s="173"/>
      <c r="F401" s="166"/>
    </row>
    <row r="402" spans="1:7" s="16" customFormat="1" ht="14.25" customHeight="1">
      <c r="A402" s="177"/>
      <c r="B402" s="179"/>
      <c r="C402" s="178"/>
      <c r="D402" s="174"/>
      <c r="E402" s="174"/>
      <c r="F402" s="166"/>
    </row>
    <row r="403" spans="1:7" s="6" customFormat="1" ht="18" customHeight="1">
      <c r="A403" s="189" t="s">
        <v>35</v>
      </c>
      <c r="B403" s="189"/>
      <c r="C403" s="189"/>
      <c r="D403" s="189"/>
      <c r="E403" s="189"/>
      <c r="F403" s="189"/>
    </row>
    <row r="404" spans="1:7" s="42" customFormat="1" ht="14.25">
      <c r="A404" s="74" t="s">
        <v>72</v>
      </c>
      <c r="B404" s="53" t="s">
        <v>4</v>
      </c>
      <c r="C404" s="36">
        <v>1563000</v>
      </c>
      <c r="D404" s="28"/>
      <c r="E404" s="28"/>
      <c r="F404" s="36">
        <v>1563000</v>
      </c>
    </row>
    <row r="405" spans="1:7" s="42" customFormat="1" ht="14.25">
      <c r="A405" s="74" t="s">
        <v>86</v>
      </c>
      <c r="B405" s="53" t="s">
        <v>6</v>
      </c>
      <c r="C405" s="36">
        <v>431022</v>
      </c>
      <c r="D405" s="28"/>
      <c r="E405" s="28"/>
      <c r="F405" s="36">
        <v>431022</v>
      </c>
    </row>
    <row r="406" spans="1:7" s="19" customFormat="1" ht="12.75">
      <c r="A406" s="54" t="s">
        <v>66</v>
      </c>
      <c r="B406" s="37" t="s">
        <v>88</v>
      </c>
      <c r="C406" s="26">
        <v>374530</v>
      </c>
      <c r="D406" s="23"/>
      <c r="E406" s="23"/>
      <c r="F406" s="26">
        <v>374530</v>
      </c>
    </row>
    <row r="407" spans="1:7" s="19" customFormat="1" ht="12.75">
      <c r="A407" s="54" t="s">
        <v>147</v>
      </c>
      <c r="B407" s="37" t="s">
        <v>91</v>
      </c>
      <c r="C407" s="26">
        <v>153600</v>
      </c>
      <c r="D407" s="23"/>
      <c r="E407" s="23"/>
      <c r="F407" s="26">
        <v>153600</v>
      </c>
    </row>
    <row r="408" spans="1:7" s="19" customFormat="1" ht="12.75">
      <c r="A408" s="54" t="s">
        <v>84</v>
      </c>
      <c r="B408" s="37" t="s">
        <v>170</v>
      </c>
      <c r="C408" s="26">
        <v>142595</v>
      </c>
      <c r="D408" s="23"/>
      <c r="E408" s="23"/>
      <c r="F408" s="26">
        <v>142595</v>
      </c>
    </row>
    <row r="409" spans="1:7" s="42" customFormat="1" ht="14.25">
      <c r="A409" s="74" t="s">
        <v>85</v>
      </c>
      <c r="B409" s="53" t="s">
        <v>7</v>
      </c>
      <c r="C409" s="36">
        <f>SUM(C406+C407+C408)</f>
        <v>670725</v>
      </c>
      <c r="D409" s="28"/>
      <c r="E409" s="28"/>
      <c r="F409" s="36">
        <f>SUM(F406+F407+F408)</f>
        <v>670725</v>
      </c>
    </row>
    <row r="410" spans="1:7" s="5" customFormat="1">
      <c r="A410" s="175" t="s">
        <v>92</v>
      </c>
      <c r="B410" s="175"/>
      <c r="C410" s="68">
        <f>C409+C405+C404</f>
        <v>2664747</v>
      </c>
      <c r="D410" s="120"/>
      <c r="E410" s="120"/>
      <c r="F410" s="68">
        <f>F409+F405+F404</f>
        <v>2664747</v>
      </c>
      <c r="G410" s="83"/>
    </row>
    <row r="411" spans="1:7" s="5" customFormat="1">
      <c r="A411" s="88"/>
      <c r="B411" s="88"/>
      <c r="C411" s="89"/>
      <c r="D411" s="118"/>
      <c r="E411" s="118"/>
      <c r="F411" s="119"/>
      <c r="G411" s="83"/>
    </row>
    <row r="412" spans="1:7" s="5" customFormat="1" ht="15.75" customHeight="1">
      <c r="A412" s="177" t="s">
        <v>182</v>
      </c>
      <c r="B412" s="179" t="s">
        <v>219</v>
      </c>
      <c r="C412" s="176" t="s">
        <v>8</v>
      </c>
      <c r="D412" s="172" t="s">
        <v>239</v>
      </c>
      <c r="E412" s="172" t="s">
        <v>240</v>
      </c>
      <c r="F412" s="166" t="s">
        <v>203</v>
      </c>
      <c r="G412" s="83"/>
    </row>
    <row r="413" spans="1:7" s="5" customFormat="1">
      <c r="A413" s="177"/>
      <c r="B413" s="179"/>
      <c r="C413" s="176"/>
      <c r="D413" s="173"/>
      <c r="E413" s="173"/>
      <c r="F413" s="166"/>
      <c r="G413" s="83"/>
    </row>
    <row r="414" spans="1:7" s="5" customFormat="1">
      <c r="A414" s="177"/>
      <c r="B414" s="179"/>
      <c r="C414" s="178"/>
      <c r="D414" s="174"/>
      <c r="E414" s="174"/>
      <c r="F414" s="166"/>
      <c r="G414" s="83"/>
    </row>
    <row r="415" spans="1:7" s="5" customFormat="1" ht="18" customHeight="1">
      <c r="A415" s="189" t="s">
        <v>35</v>
      </c>
      <c r="B415" s="189"/>
      <c r="C415" s="189"/>
      <c r="D415" s="189"/>
      <c r="E415" s="189"/>
      <c r="F415" s="189"/>
      <c r="G415" s="83"/>
    </row>
    <row r="416" spans="1:7" s="5" customFormat="1" ht="28.5">
      <c r="A416" s="74" t="s">
        <v>161</v>
      </c>
      <c r="B416" s="53" t="s">
        <v>220</v>
      </c>
      <c r="C416" s="30"/>
      <c r="D416" s="23">
        <v>1135000</v>
      </c>
      <c r="E416" s="23"/>
      <c r="F416" s="23">
        <v>1135000</v>
      </c>
      <c r="G416" s="83"/>
    </row>
    <row r="417" spans="1:7" s="5" customFormat="1">
      <c r="A417" s="54"/>
      <c r="B417" s="53" t="s">
        <v>221</v>
      </c>
      <c r="C417" s="30"/>
      <c r="D417" s="28">
        <f>SUM(D416)</f>
        <v>1135000</v>
      </c>
      <c r="E417" s="28"/>
      <c r="F417" s="28">
        <f>SUM(F416)</f>
        <v>1135000</v>
      </c>
      <c r="G417" s="83"/>
    </row>
    <row r="418" spans="1:7" s="5" customFormat="1" ht="15" customHeight="1">
      <c r="A418" s="175" t="s">
        <v>92</v>
      </c>
      <c r="B418" s="175"/>
      <c r="C418" s="68"/>
      <c r="D418" s="24">
        <f>SUM(D417)</f>
        <v>1135000</v>
      </c>
      <c r="E418" s="24"/>
      <c r="F418" s="76">
        <f>SUM(F417)</f>
        <v>1135000</v>
      </c>
      <c r="G418" s="83"/>
    </row>
    <row r="419" spans="1:7" s="5" customFormat="1" hidden="1">
      <c r="A419" s="88"/>
      <c r="B419" s="88"/>
      <c r="C419" s="89"/>
      <c r="D419" s="118"/>
      <c r="E419" s="118"/>
      <c r="F419" s="119"/>
      <c r="G419" s="83"/>
    </row>
    <row r="420" spans="1:7" s="5" customFormat="1">
      <c r="A420" s="88"/>
      <c r="B420" s="88"/>
      <c r="C420" s="89"/>
      <c r="D420" s="118"/>
      <c r="E420" s="118"/>
      <c r="F420" s="119"/>
      <c r="G420" s="83"/>
    </row>
    <row r="421" spans="1:7" s="5" customFormat="1" ht="15.75" customHeight="1">
      <c r="A421" s="177" t="s">
        <v>182</v>
      </c>
      <c r="B421" s="179" t="s">
        <v>222</v>
      </c>
      <c r="C421" s="176" t="s">
        <v>8</v>
      </c>
      <c r="D421" s="172" t="s">
        <v>239</v>
      </c>
      <c r="E421" s="172" t="s">
        <v>240</v>
      </c>
      <c r="F421" s="166" t="s">
        <v>203</v>
      </c>
      <c r="G421" s="83"/>
    </row>
    <row r="422" spans="1:7" s="5" customFormat="1">
      <c r="A422" s="177"/>
      <c r="B422" s="179"/>
      <c r="C422" s="176"/>
      <c r="D422" s="173"/>
      <c r="E422" s="173"/>
      <c r="F422" s="166"/>
      <c r="G422" s="83"/>
    </row>
    <row r="423" spans="1:7" s="5" customFormat="1">
      <c r="A423" s="177"/>
      <c r="B423" s="179"/>
      <c r="C423" s="178"/>
      <c r="D423" s="174"/>
      <c r="E423" s="174"/>
      <c r="F423" s="166"/>
      <c r="G423" s="83"/>
    </row>
    <row r="424" spans="1:7" s="5" customFormat="1" ht="18" customHeight="1">
      <c r="A424" s="189" t="s">
        <v>35</v>
      </c>
      <c r="B424" s="189"/>
      <c r="C424" s="189"/>
      <c r="D424" s="189"/>
      <c r="E424" s="189"/>
      <c r="F424" s="189"/>
      <c r="G424" s="83"/>
    </row>
    <row r="425" spans="1:7" s="5" customFormat="1" ht="28.5">
      <c r="A425" s="74" t="s">
        <v>161</v>
      </c>
      <c r="B425" s="53" t="s">
        <v>220</v>
      </c>
      <c r="C425" s="30"/>
      <c r="D425" s="23">
        <v>1582000</v>
      </c>
      <c r="E425" s="23"/>
      <c r="F425" s="23">
        <v>1582000</v>
      </c>
      <c r="G425" s="83"/>
    </row>
    <row r="426" spans="1:7" s="5" customFormat="1">
      <c r="A426" s="54"/>
      <c r="B426" s="53" t="s">
        <v>221</v>
      </c>
      <c r="C426" s="55"/>
      <c r="D426" s="28">
        <f>SUM(D425)</f>
        <v>1582000</v>
      </c>
      <c r="E426" s="28"/>
      <c r="F426" s="28">
        <f>SUM(F425)</f>
        <v>1582000</v>
      </c>
      <c r="G426" s="83"/>
    </row>
    <row r="427" spans="1:7" s="5" customFormat="1" ht="15.75" customHeight="1">
      <c r="A427" s="175" t="s">
        <v>92</v>
      </c>
      <c r="B427" s="175"/>
      <c r="C427" s="68"/>
      <c r="D427" s="122">
        <f>SUM(D426)</f>
        <v>1582000</v>
      </c>
      <c r="E427" s="122"/>
      <c r="F427" s="52">
        <f>SUM(F426)</f>
        <v>1582000</v>
      </c>
      <c r="G427" s="83"/>
    </row>
    <row r="428" spans="1:7" s="5" customFormat="1">
      <c r="A428" s="88"/>
      <c r="B428" s="88"/>
      <c r="C428" s="89"/>
      <c r="D428" s="118"/>
      <c r="E428" s="118"/>
      <c r="F428" s="119"/>
      <c r="G428" s="83"/>
    </row>
    <row r="429" spans="1:7" s="5" customFormat="1" ht="15.75" customHeight="1">
      <c r="A429" s="177" t="s">
        <v>182</v>
      </c>
      <c r="B429" s="179" t="s">
        <v>227</v>
      </c>
      <c r="C429" s="176" t="s">
        <v>8</v>
      </c>
      <c r="D429" s="172" t="s">
        <v>239</v>
      </c>
      <c r="E429" s="172" t="s">
        <v>240</v>
      </c>
      <c r="F429" s="166" t="s">
        <v>203</v>
      </c>
      <c r="G429" s="83"/>
    </row>
    <row r="430" spans="1:7" s="5" customFormat="1">
      <c r="A430" s="177"/>
      <c r="B430" s="179"/>
      <c r="C430" s="176"/>
      <c r="D430" s="173"/>
      <c r="E430" s="173"/>
      <c r="F430" s="166"/>
      <c r="G430" s="83"/>
    </row>
    <row r="431" spans="1:7" s="5" customFormat="1">
      <c r="A431" s="177"/>
      <c r="B431" s="179"/>
      <c r="C431" s="178"/>
      <c r="D431" s="174"/>
      <c r="E431" s="174"/>
      <c r="F431" s="166"/>
      <c r="G431" s="83"/>
    </row>
    <row r="432" spans="1:7" s="5" customFormat="1" ht="18" customHeight="1">
      <c r="A432" s="189" t="s">
        <v>35</v>
      </c>
      <c r="B432" s="189"/>
      <c r="C432" s="189"/>
      <c r="D432" s="189"/>
      <c r="E432" s="189"/>
      <c r="F432" s="189"/>
      <c r="G432" s="83"/>
    </row>
    <row r="433" spans="1:7" s="5" customFormat="1" ht="28.5">
      <c r="A433" s="74" t="s">
        <v>161</v>
      </c>
      <c r="B433" s="53" t="s">
        <v>220</v>
      </c>
      <c r="C433" s="30"/>
      <c r="D433" s="23">
        <v>668000</v>
      </c>
      <c r="E433" s="23"/>
      <c r="F433" s="23">
        <v>668000</v>
      </c>
      <c r="G433" s="83"/>
    </row>
    <row r="434" spans="1:7" s="5" customFormat="1">
      <c r="A434" s="54"/>
      <c r="B434" s="53" t="s">
        <v>221</v>
      </c>
      <c r="C434" s="55"/>
      <c r="D434" s="28">
        <f>SUM(D433)</f>
        <v>668000</v>
      </c>
      <c r="E434" s="28"/>
      <c r="F434" s="28">
        <f>SUM(F433)</f>
        <v>668000</v>
      </c>
      <c r="G434" s="83"/>
    </row>
    <row r="435" spans="1:7" s="5" customFormat="1" ht="15.75" customHeight="1">
      <c r="A435" s="175" t="s">
        <v>92</v>
      </c>
      <c r="B435" s="175"/>
      <c r="C435" s="68"/>
      <c r="D435" s="120">
        <f>SUM(D434)</f>
        <v>668000</v>
      </c>
      <c r="E435" s="120"/>
      <c r="F435" s="48">
        <f>SUM(F434)</f>
        <v>668000</v>
      </c>
      <c r="G435" s="83"/>
    </row>
    <row r="436" spans="1:7" s="5" customFormat="1">
      <c r="A436" s="88"/>
      <c r="B436" s="88"/>
      <c r="C436" s="89"/>
      <c r="D436" s="118"/>
      <c r="E436" s="118"/>
      <c r="F436" s="119"/>
      <c r="G436" s="83"/>
    </row>
    <row r="437" spans="1:7" s="5" customFormat="1" ht="15.75" customHeight="1">
      <c r="A437" s="177" t="s">
        <v>182</v>
      </c>
      <c r="B437" s="179" t="s">
        <v>223</v>
      </c>
      <c r="C437" s="176" t="s">
        <v>8</v>
      </c>
      <c r="D437" s="172" t="s">
        <v>239</v>
      </c>
      <c r="E437" s="172" t="s">
        <v>240</v>
      </c>
      <c r="F437" s="166" t="s">
        <v>203</v>
      </c>
      <c r="G437" s="83"/>
    </row>
    <row r="438" spans="1:7" s="5" customFormat="1">
      <c r="A438" s="177"/>
      <c r="B438" s="179"/>
      <c r="C438" s="176"/>
      <c r="D438" s="173"/>
      <c r="E438" s="173"/>
      <c r="F438" s="166"/>
      <c r="G438" s="83"/>
    </row>
    <row r="439" spans="1:7" s="5" customFormat="1">
      <c r="A439" s="177"/>
      <c r="B439" s="179"/>
      <c r="C439" s="178"/>
      <c r="D439" s="174"/>
      <c r="E439" s="174"/>
      <c r="F439" s="166"/>
      <c r="G439" s="83"/>
    </row>
    <row r="440" spans="1:7" s="5" customFormat="1" ht="21.75" customHeight="1">
      <c r="A440" s="189" t="s">
        <v>35</v>
      </c>
      <c r="B440" s="189"/>
      <c r="C440" s="189"/>
      <c r="D440" s="189"/>
      <c r="E440" s="189"/>
      <c r="F440" s="189"/>
      <c r="G440" s="83"/>
    </row>
    <row r="441" spans="1:7" s="5" customFormat="1" ht="28.5">
      <c r="A441" s="74" t="s">
        <v>161</v>
      </c>
      <c r="B441" s="53" t="s">
        <v>220</v>
      </c>
      <c r="C441" s="30"/>
      <c r="D441" s="23">
        <v>915000</v>
      </c>
      <c r="E441" s="23"/>
      <c r="F441" s="23">
        <v>915000</v>
      </c>
      <c r="G441" s="83"/>
    </row>
    <row r="442" spans="1:7" s="5" customFormat="1">
      <c r="A442" s="54"/>
      <c r="B442" s="53" t="s">
        <v>221</v>
      </c>
      <c r="C442" s="55"/>
      <c r="D442" s="28">
        <f>SUM(D441)</f>
        <v>915000</v>
      </c>
      <c r="E442" s="28"/>
      <c r="F442" s="28">
        <f>SUM(F441)</f>
        <v>915000</v>
      </c>
      <c r="G442" s="83"/>
    </row>
    <row r="443" spans="1:7" s="5" customFormat="1" ht="15.75" customHeight="1">
      <c r="A443" s="175" t="s">
        <v>92</v>
      </c>
      <c r="B443" s="175"/>
      <c r="C443" s="68"/>
      <c r="D443" s="97">
        <f>SUM(D442)</f>
        <v>915000</v>
      </c>
      <c r="E443" s="97"/>
      <c r="F443" s="163">
        <f>SUM(F442)</f>
        <v>915000</v>
      </c>
      <c r="G443" s="83"/>
    </row>
    <row r="444" spans="1:7" s="5" customFormat="1" ht="15.75" customHeight="1">
      <c r="A444" s="88"/>
      <c r="B444" s="88"/>
      <c r="C444" s="89"/>
      <c r="D444" s="162"/>
      <c r="E444" s="162"/>
      <c r="F444" s="66"/>
      <c r="G444" s="83"/>
    </row>
    <row r="445" spans="1:7" s="5" customFormat="1" ht="15.75" customHeight="1">
      <c r="A445" s="177" t="s">
        <v>182</v>
      </c>
      <c r="B445" s="179" t="s">
        <v>270</v>
      </c>
      <c r="C445" s="176" t="s">
        <v>8</v>
      </c>
      <c r="D445" s="172" t="s">
        <v>239</v>
      </c>
      <c r="E445" s="172" t="s">
        <v>240</v>
      </c>
      <c r="F445" s="166" t="s">
        <v>203</v>
      </c>
      <c r="G445" s="83"/>
    </row>
    <row r="446" spans="1:7" s="5" customFormat="1" ht="15.75" customHeight="1">
      <c r="A446" s="177"/>
      <c r="B446" s="179"/>
      <c r="C446" s="176"/>
      <c r="D446" s="173"/>
      <c r="E446" s="173"/>
      <c r="F446" s="166"/>
      <c r="G446" s="83"/>
    </row>
    <row r="447" spans="1:7" s="5" customFormat="1" ht="15.75" customHeight="1">
      <c r="A447" s="177"/>
      <c r="B447" s="179"/>
      <c r="C447" s="178"/>
      <c r="D447" s="174"/>
      <c r="E447" s="174"/>
      <c r="F447" s="166"/>
      <c r="G447" s="83"/>
    </row>
    <row r="448" spans="1:7" s="5" customFormat="1" ht="20.25" customHeight="1">
      <c r="A448" s="189" t="s">
        <v>35</v>
      </c>
      <c r="B448" s="189"/>
      <c r="C448" s="189"/>
      <c r="D448" s="189"/>
      <c r="E448" s="189"/>
      <c r="F448" s="189"/>
      <c r="G448" s="83"/>
    </row>
    <row r="449" spans="1:7" s="5" customFormat="1" ht="15.75" customHeight="1">
      <c r="A449" s="54" t="s">
        <v>80</v>
      </c>
      <c r="B449" s="37" t="s">
        <v>91</v>
      </c>
      <c r="C449" s="30"/>
      <c r="D449" s="23"/>
      <c r="E449" s="23">
        <v>704222</v>
      </c>
      <c r="F449" s="23">
        <v>704222</v>
      </c>
      <c r="G449" s="83"/>
    </row>
    <row r="450" spans="1:7" s="5" customFormat="1" ht="15.75" customHeight="1">
      <c r="A450" s="54" t="s">
        <v>64</v>
      </c>
      <c r="B450" s="37" t="s">
        <v>170</v>
      </c>
      <c r="C450" s="30"/>
      <c r="D450" s="23">
        <f>SUM(D449)</f>
        <v>0</v>
      </c>
      <c r="E450" s="23">
        <v>190140</v>
      </c>
      <c r="F450" s="23">
        <v>190140</v>
      </c>
      <c r="G450" s="83"/>
    </row>
    <row r="451" spans="1:7" s="5" customFormat="1" ht="15.75" customHeight="1">
      <c r="A451" s="175" t="s">
        <v>92</v>
      </c>
      <c r="B451" s="175"/>
      <c r="C451" s="68"/>
      <c r="D451" s="120">
        <f>SUM(D450)</f>
        <v>0</v>
      </c>
      <c r="E451" s="122">
        <f>SUM(E449:E450)</f>
        <v>894362</v>
      </c>
      <c r="F451" s="76">
        <f>SUM(F449:F450)</f>
        <v>894362</v>
      </c>
      <c r="G451" s="83"/>
    </row>
    <row r="452" spans="1:7" s="5" customFormat="1" ht="15.75" customHeight="1">
      <c r="A452" s="88"/>
      <c r="B452" s="88"/>
      <c r="C452" s="89"/>
      <c r="D452" s="162"/>
      <c r="E452" s="162"/>
      <c r="F452" s="58"/>
      <c r="G452" s="83"/>
    </row>
    <row r="453" spans="1:7" s="5" customFormat="1" ht="15.75" customHeight="1">
      <c r="A453" s="177" t="s">
        <v>182</v>
      </c>
      <c r="B453" s="179" t="s">
        <v>271</v>
      </c>
      <c r="C453" s="176" t="s">
        <v>8</v>
      </c>
      <c r="D453" s="172" t="s">
        <v>239</v>
      </c>
      <c r="E453" s="172" t="s">
        <v>240</v>
      </c>
      <c r="F453" s="166" t="s">
        <v>203</v>
      </c>
      <c r="G453" s="83"/>
    </row>
    <row r="454" spans="1:7" s="5" customFormat="1" ht="15.75" customHeight="1">
      <c r="A454" s="177"/>
      <c r="B454" s="179"/>
      <c r="C454" s="176"/>
      <c r="D454" s="173"/>
      <c r="E454" s="173"/>
      <c r="F454" s="166"/>
      <c r="G454" s="83"/>
    </row>
    <row r="455" spans="1:7" s="5" customFormat="1" ht="15.75" customHeight="1">
      <c r="A455" s="177"/>
      <c r="B455" s="179"/>
      <c r="C455" s="178"/>
      <c r="D455" s="174"/>
      <c r="E455" s="174"/>
      <c r="F455" s="166"/>
      <c r="G455" s="83"/>
    </row>
    <row r="456" spans="1:7" s="5" customFormat="1" ht="21.75" customHeight="1">
      <c r="A456" s="189" t="s">
        <v>35</v>
      </c>
      <c r="B456" s="189"/>
      <c r="C456" s="189"/>
      <c r="D456" s="189"/>
      <c r="E456" s="189"/>
      <c r="F456" s="189"/>
      <c r="G456" s="83"/>
    </row>
    <row r="457" spans="1:7" s="5" customFormat="1" ht="15.75" customHeight="1">
      <c r="A457" s="74" t="s">
        <v>72</v>
      </c>
      <c r="B457" s="53" t="s">
        <v>4</v>
      </c>
      <c r="C457" s="36"/>
      <c r="D457" s="28">
        <f t="shared" ref="D457:D463" si="1">SUM(D451)</f>
        <v>0</v>
      </c>
      <c r="E457" s="28">
        <v>10000</v>
      </c>
      <c r="F457" s="36">
        <v>10000</v>
      </c>
      <c r="G457" s="83"/>
    </row>
    <row r="458" spans="1:7" s="5" customFormat="1" ht="15.75" customHeight="1">
      <c r="A458" s="74" t="s">
        <v>86</v>
      </c>
      <c r="B458" s="53" t="s">
        <v>6</v>
      </c>
      <c r="C458" s="36"/>
      <c r="D458" s="28">
        <f t="shared" si="1"/>
        <v>0</v>
      </c>
      <c r="E458" s="28">
        <v>2700</v>
      </c>
      <c r="F458" s="36">
        <v>2700</v>
      </c>
      <c r="G458" s="83"/>
    </row>
    <row r="459" spans="1:7" s="5" customFormat="1" ht="15.75" customHeight="1">
      <c r="A459" s="54" t="s">
        <v>66</v>
      </c>
      <c r="B459" s="37" t="s">
        <v>88</v>
      </c>
      <c r="C459" s="26"/>
      <c r="D459" s="23">
        <f t="shared" si="1"/>
        <v>0</v>
      </c>
      <c r="E459" s="23">
        <v>29362</v>
      </c>
      <c r="F459" s="26">
        <v>29362</v>
      </c>
      <c r="G459" s="83"/>
    </row>
    <row r="460" spans="1:7" s="5" customFormat="1" ht="15.75" customHeight="1">
      <c r="A460" s="54" t="s">
        <v>147</v>
      </c>
      <c r="B460" s="37" t="s">
        <v>91</v>
      </c>
      <c r="C460" s="26"/>
      <c r="D460" s="23">
        <f t="shared" si="1"/>
        <v>0</v>
      </c>
      <c r="E460" s="23">
        <v>26961</v>
      </c>
      <c r="F460" s="26">
        <v>26961</v>
      </c>
      <c r="G460" s="83"/>
    </row>
    <row r="461" spans="1:7" s="5" customFormat="1" ht="15.75" customHeight="1">
      <c r="A461" s="54" t="s">
        <v>84</v>
      </c>
      <c r="B461" s="37" t="s">
        <v>170</v>
      </c>
      <c r="C461" s="26"/>
      <c r="D461" s="23">
        <f t="shared" si="1"/>
        <v>0</v>
      </c>
      <c r="E461" s="23">
        <v>14747</v>
      </c>
      <c r="F461" s="26">
        <v>14747</v>
      </c>
      <c r="G461" s="83"/>
    </row>
    <row r="462" spans="1:7" s="5" customFormat="1" ht="15.75" customHeight="1">
      <c r="A462" s="74" t="s">
        <v>85</v>
      </c>
      <c r="B462" s="53" t="s">
        <v>7</v>
      </c>
      <c r="C462" s="36"/>
      <c r="D462" s="28">
        <f t="shared" si="1"/>
        <v>0</v>
      </c>
      <c r="E462" s="28">
        <f>SUM(E459:E461)</f>
        <v>71070</v>
      </c>
      <c r="F462" s="36">
        <f>SUM(F459:F461)</f>
        <v>71070</v>
      </c>
      <c r="G462" s="83"/>
    </row>
    <row r="463" spans="1:7" s="5" customFormat="1">
      <c r="A463" s="175" t="s">
        <v>92</v>
      </c>
      <c r="B463" s="175"/>
      <c r="C463" s="68">
        <f>C462+C458+C457</f>
        <v>0</v>
      </c>
      <c r="D463" s="120">
        <f t="shared" si="1"/>
        <v>0</v>
      </c>
      <c r="E463" s="122">
        <f>E457+E458+E462</f>
        <v>83770</v>
      </c>
      <c r="F463" s="68">
        <f>F457+F458+F462</f>
        <v>83770</v>
      </c>
      <c r="G463" s="83"/>
    </row>
    <row r="464" spans="1:7" s="15" customFormat="1" ht="18">
      <c r="A464" s="47"/>
      <c r="B464" s="8"/>
      <c r="C464" s="14"/>
    </row>
    <row r="465" spans="1:7" ht="14.25" customHeight="1">
      <c r="A465" s="177" t="s">
        <v>182</v>
      </c>
      <c r="B465" s="194" t="s">
        <v>249</v>
      </c>
      <c r="C465" s="176" t="s">
        <v>8</v>
      </c>
      <c r="D465" s="198" t="s">
        <v>239</v>
      </c>
      <c r="E465" s="198" t="s">
        <v>240</v>
      </c>
      <c r="F465" s="179" t="s">
        <v>203</v>
      </c>
      <c r="G465" s="94"/>
    </row>
    <row r="466" spans="1:7" ht="14.25">
      <c r="A466" s="177"/>
      <c r="B466" s="194"/>
      <c r="C466" s="195"/>
      <c r="D466" s="199"/>
      <c r="E466" s="199"/>
      <c r="F466" s="179"/>
    </row>
    <row r="467" spans="1:7" ht="14.25">
      <c r="A467" s="177"/>
      <c r="B467" s="194"/>
      <c r="C467" s="195"/>
      <c r="D467" s="200"/>
      <c r="E467" s="200"/>
      <c r="F467" s="179"/>
    </row>
    <row r="468" spans="1:7" ht="20.100000000000001" customHeight="1">
      <c r="A468" s="70" t="s">
        <v>132</v>
      </c>
      <c r="B468" s="79" t="s">
        <v>153</v>
      </c>
      <c r="C468" s="36">
        <f>C215</f>
        <v>53024024</v>
      </c>
      <c r="D468" s="36">
        <f>D215</f>
        <v>303149</v>
      </c>
      <c r="E468" s="36">
        <f>E215</f>
        <v>8190353</v>
      </c>
      <c r="F468" s="36">
        <f>F215</f>
        <v>61517526</v>
      </c>
    </row>
    <row r="469" spans="1:7" ht="20.100000000000001" customHeight="1">
      <c r="A469" s="70" t="s">
        <v>135</v>
      </c>
      <c r="B469" s="70" t="s">
        <v>154</v>
      </c>
      <c r="C469" s="36">
        <f>C228+C256+C296</f>
        <v>9323287</v>
      </c>
      <c r="D469" s="36">
        <f>D228+D256+D296</f>
        <v>0</v>
      </c>
      <c r="E469" s="36">
        <f>E296+E325+E228</f>
        <v>1002203</v>
      </c>
      <c r="F469" s="36">
        <f>F228+F256+F296+F325</f>
        <v>10325490</v>
      </c>
    </row>
    <row r="470" spans="1:7" ht="20.100000000000001" customHeight="1">
      <c r="A470" s="70" t="s">
        <v>152</v>
      </c>
      <c r="B470" s="80" t="s">
        <v>155</v>
      </c>
      <c r="C470" s="36">
        <f>C197</f>
        <v>40250000</v>
      </c>
      <c r="D470" s="36">
        <f>D197</f>
        <v>5000000</v>
      </c>
      <c r="E470" s="36">
        <f>E197</f>
        <v>2768272</v>
      </c>
      <c r="F470" s="36">
        <f>F197</f>
        <v>48018272</v>
      </c>
    </row>
    <row r="471" spans="1:7" ht="20.100000000000001" customHeight="1">
      <c r="A471" s="70" t="s">
        <v>58</v>
      </c>
      <c r="B471" s="80" t="s">
        <v>107</v>
      </c>
      <c r="C471" s="36">
        <f>C9+C108+C151+C175+C39</f>
        <v>25611483</v>
      </c>
      <c r="D471" s="36">
        <f>D9+D108+D151+D175+D40</f>
        <v>307020</v>
      </c>
      <c r="E471" s="36">
        <f>E9+E39+E108+E151+E175</f>
        <v>4573417</v>
      </c>
      <c r="F471" s="36">
        <f>F9+F108+F151+F175+F39</f>
        <v>30491920</v>
      </c>
    </row>
    <row r="472" spans="1:7" ht="20.100000000000001" customHeight="1">
      <c r="A472" s="70" t="s">
        <v>109</v>
      </c>
      <c r="B472" s="70" t="s">
        <v>110</v>
      </c>
      <c r="C472" s="36">
        <f>C110</f>
        <v>98420</v>
      </c>
      <c r="D472" s="36">
        <f>D110</f>
        <v>0</v>
      </c>
      <c r="E472" s="36"/>
      <c r="F472" s="36">
        <f>F110</f>
        <v>98420</v>
      </c>
    </row>
    <row r="473" spans="1:7" ht="20.100000000000001" customHeight="1">
      <c r="A473" s="70" t="s">
        <v>156</v>
      </c>
      <c r="B473" s="70" t="s">
        <v>157</v>
      </c>
      <c r="C473" s="36">
        <f>C152</f>
        <v>0</v>
      </c>
      <c r="D473" s="36">
        <f>D152</f>
        <v>0</v>
      </c>
      <c r="E473" s="36">
        <f>E40+E392+E93</f>
        <v>1343900</v>
      </c>
      <c r="F473" s="36">
        <f>+F392+F40+F93</f>
        <v>1343900</v>
      </c>
    </row>
    <row r="474" spans="1:7" ht="20.100000000000001" customHeight="1">
      <c r="A474" s="70" t="s">
        <v>112</v>
      </c>
      <c r="B474" s="70" t="s">
        <v>158</v>
      </c>
      <c r="C474" s="36">
        <f>C142</f>
        <v>54059985</v>
      </c>
      <c r="D474" s="36">
        <f>D142</f>
        <v>0</v>
      </c>
      <c r="E474" s="36">
        <f>E143</f>
        <v>3666561</v>
      </c>
      <c r="F474" s="36">
        <f>F142</f>
        <v>57726546</v>
      </c>
    </row>
    <row r="475" spans="1:7" ht="24.95" customHeight="1">
      <c r="A475" s="196" t="s">
        <v>0</v>
      </c>
      <c r="B475" s="197"/>
      <c r="C475" s="52">
        <f>SUM(C468:C474)</f>
        <v>182367199</v>
      </c>
      <c r="D475" s="76">
        <f>SUM(D468:D474)</f>
        <v>5610169</v>
      </c>
      <c r="E475" s="52">
        <f>SUM(E468:E474)</f>
        <v>21544706</v>
      </c>
      <c r="F475" s="52">
        <f>SUM(F468:F474)</f>
        <v>209522074</v>
      </c>
    </row>
    <row r="476" spans="1:7">
      <c r="B476" s="65"/>
      <c r="C476" s="66"/>
    </row>
    <row r="477" spans="1:7" ht="14.25" customHeight="1">
      <c r="A477" s="177" t="s">
        <v>182</v>
      </c>
      <c r="B477" s="194" t="s">
        <v>273</v>
      </c>
      <c r="C477" s="179" t="s">
        <v>8</v>
      </c>
      <c r="D477" s="172" t="s">
        <v>239</v>
      </c>
      <c r="E477" s="172" t="s">
        <v>240</v>
      </c>
      <c r="F477" s="166" t="s">
        <v>203</v>
      </c>
    </row>
    <row r="478" spans="1:7" ht="16.5" customHeight="1">
      <c r="A478" s="177"/>
      <c r="B478" s="194"/>
      <c r="C478" s="195"/>
      <c r="D478" s="173"/>
      <c r="E478" s="173"/>
      <c r="F478" s="166"/>
    </row>
    <row r="479" spans="1:7" ht="16.5" customHeight="1">
      <c r="A479" s="177"/>
      <c r="B479" s="194"/>
      <c r="C479" s="195"/>
      <c r="D479" s="174"/>
      <c r="E479" s="174"/>
      <c r="F479" s="166"/>
    </row>
    <row r="480" spans="1:7" s="45" customFormat="1" ht="20.100000000000001" customHeight="1">
      <c r="A480" s="70" t="s">
        <v>72</v>
      </c>
      <c r="B480" s="81" t="s">
        <v>4</v>
      </c>
      <c r="C480" s="36">
        <f>C14+C60+C155+C178+C231+C299+C329+C346+C362+C404+C243</f>
        <v>39289161</v>
      </c>
      <c r="D480" s="36">
        <f>D14+D60+D155+D178+D231+D299+D329+D346+D362+D404+D243</f>
        <v>-394800</v>
      </c>
      <c r="E480" s="36">
        <f>E14+E60+E155+E178+E231+E243+E299+E329+E346+E362+E404+E457</f>
        <v>1179380</v>
      </c>
      <c r="F480" s="36">
        <f>F14+F60+F155+F178+F231+F299+F329+F346+F362+F404+F243+F457</f>
        <v>40073741</v>
      </c>
    </row>
    <row r="481" spans="1:7" s="45" customFormat="1" ht="20.100000000000001" customHeight="1">
      <c r="A481" s="70" t="s">
        <v>86</v>
      </c>
      <c r="B481" s="81" t="s">
        <v>5</v>
      </c>
      <c r="C481" s="36">
        <f>C15+C61+C156+C179+C232+C300+C330+C347+C363+C405+C244</f>
        <v>10439700</v>
      </c>
      <c r="D481" s="36">
        <f>D15+D61+D156+D179+D232+D300+D330+D347+D363+D405+D244</f>
        <v>39204</v>
      </c>
      <c r="E481" s="36">
        <f>E15+E61+E156+E179+E232+E300+E244+E330+E347+E363+E405+E458</f>
        <v>396610</v>
      </c>
      <c r="F481" s="36">
        <f>F15+F61+F156+F179+F232+F300+F330+F347+F363+F405+F244+F458</f>
        <v>10875514</v>
      </c>
    </row>
    <row r="482" spans="1:7" s="45" customFormat="1" ht="20.100000000000001" customHeight="1">
      <c r="A482" s="70" t="s">
        <v>85</v>
      </c>
      <c r="B482" s="81" t="s">
        <v>1</v>
      </c>
      <c r="C482" s="36">
        <f>C21+C65+C84+C119+C134+C163+C184+C238+C262+C336+C352+C366+C377+C397+C409+C249</f>
        <v>51599244</v>
      </c>
      <c r="D482" s="36">
        <f>D21+D65+D84+D119+D134+D163+D184+D238+D262+D336+D352+D366+D377+D397+D409+D249</f>
        <v>3139023</v>
      </c>
      <c r="E482" s="36">
        <f>E21+E65+E81+E119+E134+E163+E184+E249+E238+E262+E336+E352+E366+E377+E397+E409+E46+E303+E451+E462</f>
        <v>6687214</v>
      </c>
      <c r="F482" s="36">
        <f>F21+F65+F81+F119+F134+F163+F184+F238+F262+F336+F352+F366+F377+F397+F409+F249+F46+F303+F451+F462</f>
        <v>61425481</v>
      </c>
    </row>
    <row r="483" spans="1:7" s="45" customFormat="1" ht="20.100000000000001" customHeight="1">
      <c r="A483" s="70" t="s">
        <v>71</v>
      </c>
      <c r="B483" s="81" t="s">
        <v>25</v>
      </c>
      <c r="C483" s="36">
        <f>C51+C71</f>
        <v>14139932</v>
      </c>
      <c r="D483" s="36">
        <f>D51+D71+D125</f>
        <v>0</v>
      </c>
      <c r="E483" s="36">
        <f>E125+E71+E51+E84+E384+E28</f>
        <v>5757739</v>
      </c>
      <c r="F483" s="36">
        <f>F51+F71+F125+F84+F384+F28</f>
        <v>19897671</v>
      </c>
    </row>
    <row r="484" spans="1:7" s="45" customFormat="1" ht="20.100000000000001" customHeight="1">
      <c r="A484" s="70" t="s">
        <v>149</v>
      </c>
      <c r="B484" s="81" t="s">
        <v>12</v>
      </c>
      <c r="C484" s="36">
        <f>C22+C241+C318</f>
        <v>7177063</v>
      </c>
      <c r="D484" s="36">
        <f>D22+D241+D318+D418+D378+D425+D435+D443+D218</f>
        <v>4462860</v>
      </c>
      <c r="E484" s="36">
        <f>E48+E98</f>
        <v>7633600</v>
      </c>
      <c r="F484" s="36">
        <f>F22+F241+F318+F418+F378+F425+F435+F443+F218+F48+F98</f>
        <v>19273523</v>
      </c>
    </row>
    <row r="485" spans="1:7" s="45" customFormat="1" ht="20.100000000000001" customHeight="1">
      <c r="A485" s="70" t="s">
        <v>93</v>
      </c>
      <c r="B485" s="81" t="s">
        <v>13</v>
      </c>
      <c r="C485" s="36">
        <f>C99+C280+C289</f>
        <v>2785000</v>
      </c>
      <c r="D485" s="36">
        <f>D99+D288+D279</f>
        <v>0</v>
      </c>
      <c r="E485" s="36">
        <v>0</v>
      </c>
      <c r="F485" s="36">
        <f>F97+F289+F280</f>
        <v>2785000</v>
      </c>
    </row>
    <row r="486" spans="1:7" s="45" customFormat="1" ht="20.100000000000001" customHeight="1">
      <c r="A486" s="70" t="s">
        <v>150</v>
      </c>
      <c r="B486" s="81" t="s">
        <v>176</v>
      </c>
      <c r="C486" s="36">
        <f>C270</f>
        <v>36273600</v>
      </c>
      <c r="D486" s="36">
        <f>D270+D220</f>
        <v>2226334</v>
      </c>
      <c r="E486" s="36">
        <f>E270</f>
        <v>244782</v>
      </c>
      <c r="F486" s="36">
        <f>F270+F220</f>
        <v>38744716</v>
      </c>
    </row>
    <row r="487" spans="1:7" s="45" customFormat="1" ht="20.100000000000001" customHeight="1">
      <c r="A487" s="70" t="s">
        <v>151</v>
      </c>
      <c r="B487" s="81" t="s">
        <v>41</v>
      </c>
      <c r="C487" s="36">
        <f>C29</f>
        <v>6200000</v>
      </c>
      <c r="D487" s="36">
        <f>D29</f>
        <v>-4919760</v>
      </c>
      <c r="E487" s="36">
        <f>E29</f>
        <v>-1129083</v>
      </c>
      <c r="F487" s="36">
        <f>F29</f>
        <v>151157</v>
      </c>
    </row>
    <row r="488" spans="1:7" s="45" customFormat="1" ht="20.100000000000001" customHeight="1">
      <c r="A488" s="70" t="s">
        <v>68</v>
      </c>
      <c r="B488" s="81" t="s">
        <v>177</v>
      </c>
      <c r="C488" s="36">
        <f>C166+C25+C68+C381+C339</f>
        <v>14463499</v>
      </c>
      <c r="D488" s="36">
        <f>D166+D25+D68+D381+D339+D355+D122</f>
        <v>1057308</v>
      </c>
      <c r="E488" s="36">
        <f>E25+E306+E68</f>
        <v>774464</v>
      </c>
      <c r="F488" s="36">
        <f>F166+F25+F68+F381+F339+F355+F122+F306</f>
        <v>16295271</v>
      </c>
    </row>
    <row r="489" spans="1:7" ht="24.95" customHeight="1">
      <c r="A489" s="192" t="s">
        <v>14</v>
      </c>
      <c r="B489" s="193"/>
      <c r="C489" s="137">
        <f>SUM(C480:C488)</f>
        <v>182367199</v>
      </c>
      <c r="D489" s="52">
        <f>SUM(D480:D488)</f>
        <v>5610169</v>
      </c>
      <c r="E489" s="52">
        <f>SUM(E480:E488)</f>
        <v>21544706</v>
      </c>
      <c r="F489" s="52">
        <f>SUM(F480:F488)</f>
        <v>209522074</v>
      </c>
    </row>
    <row r="491" spans="1:7">
      <c r="C491" s="67"/>
      <c r="G491" s="22"/>
    </row>
    <row r="492" spans="1:7">
      <c r="C492" s="67"/>
    </row>
  </sheetData>
  <mergeCells count="294">
    <mergeCell ref="A367:B367"/>
    <mergeCell ref="F369:F371"/>
    <mergeCell ref="F342:F344"/>
    <mergeCell ref="A369:A371"/>
    <mergeCell ref="B358:B360"/>
    <mergeCell ref="C358:C360"/>
    <mergeCell ref="E369:E371"/>
    <mergeCell ref="E387:E389"/>
    <mergeCell ref="D400:D402"/>
    <mergeCell ref="D429:D431"/>
    <mergeCell ref="A421:A423"/>
    <mergeCell ref="B421:B423"/>
    <mergeCell ref="C421:C423"/>
    <mergeCell ref="D421:D423"/>
    <mergeCell ref="E421:E423"/>
    <mergeCell ref="A372:F372"/>
    <mergeCell ref="D387:D389"/>
    <mergeCell ref="F387:F389"/>
    <mergeCell ref="A393:F393"/>
    <mergeCell ref="E429:E431"/>
    <mergeCell ref="F429:F431"/>
    <mergeCell ref="A429:A431"/>
    <mergeCell ref="E87:E89"/>
    <mergeCell ref="E101:E103"/>
    <mergeCell ref="E128:E130"/>
    <mergeCell ref="E137:E139"/>
    <mergeCell ref="E145:E147"/>
    <mergeCell ref="E169:E171"/>
    <mergeCell ref="E187:E189"/>
    <mergeCell ref="E199:E201"/>
    <mergeCell ref="E224:E226"/>
    <mergeCell ref="B100:F100"/>
    <mergeCell ref="A177:F177"/>
    <mergeCell ref="D187:D189"/>
    <mergeCell ref="F187:F189"/>
    <mergeCell ref="A190:F190"/>
    <mergeCell ref="D199:D201"/>
    <mergeCell ref="F199:F201"/>
    <mergeCell ref="A202:F202"/>
    <mergeCell ref="D224:D226"/>
    <mergeCell ref="F224:F226"/>
    <mergeCell ref="A216:B216"/>
    <mergeCell ref="A220:B220"/>
    <mergeCell ref="A221:B221"/>
    <mergeCell ref="A195:B195"/>
    <mergeCell ref="A197:B197"/>
    <mergeCell ref="A282:A284"/>
    <mergeCell ref="A291:A293"/>
    <mergeCell ref="A345:F345"/>
    <mergeCell ref="E412:E414"/>
    <mergeCell ref="E291:E293"/>
    <mergeCell ref="D321:D323"/>
    <mergeCell ref="F321:F323"/>
    <mergeCell ref="A328:F328"/>
    <mergeCell ref="D342:D344"/>
    <mergeCell ref="E400:E402"/>
    <mergeCell ref="A309:A311"/>
    <mergeCell ref="A294:F294"/>
    <mergeCell ref="A298:F298"/>
    <mergeCell ref="B291:B293"/>
    <mergeCell ref="C291:C293"/>
    <mergeCell ref="B342:B344"/>
    <mergeCell ref="A340:B340"/>
    <mergeCell ref="A342:A344"/>
    <mergeCell ref="B321:B323"/>
    <mergeCell ref="A356:B356"/>
    <mergeCell ref="A324:F324"/>
    <mergeCell ref="A327:B327"/>
    <mergeCell ref="A392:B392"/>
    <mergeCell ref="A358:A360"/>
    <mergeCell ref="E437:E439"/>
    <mergeCell ref="A432:F432"/>
    <mergeCell ref="A435:B435"/>
    <mergeCell ref="A445:A447"/>
    <mergeCell ref="B445:B447"/>
    <mergeCell ref="C445:C447"/>
    <mergeCell ref="D445:D447"/>
    <mergeCell ref="E445:E447"/>
    <mergeCell ref="F445:F447"/>
    <mergeCell ref="B437:B439"/>
    <mergeCell ref="C437:C439"/>
    <mergeCell ref="D437:D439"/>
    <mergeCell ref="F437:F439"/>
    <mergeCell ref="F477:F479"/>
    <mergeCell ref="A477:A479"/>
    <mergeCell ref="E477:E479"/>
    <mergeCell ref="E465:E467"/>
    <mergeCell ref="A448:F448"/>
    <mergeCell ref="A451:B451"/>
    <mergeCell ref="A453:A455"/>
    <mergeCell ref="D453:D455"/>
    <mergeCell ref="E453:E455"/>
    <mergeCell ref="F453:F455"/>
    <mergeCell ref="A456:F456"/>
    <mergeCell ref="A463:B463"/>
    <mergeCell ref="B453:B455"/>
    <mergeCell ref="C453:C455"/>
    <mergeCell ref="D101:D103"/>
    <mergeCell ref="F101:F103"/>
    <mergeCell ref="F273:F275"/>
    <mergeCell ref="A276:F276"/>
    <mergeCell ref="D282:D284"/>
    <mergeCell ref="F282:F284"/>
    <mergeCell ref="A285:F285"/>
    <mergeCell ref="A289:B289"/>
    <mergeCell ref="A280:B280"/>
    <mergeCell ref="F265:F267"/>
    <mergeCell ref="A172:F172"/>
    <mergeCell ref="E282:E284"/>
    <mergeCell ref="B282:B284"/>
    <mergeCell ref="C282:C284"/>
    <mergeCell ref="A250:B250"/>
    <mergeCell ref="A252:A254"/>
    <mergeCell ref="A271:B271"/>
    <mergeCell ref="A273:A275"/>
    <mergeCell ref="B273:B275"/>
    <mergeCell ref="A255:F255"/>
    <mergeCell ref="A268:F268"/>
    <mergeCell ref="D273:D275"/>
    <mergeCell ref="A258:F258"/>
    <mergeCell ref="D265:D267"/>
    <mergeCell ref="E273:E275"/>
    <mergeCell ref="F421:F423"/>
    <mergeCell ref="A424:F424"/>
    <mergeCell ref="A427:B427"/>
    <mergeCell ref="D358:D360"/>
    <mergeCell ref="F358:F360"/>
    <mergeCell ref="A361:F361"/>
    <mergeCell ref="D309:D311"/>
    <mergeCell ref="F309:F311"/>
    <mergeCell ref="A412:A414"/>
    <mergeCell ref="B412:B414"/>
    <mergeCell ref="C412:C414"/>
    <mergeCell ref="D412:D414"/>
    <mergeCell ref="F412:F414"/>
    <mergeCell ref="A415:F415"/>
    <mergeCell ref="A418:B418"/>
    <mergeCell ref="F400:F402"/>
    <mergeCell ref="A403:F403"/>
    <mergeCell ref="E358:E360"/>
    <mergeCell ref="D369:D371"/>
    <mergeCell ref="B369:B371"/>
    <mergeCell ref="C369:C371"/>
    <mergeCell ref="D291:D293"/>
    <mergeCell ref="F291:F293"/>
    <mergeCell ref="C169:C171"/>
    <mergeCell ref="A224:A226"/>
    <mergeCell ref="B224:B226"/>
    <mergeCell ref="C224:C226"/>
    <mergeCell ref="A229:B229"/>
    <mergeCell ref="A257:B257"/>
    <mergeCell ref="B265:B267"/>
    <mergeCell ref="C265:C267"/>
    <mergeCell ref="E252:E254"/>
    <mergeCell ref="E265:E267"/>
    <mergeCell ref="D54:D56"/>
    <mergeCell ref="F54:F56"/>
    <mergeCell ref="A42:F42"/>
    <mergeCell ref="A35:F35"/>
    <mergeCell ref="A57:F57"/>
    <mergeCell ref="A77:F77"/>
    <mergeCell ref="D87:D89"/>
    <mergeCell ref="F87:F89"/>
    <mergeCell ref="A90:F90"/>
    <mergeCell ref="A41:B41"/>
    <mergeCell ref="A52:B52"/>
    <mergeCell ref="A54:A56"/>
    <mergeCell ref="A73:F73"/>
    <mergeCell ref="A85:B85"/>
    <mergeCell ref="B54:B56"/>
    <mergeCell ref="C54:C56"/>
    <mergeCell ref="B74:B76"/>
    <mergeCell ref="C74:C76"/>
    <mergeCell ref="A72:B72"/>
    <mergeCell ref="A74:A76"/>
    <mergeCell ref="D74:D76"/>
    <mergeCell ref="F74:F76"/>
    <mergeCell ref="E54:E56"/>
    <mergeCell ref="E74:E76"/>
    <mergeCell ref="D5:D7"/>
    <mergeCell ref="F5:F7"/>
    <mergeCell ref="A8:F8"/>
    <mergeCell ref="A1:F1"/>
    <mergeCell ref="A2:F2"/>
    <mergeCell ref="A3:F3"/>
    <mergeCell ref="A11:F11"/>
    <mergeCell ref="D32:D34"/>
    <mergeCell ref="F32:F34"/>
    <mergeCell ref="A32:A34"/>
    <mergeCell ref="B32:B34"/>
    <mergeCell ref="C32:C34"/>
    <mergeCell ref="A5:A7"/>
    <mergeCell ref="A10:B10"/>
    <mergeCell ref="A30:B30"/>
    <mergeCell ref="B5:B7"/>
    <mergeCell ref="C5:C7"/>
    <mergeCell ref="E5:E7"/>
    <mergeCell ref="E32:E34"/>
    <mergeCell ref="A111:B111"/>
    <mergeCell ref="A126:B126"/>
    <mergeCell ref="A143:B143"/>
    <mergeCell ref="B87:B89"/>
    <mergeCell ref="C87:C89"/>
    <mergeCell ref="A128:A130"/>
    <mergeCell ref="A104:F104"/>
    <mergeCell ref="A112:F112"/>
    <mergeCell ref="D128:D130"/>
    <mergeCell ref="F128:F130"/>
    <mergeCell ref="C137:C139"/>
    <mergeCell ref="A137:A139"/>
    <mergeCell ref="A131:F131"/>
    <mergeCell ref="D137:D139"/>
    <mergeCell ref="F137:F139"/>
    <mergeCell ref="A140:F140"/>
    <mergeCell ref="B101:B103"/>
    <mergeCell ref="C101:C103"/>
    <mergeCell ref="B127:C127"/>
    <mergeCell ref="A99:B99"/>
    <mergeCell ref="A101:A103"/>
    <mergeCell ref="A87:A89"/>
    <mergeCell ref="A135:B135"/>
    <mergeCell ref="B128:B130"/>
    <mergeCell ref="A489:B489"/>
    <mergeCell ref="A385:B385"/>
    <mergeCell ref="B477:B479"/>
    <mergeCell ref="C477:C479"/>
    <mergeCell ref="B465:B467"/>
    <mergeCell ref="C465:C467"/>
    <mergeCell ref="A475:B475"/>
    <mergeCell ref="A410:B410"/>
    <mergeCell ref="A465:A467"/>
    <mergeCell ref="B400:B402"/>
    <mergeCell ref="C400:C402"/>
    <mergeCell ref="A398:B398"/>
    <mergeCell ref="A400:A402"/>
    <mergeCell ref="B387:B389"/>
    <mergeCell ref="C387:C389"/>
    <mergeCell ref="A387:A389"/>
    <mergeCell ref="B429:B431"/>
    <mergeCell ref="C429:C431"/>
    <mergeCell ref="A440:F440"/>
    <mergeCell ref="A443:B443"/>
    <mergeCell ref="D465:D467"/>
    <mergeCell ref="F465:F467"/>
    <mergeCell ref="D477:D479"/>
    <mergeCell ref="A437:A439"/>
    <mergeCell ref="C128:C130"/>
    <mergeCell ref="B137:B139"/>
    <mergeCell ref="A185:B185"/>
    <mergeCell ref="B145:B147"/>
    <mergeCell ref="C145:C147"/>
    <mergeCell ref="A222:B222"/>
    <mergeCell ref="A319:B319"/>
    <mergeCell ref="A297:B297"/>
    <mergeCell ref="B309:B311"/>
    <mergeCell ref="C309:C311"/>
    <mergeCell ref="C273:C275"/>
    <mergeCell ref="A263:B263"/>
    <mergeCell ref="A312:F312"/>
    <mergeCell ref="D145:D147"/>
    <mergeCell ref="F145:F147"/>
    <mergeCell ref="A148:F148"/>
    <mergeCell ref="A154:F154"/>
    <mergeCell ref="D169:D171"/>
    <mergeCell ref="A167:B167"/>
    <mergeCell ref="A169:A171"/>
    <mergeCell ref="A145:A147"/>
    <mergeCell ref="A153:B153"/>
    <mergeCell ref="C199:C201"/>
    <mergeCell ref="A187:A189"/>
    <mergeCell ref="F169:F171"/>
    <mergeCell ref="A227:F227"/>
    <mergeCell ref="A230:F230"/>
    <mergeCell ref="D252:D254"/>
    <mergeCell ref="F252:F254"/>
    <mergeCell ref="A307:B307"/>
    <mergeCell ref="C321:C323"/>
    <mergeCell ref="E321:E323"/>
    <mergeCell ref="E342:E344"/>
    <mergeCell ref="E309:E311"/>
    <mergeCell ref="A321:A323"/>
    <mergeCell ref="C342:C344"/>
    <mergeCell ref="B187:B189"/>
    <mergeCell ref="C187:C189"/>
    <mergeCell ref="B199:B201"/>
    <mergeCell ref="A176:B176"/>
    <mergeCell ref="A265:A267"/>
    <mergeCell ref="B252:B254"/>
    <mergeCell ref="C252:C254"/>
    <mergeCell ref="A215:B215"/>
    <mergeCell ref="A199:A201"/>
    <mergeCell ref="A240:C240"/>
    <mergeCell ref="A242:B242"/>
    <mergeCell ref="B169:B171"/>
  </mergeCells>
  <printOptions horizontalCentered="1"/>
  <pageMargins left="0.15748031496062992" right="0.19685039370078741" top="0.55118110236220474" bottom="0.59055118110236227" header="0.31496062992125984" footer="0.23622047244094491"/>
  <pageSetup paperSize="9" scale="92" orientation="portrait" r:id="rId1"/>
  <headerFooter>
    <oddFooter>&amp;C&amp;P</oddFooter>
  </headerFooter>
  <rowBreaks count="9" manualBreakCount="9">
    <brk id="53" max="16383" man="1"/>
    <brk id="111" max="16383" man="1"/>
    <brk id="167" max="5" man="1"/>
    <brk id="222" max="16383" man="1"/>
    <brk id="272" max="16383" man="1"/>
    <brk id="319" max="16383" man="1"/>
    <brk id="367" max="16383" man="1"/>
    <brk id="420" max="16383" man="1"/>
    <brk id="46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KTV 2015 testületi</vt:lpstr>
      <vt:lpstr>'KTV 2015 testületi'!Nyomtatási_terület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2016-11-14T09:27:45Z</cp:lastPrinted>
  <dcterms:created xsi:type="dcterms:W3CDTF">2001-11-26T10:13:34Z</dcterms:created>
  <dcterms:modified xsi:type="dcterms:W3CDTF">2016-11-28T09:47:06Z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