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M:\Ö N K O R M Á N Y Z A T I  I R O D A\ELŐTERJESZTÉSEK\2016. TESTÜLETI\11.24\"/>
    </mc:Choice>
  </mc:AlternateContent>
  <bookViews>
    <workbookView xWindow="0" yWindow="0" windowWidth="28800" windowHeight="12585" tabRatio="895"/>
  </bookViews>
  <sheets>
    <sheet name="01 Mérleg" sheetId="53" r:id="rId1"/>
    <sheet name="02 létszám" sheetId="66" r:id="rId2"/>
    <sheet name="03 BE ÖSSZ" sheetId="60" r:id="rId3"/>
    <sheet name="04 KI ÖSSZ" sheetId="21" r:id="rId4"/>
    <sheet name="Önkorm." sheetId="70" r:id="rId5"/>
    <sheet name="Polg. Hiv." sheetId="68" r:id="rId6"/>
    <sheet name="Óvoda" sheetId="69" r:id="rId7"/>
    <sheet name="Műv. Ház" sheetId="67" r:id="rId8"/>
    <sheet name="06 tartalékok" sheetId="56" r:id="rId9"/>
    <sheet name="07 PVK" sheetId="52" r:id="rId10"/>
    <sheet name="bérek" sheetId="63" state="hidden" r:id="rId11"/>
  </sheets>
  <definedNames>
    <definedName name="_xlnm._FilterDatabase" localSheetId="10" hidden="1">bérek!$A$27:$BC$55</definedName>
    <definedName name="_xlnm.Print_Titles" localSheetId="2">'03 BE ÖSSZ'!$A:$C,'03 BE ÖSSZ'!$1:$2</definedName>
    <definedName name="_xlnm.Print_Titles" localSheetId="10">bérek!$1:$2</definedName>
    <definedName name="_xlnm.Print_Titles" localSheetId="4">Önkorm.!$1:$3</definedName>
    <definedName name="_xlnm.Print_Area" localSheetId="0">'01 Mérleg'!$A$1:$M$26</definedName>
    <definedName name="_xlnm.Print_Area" localSheetId="1">'02 létszám'!$A$1:$E$31</definedName>
    <definedName name="_xlnm.Print_Area" localSheetId="2">'03 BE ÖSSZ'!$A$1:$R$52</definedName>
    <definedName name="_xlnm.Print_Area" localSheetId="3">'04 KI ÖSSZ'!$A$1:$R$61</definedName>
    <definedName name="_xlnm.Print_Area" localSheetId="8">'06 tartalékok'!$A$1:$D$91</definedName>
    <definedName name="_xlnm.Print_Area" localSheetId="9">'07 PVK'!$A$1:$O$20</definedName>
    <definedName name="_xlnm.Print_Area" localSheetId="10">bérek!$A$1:$AU$114</definedName>
    <definedName name="_xlnm.Print_Area" localSheetId="4">Önkorm.!$A$1:$E$705</definedName>
  </definedNames>
  <calcPr calcId="171027"/>
</workbook>
</file>

<file path=xl/calcChain.xml><?xml version="1.0" encoding="utf-8"?>
<calcChain xmlns="http://schemas.openxmlformats.org/spreadsheetml/2006/main">
  <c r="F12" i="53" l="1"/>
  <c r="F11" i="53"/>
  <c r="F10" i="53"/>
  <c r="F9" i="53"/>
  <c r="R27" i="21"/>
  <c r="Q27" i="21"/>
  <c r="P27" i="21"/>
  <c r="R26" i="21"/>
  <c r="Q26" i="21"/>
  <c r="P26" i="21"/>
  <c r="R24" i="21"/>
  <c r="Q24" i="21"/>
  <c r="P24" i="21"/>
  <c r="R23" i="21"/>
  <c r="Q23" i="21"/>
  <c r="P23" i="21"/>
  <c r="R22" i="21"/>
  <c r="Q22" i="21"/>
  <c r="P22" i="21"/>
  <c r="M25" i="53"/>
  <c r="F25" i="53"/>
  <c r="M20" i="53"/>
  <c r="F20" i="53"/>
  <c r="R58" i="21"/>
  <c r="E155" i="70"/>
  <c r="I43" i="60" l="1"/>
  <c r="L43" i="60"/>
  <c r="I42" i="60"/>
  <c r="H9" i="60"/>
  <c r="I9" i="60"/>
  <c r="F41" i="21"/>
  <c r="F28" i="21"/>
  <c r="D11" i="56"/>
  <c r="D23" i="56"/>
  <c r="D24" i="56" l="1"/>
  <c r="D28" i="56" l="1"/>
  <c r="E336" i="67"/>
  <c r="E544" i="69"/>
  <c r="E337" i="69"/>
  <c r="E346" i="69" s="1"/>
  <c r="E545" i="68"/>
  <c r="E545" i="67"/>
  <c r="D545" i="67"/>
  <c r="E441" i="70"/>
  <c r="E351" i="70"/>
  <c r="E210" i="70"/>
  <c r="E194" i="70"/>
  <c r="E122" i="70"/>
  <c r="E350" i="69"/>
  <c r="E348" i="67"/>
  <c r="E344" i="67"/>
  <c r="E224" i="69"/>
  <c r="D224" i="69"/>
  <c r="E351" i="69" l="1"/>
  <c r="E349" i="67"/>
  <c r="E49" i="68" l="1"/>
  <c r="E500" i="70" l="1"/>
  <c r="E474" i="70"/>
  <c r="E4" i="21"/>
  <c r="E578" i="70"/>
  <c r="F578" i="70" s="1"/>
  <c r="E579" i="70"/>
  <c r="F579" i="70" s="1"/>
  <c r="E576" i="70"/>
  <c r="F576" i="70" s="1"/>
  <c r="XFD577" i="70"/>
  <c r="E551" i="70"/>
  <c r="F551" i="70" s="1"/>
  <c r="E577" i="70"/>
  <c r="F577" i="70" s="1"/>
  <c r="E552" i="69"/>
  <c r="E558" i="69" s="1"/>
  <c r="E575" i="70"/>
  <c r="F575" i="70" s="1"/>
  <c r="E574" i="70"/>
  <c r="F574" i="70" s="1"/>
  <c r="E573" i="70"/>
  <c r="F573" i="70" s="1"/>
  <c r="E564" i="70"/>
  <c r="F564" i="70" s="1"/>
  <c r="E563" i="70"/>
  <c r="F563" i="70" s="1"/>
  <c r="E566" i="70"/>
  <c r="F566" i="70" s="1"/>
  <c r="E557" i="70"/>
  <c r="F557" i="70" s="1"/>
  <c r="C13" i="56"/>
  <c r="B4" i="56" l="1"/>
  <c r="E556" i="70"/>
  <c r="F556" i="70" s="1"/>
  <c r="D351" i="67"/>
  <c r="D348" i="67"/>
  <c r="D344" i="67"/>
  <c r="D353" i="69"/>
  <c r="D350" i="69"/>
  <c r="D346" i="69"/>
  <c r="D351" i="69" s="1"/>
  <c r="D356" i="68"/>
  <c r="D354" i="70"/>
  <c r="D353" i="68"/>
  <c r="D349" i="68"/>
  <c r="AG21" i="63"/>
  <c r="AG20" i="63"/>
  <c r="AG19" i="63"/>
  <c r="AG18" i="63"/>
  <c r="AG17" i="63"/>
  <c r="AG16" i="63"/>
  <c r="AG15" i="63"/>
  <c r="AG14" i="63"/>
  <c r="AG13" i="63"/>
  <c r="AG12" i="63"/>
  <c r="AG11" i="63"/>
  <c r="AG10" i="63"/>
  <c r="AG9" i="63"/>
  <c r="AG8" i="63"/>
  <c r="AG7" i="63"/>
  <c r="AK25" i="63"/>
  <c r="AK24" i="63"/>
  <c r="AK23" i="63"/>
  <c r="AK22" i="63"/>
  <c r="AK8" i="63"/>
  <c r="AK7" i="63"/>
  <c r="AK6" i="63"/>
  <c r="D354" i="68" l="1"/>
  <c r="D349" i="67"/>
  <c r="AL8" i="63"/>
  <c r="AL7" i="63"/>
  <c r="D552" i="68"/>
  <c r="H34" i="21"/>
  <c r="H33" i="21"/>
  <c r="H30" i="21"/>
  <c r="H29" i="21"/>
  <c r="E379" i="70"/>
  <c r="E9" i="21" s="1"/>
  <c r="D379" i="70"/>
  <c r="E39" i="21"/>
  <c r="E38" i="21"/>
  <c r="E530" i="70" l="1"/>
  <c r="O51" i="60"/>
  <c r="R51" i="60" s="1"/>
  <c r="L51" i="60"/>
  <c r="I51" i="60"/>
  <c r="N6" i="21"/>
  <c r="N4" i="21"/>
  <c r="N3" i="21"/>
  <c r="E463" i="67"/>
  <c r="D463" i="67"/>
  <c r="E390" i="67"/>
  <c r="N11" i="21" s="1"/>
  <c r="D390" i="67"/>
  <c r="E379" i="67"/>
  <c r="N10" i="21" s="1"/>
  <c r="D379" i="67"/>
  <c r="E376" i="67"/>
  <c r="N9" i="21" s="1"/>
  <c r="D376" i="67"/>
  <c r="E366" i="67"/>
  <c r="N8" i="21" s="1"/>
  <c r="D366" i="67"/>
  <c r="E363" i="67"/>
  <c r="N7" i="21" s="1"/>
  <c r="D363" i="67"/>
  <c r="D391" i="67" s="1"/>
  <c r="D616" i="67" s="1"/>
  <c r="D659" i="67" s="1"/>
  <c r="D222" i="67"/>
  <c r="E303" i="67"/>
  <c r="D303" i="67"/>
  <c r="E286" i="67"/>
  <c r="D286" i="67"/>
  <c r="E259" i="67"/>
  <c r="D259" i="67"/>
  <c r="E232" i="67"/>
  <c r="D232" i="67"/>
  <c r="E222" i="67"/>
  <c r="L41" i="21"/>
  <c r="J41" i="21"/>
  <c r="K41" i="21"/>
  <c r="K34" i="21"/>
  <c r="K33" i="21"/>
  <c r="K30" i="21"/>
  <c r="K29" i="21"/>
  <c r="K6" i="21"/>
  <c r="K4" i="21"/>
  <c r="K3" i="21"/>
  <c r="E305" i="69"/>
  <c r="E392" i="69"/>
  <c r="K11" i="21" s="1"/>
  <c r="E381" i="69"/>
  <c r="K10" i="21" s="1"/>
  <c r="E378" i="69"/>
  <c r="K9" i="21" s="1"/>
  <c r="E368" i="69"/>
  <c r="K8" i="21" s="1"/>
  <c r="E365" i="69"/>
  <c r="K7" i="21" s="1"/>
  <c r="K32" i="21"/>
  <c r="E542" i="69"/>
  <c r="K31" i="21" s="1"/>
  <c r="E465" i="69"/>
  <c r="D465" i="69"/>
  <c r="D305" i="69"/>
  <c r="E288" i="69"/>
  <c r="D288" i="69"/>
  <c r="E261" i="69"/>
  <c r="D261" i="69"/>
  <c r="E234" i="69"/>
  <c r="E290" i="69" s="1"/>
  <c r="D234" i="69"/>
  <c r="D290" i="69" s="1"/>
  <c r="H10" i="21"/>
  <c r="E468" i="68"/>
  <c r="D468" i="68"/>
  <c r="E395" i="68"/>
  <c r="H11" i="21" s="1"/>
  <c r="D395" i="68"/>
  <c r="E381" i="68"/>
  <c r="H9" i="21" s="1"/>
  <c r="D381" i="68"/>
  <c r="E371" i="68"/>
  <c r="H8" i="21" s="1"/>
  <c r="D371" i="68"/>
  <c r="D368" i="68"/>
  <c r="E368" i="68"/>
  <c r="H7" i="21" s="1"/>
  <c r="D308" i="68"/>
  <c r="E227" i="68"/>
  <c r="H23" i="60" s="1"/>
  <c r="D227" i="68"/>
  <c r="E237" i="68"/>
  <c r="D237" i="68"/>
  <c r="E264" i="68"/>
  <c r="D264" i="68"/>
  <c r="E291" i="68"/>
  <c r="D291" i="68"/>
  <c r="E561" i="70"/>
  <c r="F561" i="70" s="1"/>
  <c r="E591" i="70"/>
  <c r="E592" i="70"/>
  <c r="F592" i="70" s="1"/>
  <c r="D527" i="70"/>
  <c r="D24" i="21" s="1"/>
  <c r="E572" i="70"/>
  <c r="F572" i="70" s="1"/>
  <c r="E571" i="70"/>
  <c r="F571" i="70" s="1"/>
  <c r="E543" i="70"/>
  <c r="E527" i="70" s="1"/>
  <c r="E24" i="21" s="1"/>
  <c r="E567" i="70"/>
  <c r="F567" i="70" s="1"/>
  <c r="E552" i="70"/>
  <c r="E550" i="70" s="1"/>
  <c r="F591" i="70" l="1"/>
  <c r="E590" i="70"/>
  <c r="E393" i="69"/>
  <c r="F552" i="70"/>
  <c r="E596" i="70"/>
  <c r="E40" i="21" s="1"/>
  <c r="E288" i="67"/>
  <c r="D288" i="67"/>
  <c r="D308" i="67" s="1"/>
  <c r="D314" i="67" s="1"/>
  <c r="D326" i="67" s="1"/>
  <c r="D328" i="67" s="1"/>
  <c r="E391" i="67"/>
  <c r="E616" i="67" s="1"/>
  <c r="E659" i="67" s="1"/>
  <c r="E396" i="68"/>
  <c r="D396" i="68"/>
  <c r="D623" i="68" s="1"/>
  <c r="D666" i="68" s="1"/>
  <c r="E293" i="68"/>
  <c r="D293" i="68"/>
  <c r="F41" i="60"/>
  <c r="E41" i="60"/>
  <c r="D41" i="60"/>
  <c r="D33" i="60"/>
  <c r="E289" i="70"/>
  <c r="D289" i="70"/>
  <c r="E262" i="70"/>
  <c r="E235" i="70"/>
  <c r="E29" i="60" s="1"/>
  <c r="D235" i="70"/>
  <c r="D29" i="60" s="1"/>
  <c r="E37" i="21"/>
  <c r="E308" i="67" l="1"/>
  <c r="E314" i="67" s="1"/>
  <c r="E326" i="67" s="1"/>
  <c r="E328" i="67" s="1"/>
  <c r="D313" i="68"/>
  <c r="O60" i="21"/>
  <c r="L60" i="21"/>
  <c r="D319" i="68" l="1"/>
  <c r="D331" i="68" s="1"/>
  <c r="D333" i="68" s="1"/>
  <c r="E597" i="70"/>
  <c r="D4" i="56"/>
  <c r="E34" i="60" l="1"/>
  <c r="E33" i="60"/>
  <c r="E10" i="60"/>
  <c r="M10" i="53" l="1"/>
  <c r="M9" i="53"/>
  <c r="M8" i="53"/>
  <c r="M6" i="53"/>
  <c r="M5" i="53"/>
  <c r="C6" i="56"/>
  <c r="E570" i="70"/>
  <c r="F570" i="70" s="1"/>
  <c r="E34" i="56" l="1"/>
  <c r="E33" i="56"/>
  <c r="E32" i="56"/>
  <c r="E30" i="56"/>
  <c r="E29" i="56"/>
  <c r="C29" i="56" s="1"/>
  <c r="E27" i="56"/>
  <c r="C27" i="56" s="1"/>
  <c r="C26" i="56"/>
  <c r="E25" i="56"/>
  <c r="C25" i="56" s="1"/>
  <c r="E24" i="56"/>
  <c r="E23" i="56"/>
  <c r="C23" i="56" s="1"/>
  <c r="E22" i="56"/>
  <c r="C22" i="56" s="1"/>
  <c r="E21" i="56"/>
  <c r="C21" i="56" s="1"/>
  <c r="E20" i="56"/>
  <c r="C20" i="56" s="1"/>
  <c r="E19" i="56"/>
  <c r="C19" i="56" s="1"/>
  <c r="E18" i="56"/>
  <c r="C18" i="56" s="1"/>
  <c r="E17" i="56"/>
  <c r="C17" i="56" s="1"/>
  <c r="E16" i="56"/>
  <c r="C16" i="56" s="1"/>
  <c r="E15" i="56"/>
  <c r="C15" i="56" s="1"/>
  <c r="E14" i="56"/>
  <c r="C14" i="56" s="1"/>
  <c r="E12" i="56"/>
  <c r="C12" i="56" s="1"/>
  <c r="E11" i="56"/>
  <c r="C11" i="56" s="1"/>
  <c r="E10" i="56"/>
  <c r="C10" i="56" s="1"/>
  <c r="E9" i="56"/>
  <c r="C9" i="56" s="1"/>
  <c r="E8" i="56"/>
  <c r="C8" i="56" s="1"/>
  <c r="E5" i="56"/>
  <c r="C5" i="56" s="1"/>
  <c r="E4" i="56" l="1"/>
  <c r="E31" i="21" l="1"/>
  <c r="E29" i="21"/>
  <c r="E569" i="70"/>
  <c r="F569" i="70" s="1"/>
  <c r="E584" i="70"/>
  <c r="F584" i="70" s="1"/>
  <c r="K35" i="21" l="1"/>
  <c r="E550" i="69"/>
  <c r="E623" i="69" s="1"/>
  <c r="E547" i="68"/>
  <c r="H32" i="21" s="1"/>
  <c r="E583" i="70"/>
  <c r="E32" i="21" s="1"/>
  <c r="E559" i="70"/>
  <c r="F559" i="70" s="1"/>
  <c r="E558" i="70"/>
  <c r="F558" i="70" s="1"/>
  <c r="E555" i="70"/>
  <c r="F555" i="70" s="1"/>
  <c r="E554" i="70"/>
  <c r="E568" i="70"/>
  <c r="F568" i="70" s="1"/>
  <c r="E560" i="70"/>
  <c r="F560" i="70" s="1"/>
  <c r="H35" i="21" l="1"/>
  <c r="E553" i="70"/>
  <c r="H31" i="21"/>
  <c r="F554" i="70"/>
  <c r="E587" i="70" s="1"/>
  <c r="D365" i="69"/>
  <c r="D368" i="69"/>
  <c r="D378" i="69"/>
  <c r="D381" i="69"/>
  <c r="D392" i="69"/>
  <c r="E666" i="69"/>
  <c r="E310" i="69" s="1"/>
  <c r="E316" i="69" s="1"/>
  <c r="E328" i="69" s="1"/>
  <c r="E330" i="69" s="1"/>
  <c r="E552" i="68" l="1"/>
  <c r="E623" i="68" s="1"/>
  <c r="E666" i="68" s="1"/>
  <c r="D393" i="69"/>
  <c r="E35" i="21"/>
  <c r="E35" i="70"/>
  <c r="E8" i="60" s="1"/>
  <c r="H36" i="21" l="1"/>
  <c r="D623" i="69"/>
  <c r="D666" i="69" s="1"/>
  <c r="D310" i="69" s="1"/>
  <c r="E588" i="70"/>
  <c r="I60" i="21"/>
  <c r="D316" i="69" l="1"/>
  <c r="D328" i="69" s="1"/>
  <c r="D330" i="69" s="1"/>
  <c r="D685" i="70"/>
  <c r="R60" i="21"/>
  <c r="R54" i="21" l="1"/>
  <c r="O5" i="21" l="1"/>
  <c r="P46" i="60"/>
  <c r="Q46" i="60"/>
  <c r="R46" i="60"/>
  <c r="P47" i="60"/>
  <c r="Q47" i="60"/>
  <c r="R47" i="60"/>
  <c r="P48" i="60"/>
  <c r="Q48" i="60"/>
  <c r="R48" i="60"/>
  <c r="R45" i="60"/>
  <c r="R44" i="60"/>
  <c r="O43" i="60"/>
  <c r="H12" i="21"/>
  <c r="O36" i="21" l="1"/>
  <c r="O12" i="21"/>
  <c r="O49" i="60"/>
  <c r="L36" i="21"/>
  <c r="L12" i="21"/>
  <c r="L5" i="21"/>
  <c r="L49" i="60"/>
  <c r="I49" i="60"/>
  <c r="I41" i="21"/>
  <c r="I36" i="21"/>
  <c r="I21" i="21"/>
  <c r="I12" i="21"/>
  <c r="I5" i="21"/>
  <c r="F49" i="60"/>
  <c r="F35" i="60"/>
  <c r="F22" i="60"/>
  <c r="F15" i="60"/>
  <c r="F9" i="60"/>
  <c r="F50" i="60" s="1"/>
  <c r="F52" i="60" s="1"/>
  <c r="F58" i="21"/>
  <c r="F51" i="21"/>
  <c r="F36" i="21"/>
  <c r="R28" i="21"/>
  <c r="F8" i="53" s="1"/>
  <c r="F21" i="21"/>
  <c r="R21" i="21" s="1"/>
  <c r="F7" i="53" s="1"/>
  <c r="F12" i="21"/>
  <c r="F5" i="21"/>
  <c r="R57" i="21"/>
  <c r="R56" i="21"/>
  <c r="R55" i="21"/>
  <c r="R53" i="21"/>
  <c r="F19" i="53" s="1"/>
  <c r="R50" i="21"/>
  <c r="R49" i="21"/>
  <c r="R48" i="21"/>
  <c r="R47" i="21"/>
  <c r="R46" i="21"/>
  <c r="R45" i="21"/>
  <c r="R44" i="21"/>
  <c r="R43" i="21"/>
  <c r="R42" i="21"/>
  <c r="R40" i="21"/>
  <c r="R39" i="21"/>
  <c r="R38" i="21"/>
  <c r="R37" i="21"/>
  <c r="R35" i="21"/>
  <c r="R34" i="21"/>
  <c r="R33" i="21"/>
  <c r="R32" i="21"/>
  <c r="R31" i="21"/>
  <c r="R30" i="21"/>
  <c r="R29" i="21"/>
  <c r="R25" i="21"/>
  <c r="R20" i="21"/>
  <c r="R19" i="21"/>
  <c r="R18" i="21"/>
  <c r="R17" i="21"/>
  <c r="R16" i="21"/>
  <c r="R15" i="21"/>
  <c r="R14" i="21"/>
  <c r="R13" i="21"/>
  <c r="R11" i="21"/>
  <c r="R10" i="21"/>
  <c r="R9" i="21"/>
  <c r="R8" i="21"/>
  <c r="R7" i="21"/>
  <c r="R6" i="21"/>
  <c r="F5" i="53" s="1"/>
  <c r="R4" i="21"/>
  <c r="R3" i="21"/>
  <c r="O51" i="21"/>
  <c r="L51" i="21"/>
  <c r="I51" i="21"/>
  <c r="R43" i="60"/>
  <c r="M19" i="53" s="1"/>
  <c r="R41" i="60"/>
  <c r="M16" i="53" s="1"/>
  <c r="R40" i="60"/>
  <c r="R39" i="60"/>
  <c r="R38" i="60"/>
  <c r="R37" i="60"/>
  <c r="R36" i="60"/>
  <c r="R35" i="60"/>
  <c r="M12" i="53" s="1"/>
  <c r="R34" i="60"/>
  <c r="R33" i="60"/>
  <c r="R32" i="60"/>
  <c r="R31" i="60"/>
  <c r="R30" i="60"/>
  <c r="R29" i="60"/>
  <c r="M15" i="53" s="1"/>
  <c r="R28" i="60"/>
  <c r="R27" i="60"/>
  <c r="R26" i="60"/>
  <c r="R25" i="60"/>
  <c r="R24" i="60"/>
  <c r="R23" i="60"/>
  <c r="M11" i="53" s="1"/>
  <c r="R21" i="60"/>
  <c r="R20" i="60"/>
  <c r="R19" i="60"/>
  <c r="R18" i="60"/>
  <c r="R17" i="60"/>
  <c r="R16" i="60"/>
  <c r="R14" i="60"/>
  <c r="R13" i="60"/>
  <c r="R12" i="60"/>
  <c r="R11" i="60"/>
  <c r="R10" i="60"/>
  <c r="R8" i="60"/>
  <c r="R7" i="60"/>
  <c r="R6" i="60"/>
  <c r="R5" i="60"/>
  <c r="R4" i="60"/>
  <c r="R3" i="60"/>
  <c r="O22" i="60"/>
  <c r="O15" i="60"/>
  <c r="L22" i="60"/>
  <c r="L15" i="60"/>
  <c r="I22" i="60"/>
  <c r="I15" i="60"/>
  <c r="R9" i="60" l="1"/>
  <c r="M4" i="53" s="1"/>
  <c r="L50" i="60"/>
  <c r="L52" i="60" s="1"/>
  <c r="M18" i="53"/>
  <c r="I50" i="60"/>
  <c r="I52" i="60" s="1"/>
  <c r="R52" i="60" s="1"/>
  <c r="O50" i="60"/>
  <c r="O52" i="60" s="1"/>
  <c r="F59" i="21"/>
  <c r="F61" i="21" s="1"/>
  <c r="F42" i="60"/>
  <c r="R22" i="60"/>
  <c r="M7" i="53" s="1"/>
  <c r="L52" i="21"/>
  <c r="L59" i="21" s="1"/>
  <c r="L61" i="21" s="1"/>
  <c r="O52" i="21"/>
  <c r="O59" i="21" s="1"/>
  <c r="O61" i="21" s="1"/>
  <c r="R49" i="60"/>
  <c r="L42" i="60"/>
  <c r="O42" i="60"/>
  <c r="R15" i="60"/>
  <c r="M14" i="53" s="1"/>
  <c r="R51" i="21"/>
  <c r="F16" i="53" s="1"/>
  <c r="F18" i="53"/>
  <c r="F52" i="21"/>
  <c r="R12" i="21"/>
  <c r="F6" i="53" s="1"/>
  <c r="I52" i="21"/>
  <c r="I59" i="21" s="1"/>
  <c r="I61" i="21" s="1"/>
  <c r="R41" i="21"/>
  <c r="F15" i="53" s="1"/>
  <c r="R5" i="21"/>
  <c r="F4" i="53" s="1"/>
  <c r="R36" i="21"/>
  <c r="F14" i="53" s="1"/>
  <c r="M3" i="53" l="1"/>
  <c r="R61" i="21"/>
  <c r="M13" i="53"/>
  <c r="F3" i="53"/>
  <c r="F13" i="53"/>
  <c r="R42" i="60"/>
  <c r="M17" i="53"/>
  <c r="R52" i="21"/>
  <c r="M26" i="53" l="1"/>
  <c r="F17" i="53"/>
  <c r="F26" i="53" l="1"/>
  <c r="AB54" i="63"/>
  <c r="S54" i="63"/>
  <c r="Y54" i="63"/>
  <c r="AG54" i="63" l="1"/>
  <c r="AL54" i="63" s="1"/>
  <c r="AN54" i="63" s="1"/>
  <c r="AU54" i="63" s="1"/>
  <c r="M11" i="21" l="1"/>
  <c r="M10" i="21"/>
  <c r="M9" i="21"/>
  <c r="M8" i="21"/>
  <c r="M7" i="21"/>
  <c r="M4" i="21"/>
  <c r="M3" i="21"/>
  <c r="N23" i="60"/>
  <c r="M23" i="60"/>
  <c r="K51" i="21"/>
  <c r="K36" i="21"/>
  <c r="K5" i="21"/>
  <c r="J11" i="21"/>
  <c r="J9" i="21"/>
  <c r="J10" i="21"/>
  <c r="J7" i="21"/>
  <c r="J6" i="21"/>
  <c r="J4" i="21"/>
  <c r="J3" i="21"/>
  <c r="K23" i="60"/>
  <c r="K22" i="60"/>
  <c r="K15" i="60"/>
  <c r="J23" i="60"/>
  <c r="H6" i="21"/>
  <c r="H5" i="21"/>
  <c r="G12" i="21"/>
  <c r="G11" i="21"/>
  <c r="G10" i="21"/>
  <c r="G9" i="21"/>
  <c r="G8" i="21"/>
  <c r="G7" i="21"/>
  <c r="G6" i="21"/>
  <c r="G4" i="21"/>
  <c r="G3" i="21"/>
  <c r="G43" i="60"/>
  <c r="G23" i="60"/>
  <c r="D46" i="21"/>
  <c r="E41" i="21"/>
  <c r="E34" i="21"/>
  <c r="E33" i="21"/>
  <c r="D40" i="21"/>
  <c r="D39" i="21"/>
  <c r="D38" i="21"/>
  <c r="D37" i="21"/>
  <c r="D35" i="21"/>
  <c r="D34" i="21"/>
  <c r="D33" i="21"/>
  <c r="D32" i="21"/>
  <c r="D31" i="21"/>
  <c r="D29" i="21"/>
  <c r="E19" i="21"/>
  <c r="E17" i="21"/>
  <c r="E14" i="21"/>
  <c r="E13" i="21"/>
  <c r="D19" i="21"/>
  <c r="D18" i="21"/>
  <c r="D13" i="21"/>
  <c r="D6" i="21"/>
  <c r="D10" i="60"/>
  <c r="D35" i="70"/>
  <c r="D8" i="60" l="1"/>
  <c r="J6" i="53" s="1"/>
  <c r="N5" i="21"/>
  <c r="N12" i="21"/>
  <c r="K12" i="21"/>
  <c r="K52" i="21" s="1"/>
  <c r="K42" i="60"/>
  <c r="D27" i="66"/>
  <c r="D18" i="66"/>
  <c r="D9" i="66"/>
  <c r="D4" i="66"/>
  <c r="K45" i="60" l="1"/>
  <c r="K51" i="60" s="1"/>
  <c r="K59" i="21"/>
  <c r="D3" i="66"/>
  <c r="D692" i="70"/>
  <c r="E660" i="70"/>
  <c r="D660" i="70"/>
  <c r="D51" i="21" s="1"/>
  <c r="D597" i="70"/>
  <c r="D41" i="21" s="1"/>
  <c r="D553" i="70"/>
  <c r="D588" i="70" s="1"/>
  <c r="E30" i="21"/>
  <c r="E499" i="70"/>
  <c r="E23" i="21" s="1"/>
  <c r="D499" i="70"/>
  <c r="D441" i="70"/>
  <c r="D20" i="21" s="1"/>
  <c r="D17" i="21"/>
  <c r="E411" i="70"/>
  <c r="D411" i="70"/>
  <c r="D16" i="21" s="1"/>
  <c r="E409" i="70"/>
  <c r="D409" i="70"/>
  <c r="D15" i="21" s="1"/>
  <c r="D397" i="70"/>
  <c r="E393" i="70"/>
  <c r="E11" i="21" s="1"/>
  <c r="D393" i="70"/>
  <c r="D11" i="21" s="1"/>
  <c r="E382" i="70"/>
  <c r="E10" i="21" s="1"/>
  <c r="D382" i="70"/>
  <c r="D10" i="21" s="1"/>
  <c r="D9" i="21"/>
  <c r="E369" i="70"/>
  <c r="E8" i="21" s="1"/>
  <c r="D369" i="70"/>
  <c r="D8" i="21" s="1"/>
  <c r="E366" i="70"/>
  <c r="E7" i="21" s="1"/>
  <c r="D366" i="70"/>
  <c r="E359" i="70"/>
  <c r="E356" i="70"/>
  <c r="D351" i="70"/>
  <c r="D4" i="21" s="1"/>
  <c r="E347" i="70"/>
  <c r="E306" i="70"/>
  <c r="D306" i="70"/>
  <c r="D250" i="70"/>
  <c r="E222" i="70"/>
  <c r="D222" i="70"/>
  <c r="D220" i="70" s="1"/>
  <c r="D210" i="70"/>
  <c r="E200" i="70"/>
  <c r="D200" i="70"/>
  <c r="D194" i="70"/>
  <c r="E174" i="70"/>
  <c r="E21" i="60" s="1"/>
  <c r="K10" i="53" s="1"/>
  <c r="D174" i="70"/>
  <c r="D21" i="60" s="1"/>
  <c r="J10" i="53" s="1"/>
  <c r="D155" i="70"/>
  <c r="E150" i="70"/>
  <c r="D150" i="70"/>
  <c r="D122" i="70"/>
  <c r="E114" i="70"/>
  <c r="D114" i="70"/>
  <c r="E83" i="70"/>
  <c r="D83" i="70"/>
  <c r="K6" i="53"/>
  <c r="L6" i="53" s="1"/>
  <c r="E10" i="70"/>
  <c r="E3" i="60" s="1"/>
  <c r="D10" i="70"/>
  <c r="D3" i="60" s="1"/>
  <c r="J5" i="53" s="1"/>
  <c r="E3" i="21" l="1"/>
  <c r="Q3" i="21" s="1"/>
  <c r="C12" i="53"/>
  <c r="D23" i="21"/>
  <c r="E12" i="21"/>
  <c r="E354" i="70"/>
  <c r="E6" i="21" s="1"/>
  <c r="K60" i="21"/>
  <c r="K61" i="21" s="1"/>
  <c r="D262" i="70"/>
  <c r="D34" i="60"/>
  <c r="D35" i="60" s="1"/>
  <c r="P35" i="60" s="1"/>
  <c r="J12" i="53" s="1"/>
  <c r="L10" i="53"/>
  <c r="D12" i="53"/>
  <c r="E317" i="70"/>
  <c r="E43" i="60" s="1"/>
  <c r="E44" i="60"/>
  <c r="D317" i="70"/>
  <c r="D329" i="70" s="1"/>
  <c r="D49" i="60" s="1"/>
  <c r="D44" i="60"/>
  <c r="P44" i="60" s="1"/>
  <c r="J21" i="53" s="1"/>
  <c r="K43" i="60"/>
  <c r="K49" i="60" s="1"/>
  <c r="K50" i="60" s="1"/>
  <c r="K52" i="60" s="1"/>
  <c r="E173" i="70"/>
  <c r="E20" i="60" s="1"/>
  <c r="K9" i="53" s="1"/>
  <c r="D173" i="70"/>
  <c r="D20" i="60" s="1"/>
  <c r="J9" i="53" s="1"/>
  <c r="D225" i="70"/>
  <c r="D23" i="60" s="1"/>
  <c r="E225" i="70"/>
  <c r="E23" i="60" s="1"/>
  <c r="D347" i="70"/>
  <c r="D3" i="21" s="1"/>
  <c r="D46" i="70"/>
  <c r="P3" i="60"/>
  <c r="E19" i="60"/>
  <c r="K8" i="53" s="1"/>
  <c r="D394" i="70"/>
  <c r="D7" i="21"/>
  <c r="D467" i="70"/>
  <c r="D21" i="21" s="1"/>
  <c r="D14" i="21"/>
  <c r="P14" i="21" s="1"/>
  <c r="E467" i="70"/>
  <c r="E21" i="21" s="1"/>
  <c r="Q15" i="21"/>
  <c r="E46" i="70"/>
  <c r="D19" i="60"/>
  <c r="E394" i="70"/>
  <c r="E36" i="21"/>
  <c r="D30" i="21"/>
  <c r="D703" i="70"/>
  <c r="D58" i="21" s="1"/>
  <c r="D53" i="21"/>
  <c r="E352" i="70"/>
  <c r="N51" i="21"/>
  <c r="N36" i="21"/>
  <c r="M51" i="21"/>
  <c r="M41" i="21"/>
  <c r="M36" i="21"/>
  <c r="Q110" i="63"/>
  <c r="S110" i="63" s="1"/>
  <c r="AG110" i="63" s="1"/>
  <c r="AL110" i="63" s="1"/>
  <c r="AN110" i="63" s="1"/>
  <c r="Y110" i="63"/>
  <c r="M111" i="63"/>
  <c r="Q111" i="63" s="1"/>
  <c r="S111" i="63" s="1"/>
  <c r="Y111" i="63"/>
  <c r="M112" i="63"/>
  <c r="Q112" i="63" s="1"/>
  <c r="Y112" i="63"/>
  <c r="M113" i="63"/>
  <c r="Q113" i="63" s="1"/>
  <c r="S113" i="63" s="1"/>
  <c r="Y113" i="63"/>
  <c r="M114" i="63"/>
  <c r="Q114" i="63" s="1"/>
  <c r="S114" i="63" s="1"/>
  <c r="AG114" i="63" s="1"/>
  <c r="AL114" i="63" s="1"/>
  <c r="AN114" i="63" s="1"/>
  <c r="AU114" i="63" s="1"/>
  <c r="Y114" i="63"/>
  <c r="AP109" i="63"/>
  <c r="AQ109" i="63"/>
  <c r="AR109" i="63"/>
  <c r="AT109" i="63"/>
  <c r="AI109" i="63"/>
  <c r="T109" i="63"/>
  <c r="U109" i="63"/>
  <c r="AB109" i="63"/>
  <c r="AC109" i="63"/>
  <c r="AF109" i="63"/>
  <c r="J51" i="21"/>
  <c r="J36" i="21"/>
  <c r="M58" i="63"/>
  <c r="S58" i="63" s="1"/>
  <c r="Y58" i="63"/>
  <c r="AB58" i="63"/>
  <c r="AK58" i="63"/>
  <c r="S59" i="63"/>
  <c r="Y59" i="63"/>
  <c r="AK59" i="63"/>
  <c r="M60" i="63"/>
  <c r="S60" i="63" s="1"/>
  <c r="Y60" i="63"/>
  <c r="AB60" i="63"/>
  <c r="AK60" i="63"/>
  <c r="M61" i="63"/>
  <c r="X61" i="63"/>
  <c r="Y61" i="63"/>
  <c r="AB61" i="63"/>
  <c r="AK61" i="63"/>
  <c r="M62" i="63"/>
  <c r="Y62" i="63"/>
  <c r="AB62" i="63"/>
  <c r="AK62" i="63"/>
  <c r="M63" i="63"/>
  <c r="S63" i="63" s="1"/>
  <c r="Y63" i="63"/>
  <c r="AB63" i="63"/>
  <c r="AK63" i="63"/>
  <c r="M64" i="63"/>
  <c r="S64" i="63" s="1"/>
  <c r="Y64" i="63"/>
  <c r="AB64" i="63"/>
  <c r="AK64" i="63"/>
  <c r="S65" i="63"/>
  <c r="Y65" i="63"/>
  <c r="AK65" i="63"/>
  <c r="S66" i="63"/>
  <c r="Y66" i="63"/>
  <c r="AB66" i="63"/>
  <c r="AK66" i="63"/>
  <c r="M67" i="63"/>
  <c r="S67" i="63" s="1"/>
  <c r="Y67" i="63"/>
  <c r="AB67" i="63"/>
  <c r="AK67" i="63"/>
  <c r="M68" i="63"/>
  <c r="S68" i="63" s="1"/>
  <c r="Y68" i="63"/>
  <c r="AB68" i="63"/>
  <c r="AK68" i="63"/>
  <c r="M69" i="63"/>
  <c r="Y69" i="63"/>
  <c r="AB69" i="63"/>
  <c r="AK69" i="63"/>
  <c r="S70" i="63"/>
  <c r="Y70" i="63"/>
  <c r="AB70" i="63"/>
  <c r="AK70" i="63"/>
  <c r="S71" i="63"/>
  <c r="X71" i="63"/>
  <c r="Y71" i="63"/>
  <c r="AB71" i="63"/>
  <c r="AK71" i="63"/>
  <c r="M72" i="63"/>
  <c r="S72" i="63" s="1"/>
  <c r="Y72" i="63"/>
  <c r="AB72" i="63"/>
  <c r="AK72" i="63"/>
  <c r="M73" i="63"/>
  <c r="S73" i="63" s="1"/>
  <c r="X73" i="63"/>
  <c r="Y73" i="63"/>
  <c r="AK73" i="63"/>
  <c r="M74" i="63"/>
  <c r="S74" i="63" s="1"/>
  <c r="Y74" i="63"/>
  <c r="AB74" i="63"/>
  <c r="AK74" i="63"/>
  <c r="M75" i="63"/>
  <c r="Y75" i="63"/>
  <c r="AB75" i="63"/>
  <c r="AK75" i="63"/>
  <c r="S76" i="63"/>
  <c r="Y76" i="63"/>
  <c r="AB76" i="63"/>
  <c r="AK76" i="63"/>
  <c r="M77" i="63"/>
  <c r="Y77" i="63"/>
  <c r="AB77" i="63"/>
  <c r="AK77" i="63"/>
  <c r="M78" i="63"/>
  <c r="S78" i="63" s="1"/>
  <c r="Y78" i="63"/>
  <c r="AB78" i="63"/>
  <c r="AK78" i="63"/>
  <c r="S79" i="63"/>
  <c r="Y79" i="63"/>
  <c r="AB79" i="63"/>
  <c r="AK79" i="63"/>
  <c r="M80" i="63"/>
  <c r="S80" i="63" s="1"/>
  <c r="Y80" i="63"/>
  <c r="AK80" i="63"/>
  <c r="S81" i="63"/>
  <c r="Y81" i="63"/>
  <c r="AB81" i="63"/>
  <c r="AK81" i="63"/>
  <c r="M82" i="63"/>
  <c r="S82" i="63" s="1"/>
  <c r="Y82" i="63"/>
  <c r="AB82" i="63"/>
  <c r="AK82" i="63"/>
  <c r="S83" i="63"/>
  <c r="Y83" i="63"/>
  <c r="AB83" i="63"/>
  <c r="AK83" i="63"/>
  <c r="M84" i="63"/>
  <c r="S84" i="63" s="1"/>
  <c r="X84" i="63"/>
  <c r="Y84" i="63"/>
  <c r="AB84" i="63"/>
  <c r="AK84" i="63"/>
  <c r="S85" i="63"/>
  <c r="Y85" i="63"/>
  <c r="AB85" i="63"/>
  <c r="AK85" i="63"/>
  <c r="M86" i="63"/>
  <c r="S86" i="63" s="1"/>
  <c r="Y86" i="63"/>
  <c r="AB86" i="63"/>
  <c r="AK86" i="63"/>
  <c r="M87" i="63"/>
  <c r="S87" i="63" s="1"/>
  <c r="Y87" i="63"/>
  <c r="AB87" i="63"/>
  <c r="AK87" i="63"/>
  <c r="S88" i="63"/>
  <c r="Y88" i="63"/>
  <c r="AB88" i="63"/>
  <c r="AK88" i="63"/>
  <c r="M89" i="63"/>
  <c r="Y89" i="63"/>
  <c r="AB89" i="63"/>
  <c r="AK89" i="63"/>
  <c r="M90" i="63"/>
  <c r="Y90" i="63"/>
  <c r="AB90" i="63"/>
  <c r="AK90" i="63"/>
  <c r="S91" i="63"/>
  <c r="Y91" i="63"/>
  <c r="AK91" i="63"/>
  <c r="M92" i="63"/>
  <c r="S92" i="63" s="1"/>
  <c r="Y92" i="63"/>
  <c r="AB92" i="63"/>
  <c r="AK92" i="63"/>
  <c r="M93" i="63"/>
  <c r="Q93" i="63" s="1"/>
  <c r="Y93" i="63"/>
  <c r="AB93" i="63"/>
  <c r="AK93" i="63"/>
  <c r="M94" i="63"/>
  <c r="S94" i="63" s="1"/>
  <c r="Y94" i="63"/>
  <c r="AB94" i="63"/>
  <c r="AK94" i="63"/>
  <c r="M95" i="63"/>
  <c r="S95" i="63" s="1"/>
  <c r="X95" i="63"/>
  <c r="Y95" i="63"/>
  <c r="AB95" i="63"/>
  <c r="AK95" i="63"/>
  <c r="M96" i="63"/>
  <c r="S96" i="63" s="1"/>
  <c r="Y96" i="63"/>
  <c r="AB96" i="63"/>
  <c r="AK96" i="63"/>
  <c r="M97" i="63"/>
  <c r="S97" i="63" s="1"/>
  <c r="Y97" i="63"/>
  <c r="AB97" i="63"/>
  <c r="AK97" i="63"/>
  <c r="M98" i="63"/>
  <c r="S98" i="63" s="1"/>
  <c r="Y98" i="63"/>
  <c r="AK98" i="63"/>
  <c r="M99" i="63"/>
  <c r="S99" i="63" s="1"/>
  <c r="AG99" i="63" s="1"/>
  <c r="AK99" i="63"/>
  <c r="M100" i="63"/>
  <c r="Y100" i="63"/>
  <c r="AB100" i="63"/>
  <c r="AK100" i="63"/>
  <c r="M101" i="63"/>
  <c r="S101" i="63" s="1"/>
  <c r="Y101" i="63"/>
  <c r="AB101" i="63"/>
  <c r="AK101" i="63"/>
  <c r="M102" i="63"/>
  <c r="S102" i="63" s="1"/>
  <c r="X102" i="63"/>
  <c r="Y102" i="63"/>
  <c r="AB102" i="63"/>
  <c r="AK102" i="63"/>
  <c r="M103" i="63"/>
  <c r="S103" i="63" s="1"/>
  <c r="X103" i="63"/>
  <c r="Y103" i="63"/>
  <c r="AB103" i="63"/>
  <c r="AK103" i="63"/>
  <c r="M104" i="63"/>
  <c r="S104" i="63" s="1"/>
  <c r="Y104" i="63"/>
  <c r="AB104" i="63"/>
  <c r="AK104" i="63"/>
  <c r="M105" i="63"/>
  <c r="S105" i="63" s="1"/>
  <c r="Y105" i="63"/>
  <c r="AB105" i="63"/>
  <c r="AK105" i="63"/>
  <c r="M106" i="63"/>
  <c r="S106" i="63" s="1"/>
  <c r="Y106" i="63"/>
  <c r="AB106" i="63"/>
  <c r="AK106" i="63"/>
  <c r="M107" i="63"/>
  <c r="S107" i="63" s="1"/>
  <c r="Y107" i="63"/>
  <c r="AB107" i="63"/>
  <c r="AK107" i="63"/>
  <c r="AP57" i="63"/>
  <c r="AQ57" i="63"/>
  <c r="AR57" i="63"/>
  <c r="AS57" i="63"/>
  <c r="AT57" i="63"/>
  <c r="T57" i="63"/>
  <c r="W57" i="63"/>
  <c r="AF57" i="63"/>
  <c r="G51" i="21"/>
  <c r="G41" i="21"/>
  <c r="G36" i="21"/>
  <c r="I28" i="63"/>
  <c r="M28" i="63" s="1"/>
  <c r="Y28" i="63"/>
  <c r="AB28" i="63"/>
  <c r="I29" i="63"/>
  <c r="M29" i="63" s="1"/>
  <c r="Y29" i="63"/>
  <c r="AB29" i="63"/>
  <c r="I30" i="63"/>
  <c r="M30" i="63" s="1"/>
  <c r="P30" i="63" s="1"/>
  <c r="Q30" i="63" s="1"/>
  <c r="S30" i="63" s="1"/>
  <c r="Y30" i="63"/>
  <c r="AB30" i="63"/>
  <c r="I31" i="63"/>
  <c r="M31" i="63" s="1"/>
  <c r="Q31" i="63" s="1"/>
  <c r="S31" i="63" s="1"/>
  <c r="Y31" i="63"/>
  <c r="AB31" i="63"/>
  <c r="I32" i="63"/>
  <c r="M32" i="63" s="1"/>
  <c r="AM32" i="63"/>
  <c r="Y32" i="63" s="1"/>
  <c r="I33" i="63"/>
  <c r="M33" i="63" s="1"/>
  <c r="P33" i="63" s="1"/>
  <c r="Q33" i="63" s="1"/>
  <c r="S33" i="63" s="1"/>
  <c r="Y33" i="63"/>
  <c r="AB33" i="63"/>
  <c r="I34" i="63"/>
  <c r="M34" i="63" s="1"/>
  <c r="Y34" i="63"/>
  <c r="AB34" i="63"/>
  <c r="I35" i="63"/>
  <c r="M35" i="63" s="1"/>
  <c r="Y35" i="63"/>
  <c r="AB35" i="63"/>
  <c r="P36" i="63"/>
  <c r="Q36" i="63" s="1"/>
  <c r="S36" i="63" s="1"/>
  <c r="Y36" i="63"/>
  <c r="AB36" i="63"/>
  <c r="I37" i="63"/>
  <c r="M37" i="63" s="1"/>
  <c r="Y37" i="63"/>
  <c r="AB37" i="63"/>
  <c r="I39" i="63"/>
  <c r="M39" i="63" s="1"/>
  <c r="Y39" i="63"/>
  <c r="AB39" i="63"/>
  <c r="I40" i="63"/>
  <c r="M40" i="63" s="1"/>
  <c r="P40" i="63" s="1"/>
  <c r="Q40" i="63" s="1"/>
  <c r="S40" i="63" s="1"/>
  <c r="Y40" i="63"/>
  <c r="AB40" i="63"/>
  <c r="I41" i="63"/>
  <c r="M41" i="63" s="1"/>
  <c r="Y41" i="63"/>
  <c r="AB41" i="63"/>
  <c r="Q42" i="63"/>
  <c r="S42" i="63" s="1"/>
  <c r="Y42" i="63"/>
  <c r="AB42" i="63"/>
  <c r="I43" i="63"/>
  <c r="M43" i="63" s="1"/>
  <c r="P43" i="63" s="1"/>
  <c r="Q43" i="63" s="1"/>
  <c r="S43" i="63" s="1"/>
  <c r="Y43" i="63"/>
  <c r="AB43" i="63"/>
  <c r="I44" i="63"/>
  <c r="M44" i="63" s="1"/>
  <c r="P44" i="63" s="1"/>
  <c r="Q44" i="63" s="1"/>
  <c r="S44" i="63" s="1"/>
  <c r="Y44" i="63"/>
  <c r="AB44" i="63"/>
  <c r="I45" i="63"/>
  <c r="M45" i="63" s="1"/>
  <c r="P45" i="63" s="1"/>
  <c r="Q45" i="63" s="1"/>
  <c r="S45" i="63" s="1"/>
  <c r="Y45" i="63"/>
  <c r="AB45" i="63"/>
  <c r="I46" i="63"/>
  <c r="M46" i="63" s="1"/>
  <c r="P46" i="63" s="1"/>
  <c r="Q46" i="63" s="1"/>
  <c r="S46" i="63" s="1"/>
  <c r="Y46" i="63"/>
  <c r="AB46" i="63"/>
  <c r="I47" i="63"/>
  <c r="M47" i="63" s="1"/>
  <c r="P47" i="63" s="1"/>
  <c r="Q47" i="63" s="1"/>
  <c r="S47" i="63" s="1"/>
  <c r="Y47" i="63"/>
  <c r="AB47" i="63"/>
  <c r="S48" i="63"/>
  <c r="V48" i="63"/>
  <c r="Y48" i="63"/>
  <c r="AB48" i="63"/>
  <c r="I49" i="63"/>
  <c r="M49" i="63" s="1"/>
  <c r="Y49" i="63"/>
  <c r="AB49" i="63"/>
  <c r="I50" i="63"/>
  <c r="M50" i="63" s="1"/>
  <c r="Y50" i="63"/>
  <c r="AB50" i="63"/>
  <c r="P51" i="63"/>
  <c r="Q51" i="63" s="1"/>
  <c r="S51" i="63" s="1"/>
  <c r="Y51" i="63"/>
  <c r="AB51" i="63"/>
  <c r="I52" i="63"/>
  <c r="M52" i="63" s="1"/>
  <c r="P52" i="63" s="1"/>
  <c r="Q52" i="63" s="1"/>
  <c r="Y52" i="63"/>
  <c r="AB52" i="63"/>
  <c r="I53" i="63"/>
  <c r="M53" i="63" s="1"/>
  <c r="P53" i="63" s="1"/>
  <c r="Q53" i="63" s="1"/>
  <c r="S53" i="63" s="1"/>
  <c r="Y53" i="63"/>
  <c r="AB53" i="63"/>
  <c r="I55" i="63"/>
  <c r="M55" i="63" s="1"/>
  <c r="P55" i="63" s="1"/>
  <c r="Q55" i="63" s="1"/>
  <c r="S55" i="63" s="1"/>
  <c r="Y55" i="63"/>
  <c r="AB55" i="63"/>
  <c r="AP27" i="63"/>
  <c r="AQ27" i="63"/>
  <c r="AR27" i="63"/>
  <c r="AS27" i="63"/>
  <c r="AT27" i="63"/>
  <c r="AI27" i="63"/>
  <c r="AJ27" i="63"/>
  <c r="T27" i="63"/>
  <c r="U27" i="63"/>
  <c r="W27" i="63"/>
  <c r="Z27" i="63"/>
  <c r="AC27" i="63"/>
  <c r="G22" i="60"/>
  <c r="G15" i="60"/>
  <c r="D23" i="53"/>
  <c r="D22" i="53"/>
  <c r="D21" i="53"/>
  <c r="Q57" i="21"/>
  <c r="Q56" i="21"/>
  <c r="Q55" i="21"/>
  <c r="Q50" i="21"/>
  <c r="Q49" i="21"/>
  <c r="Q48" i="21"/>
  <c r="Q47" i="21"/>
  <c r="Q46" i="21"/>
  <c r="Q45" i="21"/>
  <c r="Q44" i="21"/>
  <c r="Q43" i="21"/>
  <c r="Q42" i="21"/>
  <c r="Q40" i="21"/>
  <c r="Q39" i="21"/>
  <c r="Q38" i="21"/>
  <c r="Q37" i="21"/>
  <c r="Q35" i="21"/>
  <c r="Q34" i="21"/>
  <c r="Q33" i="21"/>
  <c r="Q32" i="21"/>
  <c r="Q31" i="21"/>
  <c r="Q29" i="21"/>
  <c r="Q19" i="21"/>
  <c r="Q18" i="21"/>
  <c r="Q17" i="21"/>
  <c r="Q14" i="21"/>
  <c r="Q13" i="21"/>
  <c r="K23" i="53"/>
  <c r="K24" i="53"/>
  <c r="K22" i="53"/>
  <c r="Q41" i="60"/>
  <c r="K16" i="53" s="1"/>
  <c r="Q40" i="60"/>
  <c r="Q39" i="60"/>
  <c r="Q38" i="60"/>
  <c r="Q37" i="60"/>
  <c r="Q36" i="60"/>
  <c r="Q33" i="60"/>
  <c r="Q32" i="60"/>
  <c r="Q31" i="60"/>
  <c r="Q30" i="60"/>
  <c r="Q29" i="60"/>
  <c r="K15" i="53" s="1"/>
  <c r="Q28" i="60"/>
  <c r="Q27" i="60"/>
  <c r="Q26" i="60"/>
  <c r="Q25" i="60"/>
  <c r="Q24" i="60"/>
  <c r="Q18" i="60"/>
  <c r="Q17" i="60"/>
  <c r="Q16" i="60"/>
  <c r="Q14" i="60"/>
  <c r="Q13" i="60"/>
  <c r="Q12" i="60"/>
  <c r="Q11" i="60"/>
  <c r="Q10" i="60"/>
  <c r="Q7" i="60"/>
  <c r="Q6" i="60"/>
  <c r="Q5" i="60"/>
  <c r="Q4" i="60"/>
  <c r="Q34" i="60"/>
  <c r="Q16" i="21"/>
  <c r="Q20" i="21"/>
  <c r="E35" i="60"/>
  <c r="Q35" i="60" s="1"/>
  <c r="K12" i="53" s="1"/>
  <c r="Q21" i="60"/>
  <c r="E15" i="60"/>
  <c r="P8" i="60"/>
  <c r="P8" i="21"/>
  <c r="P10" i="21"/>
  <c r="P9" i="21"/>
  <c r="P37" i="21"/>
  <c r="P38" i="21"/>
  <c r="P39" i="21"/>
  <c r="P40" i="21"/>
  <c r="Q91" i="63"/>
  <c r="Q88" i="63"/>
  <c r="Q85" i="63"/>
  <c r="Q83" i="63"/>
  <c r="Q81" i="63"/>
  <c r="Q79" i="63"/>
  <c r="Q76" i="63"/>
  <c r="Q71" i="63"/>
  <c r="Q70" i="63"/>
  <c r="Q66" i="63"/>
  <c r="Q65" i="63"/>
  <c r="Q59" i="63"/>
  <c r="Y25" i="63"/>
  <c r="Y24" i="63"/>
  <c r="Y23" i="63"/>
  <c r="Y22" i="63"/>
  <c r="Y6" i="63"/>
  <c r="AG6" i="63" s="1"/>
  <c r="H41" i="21"/>
  <c r="H51" i="21"/>
  <c r="E51" i="21"/>
  <c r="O4" i="52"/>
  <c r="O3" i="52"/>
  <c r="N2" i="52"/>
  <c r="M2" i="52"/>
  <c r="L2" i="52"/>
  <c r="K2" i="52"/>
  <c r="J2" i="52"/>
  <c r="I2" i="52"/>
  <c r="H2" i="52"/>
  <c r="G2" i="52"/>
  <c r="F2" i="52"/>
  <c r="E2" i="52"/>
  <c r="D2" i="52"/>
  <c r="N5" i="52"/>
  <c r="N20" i="52" s="1"/>
  <c r="M5" i="52"/>
  <c r="L5" i="52"/>
  <c r="L20" i="52" s="1"/>
  <c r="K5" i="52"/>
  <c r="K20" i="52" s="1"/>
  <c r="J5" i="52"/>
  <c r="J20" i="52" s="1"/>
  <c r="I5" i="52"/>
  <c r="I20" i="52" s="1"/>
  <c r="H5" i="52"/>
  <c r="H20" i="52" s="1"/>
  <c r="G5" i="52"/>
  <c r="G20" i="52" s="1"/>
  <c r="F5" i="52"/>
  <c r="F20" i="52" s="1"/>
  <c r="E5" i="52"/>
  <c r="E20" i="52" s="1"/>
  <c r="D5" i="52"/>
  <c r="D20" i="52" s="1"/>
  <c r="C2" i="52"/>
  <c r="C5" i="52"/>
  <c r="C20" i="52" s="1"/>
  <c r="C18" i="66"/>
  <c r="C27" i="66"/>
  <c r="C9" i="66"/>
  <c r="C4" i="66"/>
  <c r="N22" i="60"/>
  <c r="M22" i="60"/>
  <c r="J22" i="60"/>
  <c r="H22" i="60"/>
  <c r="H15" i="60"/>
  <c r="N15" i="60"/>
  <c r="M15" i="60"/>
  <c r="J15" i="60"/>
  <c r="P15" i="21"/>
  <c r="AI57" i="63"/>
  <c r="AH57" i="63"/>
  <c r="AD57" i="63"/>
  <c r="AA57" i="63"/>
  <c r="AH27" i="63"/>
  <c r="AS5" i="63"/>
  <c r="AR5" i="63"/>
  <c r="AQ5" i="63"/>
  <c r="AP5" i="63"/>
  <c r="AO5" i="63"/>
  <c r="AI5" i="63"/>
  <c r="AA5" i="63"/>
  <c r="AE57" i="63"/>
  <c r="AE27" i="63"/>
  <c r="AD27" i="63"/>
  <c r="AA27" i="63"/>
  <c r="X27" i="63"/>
  <c r="AS109" i="63"/>
  <c r="AO109" i="63"/>
  <c r="AH109" i="63"/>
  <c r="AE109" i="63"/>
  <c r="AD109" i="63"/>
  <c r="AA109" i="63"/>
  <c r="Z109" i="63"/>
  <c r="X109" i="63"/>
  <c r="W109" i="63"/>
  <c r="V109" i="63"/>
  <c r="AH21" i="63"/>
  <c r="AK21" i="63" s="1"/>
  <c r="AL21" i="63" s="1"/>
  <c r="AH20" i="63"/>
  <c r="AK20" i="63" s="1"/>
  <c r="AL20" i="63" s="1"/>
  <c r="AH19" i="63"/>
  <c r="AK19" i="63" s="1"/>
  <c r="AL19" i="63" s="1"/>
  <c r="AH18" i="63"/>
  <c r="AK18" i="63" s="1"/>
  <c r="AL18" i="63" s="1"/>
  <c r="AH17" i="63"/>
  <c r="AK17" i="63" s="1"/>
  <c r="AL17" i="63" s="1"/>
  <c r="AH16" i="63"/>
  <c r="AK16" i="63" s="1"/>
  <c r="AL16" i="63" s="1"/>
  <c r="AH15" i="63"/>
  <c r="AK15" i="63" s="1"/>
  <c r="AL15" i="63" s="1"/>
  <c r="AH14" i="63"/>
  <c r="AK14" i="63" s="1"/>
  <c r="AL14" i="63" s="1"/>
  <c r="AH13" i="63"/>
  <c r="AK13" i="63" s="1"/>
  <c r="AL13" i="63" s="1"/>
  <c r="AH12" i="63"/>
  <c r="AK12" i="63" s="1"/>
  <c r="AL12" i="63" s="1"/>
  <c r="AH11" i="63"/>
  <c r="AK11" i="63" s="1"/>
  <c r="AL11" i="63" s="1"/>
  <c r="AH10" i="63"/>
  <c r="AK10" i="63" s="1"/>
  <c r="AL10" i="63" s="1"/>
  <c r="AH9" i="63"/>
  <c r="AK9" i="63" s="1"/>
  <c r="AL9" i="63" s="1"/>
  <c r="I42" i="63"/>
  <c r="I48" i="63"/>
  <c r="M48" i="63" s="1"/>
  <c r="M22" i="63"/>
  <c r="Q22" i="63" s="1"/>
  <c r="S22" i="63" s="1"/>
  <c r="AG22" i="63" s="1"/>
  <c r="AL22" i="63" s="1"/>
  <c r="AB22" i="63"/>
  <c r="M23" i="63"/>
  <c r="Q23" i="63" s="1"/>
  <c r="S23" i="63" s="1"/>
  <c r="AG23" i="63" s="1"/>
  <c r="AL23" i="63" s="1"/>
  <c r="AB23" i="63"/>
  <c r="M24" i="63"/>
  <c r="Q24" i="63" s="1"/>
  <c r="S24" i="63" s="1"/>
  <c r="AG24" i="63" s="1"/>
  <c r="AL24" i="63" s="1"/>
  <c r="AB24" i="63"/>
  <c r="M25" i="63"/>
  <c r="Q25" i="63" s="1"/>
  <c r="S25" i="63" s="1"/>
  <c r="AG25" i="63" s="1"/>
  <c r="AL25" i="63" s="1"/>
  <c r="AB25" i="63"/>
  <c r="O6" i="52"/>
  <c r="O7" i="52"/>
  <c r="O8" i="52"/>
  <c r="O9" i="52"/>
  <c r="O10" i="52"/>
  <c r="O11" i="52"/>
  <c r="O12" i="52"/>
  <c r="O13" i="52"/>
  <c r="O14" i="52"/>
  <c r="O15" i="52"/>
  <c r="O16" i="52"/>
  <c r="O17" i="52"/>
  <c r="O18" i="52"/>
  <c r="P57" i="21"/>
  <c r="P56" i="21"/>
  <c r="J23" i="53"/>
  <c r="P44" i="21"/>
  <c r="P55" i="21"/>
  <c r="C22" i="53"/>
  <c r="C23" i="53"/>
  <c r="J24" i="53"/>
  <c r="P29" i="60"/>
  <c r="J15" i="53" s="1"/>
  <c r="P13" i="60"/>
  <c r="P12" i="60"/>
  <c r="P14" i="60"/>
  <c r="P33" i="60"/>
  <c r="P18" i="60"/>
  <c r="P21" i="60"/>
  <c r="P7" i="60"/>
  <c r="P6" i="60"/>
  <c r="P11" i="60"/>
  <c r="P10" i="60"/>
  <c r="P5" i="60"/>
  <c r="P4" i="60"/>
  <c r="P16" i="21"/>
  <c r="P17" i="21"/>
  <c r="P18" i="21"/>
  <c r="P20" i="21"/>
  <c r="P49" i="21"/>
  <c r="P48" i="21"/>
  <c r="P46" i="21"/>
  <c r="P42" i="21"/>
  <c r="P35" i="21"/>
  <c r="P34" i="21"/>
  <c r="P33" i="21"/>
  <c r="P32" i="21"/>
  <c r="P31" i="21"/>
  <c r="P29" i="21"/>
  <c r="P19" i="21"/>
  <c r="P13" i="21"/>
  <c r="P47" i="21"/>
  <c r="P50" i="21"/>
  <c r="P43" i="21"/>
  <c r="P45" i="21"/>
  <c r="P25" i="60"/>
  <c r="P26" i="60"/>
  <c r="P27" i="60"/>
  <c r="P28" i="60"/>
  <c r="P30" i="60"/>
  <c r="P31" i="60"/>
  <c r="P32" i="60"/>
  <c r="P36" i="60"/>
  <c r="P37" i="60"/>
  <c r="P38" i="60"/>
  <c r="M20" i="52"/>
  <c r="P17" i="60"/>
  <c r="P24" i="60"/>
  <c r="P40" i="60"/>
  <c r="J22" i="53"/>
  <c r="D15" i="60"/>
  <c r="P16" i="60"/>
  <c r="C21" i="53"/>
  <c r="P39" i="60"/>
  <c r="P41" i="60"/>
  <c r="J16" i="53" s="1"/>
  <c r="P11" i="21"/>
  <c r="AK57" i="63"/>
  <c r="Q63" i="63"/>
  <c r="Q30" i="21"/>
  <c r="S93" i="63"/>
  <c r="E5" i="21"/>
  <c r="AG111" i="63"/>
  <c r="AL111" i="63" s="1"/>
  <c r="AN111" i="63" s="1"/>
  <c r="AU111" i="63" s="1"/>
  <c r="Y109" i="63" l="1"/>
  <c r="Q95" i="63"/>
  <c r="Q94" i="63"/>
  <c r="Q60" i="63"/>
  <c r="Q102" i="63"/>
  <c r="D43" i="60"/>
  <c r="Q99" i="63"/>
  <c r="Q92" i="63"/>
  <c r="Q101" i="63"/>
  <c r="Q104" i="63"/>
  <c r="AG106" i="63"/>
  <c r="AG81" i="63"/>
  <c r="AL81" i="63" s="1"/>
  <c r="AN81" i="63" s="1"/>
  <c r="AU81" i="63" s="1"/>
  <c r="AG65" i="63"/>
  <c r="AG60" i="63"/>
  <c r="AL60" i="63" s="1"/>
  <c r="AN60" i="63" s="1"/>
  <c r="AU60" i="63" s="1"/>
  <c r="AL65" i="63"/>
  <c r="AN65" i="63" s="1"/>
  <c r="AU65" i="63" s="1"/>
  <c r="AG73" i="63"/>
  <c r="AL73" i="63" s="1"/>
  <c r="AN73" i="63" s="1"/>
  <c r="AU73" i="63" s="1"/>
  <c r="AG76" i="63"/>
  <c r="AL76" i="63" s="1"/>
  <c r="AN76" i="63" s="1"/>
  <c r="AU76" i="63" s="1"/>
  <c r="AL106" i="63"/>
  <c r="AN106" i="63" s="1"/>
  <c r="AU106" i="63" s="1"/>
  <c r="AG85" i="63"/>
  <c r="AL85" i="63" s="1"/>
  <c r="AN85" i="63" s="1"/>
  <c r="AU85" i="63" s="1"/>
  <c r="AG79" i="63"/>
  <c r="AL79" i="63" s="1"/>
  <c r="AN79" i="63" s="1"/>
  <c r="AU79" i="63" s="1"/>
  <c r="AG71" i="63"/>
  <c r="AL71" i="63" s="1"/>
  <c r="AN71" i="63" s="1"/>
  <c r="AU71" i="63" s="1"/>
  <c r="AG63" i="63"/>
  <c r="AL63" i="63" s="1"/>
  <c r="AN63" i="63" s="1"/>
  <c r="AU63" i="63" s="1"/>
  <c r="Q20" i="60"/>
  <c r="D352" i="70"/>
  <c r="E329" i="70"/>
  <c r="E49" i="60" s="1"/>
  <c r="E191" i="70"/>
  <c r="E291" i="70" s="1"/>
  <c r="L9" i="53"/>
  <c r="Q74" i="63"/>
  <c r="Q87" i="63"/>
  <c r="Q86" i="63"/>
  <c r="AN8" i="63"/>
  <c r="AU8" i="63" s="1"/>
  <c r="AN12" i="63"/>
  <c r="AU12" i="63" s="1"/>
  <c r="AN16" i="63"/>
  <c r="AU16" i="63" s="1"/>
  <c r="AN20" i="63"/>
  <c r="AU20" i="63" s="1"/>
  <c r="Q72" i="63"/>
  <c r="Q98" i="63"/>
  <c r="AG91" i="63"/>
  <c r="AL91" i="63" s="1"/>
  <c r="AN91" i="63" s="1"/>
  <c r="AU91" i="63" s="1"/>
  <c r="AG82" i="63"/>
  <c r="AL82" i="63" s="1"/>
  <c r="AN82" i="63" s="1"/>
  <c r="AU82" i="63" s="1"/>
  <c r="N52" i="21"/>
  <c r="N59" i="21" s="1"/>
  <c r="P19" i="60"/>
  <c r="J8" i="53"/>
  <c r="L8" i="53" s="1"/>
  <c r="E9" i="60"/>
  <c r="Q9" i="60" s="1"/>
  <c r="K4" i="53" s="1"/>
  <c r="K5" i="53"/>
  <c r="L5" i="53" s="1"/>
  <c r="AN21" i="63"/>
  <c r="AU21" i="63" s="1"/>
  <c r="AN15" i="63"/>
  <c r="AU15" i="63" s="1"/>
  <c r="AG80" i="63"/>
  <c r="AG78" i="63"/>
  <c r="AL78" i="63" s="1"/>
  <c r="AN78" i="63" s="1"/>
  <c r="AU78" i="63" s="1"/>
  <c r="D191" i="70"/>
  <c r="AG97" i="63"/>
  <c r="AL97" i="63" s="1"/>
  <c r="AN97" i="63" s="1"/>
  <c r="AU97" i="63" s="1"/>
  <c r="AG72" i="63"/>
  <c r="AL72" i="63" s="1"/>
  <c r="AN72" i="63" s="1"/>
  <c r="AU72" i="63" s="1"/>
  <c r="AG70" i="63"/>
  <c r="AL70" i="63" s="1"/>
  <c r="AN70" i="63" s="1"/>
  <c r="AU70" i="63" s="1"/>
  <c r="AG66" i="63"/>
  <c r="AL66" i="63" s="1"/>
  <c r="AN66" i="63" s="1"/>
  <c r="AU66" i="63" s="1"/>
  <c r="AG96" i="63"/>
  <c r="AL96" i="63" s="1"/>
  <c r="AN96" i="63" s="1"/>
  <c r="AU96" i="63" s="1"/>
  <c r="AG88" i="63"/>
  <c r="AL88" i="63" s="1"/>
  <c r="AN88" i="63" s="1"/>
  <c r="AU88" i="63" s="1"/>
  <c r="AB57" i="63"/>
  <c r="AG101" i="63"/>
  <c r="AL101" i="63" s="1"/>
  <c r="AN101" i="63" s="1"/>
  <c r="AU101" i="63" s="1"/>
  <c r="AG83" i="63"/>
  <c r="AL83" i="63" s="1"/>
  <c r="AN83" i="63" s="1"/>
  <c r="AU83" i="63" s="1"/>
  <c r="Q82" i="63"/>
  <c r="Q78" i="63"/>
  <c r="AG53" i="63"/>
  <c r="AL53" i="63" s="1"/>
  <c r="AN53" i="63" s="1"/>
  <c r="AU53" i="63" s="1"/>
  <c r="AG107" i="63"/>
  <c r="AL107" i="63" s="1"/>
  <c r="AN107" i="63" s="1"/>
  <c r="AU107" i="63" s="1"/>
  <c r="AG105" i="63"/>
  <c r="AL105" i="63" s="1"/>
  <c r="AN105" i="63" s="1"/>
  <c r="AU105" i="63" s="1"/>
  <c r="AG104" i="63"/>
  <c r="AL104" i="63" s="1"/>
  <c r="AN104" i="63" s="1"/>
  <c r="AU104" i="63" s="1"/>
  <c r="AG103" i="63"/>
  <c r="AL103" i="63" s="1"/>
  <c r="AN103" i="63" s="1"/>
  <c r="AU103" i="63" s="1"/>
  <c r="AG102" i="63"/>
  <c r="AL102" i="63" s="1"/>
  <c r="AN102" i="63" s="1"/>
  <c r="AU102" i="63" s="1"/>
  <c r="AG95" i="63"/>
  <c r="AL95" i="63" s="1"/>
  <c r="AN95" i="63" s="1"/>
  <c r="AU95" i="63" s="1"/>
  <c r="AG94" i="63"/>
  <c r="AL94" i="63" s="1"/>
  <c r="AN94" i="63" s="1"/>
  <c r="AU94" i="63" s="1"/>
  <c r="AG92" i="63"/>
  <c r="AL92" i="63" s="1"/>
  <c r="AN92" i="63" s="1"/>
  <c r="AU92" i="63" s="1"/>
  <c r="AG87" i="63"/>
  <c r="AL87" i="63" s="1"/>
  <c r="AN87" i="63" s="1"/>
  <c r="AU87" i="63" s="1"/>
  <c r="AG86" i="63"/>
  <c r="AL86" i="63" s="1"/>
  <c r="AN86" i="63" s="1"/>
  <c r="AU86" i="63" s="1"/>
  <c r="AG84" i="63"/>
  <c r="AL84" i="63" s="1"/>
  <c r="AN84" i="63" s="1"/>
  <c r="AU84" i="63" s="1"/>
  <c r="AG68" i="63"/>
  <c r="AL68" i="63" s="1"/>
  <c r="AN68" i="63" s="1"/>
  <c r="AU68" i="63" s="1"/>
  <c r="Q73" i="63"/>
  <c r="Q103" i="63"/>
  <c r="Q80" i="63"/>
  <c r="Q58" i="63"/>
  <c r="Q64" i="63"/>
  <c r="Q96" i="63"/>
  <c r="AT5" i="63"/>
  <c r="AT3" i="63" s="1"/>
  <c r="AN14" i="63"/>
  <c r="AU14" i="63" s="1"/>
  <c r="Q67" i="63"/>
  <c r="AN13" i="63"/>
  <c r="AU13" i="63" s="1"/>
  <c r="AN11" i="63"/>
  <c r="AU11" i="63" s="1"/>
  <c r="AD3" i="63"/>
  <c r="AS3" i="63"/>
  <c r="P7" i="21"/>
  <c r="D12" i="21"/>
  <c r="P3" i="21"/>
  <c r="D5" i="21"/>
  <c r="AG59" i="63"/>
  <c r="AL59" i="63" s="1"/>
  <c r="AN59" i="63" s="1"/>
  <c r="AU59" i="63" s="1"/>
  <c r="E23" i="53"/>
  <c r="O2" i="52"/>
  <c r="U3" i="63"/>
  <c r="AL80" i="63"/>
  <c r="AN80" i="63" s="1"/>
  <c r="AU80" i="63" s="1"/>
  <c r="AN10" i="63"/>
  <c r="AU10" i="63" s="1"/>
  <c r="Q106" i="63"/>
  <c r="AG45" i="63"/>
  <c r="AL45" i="63" s="1"/>
  <c r="AN45" i="63" s="1"/>
  <c r="AU45" i="63" s="1"/>
  <c r="AN19" i="63"/>
  <c r="AU19" i="63" s="1"/>
  <c r="Q107" i="63"/>
  <c r="AL6" i="63"/>
  <c r="AN6" i="63" s="1"/>
  <c r="AU6" i="63" s="1"/>
  <c r="L23" i="53"/>
  <c r="E21" i="53"/>
  <c r="AB32" i="63"/>
  <c r="L12" i="53"/>
  <c r="L22" i="53"/>
  <c r="L15" i="53"/>
  <c r="L16" i="53"/>
  <c r="L24" i="53"/>
  <c r="E22" i="53"/>
  <c r="AN7" i="63"/>
  <c r="AU7" i="63" s="1"/>
  <c r="C3" i="66"/>
  <c r="Y5" i="63"/>
  <c r="AF3" i="63"/>
  <c r="AO3" i="63"/>
  <c r="AK27" i="63"/>
  <c r="H42" i="60"/>
  <c r="W3" i="63"/>
  <c r="AG46" i="63"/>
  <c r="AL46" i="63" s="1"/>
  <c r="AN46" i="63" s="1"/>
  <c r="AU46" i="63" s="1"/>
  <c r="AG67" i="63"/>
  <c r="AL67" i="63" s="1"/>
  <c r="AN67" i="63" s="1"/>
  <c r="AU67" i="63" s="1"/>
  <c r="AG58" i="63"/>
  <c r="AL58" i="63" s="1"/>
  <c r="AN58" i="63" s="1"/>
  <c r="P15" i="60"/>
  <c r="J14" i="53" s="1"/>
  <c r="J13" i="53" s="1"/>
  <c r="AK109" i="63"/>
  <c r="T3" i="63"/>
  <c r="AP3" i="63"/>
  <c r="AG74" i="63"/>
  <c r="AL74" i="63" s="1"/>
  <c r="AN74" i="63" s="1"/>
  <c r="AU74" i="63" s="1"/>
  <c r="AG64" i="63"/>
  <c r="AL64" i="63" s="1"/>
  <c r="AN64" i="63" s="1"/>
  <c r="AU64" i="63" s="1"/>
  <c r="AG44" i="63"/>
  <c r="AL44" i="63" s="1"/>
  <c r="AN44" i="63" s="1"/>
  <c r="AU44" i="63" s="1"/>
  <c r="AG42" i="63"/>
  <c r="AL42" i="63" s="1"/>
  <c r="AN42" i="63" s="1"/>
  <c r="AU42" i="63" s="1"/>
  <c r="AG55" i="63"/>
  <c r="AL55" i="63" s="1"/>
  <c r="AN55" i="63" s="1"/>
  <c r="AU55" i="63" s="1"/>
  <c r="Y27" i="63"/>
  <c r="AB27" i="63"/>
  <c r="AH5" i="63"/>
  <c r="AN18" i="63"/>
  <c r="AU18" i="63" s="1"/>
  <c r="S112" i="63"/>
  <c r="Q109" i="63"/>
  <c r="AI3" i="63"/>
  <c r="AG43" i="63"/>
  <c r="AL43" i="63" s="1"/>
  <c r="AN43" i="63" s="1"/>
  <c r="AU43" i="63" s="1"/>
  <c r="AG47" i="63"/>
  <c r="AL47" i="63" s="1"/>
  <c r="AN47" i="63" s="1"/>
  <c r="AU47" i="63" s="1"/>
  <c r="Q36" i="21"/>
  <c r="D14" i="53" s="1"/>
  <c r="O20" i="52"/>
  <c r="Z3" i="63"/>
  <c r="AL99" i="63"/>
  <c r="AN99" i="63" s="1"/>
  <c r="AU99" i="63" s="1"/>
  <c r="Y57" i="63"/>
  <c r="X57" i="63"/>
  <c r="X3" i="63" s="1"/>
  <c r="AG113" i="63"/>
  <c r="AL113" i="63" s="1"/>
  <c r="AN113" i="63" s="1"/>
  <c r="AU113" i="63" s="1"/>
  <c r="S90" i="63"/>
  <c r="AG90" i="63" s="1"/>
  <c r="AL90" i="63" s="1"/>
  <c r="AN90" i="63" s="1"/>
  <c r="AU90" i="63" s="1"/>
  <c r="Q90" i="63"/>
  <c r="S89" i="63"/>
  <c r="AG89" i="63" s="1"/>
  <c r="AL89" i="63" s="1"/>
  <c r="AN89" i="63" s="1"/>
  <c r="AU89" i="63" s="1"/>
  <c r="Q89" i="63"/>
  <c r="S62" i="63"/>
  <c r="AG62" i="63" s="1"/>
  <c r="AL62" i="63" s="1"/>
  <c r="AN62" i="63" s="1"/>
  <c r="AU62" i="63" s="1"/>
  <c r="Q62" i="63"/>
  <c r="AG93" i="63"/>
  <c r="AL93" i="63" s="1"/>
  <c r="AN93" i="63" s="1"/>
  <c r="AU93" i="63" s="1"/>
  <c r="AJ5" i="63"/>
  <c r="AJ3" i="63" s="1"/>
  <c r="Q84" i="63"/>
  <c r="AN17" i="63"/>
  <c r="AU17" i="63" s="1"/>
  <c r="S100" i="63"/>
  <c r="AG100" i="63" s="1"/>
  <c r="AL100" i="63" s="1"/>
  <c r="AN100" i="63" s="1"/>
  <c r="AU100" i="63" s="1"/>
  <c r="Q100" i="63"/>
  <c r="S77" i="63"/>
  <c r="AG77" i="63" s="1"/>
  <c r="AL77" i="63" s="1"/>
  <c r="AN77" i="63" s="1"/>
  <c r="AU77" i="63" s="1"/>
  <c r="Q77" i="63"/>
  <c r="S75" i="63"/>
  <c r="AG75" i="63" s="1"/>
  <c r="AL75" i="63" s="1"/>
  <c r="AN75" i="63" s="1"/>
  <c r="AU75" i="63" s="1"/>
  <c r="Q75" i="63"/>
  <c r="S69" i="63"/>
  <c r="AG69" i="63" s="1"/>
  <c r="AL69" i="63" s="1"/>
  <c r="AN69" i="63" s="1"/>
  <c r="AU69" i="63" s="1"/>
  <c r="Q69" i="63"/>
  <c r="S61" i="63"/>
  <c r="Q61" i="63"/>
  <c r="O5" i="52"/>
  <c r="AN25" i="63"/>
  <c r="AU25" i="63" s="1"/>
  <c r="AN24" i="63"/>
  <c r="AU24" i="63" s="1"/>
  <c r="AN23" i="63"/>
  <c r="AU23" i="63" s="1"/>
  <c r="AN9" i="63"/>
  <c r="AU9" i="63" s="1"/>
  <c r="AA3" i="63"/>
  <c r="AC3" i="63"/>
  <c r="D547" i="70"/>
  <c r="AG36" i="63"/>
  <c r="AL36" i="63" s="1"/>
  <c r="AN36" i="63" s="1"/>
  <c r="AU36" i="63" s="1"/>
  <c r="Q8" i="60"/>
  <c r="Q19" i="60"/>
  <c r="E22" i="60"/>
  <c r="Q22" i="60" s="1"/>
  <c r="Q41" i="21"/>
  <c r="D15" i="53" s="1"/>
  <c r="Q51" i="21"/>
  <c r="D16" i="53" s="1"/>
  <c r="Q6" i="21"/>
  <c r="D5" i="53" s="1"/>
  <c r="J12" i="21"/>
  <c r="H52" i="21"/>
  <c r="Q8" i="21"/>
  <c r="Q10" i="21"/>
  <c r="P41" i="21"/>
  <c r="C15" i="53" s="1"/>
  <c r="Q7" i="21"/>
  <c r="Q4" i="21"/>
  <c r="Q5" i="21" s="1"/>
  <c r="D4" i="53" s="1"/>
  <c r="Q11" i="21"/>
  <c r="Q3" i="60"/>
  <c r="Q15" i="60"/>
  <c r="K14" i="53" s="1"/>
  <c r="K13" i="53" s="1"/>
  <c r="M42" i="60"/>
  <c r="S52" i="63"/>
  <c r="V52" i="63"/>
  <c r="AU110" i="63"/>
  <c r="M5" i="21"/>
  <c r="P51" i="21"/>
  <c r="AE3" i="63"/>
  <c r="AG48" i="63"/>
  <c r="AL48" i="63" s="1"/>
  <c r="AN48" i="63" s="1"/>
  <c r="AU48" i="63" s="1"/>
  <c r="P34" i="60"/>
  <c r="AQ3" i="63"/>
  <c r="AR3" i="63"/>
  <c r="Q105" i="63"/>
  <c r="Q68" i="63"/>
  <c r="Q97" i="63"/>
  <c r="D9" i="60"/>
  <c r="P9" i="60" s="1"/>
  <c r="J4" i="53" s="1"/>
  <c r="AG40" i="63"/>
  <c r="AL40" i="63" s="1"/>
  <c r="AN40" i="63" s="1"/>
  <c r="AU40" i="63" s="1"/>
  <c r="AG33" i="63"/>
  <c r="AL33" i="63" s="1"/>
  <c r="AN33" i="63" s="1"/>
  <c r="AU33" i="63" s="1"/>
  <c r="AG30" i="63"/>
  <c r="AL30" i="63" s="1"/>
  <c r="AN30" i="63" s="1"/>
  <c r="AU30" i="63" s="1"/>
  <c r="AG98" i="63"/>
  <c r="AL98" i="63" s="1"/>
  <c r="AN98" i="63" s="1"/>
  <c r="AU98" i="63" s="1"/>
  <c r="Q9" i="21"/>
  <c r="AG51" i="63"/>
  <c r="AL51" i="63" s="1"/>
  <c r="AN51" i="63" s="1"/>
  <c r="AU51" i="63" s="1"/>
  <c r="AG31" i="63"/>
  <c r="AL31" i="63" s="1"/>
  <c r="AN31" i="63" s="1"/>
  <c r="AU31" i="63" s="1"/>
  <c r="P21" i="21"/>
  <c r="C7" i="53" s="1"/>
  <c r="Q21" i="21"/>
  <c r="D7" i="53" s="1"/>
  <c r="M12" i="21"/>
  <c r="P4" i="21"/>
  <c r="G42" i="60"/>
  <c r="Q23" i="60"/>
  <c r="K11" i="53" s="1"/>
  <c r="N42" i="60"/>
  <c r="J42" i="60"/>
  <c r="D22" i="60"/>
  <c r="P50" i="63"/>
  <c r="Q50" i="63" s="1"/>
  <c r="S50" i="63" s="1"/>
  <c r="AG50" i="63" s="1"/>
  <c r="AL50" i="63" s="1"/>
  <c r="AN50" i="63" s="1"/>
  <c r="AU50" i="63" s="1"/>
  <c r="P41" i="63"/>
  <c r="Q41" i="63" s="1"/>
  <c r="S41" i="63" s="1"/>
  <c r="AG41" i="63" s="1"/>
  <c r="AL41" i="63" s="1"/>
  <c r="AN41" i="63" s="1"/>
  <c r="AU41" i="63" s="1"/>
  <c r="P37" i="63"/>
  <c r="Q37" i="63" s="1"/>
  <c r="P34" i="63"/>
  <c r="Q34" i="63" s="1"/>
  <c r="P32" i="63"/>
  <c r="Q32" i="63" s="1"/>
  <c r="S32" i="63" s="1"/>
  <c r="AG32" i="63" s="1"/>
  <c r="AL32" i="63" s="1"/>
  <c r="AN32" i="63" s="1"/>
  <c r="AU32" i="63" s="1"/>
  <c r="P49" i="63"/>
  <c r="Q49" i="63" s="1"/>
  <c r="S49" i="63" s="1"/>
  <c r="AG49" i="63" s="1"/>
  <c r="AL49" i="63" s="1"/>
  <c r="AN49" i="63" s="1"/>
  <c r="AU49" i="63" s="1"/>
  <c r="P39" i="63"/>
  <c r="Q39" i="63" s="1"/>
  <c r="S39" i="63" s="1"/>
  <c r="AG39" i="63" s="1"/>
  <c r="AL39" i="63" s="1"/>
  <c r="AN39" i="63" s="1"/>
  <c r="AU39" i="63" s="1"/>
  <c r="P35" i="63"/>
  <c r="Q35" i="63" s="1"/>
  <c r="S35" i="63" s="1"/>
  <c r="AG35" i="63" s="1"/>
  <c r="AL35" i="63" s="1"/>
  <c r="AN35" i="63" s="1"/>
  <c r="AU35" i="63" s="1"/>
  <c r="P28" i="63"/>
  <c r="Q28" i="63" s="1"/>
  <c r="P29" i="63"/>
  <c r="Q29" i="63" s="1"/>
  <c r="S29" i="63" s="1"/>
  <c r="AG29" i="63" s="1"/>
  <c r="AL29" i="63" s="1"/>
  <c r="AN29" i="63" s="1"/>
  <c r="AU29" i="63" s="1"/>
  <c r="C11" i="53" l="1"/>
  <c r="D27" i="21"/>
  <c r="Y3" i="63"/>
  <c r="AB3" i="63"/>
  <c r="E331" i="70"/>
  <c r="C16" i="53"/>
  <c r="E16" i="53" s="1"/>
  <c r="H59" i="21"/>
  <c r="N45" i="60"/>
  <c r="N51" i="60" s="1"/>
  <c r="AH3" i="63"/>
  <c r="AK5" i="63"/>
  <c r="AK3" i="63" s="1"/>
  <c r="L4" i="53"/>
  <c r="L13" i="53"/>
  <c r="L14" i="53"/>
  <c r="E7" i="53"/>
  <c r="E15" i="53"/>
  <c r="AG52" i="63"/>
  <c r="AL52" i="63" s="1"/>
  <c r="AN52" i="63" s="1"/>
  <c r="AU52" i="63" s="1"/>
  <c r="D42" i="60"/>
  <c r="AG112" i="63"/>
  <c r="S109" i="63"/>
  <c r="AG61" i="63"/>
  <c r="AL61" i="63" s="1"/>
  <c r="AN61" i="63" s="1"/>
  <c r="AU61" i="63" s="1"/>
  <c r="S57" i="63"/>
  <c r="P12" i="21"/>
  <c r="C6" i="53" s="1"/>
  <c r="D13" i="53"/>
  <c r="K7" i="53"/>
  <c r="K3" i="53" s="1"/>
  <c r="Q42" i="60"/>
  <c r="E42" i="60"/>
  <c r="M52" i="21"/>
  <c r="P20" i="60"/>
  <c r="AU58" i="63"/>
  <c r="Q57" i="63"/>
  <c r="AN22" i="63"/>
  <c r="AL5" i="63"/>
  <c r="J5" i="21"/>
  <c r="Q12" i="21"/>
  <c r="P23" i="60"/>
  <c r="J11" i="53" s="1"/>
  <c r="L11" i="53" s="1"/>
  <c r="P22" i="60"/>
  <c r="S28" i="63"/>
  <c r="Q27" i="63"/>
  <c r="S34" i="63"/>
  <c r="S37" i="63"/>
  <c r="V37" i="63"/>
  <c r="P30" i="21"/>
  <c r="P36" i="21" s="1"/>
  <c r="C14" i="53" s="1"/>
  <c r="D36" i="21"/>
  <c r="E50" i="60" l="1"/>
  <c r="E52" i="60" s="1"/>
  <c r="C13" i="53"/>
  <c r="E13" i="53" s="1"/>
  <c r="N43" i="60"/>
  <c r="N49" i="60" s="1"/>
  <c r="N50" i="60" s="1"/>
  <c r="N52" i="60" s="1"/>
  <c r="N60" i="21"/>
  <c r="N61" i="21" s="1"/>
  <c r="AL57" i="63"/>
  <c r="AN57" i="63"/>
  <c r="M45" i="60"/>
  <c r="M51" i="60" s="1"/>
  <c r="M59" i="21"/>
  <c r="Q3" i="63"/>
  <c r="E14" i="53"/>
  <c r="AL112" i="63"/>
  <c r="AN112" i="63" s="1"/>
  <c r="AG109" i="63"/>
  <c r="AG57" i="63"/>
  <c r="AU57" i="63"/>
  <c r="AU22" i="63"/>
  <c r="AN5" i="63"/>
  <c r="D6" i="53"/>
  <c r="J7" i="53"/>
  <c r="P42" i="60"/>
  <c r="AG37" i="63"/>
  <c r="AL37" i="63" s="1"/>
  <c r="AN37" i="63" s="1"/>
  <c r="AU37" i="63" s="1"/>
  <c r="V34" i="63"/>
  <c r="V27" i="63" s="1"/>
  <c r="AG28" i="63"/>
  <c r="S27" i="63"/>
  <c r="M43" i="60" l="1"/>
  <c r="M49" i="60" s="1"/>
  <c r="M50" i="60" s="1"/>
  <c r="M52" i="60" s="1"/>
  <c r="M60" i="21"/>
  <c r="M61" i="21" s="1"/>
  <c r="J3" i="53"/>
  <c r="J17" i="53" s="1"/>
  <c r="L7" i="53"/>
  <c r="L3" i="53" s="1"/>
  <c r="K17" i="53"/>
  <c r="E6" i="53"/>
  <c r="AL109" i="63"/>
  <c r="AU112" i="63"/>
  <c r="AU109" i="63" s="1"/>
  <c r="AN109" i="63"/>
  <c r="AU5" i="63"/>
  <c r="J52" i="21"/>
  <c r="AL28" i="63"/>
  <c r="AN28" i="63" s="1"/>
  <c r="V3" i="63"/>
  <c r="AG34" i="63"/>
  <c r="AL34" i="63" s="1"/>
  <c r="AN34" i="63" s="1"/>
  <c r="AU34" i="63" s="1"/>
  <c r="J45" i="60" l="1"/>
  <c r="J51" i="60" s="1"/>
  <c r="J59" i="21"/>
  <c r="L17" i="53"/>
  <c r="AG27" i="63"/>
  <c r="AL27" i="63" s="1"/>
  <c r="AL3" i="63" s="1"/>
  <c r="AG3" i="63"/>
  <c r="S3" i="63"/>
  <c r="AN27" i="63"/>
  <c r="AU28" i="63"/>
  <c r="G5" i="21"/>
  <c r="P5" i="21"/>
  <c r="C4" i="53" s="1"/>
  <c r="E4" i="53" s="1"/>
  <c r="J43" i="60" l="1"/>
  <c r="P43" i="60" s="1"/>
  <c r="J60" i="21"/>
  <c r="J61" i="21" s="1"/>
  <c r="AU27" i="63"/>
  <c r="J49" i="60" l="1"/>
  <c r="J50" i="60" s="1"/>
  <c r="J52" i="60" s="1"/>
  <c r="AN3" i="63"/>
  <c r="AU3" i="63" s="1"/>
  <c r="P6" i="21" l="1"/>
  <c r="G52" i="21"/>
  <c r="G45" i="60" l="1"/>
  <c r="G59" i="21"/>
  <c r="C5" i="53"/>
  <c r="E5" i="53" s="1"/>
  <c r="G49" i="60"/>
  <c r="G50" i="60" s="1"/>
  <c r="P45" i="60" l="1"/>
  <c r="J20" i="53" s="1"/>
  <c r="G51" i="60"/>
  <c r="G60" i="21"/>
  <c r="D54" i="21"/>
  <c r="P58" i="21"/>
  <c r="P53" i="21"/>
  <c r="C19" i="53" s="1"/>
  <c r="P49" i="60"/>
  <c r="G52" i="60" l="1"/>
  <c r="P51" i="60"/>
  <c r="P60" i="21"/>
  <c r="G61" i="21"/>
  <c r="P54" i="21"/>
  <c r="C20" i="53" s="1"/>
  <c r="C18" i="53"/>
  <c r="J19" i="53"/>
  <c r="J18" i="53" l="1"/>
  <c r="J26" i="53" s="1"/>
  <c r="B3" i="56" s="1"/>
  <c r="E12" i="53" l="1"/>
  <c r="B2" i="56" l="1"/>
  <c r="D546" i="70"/>
  <c r="D26" i="21" s="1"/>
  <c r="D545" i="70" l="1"/>
  <c r="D25" i="21" s="1"/>
  <c r="C10" i="53"/>
  <c r="D548" i="70" l="1"/>
  <c r="D28" i="21" s="1"/>
  <c r="P28" i="21" s="1"/>
  <c r="C9" i="53"/>
  <c r="C8" i="53" s="1"/>
  <c r="P25" i="21"/>
  <c r="D662" i="70" l="1"/>
  <c r="D52" i="21" s="1"/>
  <c r="P52" i="21" s="1"/>
  <c r="D705" i="70"/>
  <c r="D59" i="21" s="1"/>
  <c r="D61" i="21" s="1"/>
  <c r="P61" i="21" s="1"/>
  <c r="C3" i="53" l="1"/>
  <c r="C17" i="53" l="1"/>
  <c r="C26" i="53" l="1"/>
  <c r="C24" i="56"/>
  <c r="C4" i="56" s="1"/>
  <c r="E547" i="70" l="1"/>
  <c r="E27" i="21" s="1"/>
  <c r="D11" i="53"/>
  <c r="E11" i="53" l="1"/>
  <c r="D291" i="70"/>
  <c r="D331" i="70"/>
  <c r="D50" i="60" s="1"/>
  <c r="D52" i="60" s="1"/>
  <c r="P52" i="60" s="1"/>
  <c r="E308" i="68"/>
  <c r="K21" i="53"/>
  <c r="L21" i="53" s="1"/>
  <c r="H44" i="60" l="1"/>
  <c r="E313" i="68"/>
  <c r="E685" i="70" l="1"/>
  <c r="E692" i="70" s="1"/>
  <c r="H45" i="60"/>
  <c r="H43" i="60" s="1"/>
  <c r="Q44" i="60"/>
  <c r="E319" i="68"/>
  <c r="E331" i="68" s="1"/>
  <c r="E333" i="68" s="1"/>
  <c r="H49" i="60" l="1"/>
  <c r="H50" i="60" s="1"/>
  <c r="Q43" i="60"/>
  <c r="H60" i="21"/>
  <c r="H51" i="60"/>
  <c r="Q51" i="60" s="1"/>
  <c r="Q45" i="60"/>
  <c r="K20" i="53" s="1"/>
  <c r="E54" i="21"/>
  <c r="Q54" i="21" s="1"/>
  <c r="D20" i="53" s="1"/>
  <c r="E53" i="21"/>
  <c r="Q53" i="21" s="1"/>
  <c r="D19" i="53" s="1"/>
  <c r="E703" i="70"/>
  <c r="E58" i="21" s="1"/>
  <c r="Q58" i="21" s="1"/>
  <c r="H52" i="60" l="1"/>
  <c r="Q52" i="60" s="1"/>
  <c r="K25" i="53"/>
  <c r="L25" i="53" s="1"/>
  <c r="L20" i="53"/>
  <c r="D18" i="53"/>
  <c r="E18" i="53" s="1"/>
  <c r="E19" i="53"/>
  <c r="Q60" i="21"/>
  <c r="H61" i="21"/>
  <c r="K19" i="53"/>
  <c r="Q49" i="60"/>
  <c r="D25" i="53"/>
  <c r="E25" i="53" s="1"/>
  <c r="E20" i="53"/>
  <c r="K18" i="53" l="1"/>
  <c r="L19" i="53"/>
  <c r="K26" i="53" l="1"/>
  <c r="L18" i="53"/>
  <c r="L26" i="53" l="1"/>
  <c r="C3" i="56"/>
  <c r="C2" i="56" l="1"/>
  <c r="E25" i="21" s="1"/>
  <c r="Q25" i="21" s="1"/>
  <c r="D9" i="53" s="1"/>
  <c r="E546" i="70"/>
  <c r="E26" i="21" l="1"/>
  <c r="D10" i="53" s="1"/>
  <c r="E10" i="53" s="1"/>
  <c r="E545" i="70"/>
  <c r="E548" i="70" s="1"/>
  <c r="D8" i="53"/>
  <c r="E9" i="53"/>
  <c r="D3" i="53" l="1"/>
  <c r="E8" i="53"/>
  <c r="E28" i="21"/>
  <c r="Q28" i="21" s="1"/>
  <c r="E662" i="70"/>
  <c r="E705" i="70" l="1"/>
  <c r="E59" i="21" s="1"/>
  <c r="E61" i="21" s="1"/>
  <c r="Q61" i="21" s="1"/>
  <c r="E52" i="21"/>
  <c r="Q52" i="21" s="1"/>
  <c r="E3" i="53"/>
  <c r="D17" i="53"/>
  <c r="D26" i="53" l="1"/>
  <c r="E17" i="53"/>
  <c r="E26" i="53" s="1"/>
</calcChain>
</file>

<file path=xl/sharedStrings.xml><?xml version="1.0" encoding="utf-8"?>
<sst xmlns="http://schemas.openxmlformats.org/spreadsheetml/2006/main" count="6956" uniqueCount="1784">
  <si>
    <t>KIADÁSOK</t>
  </si>
  <si>
    <t>2016 eredeti</t>
  </si>
  <si>
    <t>2016 módosított</t>
  </si>
  <si>
    <t>BEVÉTELEK</t>
  </si>
  <si>
    <t>Működési kiadások</t>
  </si>
  <si>
    <t>Működési bevételek</t>
  </si>
  <si>
    <t>Felhalmozási kiadások</t>
  </si>
  <si>
    <t>Felhalmozási bevételek</t>
  </si>
  <si>
    <t>KÖLTSÉGVETÉSI KIADÁSOK ÖSSZESEN</t>
  </si>
  <si>
    <t>KÖLTSÉGVETÉSI BEVÉTELEK ÖSSZESEN</t>
  </si>
  <si>
    <t>Finanszírozási kiadások</t>
  </si>
  <si>
    <t>Korrekció: belső intézményi támogatások</t>
  </si>
  <si>
    <t>KIADÁSOK ÖSSZESEN</t>
  </si>
  <si>
    <t>BEVÉTELEK ÖSSZESEN</t>
  </si>
  <si>
    <t>jogviszony</t>
  </si>
  <si>
    <t>PÁTY KÖZSÉG ÖNKORMÁNYZATA ÖSSZESEN (fő)</t>
  </si>
  <si>
    <t>ÖNKORMÁNYZATI FELADATOK</t>
  </si>
  <si>
    <t>képviselő-testület</t>
  </si>
  <si>
    <t>Pttv.</t>
  </si>
  <si>
    <t>nem képviselő alpolgármester</t>
  </si>
  <si>
    <t>nem képviselő bizottsági tagok</t>
  </si>
  <si>
    <t>védőnői szolgálat</t>
  </si>
  <si>
    <t>Kjt.</t>
  </si>
  <si>
    <t>POLGÁRMESTERI HIVATAL</t>
  </si>
  <si>
    <t>jegyző, aljegyző</t>
  </si>
  <si>
    <t>Ktv.</t>
  </si>
  <si>
    <t>irodavezető</t>
  </si>
  <si>
    <t>polgármesteri kabinetfőnök</t>
  </si>
  <si>
    <t>Mt.</t>
  </si>
  <si>
    <t>Adóiroda</t>
  </si>
  <si>
    <t>Igazgatási és Ügyfélszolgálati Iroda</t>
  </si>
  <si>
    <t>Önkormányzati Iroda</t>
  </si>
  <si>
    <t>Pénzügyi Iroda</t>
  </si>
  <si>
    <t>Közterület-felügyelet és mezei őrszolgálat</t>
  </si>
  <si>
    <t>Mt., Ktv.</t>
  </si>
  <si>
    <t>PÁTYOLGATÓ ÓVODA</t>
  </si>
  <si>
    <t>Intézményvezető</t>
  </si>
  <si>
    <t>óvodapedagógus</t>
  </si>
  <si>
    <t>dajka</t>
  </si>
  <si>
    <t>pedagógiai asszisztens</t>
  </si>
  <si>
    <t>gyógypedagógus</t>
  </si>
  <si>
    <t>logopédus</t>
  </si>
  <si>
    <t>titkár</t>
  </si>
  <si>
    <t>fizikai alkalmazott</t>
  </si>
  <si>
    <t>MŰVELŐDÉSI HÁZ, KÖZSÉGI ÉS ISKOLAI KÖNYVTÁR</t>
  </si>
  <si>
    <t>intézményvezető</t>
  </si>
  <si>
    <t>művelődésszervező</t>
  </si>
  <si>
    <t>könyvtáros</t>
  </si>
  <si>
    <t>Sorszám</t>
  </si>
  <si>
    <t>Rovat megnevezése</t>
  </si>
  <si>
    <t>Rovatszám</t>
  </si>
  <si>
    <t>MŰVELŐDÉSI HÁZ, ISKOLAI ÉS KÖZSÉGI KÖNYVTÁR</t>
  </si>
  <si>
    <t>ÖSSZESEN</t>
  </si>
  <si>
    <t>2016
eredeti</t>
  </si>
  <si>
    <t>teljesítés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</si>
  <si>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</si>
  <si>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</si>
  <si>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</si>
  <si>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</si>
  <si>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</si>
  <si>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</si>
  <si>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</si>
  <si>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</si>
  <si>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</si>
  <si>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</si>
  <si>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</si>
  <si>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</si>
  <si>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</si>
  <si>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</si>
  <si>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</si>
  <si>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</si>
  <si>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</si>
  <si>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</si>
  <si>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 (=11+…+20)</t>
  </si>
  <si>
    <t>B14</t>
  </si>
  <si>
    <t>11</t>
  </si>
  <si>
    <t>ebből: központi költségvetési szervek</t>
  </si>
  <si>
    <t>B1401</t>
  </si>
  <si>
    <t>12</t>
  </si>
  <si>
    <t>ebből: központi kezelésű előirányzatok</t>
  </si>
  <si>
    <t>B1402</t>
  </si>
  <si>
    <t>13</t>
  </si>
  <si>
    <t>ebből: fejezeti kezelésű előirányzatok EU-s programokra és azok hazai társfinanszírozása</t>
  </si>
  <si>
    <t>B1403</t>
  </si>
  <si>
    <t>14</t>
  </si>
  <si>
    <t>ebből: egyéb fejezeti kezelésű előirányzatok</t>
  </si>
  <si>
    <t>B1404</t>
  </si>
  <si>
    <t>15</t>
  </si>
  <si>
    <t>ebből: társadalombiztosítás pénzügyi alapjai</t>
  </si>
  <si>
    <t>B1405</t>
  </si>
  <si>
    <t>16</t>
  </si>
  <si>
    <t>ebből: elkülönített állami pénzalapok</t>
  </si>
  <si>
    <t>B1406</t>
  </si>
  <si>
    <t>17</t>
  </si>
  <si>
    <t>ebből: helyi önkormányzatok és költségvetési szerveik</t>
  </si>
  <si>
    <t>B1407</t>
  </si>
  <si>
    <t>18</t>
  </si>
  <si>
    <t>ebből: társulások és költségvetési szerveik</t>
  </si>
  <si>
    <t>B1408</t>
  </si>
  <si>
    <t>19</t>
  </si>
  <si>
    <t>ebből: nemzetiségi önkormányzatok és költségvetési szerveik</t>
  </si>
  <si>
    <t>B1409</t>
  </si>
  <si>
    <t>20</t>
  </si>
  <si>
    <t>ebből: térségi fejlesztési tanácsok és költségvetési szerveik</t>
  </si>
  <si>
    <t>B1410</t>
  </si>
  <si>
    <t>Működési célú visszatérítendő támogatások, kölcsönök igénybevétele államháztartáson belülről (=22+…+31)</t>
  </si>
  <si>
    <t>B15</t>
  </si>
  <si>
    <t>22</t>
  </si>
  <si>
    <t>B1501</t>
  </si>
  <si>
    <t>23</t>
  </si>
  <si>
    <t>B1502</t>
  </si>
  <si>
    <t>24</t>
  </si>
  <si>
    <t>B1503</t>
  </si>
  <si>
    <t>25</t>
  </si>
  <si>
    <t>B1504</t>
  </si>
  <si>
    <t>26</t>
  </si>
  <si>
    <t>B1505</t>
  </si>
  <si>
    <t>27</t>
  </si>
  <si>
    <t>B1506</t>
  </si>
  <si>
    <t>28</t>
  </si>
  <si>
    <t>B1507</t>
  </si>
  <si>
    <t>29</t>
  </si>
  <si>
    <t>B1508</t>
  </si>
  <si>
    <t>30</t>
  </si>
  <si>
    <t>B1509</t>
  </si>
  <si>
    <t>31</t>
  </si>
  <si>
    <t>B1510</t>
  </si>
  <si>
    <t>Egyéb működési célú támogatások bevételei államháztartáson belülről (=33+…+42)</t>
  </si>
  <si>
    <t>B16</t>
  </si>
  <si>
    <t>33</t>
  </si>
  <si>
    <t>B1601</t>
  </si>
  <si>
    <t>34</t>
  </si>
  <si>
    <t>B1602</t>
  </si>
  <si>
    <t>35</t>
  </si>
  <si>
    <t>B1603</t>
  </si>
  <si>
    <t>36</t>
  </si>
  <si>
    <t>B1604</t>
  </si>
  <si>
    <t>37</t>
  </si>
  <si>
    <t>B1605</t>
  </si>
  <si>
    <t>védőnői ellátás finanszírozása</t>
  </si>
  <si>
    <t>iskolaorvosi ellátás finanszírozása</t>
  </si>
  <si>
    <t>védőnői jövedelemkiegészítés finanszírozása</t>
  </si>
  <si>
    <t>38</t>
  </si>
  <si>
    <t>B1606</t>
  </si>
  <si>
    <t>39</t>
  </si>
  <si>
    <t>B1607</t>
  </si>
  <si>
    <t>40</t>
  </si>
  <si>
    <t>B1608</t>
  </si>
  <si>
    <t>41</t>
  </si>
  <si>
    <t>B1609</t>
  </si>
  <si>
    <t>42</t>
  </si>
  <si>
    <t>B1610</t>
  </si>
  <si>
    <t>MŰKÖDÉSI CÉLÚ TÁMOGATÁSOK ÁLLAMHÁZTARTÁSON BELÜLRŐL</t>
  </si>
  <si>
    <t>B1</t>
  </si>
  <si>
    <t>44</t>
  </si>
  <si>
    <t>Felhalmozási célú önkormányzati támogatások</t>
  </si>
  <si>
    <t>B21</t>
  </si>
  <si>
    <t>45</t>
  </si>
  <si>
    <t>Felhalmozási célú garancia- és kezességvállalásból származó megtérülések államháztartáson belülről</t>
  </si>
  <si>
    <t>B22</t>
  </si>
  <si>
    <t>46</t>
  </si>
  <si>
    <t>Felhalmozási célú visszatérítendő támogatások, kölcsönök visszatérülése államháztartáson belülről (=47+…+56)</t>
  </si>
  <si>
    <t>B23</t>
  </si>
  <si>
    <t>47</t>
  </si>
  <si>
    <t>B2301</t>
  </si>
  <si>
    <t>48</t>
  </si>
  <si>
    <t>B2302</t>
  </si>
  <si>
    <t>49</t>
  </si>
  <si>
    <t>B2303</t>
  </si>
  <si>
    <t>50</t>
  </si>
  <si>
    <t>B2304</t>
  </si>
  <si>
    <t>51</t>
  </si>
  <si>
    <t>B2305</t>
  </si>
  <si>
    <t>52</t>
  </si>
  <si>
    <t>B2306</t>
  </si>
  <si>
    <t>53</t>
  </si>
  <si>
    <t>B2307</t>
  </si>
  <si>
    <t>54</t>
  </si>
  <si>
    <t>B2308</t>
  </si>
  <si>
    <t>55</t>
  </si>
  <si>
    <t>B2309</t>
  </si>
  <si>
    <t>56</t>
  </si>
  <si>
    <t>B2310</t>
  </si>
  <si>
    <t>Felhalmozási célú visszatérítendő támogatások, kölcsönök igénybevétele államháztartáson belülről (=58+…+67)</t>
  </si>
  <si>
    <t>B24</t>
  </si>
  <si>
    <t>58</t>
  </si>
  <si>
    <t>B2401</t>
  </si>
  <si>
    <t>59</t>
  </si>
  <si>
    <t>B2402</t>
  </si>
  <si>
    <t>60</t>
  </si>
  <si>
    <t>B2403</t>
  </si>
  <si>
    <t>61</t>
  </si>
  <si>
    <t>B2404</t>
  </si>
  <si>
    <t>62</t>
  </si>
  <si>
    <t>B2405</t>
  </si>
  <si>
    <t>63</t>
  </si>
  <si>
    <t>B2406</t>
  </si>
  <si>
    <t>64</t>
  </si>
  <si>
    <t>B2407</t>
  </si>
  <si>
    <t>65</t>
  </si>
  <si>
    <t>B2408</t>
  </si>
  <si>
    <t>66</t>
  </si>
  <si>
    <t>B2409</t>
  </si>
  <si>
    <t>67</t>
  </si>
  <si>
    <t>B2410</t>
  </si>
  <si>
    <t>Egyéb felhalmozási célú támogatások bevételei államháztartáson belülről (=69+…+78)</t>
  </si>
  <si>
    <t>B25</t>
  </si>
  <si>
    <t>69</t>
  </si>
  <si>
    <t>B2501</t>
  </si>
  <si>
    <t>70</t>
  </si>
  <si>
    <t>B2502</t>
  </si>
  <si>
    <t>71</t>
  </si>
  <si>
    <t>B2503</t>
  </si>
  <si>
    <t>72</t>
  </si>
  <si>
    <t>B2504</t>
  </si>
  <si>
    <t>73</t>
  </si>
  <si>
    <t>B2505</t>
  </si>
  <si>
    <t>74</t>
  </si>
  <si>
    <t>B2506</t>
  </si>
  <si>
    <t>75</t>
  </si>
  <si>
    <t>B2507</t>
  </si>
  <si>
    <t>76</t>
  </si>
  <si>
    <t>B2508</t>
  </si>
  <si>
    <t>77</t>
  </si>
  <si>
    <t>B2509</t>
  </si>
  <si>
    <t>78</t>
  </si>
  <si>
    <t>B2510</t>
  </si>
  <si>
    <t>FELHALMOZÁSI CÉLÚ TÁMOGATÁSOK ÁLLAMHÁZTARTÁSON BELÜLRŐL</t>
  </si>
  <si>
    <t>B2</t>
  </si>
  <si>
    <t>Magánszemélyek jövedelemadói (=81+82+83)</t>
  </si>
  <si>
    <t>B311</t>
  </si>
  <si>
    <t>ebből: személyi jövedelemadó</t>
  </si>
  <si>
    <t>B3111</t>
  </si>
  <si>
    <t>ebből: magánszemély jogviszonyának megszűnéséhez kapcsolódó egyes jövedelmek különadója</t>
  </si>
  <si>
    <t>B3112</t>
  </si>
  <si>
    <t>ebből: termőföld bérbeadásából származó jövedelem utáni személyi jövedelemadó</t>
  </si>
  <si>
    <t>B3113</t>
  </si>
  <si>
    <t>Társaságok jövedelemadói (=85+…+92)</t>
  </si>
  <si>
    <t>B312</t>
  </si>
  <si>
    <t>85</t>
  </si>
  <si>
    <t>ebből: társasági adó</t>
  </si>
  <si>
    <t>B3121</t>
  </si>
  <si>
    <t>86</t>
  </si>
  <si>
    <t>ebből: társas vállalkozások különadója</t>
  </si>
  <si>
    <t>B3122</t>
  </si>
  <si>
    <t>87</t>
  </si>
  <si>
    <t>ebből: hitelintézetek és pénzügyi vállalkozások különadója</t>
  </si>
  <si>
    <t>B3123</t>
  </si>
  <si>
    <t>88</t>
  </si>
  <si>
    <t>ebből: hitelintézeti járadék</t>
  </si>
  <si>
    <t>B3124</t>
  </si>
  <si>
    <t>89</t>
  </si>
  <si>
    <t>ebből: pénzügyi szervezetek különadója</t>
  </si>
  <si>
    <t>B3125</t>
  </si>
  <si>
    <t>90</t>
  </si>
  <si>
    <t>ebből: energiaellátók jövedelemadója</t>
  </si>
  <si>
    <t>B3126</t>
  </si>
  <si>
    <t>91</t>
  </si>
  <si>
    <t>ebből: kisvállalati adó</t>
  </si>
  <si>
    <t>B3127</t>
  </si>
  <si>
    <t>92</t>
  </si>
  <si>
    <t>ebből: kisadózó vállalkozások tételes adója</t>
  </si>
  <si>
    <t>B3128</t>
  </si>
  <si>
    <t>Jövedelemadók (=80+84)</t>
  </si>
  <si>
    <t>B31</t>
  </si>
  <si>
    <t>Szociális hozzájárulási adó és járulékok (=95+…+103)</t>
  </si>
  <si>
    <t>B32</t>
  </si>
  <si>
    <t>95</t>
  </si>
  <si>
    <t>ebből: szociális hozzájárulási adó és járulékok</t>
  </si>
  <si>
    <t>B3201</t>
  </si>
  <si>
    <t>96</t>
  </si>
  <si>
    <t>ebből: nyugdíjjárulék és az egészségbiztosítási járulék, ide értve a megállapodás alapján fizetők járulékait</t>
  </si>
  <si>
    <t>B3202</t>
  </si>
  <si>
    <t>97</t>
  </si>
  <si>
    <t>ebből: korkedvezmény-biztosítási járulék</t>
  </si>
  <si>
    <t>B3203</t>
  </si>
  <si>
    <t>98</t>
  </si>
  <si>
    <t>ebből: egészségbiztosítási és munkaerőpiaci járulék</t>
  </si>
  <si>
    <t>B3204</t>
  </si>
  <si>
    <t>99</t>
  </si>
  <si>
    <t>ebből: egészségügyi szolgáltatási járulék</t>
  </si>
  <si>
    <t>B3205</t>
  </si>
  <si>
    <t>100</t>
  </si>
  <si>
    <t>ebből: egyszerűsített közteherviselési hozzájárulás</t>
  </si>
  <si>
    <t>B3206</t>
  </si>
  <si>
    <t>101</t>
  </si>
  <si>
    <t>ebből: biztosítotti nyugdíjjárulék, egészségbiztosítási járulék</t>
  </si>
  <si>
    <t>B3207</t>
  </si>
  <si>
    <t>102</t>
  </si>
  <si>
    <t>ebből: megállapodás alapján fizetők járulék</t>
  </si>
  <si>
    <t>B3208</t>
  </si>
  <si>
    <t>103</t>
  </si>
  <si>
    <t>ebből: munkáltatói táppénz hozzájárulás</t>
  </si>
  <si>
    <t>B3209</t>
  </si>
  <si>
    <t>Bérhez és foglalkoztatáshoz kapcsolódó adók (=105+…+108)</t>
  </si>
  <si>
    <t>B33</t>
  </si>
  <si>
    <t>ebből: szakképzési hozzájárulás</t>
  </si>
  <si>
    <t>B3301</t>
  </si>
  <si>
    <t>ebből: rehabilitációs hozzájárulás</t>
  </si>
  <si>
    <t>B3302</t>
  </si>
  <si>
    <t>ebből: egészségügyi hozzájárulás</t>
  </si>
  <si>
    <t>B3303</t>
  </si>
  <si>
    <t>ebből: egyszerűsített foglalkoztatás utáni közterhek</t>
  </si>
  <si>
    <t>B3304</t>
  </si>
  <si>
    <t>Vagyoni tipusú adók (=110+…+116)</t>
  </si>
  <si>
    <t>B34</t>
  </si>
  <si>
    <t>ebből: építményadó</t>
  </si>
  <si>
    <t>B3401</t>
  </si>
  <si>
    <t>ebből: épület után fizetett idegenforgalmi adó</t>
  </si>
  <si>
    <t>B3402</t>
  </si>
  <si>
    <t>ebből: magánszemélyek kommunális adója</t>
  </si>
  <si>
    <t>B3403</t>
  </si>
  <si>
    <t>ebből: telekadó</t>
  </si>
  <si>
    <t>B3404</t>
  </si>
  <si>
    <t>ebből: cégautóadó</t>
  </si>
  <si>
    <t>B3405</t>
  </si>
  <si>
    <t>ebből: közművezetékek adója</t>
  </si>
  <si>
    <t>B3406</t>
  </si>
  <si>
    <t>ebből: öröklési és ajándékozási illeték</t>
  </si>
  <si>
    <t>B3407</t>
  </si>
  <si>
    <t>Értékesítési és forgalmi adók (=118+…+139)</t>
  </si>
  <si>
    <t>B351</t>
  </si>
  <si>
    <t>118</t>
  </si>
  <si>
    <t>a) az általános forgalmi adót,</t>
  </si>
  <si>
    <t>B351-01</t>
  </si>
  <si>
    <t>119</t>
  </si>
  <si>
    <t>b) a távközlési ágazatot terhelő különadót,</t>
  </si>
  <si>
    <t>B351-02</t>
  </si>
  <si>
    <t>120</t>
  </si>
  <si>
    <t>c) a kiskereskedői ágazatot terhelő különadót,</t>
  </si>
  <si>
    <t>B351-03</t>
  </si>
  <si>
    <t>121</t>
  </si>
  <si>
    <t>d) az energia ágazatot terhelő különadót,</t>
  </si>
  <si>
    <t>B351-04</t>
  </si>
  <si>
    <t>122</t>
  </si>
  <si>
    <t>e) a bank- és biztosítási ágazatot terhelő különadót,</t>
  </si>
  <si>
    <t>B351-05</t>
  </si>
  <si>
    <t>123</t>
  </si>
  <si>
    <t>f) a visszterhes vagyonátruházási illetéket,</t>
  </si>
  <si>
    <t>B351-06</t>
  </si>
  <si>
    <t>124</t>
  </si>
  <si>
    <t>g) az állandó jelleggel végzett iparűzési tevékenység után fizetett helyi iparűzési adót,</t>
  </si>
  <si>
    <t>B351-07</t>
  </si>
  <si>
    <t>125</t>
  </si>
  <si>
    <t>h) az ideiglenes jelleggel végzett tevékenység után fizetett helyi iparűzési adót,</t>
  </si>
  <si>
    <t>B351-08</t>
  </si>
  <si>
    <t>126</t>
  </si>
  <si>
    <t>i) az innovációs járulékot,</t>
  </si>
  <si>
    <t>B351-09</t>
  </si>
  <si>
    <t>127</t>
  </si>
  <si>
    <t>j) az egyszerűsített vállalkozói adót,</t>
  </si>
  <si>
    <t>B351-10</t>
  </si>
  <si>
    <t>128</t>
  </si>
  <si>
    <t>k) a gyógyszer forgalmazási jogosultak befizetéseit [2006. évi XCVIII. tv. 36. § (1) bekezdése],</t>
  </si>
  <si>
    <t>B351-11</t>
  </si>
  <si>
    <t>129</t>
  </si>
  <si>
    <t>l) a gyógyszer nagykereskedést végzők befizetéseit [2006. évi XCVIII. tv. 36. § (2) bekezdése],</t>
  </si>
  <si>
    <t>B351-12</t>
  </si>
  <si>
    <t>130</t>
  </si>
  <si>
    <t>m) a gyógyszergyártók 10%-os befizetési kötelezettségét [2006. évi XCVIII. tv. 40/A. § (1) bekezdése],</t>
  </si>
  <si>
    <t>B351-13</t>
  </si>
  <si>
    <t>131</t>
  </si>
  <si>
    <t>n) Gyógyszer és gyógyászati segédeszköz ismertetés utáni befizetéseket [2006. évi XCVIII. tv. 36. § (4) bekezdése],</t>
  </si>
  <si>
    <t>B351-14</t>
  </si>
  <si>
    <t>132</t>
  </si>
  <si>
    <t>o) a Gyógyszertámogatás többletének sávos kockázatviseléséből származó bevételeket [2006. évi XCVIII. tv. 42. §-a],</t>
  </si>
  <si>
    <t>B351-15</t>
  </si>
  <si>
    <t>133</t>
  </si>
  <si>
    <t>p) a népegészségügyi termékadót,</t>
  </si>
  <si>
    <t>B351-16</t>
  </si>
  <si>
    <t>134</t>
  </si>
  <si>
    <t>q) a dohányipari vállalkozások egészségügyi hozzájárulását,</t>
  </si>
  <si>
    <t>B351-17</t>
  </si>
  <si>
    <t>135</t>
  </si>
  <si>
    <t>r) a távközlési adót,</t>
  </si>
  <si>
    <t>B351-18</t>
  </si>
  <si>
    <t>136</t>
  </si>
  <si>
    <t>s) a pénzügyi tranzakciós illetéket,</t>
  </si>
  <si>
    <t>B351-19</t>
  </si>
  <si>
    <t>137</t>
  </si>
  <si>
    <t>t) a biztosítási adót,</t>
  </si>
  <si>
    <t>B351-20</t>
  </si>
  <si>
    <t>138</t>
  </si>
  <si>
    <t>u) a reklámadót,</t>
  </si>
  <si>
    <t>B351-21</t>
  </si>
  <si>
    <t>139</t>
  </si>
  <si>
    <t>v) a kollektív befektetési formákról és kezelőikről, valamint egyes pénzügyi tárgyú törvények módosításáról szóló 2014. évi XVI. törvény szerinti forgalmazó és a befektetési alap különadóját.</t>
  </si>
  <si>
    <t>B351-22</t>
  </si>
  <si>
    <t>Fogyasztási adók  (=141+142+143)</t>
  </si>
  <si>
    <t>B352</t>
  </si>
  <si>
    <t>ebből: jövedéki adó</t>
  </si>
  <si>
    <t>B3521</t>
  </si>
  <si>
    <t>ebből: regisztrációs adó</t>
  </si>
  <si>
    <t>B3522</t>
  </si>
  <si>
    <t>ebből: energiaadó</t>
  </si>
  <si>
    <t>B3523</t>
  </si>
  <si>
    <t>Pénzügyi monopóliumok nyereségét terhelő adók</t>
  </si>
  <si>
    <t>B353</t>
  </si>
  <si>
    <t>Gépjárműadók (=146+…+149)</t>
  </si>
  <si>
    <t>B354</t>
  </si>
  <si>
    <t>ebből: belföldi gépjárművek adójának a központi költségvetést megillető része</t>
  </si>
  <si>
    <t>B3541</t>
  </si>
  <si>
    <t>ebből: belföldi gépjárművek adójának a helyi önkormányzatot megillető része</t>
  </si>
  <si>
    <t>B3542</t>
  </si>
  <si>
    <t>ebből: külföldi gépjárművek adója</t>
  </si>
  <si>
    <t>B3543</t>
  </si>
  <si>
    <t>ebből: gépjármű túlsúlydíj</t>
  </si>
  <si>
    <t>B3544</t>
  </si>
  <si>
    <t>Egyéb áruhasználati és szolgáltatási adók  (=151+…+167)</t>
  </si>
  <si>
    <t>B355</t>
  </si>
  <si>
    <t>a) a kulturális adót,</t>
  </si>
  <si>
    <t>B355-01</t>
  </si>
  <si>
    <t>b) a baleseti adót,</t>
  </si>
  <si>
    <t>B355-02</t>
  </si>
  <si>
    <t>c) a nukleáris létesítmények Központi Nukleáris Pénzügyi Alapba történő kötelező befizetéseit,</t>
  </si>
  <si>
    <t>B355-03</t>
  </si>
  <si>
    <t>d) a környezetterhelési díjat,</t>
  </si>
  <si>
    <t>B355-04</t>
  </si>
  <si>
    <t>e) a környezetvédelmi termékdíjakat,</t>
  </si>
  <si>
    <t>B355-05</t>
  </si>
  <si>
    <t>f) a bérfőzési szeszadót,</t>
  </si>
  <si>
    <t>B355-06</t>
  </si>
  <si>
    <t>g) a szerencsejáték szervezési díjat,</t>
  </si>
  <si>
    <t>B355-07</t>
  </si>
  <si>
    <t>h) a tartózkodás után fizetett idegenforgalmi adót,</t>
  </si>
  <si>
    <t>B355-08</t>
  </si>
  <si>
    <t>i) a talajterhelési díjat,</t>
  </si>
  <si>
    <t>B355-09</t>
  </si>
  <si>
    <t>j) a vízkészletjárulékot,</t>
  </si>
  <si>
    <t>B355-10</t>
  </si>
  <si>
    <t>k) az állami vadászjegyek díjait,</t>
  </si>
  <si>
    <t>B355-11</t>
  </si>
  <si>
    <t>l) az erdővédelmi járulékot,</t>
  </si>
  <si>
    <t>B355-12</t>
  </si>
  <si>
    <t>m) a földvédelmi járulékot,</t>
  </si>
  <si>
    <t>B355-13</t>
  </si>
  <si>
    <t>n) a halászati haszonbérleti díjat,</t>
  </si>
  <si>
    <t>B355-14</t>
  </si>
  <si>
    <t>o) a hulladéklerakási járulékot,</t>
  </si>
  <si>
    <t>B355-15</t>
  </si>
  <si>
    <t>p) a távhőszolgáltatásról más hőellátásra áttérő által felhasznált hőmennyiség és annak előállítása során a pozitív előjelű széndioxid kibocsátási különbözet után fizetendő díjat,</t>
  </si>
  <si>
    <t>B355-16</t>
  </si>
  <si>
    <t>q) a korábbi évek megszűnt adónemei áthúzódó fizetéseiből befolyt bevételeket.</t>
  </si>
  <si>
    <t>B355-17</t>
  </si>
  <si>
    <t>Termékek és szolgáltatások adói (=117+140+144+145+150)</t>
  </si>
  <si>
    <t>B35</t>
  </si>
  <si>
    <t>Egyéb közhatalmi bevételek (&gt;=170+…+184)</t>
  </si>
  <si>
    <t>B36</t>
  </si>
  <si>
    <t>a) a cégnyilvántartás bevételeit,</t>
  </si>
  <si>
    <t>B3601</t>
  </si>
  <si>
    <t>b) az eljárási illetékeket,</t>
  </si>
  <si>
    <t>B3602</t>
  </si>
  <si>
    <t>c) az igazgatási szolgáltatási díjakat,</t>
  </si>
  <si>
    <t>B3603</t>
  </si>
  <si>
    <t>d) a felügyeleti díjakat,</t>
  </si>
  <si>
    <t>B3604</t>
  </si>
  <si>
    <t>e) az ebrendészeti hozzájárulást,</t>
  </si>
  <si>
    <t>B3605</t>
  </si>
  <si>
    <t>f) a mezőgazdasági termelést érintő időjárási és más természeti kockázatok kezelésről szóló törvény szerinti kárenyhítési hozzájárulást,</t>
  </si>
  <si>
    <t>B3606</t>
  </si>
  <si>
    <t>g) a környezetvédelmi bírságot,</t>
  </si>
  <si>
    <t>B3607</t>
  </si>
  <si>
    <t>h) a természetvédelmi bírságot,</t>
  </si>
  <si>
    <t>B3608</t>
  </si>
  <si>
    <t>i) a műemlékvédelmi bírságot,</t>
  </si>
  <si>
    <t>B3609</t>
  </si>
  <si>
    <t>j) az építésügyi bírságot,</t>
  </si>
  <si>
    <t>B3610</t>
  </si>
  <si>
    <t>k) a szabálysértési pénz- és helyszíni bírság és a közlekedési szabályszegések után kiszabott közigazgatási bírság helyi önkormányzatot megillető részét,</t>
  </si>
  <si>
    <t>B3611</t>
  </si>
  <si>
    <t>l) az egyéb bírságokat,</t>
  </si>
  <si>
    <t>B3612</t>
  </si>
  <si>
    <t>m) a vagyoni típusú települési adókat,</t>
  </si>
  <si>
    <t>B3613</t>
  </si>
  <si>
    <t>n) a jövedelmi típusú települési adókat,</t>
  </si>
  <si>
    <t>B3614</t>
  </si>
  <si>
    <t>o) az egyéb települési adókat,</t>
  </si>
  <si>
    <t>B3615</t>
  </si>
  <si>
    <t>-</t>
  </si>
  <si>
    <t>p) azokat a bevételeket, amelyek megfizetését közhatalmi tevékenység gyakorlása során kötelező jelleggel kell megfizetni, azonban nem számolhatók el a közhatalmi bevételek más rovatain, így különösen a pénzbüntetést és elkobzást, a késedelmi és önellenőrzési pótlékot.</t>
  </si>
  <si>
    <t>B3616</t>
  </si>
  <si>
    <t>KÖZHATALMI BEVÉTELEK</t>
  </si>
  <si>
    <t>B3</t>
  </si>
  <si>
    <t>Készletértékesítés ellenértéke</t>
  </si>
  <si>
    <t>B401</t>
  </si>
  <si>
    <t>Szolgáltatások bevételei</t>
  </si>
  <si>
    <t>B402</t>
  </si>
  <si>
    <t>Szolgáltatások ellenértéke</t>
  </si>
  <si>
    <t>B4020</t>
  </si>
  <si>
    <t>a) ebből: tárgyi eszközök bérbe adásából származó bevétel,</t>
  </si>
  <si>
    <t>B4021</t>
  </si>
  <si>
    <t>b) ebből: utak használata ellenében beszedett használati díj, pótdíj, elektronikus útdíj.</t>
  </si>
  <si>
    <t>B4022</t>
  </si>
  <si>
    <t>Közvetített szolgáltatások ellenértéke</t>
  </si>
  <si>
    <t>B403</t>
  </si>
  <si>
    <t>a) ebből: államháztartáson belül.</t>
  </si>
  <si>
    <t>B4030</t>
  </si>
  <si>
    <t>Tulajdonosi bevételek (&gt;=193+…+198)</t>
  </si>
  <si>
    <t>B404</t>
  </si>
  <si>
    <t>a) ebből: vadászati jog bérbeadásából származó bevétel,</t>
  </si>
  <si>
    <t>B404-01</t>
  </si>
  <si>
    <t>b) ebből: önkormányzati vagyon üzemeltetéséből, koncesszióból származó bevétel,</t>
  </si>
  <si>
    <t>B404-02</t>
  </si>
  <si>
    <t>c) ebből: önkormányzati vagyon vagyonkezelésbe adásából származó bevétel,</t>
  </si>
  <si>
    <t>B404-03</t>
  </si>
  <si>
    <t>d) ebből: állami többségi tulajdonú vállalkozástól kapott osztalék,</t>
  </si>
  <si>
    <t>B404-04</t>
  </si>
  <si>
    <t>e) ebből: önkormányzati többségi tulajdonú vállalkozástól kapott osztalék,</t>
  </si>
  <si>
    <t>B404-05</t>
  </si>
  <si>
    <t>f) ebből: egyéb részesedések után kapott osztalék.</t>
  </si>
  <si>
    <t>B404-06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</si>
  <si>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</si>
  <si>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</si>
  <si>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</si>
  <si>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</si>
  <si>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</si>
  <si>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</si>
  <si>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 (&gt;=203+204+205)</t>
  </si>
  <si>
    <t>B408</t>
  </si>
  <si>
    <t>a) ebből: államháztartáson belül,</t>
  </si>
  <si>
    <t>B4081</t>
  </si>
  <si>
    <t>b) ebből: befektetési jegyek kamatbevételei,</t>
  </si>
  <si>
    <t>B4082</t>
  </si>
  <si>
    <t>c) ebből: fedezeti ügyletek kamatbevételei.</t>
  </si>
  <si>
    <t>B4083</t>
  </si>
  <si>
    <t>Egyéb pénzügyi műveletek bevételei</t>
  </si>
  <si>
    <t>B409</t>
  </si>
  <si>
    <t>a) részesedések értékesítéséhez kapcsolódó realizált nyereség,</t>
  </si>
  <si>
    <t>B4091</t>
  </si>
  <si>
    <t>b) hitelviszonyt megtestesítő értékpapírok értékesítési nyeresége,</t>
  </si>
  <si>
    <t>B4092</t>
  </si>
  <si>
    <t>c) hitelviszonyt megtestesítő értékpapírok kibocsátási nyeresége,</t>
  </si>
  <si>
    <t>B4093</t>
  </si>
  <si>
    <t>d) valuta és deviza eszközök realizált árfolyamnyeresége.</t>
  </si>
  <si>
    <t>B4094</t>
  </si>
  <si>
    <t>Biztosító által fizetett kártérítés</t>
  </si>
  <si>
    <t>B410</t>
  </si>
  <si>
    <t>Egyéb működési bevételek</t>
  </si>
  <si>
    <t>B411</t>
  </si>
  <si>
    <t>a) ebből: a szerződés megerősítésével, a szerződésszegéssel kapcsolatos véglegesen járó bevételek, a szerződésen kívüli károkozásért, személyiségi, dologi vagy más jog megsértéséért, jogalap nélküli gazdagodásért kapott összegek,</t>
  </si>
  <si>
    <t>B411-01</t>
  </si>
  <si>
    <t>b) ebből: költségek visszatérítései</t>
  </si>
  <si>
    <t>B411-02</t>
  </si>
  <si>
    <t>Euro-Diaster Kft. tartozás visszafizetése</t>
  </si>
  <si>
    <t>Vis Maior pályázat le nem igényelt része</t>
  </si>
  <si>
    <t>S. N. tanulmányi szerződés alapján járó visszafizetése</t>
  </si>
  <si>
    <t>MŰKÖDÉSI BEVÉTELEK</t>
  </si>
  <si>
    <t>B4</t>
  </si>
  <si>
    <t>Immateriális javak értékesítése</t>
  </si>
  <si>
    <t>B51</t>
  </si>
  <si>
    <t>a) ebből: kiotói egységek és kibocsátási egységek eladásából befolyt eladási ár.</t>
  </si>
  <si>
    <t>B51-00</t>
  </si>
  <si>
    <t>b) ebből: termőföld-eladás bevételei.</t>
  </si>
  <si>
    <t>B52-00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</si>
  <si>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</si>
  <si>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</si>
  <si>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</si>
  <si>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</si>
  <si>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</si>
  <si>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</si>
  <si>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a) ebből: privatizációból származó bevétel.</t>
  </si>
  <si>
    <t>B541</t>
  </si>
  <si>
    <t>Részesedések megszűnéséhez kapcsolódó bevételek</t>
  </si>
  <si>
    <t>B55</t>
  </si>
  <si>
    <t>FELHALMOZÁSI BEVÉTELEK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</si>
  <si>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</si>
  <si>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</si>
  <si>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</si>
  <si>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</si>
  <si>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</si>
  <si>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</si>
  <si>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</si>
  <si>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</si>
  <si>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</si>
  <si>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a) ebből: egyházi jogi személyek,</t>
  </si>
  <si>
    <t>B6401</t>
  </si>
  <si>
    <t>b) ebből: nonprofit gazdasági társaságok,</t>
  </si>
  <si>
    <t>B6402</t>
  </si>
  <si>
    <t>c) ebből: egyéb civil szervezetek,</t>
  </si>
  <si>
    <t>B6403</t>
  </si>
  <si>
    <t>d) ebből: háztartások,</t>
  </si>
  <si>
    <t>B6404</t>
  </si>
  <si>
    <t>e) ebből: pénzügyi vállalkozások,</t>
  </si>
  <si>
    <t>B6405</t>
  </si>
  <si>
    <t>f) ebből: állami többségi tulajdonú nem pénzügyi vállalkozások,</t>
  </si>
  <si>
    <t>B6406</t>
  </si>
  <si>
    <t>g) ebből: önkormányzati többségi tulajdonú nem pénzügyi vállalkozások,</t>
  </si>
  <si>
    <t>B6407</t>
  </si>
  <si>
    <t>h) ebből: egyéb vállalkozások,</t>
  </si>
  <si>
    <t>B6408</t>
  </si>
  <si>
    <t>i) ebből: külföldi szervezetek, személyek.</t>
  </si>
  <si>
    <t>B6409</t>
  </si>
  <si>
    <t>Egyéb működési célú átvett pénzeszközök (=239+…+249)</t>
  </si>
  <si>
    <t>B65</t>
  </si>
  <si>
    <t>ebből: egyházi jogi személyek</t>
  </si>
  <si>
    <t>B6501</t>
  </si>
  <si>
    <t>ebből: nonprofit gazdasági társaságok</t>
  </si>
  <si>
    <t>B6502</t>
  </si>
  <si>
    <t>ebből: egyéb civil szervezetek</t>
  </si>
  <si>
    <t>B6503</t>
  </si>
  <si>
    <t>ebből: háztartások</t>
  </si>
  <si>
    <t>B6504</t>
  </si>
  <si>
    <t>ebből: pénzügyi vállalkozások</t>
  </si>
  <si>
    <t>B6505</t>
  </si>
  <si>
    <t>ebből: állami többségi tulajdonú nem pénzügyi vállalkozások</t>
  </si>
  <si>
    <t>B6506</t>
  </si>
  <si>
    <t>ebből:önkormányzati többségi tulajdonú nem pénzügyi vállalkozások</t>
  </si>
  <si>
    <t>B6507</t>
  </si>
  <si>
    <t>ebből: egyéb vállalkozások</t>
  </si>
  <si>
    <t>B6508</t>
  </si>
  <si>
    <t xml:space="preserve">ebből: Európai Unió </t>
  </si>
  <si>
    <t>B6509</t>
  </si>
  <si>
    <t>ebből: kormányok és nemzetközi szervezetek</t>
  </si>
  <si>
    <t>B6510</t>
  </si>
  <si>
    <t>ebből: egyéb külföldiek</t>
  </si>
  <si>
    <t>B6511</t>
  </si>
  <si>
    <t>MŰKÖDÉSI CÉLÚ ÁTVETT PÉNZESZKÖZÖK (=225+...+228+238)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</si>
  <si>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</si>
  <si>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</si>
  <si>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</si>
  <si>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</si>
  <si>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</si>
  <si>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</si>
  <si>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</si>
  <si>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 (=255+…+263)</t>
  </si>
  <si>
    <t>B74</t>
  </si>
  <si>
    <t>B7401</t>
  </si>
  <si>
    <t>B7402</t>
  </si>
  <si>
    <t>B7403</t>
  </si>
  <si>
    <t>B7404</t>
  </si>
  <si>
    <t>B7405</t>
  </si>
  <si>
    <t>B7406</t>
  </si>
  <si>
    <t>B7407</t>
  </si>
  <si>
    <t>B7408</t>
  </si>
  <si>
    <t>B7409</t>
  </si>
  <si>
    <t>Egyéb felhalmozási célú átvett pénzeszközök (=265+…+275)</t>
  </si>
  <si>
    <t>B75</t>
  </si>
  <si>
    <t>B75-01</t>
  </si>
  <si>
    <t>B75-02</t>
  </si>
  <si>
    <t>B75-03</t>
  </si>
  <si>
    <t>B75-04</t>
  </si>
  <si>
    <t>B75-05</t>
  </si>
  <si>
    <t>B75-06</t>
  </si>
  <si>
    <t>B75-07</t>
  </si>
  <si>
    <t>B75-08</t>
  </si>
  <si>
    <t>B75-09</t>
  </si>
  <si>
    <t>B75-10</t>
  </si>
  <si>
    <t>B75-11</t>
  </si>
  <si>
    <t>FELHALMOZÁSI CÉLÚ ÁTVETT PÉNZESZKÖZÖK</t>
  </si>
  <si>
    <t>B7</t>
  </si>
  <si>
    <t>KÖLTSÉGVETÉSI BEVÉTELEK (=43+79+185+215+224+250+276)</t>
  </si>
  <si>
    <t>B1-B7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</si>
  <si>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</si>
  <si>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</si>
  <si>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</si>
  <si>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</si>
  <si>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</si>
  <si>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</si>
  <si>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a) a költségvetési éven belülre belföldről felvett hitelek, kölcsönök felvételéből befolyó bevételeket a likviditási célú hitelek, kölcsönök kivételével, és</t>
  </si>
  <si>
    <t>B8113-1</t>
  </si>
  <si>
    <t>b) a Gst. 3. § (1) bekezdés e) pontja szerinti ügyletek keretében az eszközök átadásakor kapott eladási árat.</t>
  </si>
  <si>
    <t>B8113-2</t>
  </si>
  <si>
    <t>Hitel-, kölcsönfelvétel pénzügyi vállalkozástól</t>
  </si>
  <si>
    <t>B811</t>
  </si>
  <si>
    <t>Forgatási célú belföldi értékpapírok beváltása, értékesítése</t>
  </si>
  <si>
    <t>B8121</t>
  </si>
  <si>
    <t>a) ebből: befektetési jegyek,</t>
  </si>
  <si>
    <t>B8121-1</t>
  </si>
  <si>
    <t>b) ebből: kárpótlási jegyek.</t>
  </si>
  <si>
    <t>B8121-2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</si>
  <si>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</si>
  <si>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</si>
  <si>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</si>
  <si>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</si>
  <si>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</si>
  <si>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</si>
  <si>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</t>
  </si>
  <si>
    <t>B812</t>
  </si>
  <si>
    <t>Maradvány igénybevétele</t>
  </si>
  <si>
    <t>B813</t>
  </si>
  <si>
    <t>Előző év költségvetési maradványának igénybevétele</t>
  </si>
  <si>
    <t>B8131</t>
  </si>
  <si>
    <t>Előző év vállalkozási maradványának igénybevétele</t>
  </si>
  <si>
    <t>B8132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</si>
  <si>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</si>
  <si>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</si>
  <si>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</si>
  <si>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</si>
  <si>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</si>
  <si>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</si>
  <si>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</si>
  <si>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</si>
  <si>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</si>
  <si>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</si>
  <si>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</si>
  <si>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B9191</t>
  </si>
  <si>
    <t>Rövid lejáratú tulajdonosi kölcsönök bevételei</t>
  </si>
  <si>
    <t>B9192</t>
  </si>
  <si>
    <t>Tulajdonosi kölcsönök bevételei</t>
  </si>
  <si>
    <t>B819</t>
  </si>
  <si>
    <t>Belföldi finanszírozás bevételei</t>
  </si>
  <si>
    <t>B81</t>
  </si>
  <si>
    <t>Forgatási célú külföldi értékpapírok beváltása, értékesítése</t>
  </si>
  <si>
    <t>B821</t>
  </si>
  <si>
    <t>Befektetési célú külföldi értékpapírok beváltása, értékesítése384</t>
  </si>
  <si>
    <t>B822</t>
  </si>
  <si>
    <t>Külföldi értékpapírok kibocsátása</t>
  </si>
  <si>
    <t>B823</t>
  </si>
  <si>
    <t>Hitelek, kölcsönök felvétele külföldi kormányoktól és nemzetközi szervezetektől385</t>
  </si>
  <si>
    <t>B824</t>
  </si>
  <si>
    <t>Hitelek, kölcsönök felvétele külföldi pénzintézetektől</t>
  </si>
  <si>
    <t>B825</t>
  </si>
  <si>
    <t>Külföldi finanszírozás bevételei</t>
  </si>
  <si>
    <t>B82</t>
  </si>
  <si>
    <t>Váltóbevételek</t>
  </si>
  <si>
    <t>B84</t>
  </si>
  <si>
    <t>Adóssághoz nem kapcsolódó származékos ügyletek bevételei</t>
  </si>
  <si>
    <t>B83</t>
  </si>
  <si>
    <t>a) a lezárt nem kamatfedezeti célú, egyéb fedezeti ügyletek (határidős, opciós, swap és azonnali ügyletek) nyereségét,</t>
  </si>
  <si>
    <t>B8301</t>
  </si>
  <si>
    <t>b) a nem fedezeti célú határidős, opciós ügyletek és swap ügyletek határidős része esetén az ügylet zárása (lejárata, ellenügylet kötése, lejárat előtti megszüntetése) időpontjában érvényes árfolyam és a kötési (határidős) árfolyam közötti nyereségjellegű különbözetet, és</t>
  </si>
  <si>
    <t>B8302</t>
  </si>
  <si>
    <t>c) a kiírt opcióért kapott opciós díjat.</t>
  </si>
  <si>
    <t>B8303</t>
  </si>
  <si>
    <t>FINANSZÍROZÁSI BEVÉTELEK</t>
  </si>
  <si>
    <t>B8</t>
  </si>
  <si>
    <t>KÖLTSÉGVETÉSI BEVÉTELEK</t>
  </si>
  <si>
    <t>B1-B8</t>
  </si>
  <si>
    <t>Módosított
(e Ft)</t>
  </si>
  <si>
    <t>1</t>
  </si>
  <si>
    <t>Törvény szerinti illetmények, munkabérek</t>
  </si>
  <si>
    <t>K1101</t>
  </si>
  <si>
    <t>2</t>
  </si>
  <si>
    <t>Normatív jutalmak</t>
  </si>
  <si>
    <t>K1102</t>
  </si>
  <si>
    <t>3</t>
  </si>
  <si>
    <t>Céljuttatás, projektprémium</t>
  </si>
  <si>
    <t>K1103</t>
  </si>
  <si>
    <t>4</t>
  </si>
  <si>
    <t>Készenléti, ügyeleti, helyettesítési díj, túlóra, túlszolgálat</t>
  </si>
  <si>
    <t>K1104</t>
  </si>
  <si>
    <t>5</t>
  </si>
  <si>
    <t>Végkielégítés</t>
  </si>
  <si>
    <t>K1105</t>
  </si>
  <si>
    <t>6</t>
  </si>
  <si>
    <t>Jubileumi jutalom</t>
  </si>
  <si>
    <t>K1106</t>
  </si>
  <si>
    <t>7</t>
  </si>
  <si>
    <t>Béren kívüli juttatások</t>
  </si>
  <si>
    <t>K1107</t>
  </si>
  <si>
    <t>8</t>
  </si>
  <si>
    <t>Ruházati költségtérítés</t>
  </si>
  <si>
    <t>K1108</t>
  </si>
  <si>
    <t>9</t>
  </si>
  <si>
    <t>Közlekedési költségtérítés</t>
  </si>
  <si>
    <t>K1109</t>
  </si>
  <si>
    <t>10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</si>
  <si>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</si>
  <si>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</si>
  <si>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</si>
  <si>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</si>
  <si>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</si>
  <si>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</si>
  <si>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</si>
  <si>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 biztosítási díjak</t>
  </si>
  <si>
    <t>K1113-1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</si>
  <si>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</si>
  <si>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</si>
  <si>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</si>
  <si>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</si>
  <si>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</si>
  <si>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</si>
  <si>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</si>
  <si>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</si>
  <si>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</si>
  <si>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</si>
  <si>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ebből: szociális hozzájárulási adó</t>
  </si>
  <si>
    <t>K201</t>
  </si>
  <si>
    <t>K202</t>
  </si>
  <si>
    <t>K203</t>
  </si>
  <si>
    <t>K204</t>
  </si>
  <si>
    <t>ebből: táppénz hozzájárulás</t>
  </si>
  <si>
    <t>K205</t>
  </si>
  <si>
    <t>ebből: munkaadót a foglalkoztatottak részére történő kifizetésekkel kapcsolatban terhelő más járulék jellegű kötelezettségek</t>
  </si>
  <si>
    <t>K206</t>
  </si>
  <si>
    <t>ebből: munkáltatót terhelő személyi jövedelemadó</t>
  </si>
  <si>
    <t>K207</t>
  </si>
  <si>
    <t>Szakmai anyagok beszerzése</t>
  </si>
  <si>
    <t>K311</t>
  </si>
  <si>
    <t>Üzemeltetési anyagok beszerzése</t>
  </si>
  <si>
    <t>K312</t>
  </si>
  <si>
    <t>Árubeszerzés</t>
  </si>
  <si>
    <t>K313</t>
  </si>
  <si>
    <t>32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</si>
  <si>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</si>
  <si>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</si>
  <si>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</si>
  <si>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</si>
  <si>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</si>
  <si>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</si>
  <si>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</si>
  <si>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</si>
  <si>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</si>
  <si>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</si>
  <si>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</si>
  <si>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</si>
  <si>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K333-1</t>
  </si>
  <si>
    <t>Karbantartási, kisjavítási szolgáltatások</t>
  </si>
  <si>
    <t>K334</t>
  </si>
  <si>
    <t>K335</t>
  </si>
  <si>
    <t>ebből: államháztartáson belül</t>
  </si>
  <si>
    <t>K335-1</t>
  </si>
  <si>
    <t>43</t>
  </si>
  <si>
    <t xml:space="preserve">Szakmai tevékenységet segítő szolgáltatások </t>
  </si>
  <si>
    <t>K336</t>
  </si>
  <si>
    <t xml:space="preserve">Egyéb szolgáltatások 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</si>
  <si>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</si>
  <si>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</si>
  <si>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</si>
  <si>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</si>
  <si>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</si>
  <si>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</si>
  <si>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</si>
  <si>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</si>
  <si>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</si>
  <si>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</si>
  <si>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</si>
  <si>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</si>
  <si>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K353-1</t>
  </si>
  <si>
    <t>ebből: fedezeti ügyletek kamatkiadásai</t>
  </si>
  <si>
    <t>K354</t>
  </si>
  <si>
    <t>ebből: valuta, deviza eszközök realizált árfolyamvesztesége</t>
  </si>
  <si>
    <t>K354-1</t>
  </si>
  <si>
    <t>ebből: hitelviszonyt megtestesítő értékpapírok árfolyamkülönbözete</t>
  </si>
  <si>
    <t>K354-2</t>
  </si>
  <si>
    <t>ebből: deviza kötelezettségek realizált árfolyamvesztesége</t>
  </si>
  <si>
    <t>K354-3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</si>
  <si>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</si>
  <si>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</si>
  <si>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</si>
  <si>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</si>
  <si>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</si>
  <si>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</si>
  <si>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</si>
  <si>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ebből: családi pótlék</t>
  </si>
  <si>
    <t>K4201</t>
  </si>
  <si>
    <t>ebből: anyasági támogatás</t>
  </si>
  <si>
    <t>K4202</t>
  </si>
  <si>
    <t>ebből: gyermekgondozási segély</t>
  </si>
  <si>
    <t>K4203</t>
  </si>
  <si>
    <t>ebből: gyermeknevelési támogatás</t>
  </si>
  <si>
    <t>K4204</t>
  </si>
  <si>
    <t>ebből: gyermekek születésével kapcsolatos szabadság megtérítése</t>
  </si>
  <si>
    <t>K4205</t>
  </si>
  <si>
    <t>ebből: életkezdési támogatás</t>
  </si>
  <si>
    <t>K4206</t>
  </si>
  <si>
    <t>ebből: otthonteremtési támogatás</t>
  </si>
  <si>
    <t>K4207</t>
  </si>
  <si>
    <t>ebből: gyermektartásdíj megelőlegezése</t>
  </si>
  <si>
    <t>K4208</t>
  </si>
  <si>
    <t>ebből: GYES-en és GYED-en lévők hallgatói hitelének célzott támogatása a Gyvt. 161/T. § (1) bekezdése szerinti támogatás kivételével</t>
  </si>
  <si>
    <t>K4209</t>
  </si>
  <si>
    <t>ebből: óvodáztatási támogatás [Gyvt. 20/C. §]</t>
  </si>
  <si>
    <t>K4210</t>
  </si>
  <si>
    <t xml:space="preserve">ebből: az egyéb pénzbeli és természetbeni gyermekvédelmi támogatások </t>
  </si>
  <si>
    <t>K4211</t>
  </si>
  <si>
    <t>Pénzbeli kárpótlások, kártérítések</t>
  </si>
  <si>
    <t>K43</t>
  </si>
  <si>
    <t>F. Jné peren kívüli megegyezés alapján kártérítése</t>
  </si>
  <si>
    <t>K44</t>
  </si>
  <si>
    <t>ebből: kormányhivatalok által folyósított ápolási díj</t>
  </si>
  <si>
    <t>K4401</t>
  </si>
  <si>
    <t>ebből: fogyatékossági támogatás és vakok személyi járadéka</t>
  </si>
  <si>
    <t>K4402</t>
  </si>
  <si>
    <t>ebből: helyi megállapítású ápolási díj</t>
  </si>
  <si>
    <t>K4403</t>
  </si>
  <si>
    <t>ebből: mozgáskorlátozottak szerzési és átalakítási támogatása</t>
  </si>
  <si>
    <t>K4404</t>
  </si>
  <si>
    <t>ebből: megváltozott munkaképességűek illetve egészségkárosodottak kereset-kiegészítése</t>
  </si>
  <si>
    <t>K4405</t>
  </si>
  <si>
    <t>ebből: kormányhivatalok által folyósított közgyógyellátás [Szoctv.50.§ (1)-(2) bekezdése]</t>
  </si>
  <si>
    <t>K4406</t>
  </si>
  <si>
    <t>ebből: cukorbetegek támogatása</t>
  </si>
  <si>
    <t>K4407</t>
  </si>
  <si>
    <t xml:space="preserve">ebből: helyi megállapítású közgyógyellátás [Szoctv.50.§ (3) bekezdése] </t>
  </si>
  <si>
    <t>K4408</t>
  </si>
  <si>
    <t>ebből: egészségügyi szolgáltatási jogosultságra való jogosultság szociális rászorultság alapján [Szoctv. 54. §-a]</t>
  </si>
  <si>
    <t>K4409</t>
  </si>
  <si>
    <t>K45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</si>
  <si>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</t>
  </si>
  <si>
    <t>K4501</t>
  </si>
  <si>
    <t>ebből: korhatár előtti ellátás és a fegyveres testületek volt tagjai szolgálati járandósága</t>
  </si>
  <si>
    <t>K4502</t>
  </si>
  <si>
    <t>ebből: munkáltatói befizetésből finanszírozott korengedményes nyugdíj</t>
  </si>
  <si>
    <t>K4503</t>
  </si>
  <si>
    <t>ebből: átmeneti bányászjáradék</t>
  </si>
  <si>
    <t>K4504</t>
  </si>
  <si>
    <t>ebből: szénjárandóság pénzbeli megváltása</t>
  </si>
  <si>
    <t>K4505</t>
  </si>
  <si>
    <t>ebből: mecseki bányászatban munkát végzők bányászati kereset-kiegészítése</t>
  </si>
  <si>
    <t>K4506</t>
  </si>
  <si>
    <t>ebből: mezőgazdasági járadék</t>
  </si>
  <si>
    <t>K4507</t>
  </si>
  <si>
    <t>ebből: foglalkoztatást helyettesítő támogatás [Szoctv. 35. § (1) bek.]</t>
  </si>
  <si>
    <t>K4508</t>
  </si>
  <si>
    <t xml:space="preserve">ebből: polgármesterek korhatár előtti ellátása </t>
  </si>
  <si>
    <t>K4509</t>
  </si>
  <si>
    <t>K46</t>
  </si>
  <si>
    <t>ebből: hozzájárulás a lakossági energiaköltségekhez</t>
  </si>
  <si>
    <t>K4601</t>
  </si>
  <si>
    <t>ebből: lakbértámogatás</t>
  </si>
  <si>
    <t>K4602</t>
  </si>
  <si>
    <t xml:space="preserve">ebből: lakásfenntartási támogatás [Szoctv. 38. § (1) bek. a) és b) pontok] </t>
  </si>
  <si>
    <t>K4603</t>
  </si>
  <si>
    <t>ebből: adósságcsökkentési támogatás [Szoctv. 55/A. § 1. bek. b) pont]</t>
  </si>
  <si>
    <t>K4604</t>
  </si>
  <si>
    <t>ebből: természetben nyújtott lakásfenntartási támogatás [Szoctv. 47.§ (1) bek. b) pont]</t>
  </si>
  <si>
    <t>K4605</t>
  </si>
  <si>
    <t>ebből: adósságkezelési szolgáltatás keretében gáz-vagy áram fogyasztást mérő készülék biztosítása [Szoctv. 55/A. § (3) bek.]</t>
  </si>
  <si>
    <t>K4606</t>
  </si>
  <si>
    <t>K47</t>
  </si>
  <si>
    <t>ebből: állami gondozottak pénzbeli juttatásai</t>
  </si>
  <si>
    <t>K4701</t>
  </si>
  <si>
    <t>ebből: oktatásban résztvevők pénzbeli juttatásai</t>
  </si>
  <si>
    <t>K4702</t>
  </si>
  <si>
    <t>K48</t>
  </si>
  <si>
    <t>ebből: házastársi pótlék</t>
  </si>
  <si>
    <t>K4801</t>
  </si>
  <si>
    <t>ebből: Hadigondozottak Közalapítványát terhelő hadigondozotti ellátások</t>
  </si>
  <si>
    <t>K4802</t>
  </si>
  <si>
    <t>ebből: tudományos fokozattal rendelkezők nyugdíjkiegészítése</t>
  </si>
  <si>
    <t>K4803</t>
  </si>
  <si>
    <t>ebből: nemzeti gondozotti ellátások</t>
  </si>
  <si>
    <t>K4804</t>
  </si>
  <si>
    <t>ebből: nemzeti helytállásért pótlék</t>
  </si>
  <si>
    <t>K4805</t>
  </si>
  <si>
    <t>ebből: egyes nyugdíjjogi hátrányok enyhítése miatti (közszolgálati idő után járó) nyugdíj-kiegészítés</t>
  </si>
  <si>
    <t>K4806</t>
  </si>
  <si>
    <t>ebből: egyes, tartós időtartamú szabadságelvonást elszenvedettek részére járó juttatás</t>
  </si>
  <si>
    <t>K4807</t>
  </si>
  <si>
    <t>ebből: a Nemzet Színésze címet viselő színészek havi életjáradéka, művészeti nyugdíjsegélyek, balettművészeti életjáradék</t>
  </si>
  <si>
    <t>K4808</t>
  </si>
  <si>
    <t>ebből: az elhunyt akadémikusok hozzátartozóinak folyósított özvegyi- és árvaellátás</t>
  </si>
  <si>
    <t>K4809</t>
  </si>
  <si>
    <t>ebből: a Nemzet Sportolója címmel járó járadék, olimpiai járadék, idős sportolók szociális támogatása</t>
  </si>
  <si>
    <t>K4810</t>
  </si>
  <si>
    <t>ebből: életjáradék termőföldért</t>
  </si>
  <si>
    <t>K4811</t>
  </si>
  <si>
    <t>ebből: Bevándorlási és Állampolgársági Hivatal által folyósított ellátások</t>
  </si>
  <si>
    <t>K4812</t>
  </si>
  <si>
    <t>ebből: szépkorúak jubileumi juttatása</t>
  </si>
  <si>
    <t>K4813</t>
  </si>
  <si>
    <t>ebből: időskorúak járadéka [Szoctv. 32/B. § (1) bekezdése]</t>
  </si>
  <si>
    <t>K4814</t>
  </si>
  <si>
    <t>ebből: rendszeres szociális segély [Szoctv. 37. § (1) bek. a) - d) pontja]</t>
  </si>
  <si>
    <t>K4815</t>
  </si>
  <si>
    <t>ebből: önkormányzati segély [Szoctv. 45.§]</t>
  </si>
  <si>
    <t>K4816</t>
  </si>
  <si>
    <t>ebből: egyéb, az önkormányzat rendeletében megállapított juttatás</t>
  </si>
  <si>
    <t>K4817</t>
  </si>
  <si>
    <t>ebből: természetben nyújtott rendszeres szociális segély [Szoctv. 47.§ (1) bekezdés a) pontja]</t>
  </si>
  <si>
    <t>K4818</t>
  </si>
  <si>
    <t>ebből: természetben nyújtott önkormányzati segély [Szoctv. 47. § (1) bekezdés c) pontja],</t>
  </si>
  <si>
    <t>K4819</t>
  </si>
  <si>
    <t>ebből: köztemetés [Szoctv. 48.§]</t>
  </si>
  <si>
    <t>K4820</t>
  </si>
  <si>
    <t>ebből: rászorultságtól függõ normatív kedvezmények [Gyvt. 151. § (5) bekezdése]</t>
  </si>
  <si>
    <t>K4821</t>
  </si>
  <si>
    <t>ebből: önkormányzat által saját hatáskörben (nem szociális és gyermekvédelmi előírások alapján) adott pénzügyi ellátás</t>
  </si>
  <si>
    <t>K4822</t>
  </si>
  <si>
    <t>ebből: önkormányzat által saját hatáskörben (nem szociális és gyermekvédelmi előírások alapján) adott természetbeni ellátás</t>
  </si>
  <si>
    <t>K4823</t>
  </si>
  <si>
    <t>ebből: települési támogatás [Szoctv. 45.§]</t>
  </si>
  <si>
    <t>K4824</t>
  </si>
  <si>
    <t>ebből: egészségkárosodási és gyermekfelügyeleti támogatás [Szoctv. 37.§ (1) bekezdés a) és b) pontja]</t>
  </si>
  <si>
    <t>K4825</t>
  </si>
  <si>
    <t>K4</t>
  </si>
  <si>
    <t>K501</t>
  </si>
  <si>
    <t>ebből: Európai Unió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</si>
  <si>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</si>
  <si>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</si>
  <si>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</si>
  <si>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</si>
  <si>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</si>
  <si>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</si>
  <si>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</si>
  <si>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</si>
  <si>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</si>
  <si>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</si>
  <si>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</si>
  <si>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</si>
  <si>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</si>
  <si>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</si>
  <si>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</si>
  <si>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K508-01</t>
  </si>
  <si>
    <t>K508-02</t>
  </si>
  <si>
    <t>K508-03</t>
  </si>
  <si>
    <t>K508-04</t>
  </si>
  <si>
    <t>K508-05</t>
  </si>
  <si>
    <t>K508-06</t>
  </si>
  <si>
    <t>K508-07</t>
  </si>
  <si>
    <t>K508-08</t>
  </si>
  <si>
    <t>K508-09</t>
  </si>
  <si>
    <t>K508-10</t>
  </si>
  <si>
    <t>K508-11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</si>
  <si>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</si>
  <si>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</si>
  <si>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</si>
  <si>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</si>
  <si>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</si>
  <si>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</si>
  <si>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K512</t>
  </si>
  <si>
    <t>K512-01</t>
  </si>
  <si>
    <t>K512-02</t>
  </si>
  <si>
    <t>K512-03</t>
  </si>
  <si>
    <t>K512-04</t>
  </si>
  <si>
    <t>K512-05</t>
  </si>
  <si>
    <t>K512-06</t>
  </si>
  <si>
    <t>K512-07</t>
  </si>
  <si>
    <t>K512-08</t>
  </si>
  <si>
    <t>K512-09</t>
  </si>
  <si>
    <t>K512-10</t>
  </si>
  <si>
    <t>Tartalék</t>
  </si>
  <si>
    <t>K513</t>
  </si>
  <si>
    <t>ebből: általános tartalék</t>
  </si>
  <si>
    <t>K513-1</t>
  </si>
  <si>
    <t>ebből: céltartalék</t>
  </si>
  <si>
    <t>K513-2</t>
  </si>
  <si>
    <t>K5</t>
  </si>
  <si>
    <t>Immateriális javak beszerzése, létesítése</t>
  </si>
  <si>
    <t>K61</t>
  </si>
  <si>
    <t>K62</t>
  </si>
  <si>
    <t xml:space="preserve"> </t>
  </si>
  <si>
    <t>M1 autópálya lehajtó tervezési költségei</t>
  </si>
  <si>
    <t>Bocskai István Magyar-Német Két Tanítási Nyelvű Általános Iskolában futó- és sportpálya kialakítása (ebből 19 878 eFt pályázati támogatás, ami már bevételként megérkezett)</t>
  </si>
  <si>
    <t>Kossuth u. 99. szám alatt rendőrségi szolgálati lakások kialakítása (ehhez 30 000 eFt belügyminisztériumi támogatást várunk)</t>
  </si>
  <si>
    <t>Páty, Gyártelep utca és Mélyárok utca felújítása (ebből 11 976 eFt pályázati támogatás, ami már bevételként megérkezett)</t>
  </si>
  <si>
    <t>147/4 hrsz. ingatlan vételára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</si>
  <si>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</si>
  <si>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</si>
  <si>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</si>
  <si>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</si>
  <si>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</si>
  <si>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</si>
  <si>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</si>
  <si>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</si>
  <si>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</si>
  <si>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</si>
  <si>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</si>
  <si>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</si>
  <si>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</si>
  <si>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</si>
  <si>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</si>
  <si>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</si>
  <si>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</si>
  <si>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</si>
  <si>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</si>
  <si>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(=211+...+214)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</si>
  <si>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</si>
  <si>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</si>
  <si>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</si>
  <si>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</si>
  <si>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</si>
  <si>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</si>
  <si>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</si>
  <si>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</si>
  <si>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</si>
  <si>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</si>
  <si>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Felhalmozási célú támogatások az Európai Uniónak</t>
  </si>
  <si>
    <t>K88</t>
  </si>
  <si>
    <t>K89</t>
  </si>
  <si>
    <t>K8</t>
  </si>
  <si>
    <t>K1-K8</t>
  </si>
  <si>
    <t>01</t>
  </si>
  <si>
    <t>Hosszú lejáratú hitelek, kölcsönök törlesztése pénzügyi vállalkozásnak (&gt;=02)</t>
  </si>
  <si>
    <t>K9111</t>
  </si>
  <si>
    <t>02</t>
  </si>
  <si>
    <t>ebből: fedezeti ügyletek nettó kiadásai</t>
  </si>
  <si>
    <t>03</t>
  </si>
  <si>
    <t>Likviditási célú hitelek, kölcsönök törlesztése pénzügyi vállalkozásnak</t>
  </si>
  <si>
    <t>K9112</t>
  </si>
  <si>
    <t>04</t>
  </si>
  <si>
    <t>Rövid lejáratú hitelek, kölcsönök törlesztése pénzügyi vállalkozásnak (&gt;=05)</t>
  </si>
  <si>
    <t>K9113</t>
  </si>
  <si>
    <t>05</t>
  </si>
  <si>
    <t>K9113-1</t>
  </si>
  <si>
    <t>06</t>
  </si>
  <si>
    <t>Hitel-, kölcsöntörlesztés államháztartáson kívülre (=01+03+04)</t>
  </si>
  <si>
    <t>K911</t>
  </si>
  <si>
    <t>07</t>
  </si>
  <si>
    <t>Forgatási célú belföldi értékpapírok vásárlása (&gt;=08+09)</t>
  </si>
  <si>
    <t>K9121</t>
  </si>
  <si>
    <t>08</t>
  </si>
  <si>
    <t>ebből: befektetési jegyek</t>
  </si>
  <si>
    <t>09</t>
  </si>
  <si>
    <t>ebből: kárpótlási jegyek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</si>
  <si>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</si>
  <si>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</si>
  <si>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</si>
  <si>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</si>
  <si>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 (&gt;=13+14+15)</t>
  </si>
  <si>
    <t>K9124</t>
  </si>
  <si>
    <t>Belföldi kötvények beváltása</t>
  </si>
  <si>
    <t>K9125</t>
  </si>
  <si>
    <t>Éven túli lejáratú belföldi értékpapírok beváltása (&gt;=18)</t>
  </si>
  <si>
    <t>K9126</t>
  </si>
  <si>
    <t>Belföldi értékpapírok kiadásai (=07+10+11+12+16+17)</t>
  </si>
  <si>
    <t>K912</t>
  </si>
  <si>
    <t>Államháztartáson belüli megelőlegezések folyósítása</t>
  </si>
  <si>
    <t>K913</t>
  </si>
  <si>
    <t>21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</si>
  <si>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</si>
  <si>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</si>
  <si>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</si>
  <si>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</si>
  <si>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</si>
  <si>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</si>
  <si>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</si>
  <si>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</si>
  <si>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</si>
  <si>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</si>
  <si>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</si>
  <si>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</si>
  <si>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</si>
  <si>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</si>
  <si>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(=26+27)</t>
  </si>
  <si>
    <t>K919</t>
  </si>
  <si>
    <t>Belföldi finanszírozás kiadásai (=06+19+…+25+28)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</si>
  <si>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</si>
  <si>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</si>
  <si>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</si>
  <si>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</si>
  <si>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</si>
  <si>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 (&gt;=33)</t>
  </si>
  <si>
    <t>K923</t>
  </si>
  <si>
    <t>Hitelek, kölcsönök törlesztése külföldi kormányoknak és nemzetközi szervezeteknek</t>
  </si>
  <si>
    <t>K924</t>
  </si>
  <si>
    <t>Hitelek, kölcsönök törlesztése külföldi pénzintézeteknek (&gt;=36)</t>
  </si>
  <si>
    <t>K925</t>
  </si>
  <si>
    <t>Külföldi finanszírozás kiadásai (=30+31+32+34+35)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</si>
  <si>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</si>
  <si>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</si>
  <si>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</si>
  <si>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</si>
  <si>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</si>
  <si>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(=29+37+38+39)</t>
  </si>
  <si>
    <t>K9</t>
  </si>
  <si>
    <t>K1-K9</t>
  </si>
  <si>
    <t>KIADÁSI ELŐIRÁNYZAT</t>
  </si>
  <si>
    <t>TARTALÉKOK ÖSSZESEN</t>
  </si>
  <si>
    <t>Címzett tartalékok összesen</t>
  </si>
  <si>
    <t xml:space="preserve">Nagypince felújítása és állagmegőrzése </t>
  </si>
  <si>
    <t>Pincehegy víziközmű-fejlesztési feladatainak tervezési feladatai</t>
  </si>
  <si>
    <t>"Fő utca" program tervezési költsége</t>
  </si>
  <si>
    <t>Idősek Napköziotthonának létrehozása + 2016. évi működési költségek 2016. szeptember 1-jei tervezett indulással</t>
  </si>
  <si>
    <t>Máltai Szeretetszolgálat részére átvállalt kötelező önkormányzati feladat finanszírozása</t>
  </si>
  <si>
    <t>HPV védőoltás 2016</t>
  </si>
  <si>
    <t>Bocskai István Magyar-Német Két Tanítási Nyelvű Általános Iskola kérelme 2016. évi kiadásokhoz való hozzájárulásra</t>
  </si>
  <si>
    <t>Bocskai István Két Tanítási Nyelvű Általános Iskolában kazán beüzemelésének költségei</t>
  </si>
  <si>
    <t>Pátyolgató Óvoda Maci Csoportjába vízlágyító felszerelése a fűtési rendszer működtetéséhez</t>
  </si>
  <si>
    <t>HÍD Gyermekjóléti és Szociális Központ finanszírozása</t>
  </si>
  <si>
    <t>Katolikus ravatalozó vételára</t>
  </si>
  <si>
    <t>Globomax szavazórendszer bővítése</t>
  </si>
  <si>
    <t>Közvilágítási hálózat bővítése</t>
  </si>
  <si>
    <t>Működéshez szükséges bútorbeszerzés, tárgyi eszközök beszerzése az önkormányzatnál és a Polgármesteri Hivatalban</t>
  </si>
  <si>
    <t>Informatikai eszközbeszerzés és fejlesztés a Polgármesteri Hivatalban és a Pátyolgató Óvodában</t>
  </si>
  <si>
    <t>Páty, 631 hrsz. alatti élőfüves MLSZ labdarúgó-pálya fenntartási kiadásai</t>
  </si>
  <si>
    <t>Települési rágcsálóirtási feladatok finanszírozása</t>
  </si>
  <si>
    <t xml:space="preserve">Pátyolgató Óvoda 2016. évi eszközfejlesztése </t>
  </si>
  <si>
    <t>Útépítések és útfelújítások előirányzata</t>
  </si>
  <si>
    <t>Pincehegyi infrastruktúra fejlesztésének kivitelezési költségei</t>
  </si>
  <si>
    <t>Műfüves labdarúgópálya kialakításához pályázati önrész</t>
  </si>
  <si>
    <t>Országzászló körüli tér kivitelezése</t>
  </si>
  <si>
    <t>Kossuth utcai kerekeskút felújítása, illetve a Trobágyi úton kőkereszt állítása</t>
  </si>
  <si>
    <t>Katolikus templom körüli parkoló kialakítása</t>
  </si>
  <si>
    <t>PVK Nkft. által üzemeltetett hulladékudvar fejlesztési kiadásai</t>
  </si>
  <si>
    <t>2016. évi testvértelepülési kapcsolatok rendezvényeinek kiadásai</t>
  </si>
  <si>
    <t>Pincefalvak Szövetségének 2016. találkozója Pátyon</t>
  </si>
  <si>
    <t>TÁMOGATÁS-FELHASZNÁLÁSI ÜTEMTERV 2016
PVK Nkft.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</si>
  <si>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</si>
  <si>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</si>
  <si>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</si>
  <si>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</si>
  <si>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</si>
  <si>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</si>
  <si>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</si>
  <si>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</si>
  <si>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</si>
  <si>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</si>
  <si>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</si>
  <si>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</si>
  <si>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összesen</t>
  </si>
  <si>
    <t>Személyi juttatások</t>
  </si>
  <si>
    <t>Bruttó Illetmények, cafetéria, járulékok</t>
  </si>
  <si>
    <t>Közmunkások bérkiegészítése 30% 7 főre (79 155 Ft 30%-a)</t>
  </si>
  <si>
    <t>Anyag és egyéb költségek</t>
  </si>
  <si>
    <t>Belterületi települési hulladék kezelés</t>
  </si>
  <si>
    <t>Belterületi útkarbantartás</t>
  </si>
  <si>
    <t>Önkormányzati árkok, csapadékvíz elvezetők, hidak karbantartása</t>
  </si>
  <si>
    <t>Útszóró só, homok beszerzése, KRESZ táblák, utcatáblák karbantartása</t>
  </si>
  <si>
    <t>Önkormányzati épületek karbantartása (15 épület), terek, sétányok gondozása, közvilágítás karbantartása</t>
  </si>
  <si>
    <t>Önkormányzati zöldterületek gondozása, kezelése, Széchenyi tér, sétány, stb.</t>
  </si>
  <si>
    <t>PVK Nkft. gépjárművek és gépek javítása</t>
  </si>
  <si>
    <t>PVK Nkft. kötelező biztosítás</t>
  </si>
  <si>
    <t>Falugondnok dologi kiadásai (gép, eszköz, munkaruha, üzemanyag, stb.)</t>
  </si>
  <si>
    <t>Tisztítószerek beszerzése (általános iskola)</t>
  </si>
  <si>
    <t>Karbantartás, kisjavítási szolgáltatás (általános iskola)</t>
  </si>
  <si>
    <t>Kisrágcsálók irtása 11 épületben évente kétszer</t>
  </si>
  <si>
    <t>Polgármesteri Hivatal, védőnői helyiségek, rendelők tisztítószer-beszerzése, üzemeltetése</t>
  </si>
  <si>
    <t>Összes támogatásként átadott forrás</t>
  </si>
  <si>
    <t>munkakör</t>
  </si>
  <si>
    <t>besorolás</t>
  </si>
  <si>
    <t>költségvetési sor száma</t>
  </si>
  <si>
    <t>előrelépés ideje</t>
  </si>
  <si>
    <t>név</t>
  </si>
  <si>
    <t>alapilletmény</t>
  </si>
  <si>
    <t>egyéb kötelező pótlék / illetménykiegészités</t>
  </si>
  <si>
    <t>nyelvvizsga pótlék</t>
  </si>
  <si>
    <t>egyéb feltételhez kötött pótlék / munkáltatói pótlék</t>
  </si>
  <si>
    <t>vezetői pótlék</t>
  </si>
  <si>
    <t>eltérités mértéke</t>
  </si>
  <si>
    <t>eltérités időpontja</t>
  </si>
  <si>
    <t>eltérités összege</t>
  </si>
  <si>
    <t>havi illetmény</t>
  </si>
  <si>
    <t>aktiv  hónapok száma</t>
  </si>
  <si>
    <t>előre sorolás miatti év közbeni korrekció teljes évre</t>
  </si>
  <si>
    <t>törvény szerinti illetmények, munkabérek</t>
  </si>
  <si>
    <t>normatív jutalmak</t>
  </si>
  <si>
    <t>Béren kívüli juttatások / év</t>
  </si>
  <si>
    <t>Közlekedési költségtérítés / év</t>
  </si>
  <si>
    <t>Egyéb költségtérítések / év</t>
  </si>
  <si>
    <t>Foglalkoztatottak egyéb személyi juttatásai</t>
  </si>
  <si>
    <t>Foglalkoztatottak személyi juttatásai</t>
  </si>
  <si>
    <t>Külső személyi juttatások</t>
  </si>
  <si>
    <t>SZEMÉLYI JUTTATÁSOK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</si>
  <si>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</si>
  <si>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</si>
  <si>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</si>
  <si>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</si>
  <si>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</si>
  <si>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</si>
  <si>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</si>
  <si>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>Munkaadókat terhelő járulékok és szociális hozzájárulási adó</t>
  </si>
  <si>
    <t>ÖNKORMÁNYZAT</t>
  </si>
  <si>
    <t>polgármester</t>
  </si>
  <si>
    <t>Székely László</t>
  </si>
  <si>
    <t>alpolgármester</t>
  </si>
  <si>
    <t>Szabó István</t>
  </si>
  <si>
    <t>Bálint Balázs dr.</t>
  </si>
  <si>
    <t>képviselő</t>
  </si>
  <si>
    <t>Bognár András dr.</t>
  </si>
  <si>
    <t>Gábor Ákos</t>
  </si>
  <si>
    <t>Monostori Ernő dr.</t>
  </si>
  <si>
    <t>Sági György</t>
  </si>
  <si>
    <t>Somogyi Farkas Tamás</t>
  </si>
  <si>
    <t>Szeitz Zsolt</t>
  </si>
  <si>
    <t>Temesszentandrási Gábor Gujdó</t>
  </si>
  <si>
    <t>bizottsági tag</t>
  </si>
  <si>
    <t>Biernaczky Miklós</t>
  </si>
  <si>
    <t>Kemény Endre</t>
  </si>
  <si>
    <t>Kollár Tamás</t>
  </si>
  <si>
    <t>Kristóf Sarolta</t>
  </si>
  <si>
    <t>Szenczi Győzőné</t>
  </si>
  <si>
    <t>Vida Sándor</t>
  </si>
  <si>
    <t>Polgár Anna</t>
  </si>
  <si>
    <t>Ondrik Jánosné</t>
  </si>
  <si>
    <t>Somlai Mónika</t>
  </si>
  <si>
    <t>Szalainé Pintér Boglárka</t>
  </si>
  <si>
    <t>Kttv.</t>
  </si>
  <si>
    <t>dr. Tarjányi Tamás</t>
  </si>
  <si>
    <t>0%</t>
  </si>
  <si>
    <t>Veres Erika</t>
  </si>
  <si>
    <t>2012.03.01</t>
  </si>
  <si>
    <t>Király Anna</t>
  </si>
  <si>
    <t>7%</t>
  </si>
  <si>
    <t>2013.01.01</t>
  </si>
  <si>
    <t>Ottó Szilvia</t>
  </si>
  <si>
    <t>személyi bér</t>
  </si>
  <si>
    <t>2015.12.01.</t>
  </si>
  <si>
    <t>Kovács Erika</t>
  </si>
  <si>
    <t>Pénzügyi Irodavezető</t>
  </si>
  <si>
    <t>Ács Mónika</t>
  </si>
  <si>
    <t>Baán Viktória</t>
  </si>
  <si>
    <t>Badacsonyi Zoltán dr.</t>
  </si>
  <si>
    <t>Balasiné Póta Edit</t>
  </si>
  <si>
    <t>Báldogi Éva</t>
  </si>
  <si>
    <t>Csóka Gabriella</t>
  </si>
  <si>
    <t>Dvorszki Istvánné</t>
  </si>
  <si>
    <t>Husz Györgyné</t>
  </si>
  <si>
    <t>Kovács Judit</t>
  </si>
  <si>
    <t>László Ildikó</t>
  </si>
  <si>
    <t>Majda Anikó</t>
  </si>
  <si>
    <t>Paniti Gyöngyi</t>
  </si>
  <si>
    <t>Polgár Sándorné</t>
  </si>
  <si>
    <t>Schubert Sándor</t>
  </si>
  <si>
    <t>Szabados Zsuzsanna</t>
  </si>
  <si>
    <t>Szokodi Edina</t>
  </si>
  <si>
    <t>Tóth Béla</t>
  </si>
  <si>
    <t>Váci Péter</t>
  </si>
  <si>
    <t>Vida Mónika</t>
  </si>
  <si>
    <t>műszaki ügyintéző</t>
  </si>
  <si>
    <t>ÓVODAPEDAGÓGUS</t>
  </si>
  <si>
    <t>Ped.2/12</t>
  </si>
  <si>
    <t>ACZÉL LÁSZLÓNÉ</t>
  </si>
  <si>
    <t>DAJKA</t>
  </si>
  <si>
    <t>C5</t>
  </si>
  <si>
    <t>BIKALI ALMASÁN KATALIN</t>
  </si>
  <si>
    <t>Ped.2/13</t>
  </si>
  <si>
    <t>BUCZKÓ KATALIN</t>
  </si>
  <si>
    <t>Ped.1/12</t>
  </si>
  <si>
    <t>CSONKA JÁNOSNÉ</t>
  </si>
  <si>
    <t>Ped.1/10</t>
  </si>
  <si>
    <t>CSULAKNÉ KIRÁLYCSIK SAROLTA</t>
  </si>
  <si>
    <t>ÓVODAVEZETŐ</t>
  </si>
  <si>
    <t>Ped.2/10</t>
  </si>
  <si>
    <t>DEMÉNY ERIKA</t>
  </si>
  <si>
    <t>Ped.1/9</t>
  </si>
  <si>
    <t>DOMBINÉ SIMON MÁRIA</t>
  </si>
  <si>
    <t>C10</t>
  </si>
  <si>
    <t>DURUCZNÉ BUZÁS ILDIKÓ</t>
  </si>
  <si>
    <t>PEDAGÓGIAI ASSZISZTENS</t>
  </si>
  <si>
    <t>C4</t>
  </si>
  <si>
    <t>FÜLEKI ILDIKÓ ROZÁLIA</t>
  </si>
  <si>
    <t>Gyak/1</t>
  </si>
  <si>
    <t>GAPARICS ORSOLYA</t>
  </si>
  <si>
    <t>Ped.1/5</t>
  </si>
  <si>
    <t>HAJAS ÁGNES</t>
  </si>
  <si>
    <t>HORVÁTH JUDIT</t>
  </si>
  <si>
    <t>JÁNOSI ZOLTÁNNÉ</t>
  </si>
  <si>
    <t>JUHÁSZ JÁNOSNÉ</t>
  </si>
  <si>
    <t>KISS ISTVÁNNÉ</t>
  </si>
  <si>
    <t>LOGOPÉDUS</t>
  </si>
  <si>
    <t>Ped.1/13</t>
  </si>
  <si>
    <t>KÓTI ILONA</t>
  </si>
  <si>
    <t>TAKARÍTÓ</t>
  </si>
  <si>
    <t>KOVÁCS JÚLIA</t>
  </si>
  <si>
    <t>KOVÁCS NIKOLETT</t>
  </si>
  <si>
    <t>B10</t>
  </si>
  <si>
    <t>LAKATOS ISTVÁNNÉ</t>
  </si>
  <si>
    <t>Gyak./1</t>
  </si>
  <si>
    <t>LEVELEKI TÜNDE</t>
  </si>
  <si>
    <t>Ped.1/7</t>
  </si>
  <si>
    <t>MAJOR MELINDA</t>
  </si>
  <si>
    <t>B9</t>
  </si>
  <si>
    <t>MIKE ARANKA</t>
  </si>
  <si>
    <t>2018.01.01</t>
  </si>
  <si>
    <t>MIZSAIKNÉ REICHENBERGER ZSUZSANNA</t>
  </si>
  <si>
    <t>C6</t>
  </si>
  <si>
    <t>MÓD KÁROLYNÉ</t>
  </si>
  <si>
    <t>ÓVODA TITKÁR</t>
  </si>
  <si>
    <t>MÓNOSNÉ VASUTA TERÉZIA</t>
  </si>
  <si>
    <t>NAGYNÉ SALLAI REGINA</t>
  </si>
  <si>
    <t>Ped.1/14</t>
  </si>
  <si>
    <t>NYITRAINÉ MALINKA IBOLYA</t>
  </si>
  <si>
    <t>C8</t>
  </si>
  <si>
    <t>PALATINUSZNÉ LACZKÓ ERZSÉBET</t>
  </si>
  <si>
    <t>PAPP ZOLTÁN ISTVÁNNÉ</t>
  </si>
  <si>
    <t>Ped.1/4</t>
  </si>
  <si>
    <t>PERGEL ZSUZSANNA</t>
  </si>
  <si>
    <t>D13</t>
  </si>
  <si>
    <t>POLACSEK ISTVÁNNÉ</t>
  </si>
  <si>
    <t>REKETTYEI-PÜSPÖKI BEATRIX IRÉN</t>
  </si>
  <si>
    <t>SIMONNÉ PALATINUSZ SZILVIA</t>
  </si>
  <si>
    <t>C1</t>
  </si>
  <si>
    <t>SIMON NIKOLETT</t>
  </si>
  <si>
    <t>STEFÁNNÉ ROKALY ELVIRA</t>
  </si>
  <si>
    <t>SUTA MELINDA</t>
  </si>
  <si>
    <t>SZECSKÓ ZSUZSANNA</t>
  </si>
  <si>
    <t>Ped.2/15</t>
  </si>
  <si>
    <t>SZÉPE BÁLINTNÉ DR.</t>
  </si>
  <si>
    <t>E9</t>
  </si>
  <si>
    <t>SZILI MAGDOLNA</t>
  </si>
  <si>
    <t>Ped.1/3</t>
  </si>
  <si>
    <t>SZÖLLŐSI MARGIT VERONIKA</t>
  </si>
  <si>
    <t>KONYHAI DOLGOZÓ</t>
  </si>
  <si>
    <t>C9</t>
  </si>
  <si>
    <t>SZÖLLŐSINÉ ROKALY EDINA</t>
  </si>
  <si>
    <t>C3</t>
  </si>
  <si>
    <t>SZŰCS TÜNDE ÉVA</t>
  </si>
  <si>
    <t>TANKA TIBORNÉ</t>
  </si>
  <si>
    <t>TILLINÉ VÁZSONYI MARGIT</t>
  </si>
  <si>
    <t>TÓTH JÓZSEFNÉ</t>
  </si>
  <si>
    <t>URBÁNNÉ BERECZKI KATALIN</t>
  </si>
  <si>
    <t>Ped.2/11</t>
  </si>
  <si>
    <t>VASAS PIROSKA</t>
  </si>
  <si>
    <t>VASUTÁNÉ VARGA RENÁTA</t>
  </si>
  <si>
    <t>GYÓGYPEDAGÓGUS</t>
  </si>
  <si>
    <t>Ped.1/6</t>
  </si>
  <si>
    <t>VASS BARBARA</t>
  </si>
  <si>
    <t>VÉKONY ÉVA</t>
  </si>
  <si>
    <t>Újvári Beatrix</t>
  </si>
  <si>
    <t>Boda Sarolta</t>
  </si>
  <si>
    <t>Nagy Marcell</t>
  </si>
  <si>
    <t>Kollár Péter</t>
  </si>
  <si>
    <t>Nagy Annamária</t>
  </si>
  <si>
    <t>változás hatálya</t>
  </si>
  <si>
    <t>1 fő pszichológus foglalkoztatásának a támogatása a Máltai Szeretetszolgálatnál</t>
  </si>
  <si>
    <t xml:space="preserve">Páty 950/2 hrsz. ingatlan megvásárlásához </t>
  </si>
  <si>
    <t>2818 hrsz. kivett út vételi ajánlatára előirányzat</t>
  </si>
  <si>
    <t>2823 hrsz. kivett út vételi ajánlatára előirányzat</t>
  </si>
  <si>
    <t>2835 hrsz. kivett út vételi ajánlatára előirányzat</t>
  </si>
  <si>
    <t>2851 hrsz. kivett út vételi ajánlatára előirányzat</t>
  </si>
  <si>
    <t>2874 hrsz. kivett út vételi ajánlatára előirányzat</t>
  </si>
  <si>
    <t>Duna-Vértes Regionális Hulladékgazdálkodási Tanács rendkívüli tagdíjbefizetése</t>
  </si>
  <si>
    <t>Pátyi Református Egyházközséggel kötendő bérleti szerződéshez előirányzat biztosítása</t>
  </si>
  <si>
    <t>Pátyi Református Egyházközséggel kegyeleti közszolgáltatási szerződés megkötése</t>
  </si>
  <si>
    <t>Roma Nemzetiségi Önkormányzat részére vissza nem térítendő támogatás biztosítása</t>
  </si>
  <si>
    <t>116/2016. (IV. 14.)</t>
  </si>
  <si>
    <t>Telki úton kihelyezendő korlát kivitelezési költségei</t>
  </si>
  <si>
    <t>127/2016. (IV. 14.)</t>
  </si>
  <si>
    <t>Budakörnyéki Közterület-felügyelethez való csatlakozáshoz szükséges előirányzat biztosítása</t>
  </si>
  <si>
    <t>129/2016. (IV. 14.)</t>
  </si>
  <si>
    <t>Mészárosné Kakuk Zsuzsanna számára ingatlan felújítási költségek megtérítése</t>
  </si>
  <si>
    <t>141/2016. (IV: 29.)</t>
  </si>
  <si>
    <t>pályázat hirdetése a pátyi lakosok számára nemzeti színű zászló igénylésére</t>
  </si>
  <si>
    <t>143/2016. (IV. 29.)</t>
  </si>
  <si>
    <t>Mobil City Mérnöki Tanácsadó Bt. megbízása a Közlekedési Intézkedési Terv elkészítésére</t>
  </si>
  <si>
    <t>Solidus Kft. megbízása a 1120-1153 hrsz. ingatlanok szennyvíz-ellátásának a tervezésével</t>
  </si>
  <si>
    <t>150/2016. (IV. 29.)</t>
  </si>
  <si>
    <t>Maturitas Kft. megbízása a KEHOP-5.2.9. pályázat előkészítésével</t>
  </si>
  <si>
    <t>9.K.27.343/2015/16. számú bírósági ítélet végrehajtásához előirányzat biztosítása</t>
  </si>
  <si>
    <t>Tandem Mérnökiroda Kft. megbízása kerékpárút nyomvonal kidolgozására</t>
  </si>
  <si>
    <t>157/2016. (V. 4.)</t>
  </si>
  <si>
    <t>közszolgáltatási szerződés a Pátyi Római Katolikus Plébániával</t>
  </si>
  <si>
    <t>Kisszelmenc település támogatása</t>
  </si>
  <si>
    <t>176/2016. (V. 26.)</t>
  </si>
  <si>
    <t>Iskolai futópálya kivitelezési költségeihez pótlólagos előirányzat biztosítása</t>
  </si>
  <si>
    <t>184/2016. (V. 26.)</t>
  </si>
  <si>
    <t>Közműfejlesztési hozzájárulások visszafizetése</t>
  </si>
  <si>
    <t>186/2016. (V. 26.)</t>
  </si>
  <si>
    <t>2017. évi pályázatokhoz önrész biztosítása (VEKOP-5.3.2-15, VEKOP-6.1.1-15, BM önkormányzati feladatellátás)</t>
  </si>
  <si>
    <t>189/2016. (V. 26.)</t>
  </si>
  <si>
    <t>190/2016. (V. 26.)</t>
  </si>
  <si>
    <t>95/2016(III.23.)</t>
  </si>
  <si>
    <t>96/2016(III.23.)</t>
  </si>
  <si>
    <t>Polgár Gizella részére jutalom (br. 200.000*1,27)</t>
  </si>
  <si>
    <t>Szabó Andrásné részére jutalom (br. 200.000*1,27)</t>
  </si>
  <si>
    <t>Nyitrainé Malinka Ibolya n. 200.000</t>
  </si>
  <si>
    <t>191/2016. (V. 26.)</t>
  </si>
  <si>
    <t>megjegyzés</t>
  </si>
  <si>
    <t>szavazórendszer bővítése</t>
  </si>
  <si>
    <t>Kozel Dorottya</t>
  </si>
  <si>
    <t>beruházási ügyintéző</t>
  </si>
  <si>
    <t>Önkormányzatok működési támogatásai</t>
  </si>
  <si>
    <t xml:space="preserve">Működési célú visszatérítendő támogatások, kölcsönök visszatérülése államháztartáson belülről 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</si>
  <si>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</si>
  <si>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</si>
  <si>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>Felhalmozási célú visszatérítendő támogatások, kölcsönök visszatérülése államháztartáson belülről</t>
  </si>
  <si>
    <t xml:space="preserve">Felhalmozási célú visszatérítendő támogatások, kölcsönök igénybevétele államháztartáson belülről </t>
  </si>
  <si>
    <t xml:space="preserve">Egyéb felhalmozási célú támogatások bevételei államháztartáson belülről </t>
  </si>
  <si>
    <t xml:space="preserve">Jövedelemadók </t>
  </si>
  <si>
    <t xml:space="preserve">Szociális hozzájárulási adó és járulékok </t>
  </si>
  <si>
    <t xml:space="preserve">Bérhez és foglalkoztatáshoz kapcsolódó adók </t>
  </si>
  <si>
    <t xml:space="preserve">Vagyoni tipusú adók </t>
  </si>
  <si>
    <t>Értékesítési és forgalmi adók</t>
  </si>
  <si>
    <t xml:space="preserve">Fogyasztási adók  </t>
  </si>
  <si>
    <t>Gépjárműadók</t>
  </si>
  <si>
    <t xml:space="preserve">Egyéb áruhasználati és szolgáltatási adók  </t>
  </si>
  <si>
    <t xml:space="preserve">Termékek és szolgáltatások adói </t>
  </si>
  <si>
    <t xml:space="preserve">Egyéb közhatalmi bevételek </t>
  </si>
  <si>
    <t xml:space="preserve">SZEMÉLYI JUTTATÁSOK </t>
  </si>
  <si>
    <t xml:space="preserve">MUNKAADÓKAT TERHELŐ JÁRULÉKOK ÉS SZOCIÁLIS HOZZÁJÁRULÁSI ADÓ                                                </t>
  </si>
  <si>
    <t xml:space="preserve">Készletbeszerzés </t>
  </si>
  <si>
    <t xml:space="preserve">Kommunikációs szolgáltatások </t>
  </si>
  <si>
    <t>Szolgáltatási kiadások</t>
  </si>
  <si>
    <t>Kiküldetések, reklám- és propagandakiadások</t>
  </si>
  <si>
    <t>Különféle befizetések és egyéb dologi kiadások</t>
  </si>
  <si>
    <t>DOLOGI KIADÁSOK</t>
  </si>
  <si>
    <t>147/2016. (IV.29.) szellemi termék</t>
  </si>
  <si>
    <t>büszkeségpontok pályázathoz önrész-KKETTKK-56 (teljes pályázat 2.476.762)</t>
  </si>
  <si>
    <t>futópálya- támfalépítés</t>
  </si>
  <si>
    <t>249/2016 (VI.22.)</t>
  </si>
  <si>
    <t>241/2016 (VI.16.)</t>
  </si>
  <si>
    <t>futópálya- röplabdapálya alá csap.víz szikkasztó kiváltása</t>
  </si>
  <si>
    <t>252/2016 (VI.22.)</t>
  </si>
  <si>
    <t>futópálya-labdafogó háló</t>
  </si>
  <si>
    <t>253/2016 (VI.22.)</t>
  </si>
  <si>
    <t>110/2016. (IV. 14.)</t>
  </si>
  <si>
    <t>Védőnői Szolgálat ablakcseréje</t>
  </si>
  <si>
    <t>Ösztöndíj létrehozása a tehetséges pátyi gyerekekért</t>
  </si>
  <si>
    <t>Jégpálya kialakítása 2015/2016 telén</t>
  </si>
  <si>
    <t>eredeti előirányzat</t>
  </si>
  <si>
    <t>módosított előirányzat</t>
  </si>
  <si>
    <t>Működési célú visszatérítendő támogatások, kölcsönök igénybevétele államháztartáson belülről</t>
  </si>
  <si>
    <t>Egyéb működési célú támogatások bevételei államháztartáson belülről</t>
  </si>
  <si>
    <t xml:space="preserve">Felhalmozási célú visszatérítendő támogatások, kölcsönök visszatérülése államháztartáson belülről </t>
  </si>
  <si>
    <t>Egyéb felhalmozási célú támogatások bevételei államháztartáson belülről</t>
  </si>
  <si>
    <t>Jövedelemadók</t>
  </si>
  <si>
    <t>Bérhez és foglalkoztatáshoz kapcsolódó adók</t>
  </si>
  <si>
    <t>Vagyoni tipusú adók</t>
  </si>
  <si>
    <t>Felhalmozási célú visszatérítendő támogatások, kölcsönök visszatérülése államháztartáson kívülről</t>
  </si>
  <si>
    <t>Egyéb felhalmozási célú átvett pénzeszközök</t>
  </si>
  <si>
    <t xml:space="preserve">KÖLTSÉGVETÉSI BEVÉTELEK </t>
  </si>
  <si>
    <t>MŰKÖDÉSI CÉLÚ ÁTVETT PÉNZESZKÖZÖK</t>
  </si>
  <si>
    <t>Egyéb működési célú átvett pénzeszközök</t>
  </si>
  <si>
    <t>ÖNKORMÁNYZAT ÖSSZESEN</t>
  </si>
  <si>
    <t xml:space="preserve">Családi támogatások </t>
  </si>
  <si>
    <t>Betegséggel kapcsolatos (nem társadalombiztosítási) ellátások</t>
  </si>
  <si>
    <t xml:space="preserve">Foglalkoztatással, munkanélküliséggel kapcsolatos ellátások </t>
  </si>
  <si>
    <t>Lakhatással kapcsolatos ellátások</t>
  </si>
  <si>
    <t xml:space="preserve">Intézményi ellátottak pénzbeli juttatásai </t>
  </si>
  <si>
    <t xml:space="preserve">Egyéb nem intézményi ellátások </t>
  </si>
  <si>
    <t>EGYÉB MŰKÖDÉSI CÉLÚ KIADÁSOK</t>
  </si>
  <si>
    <t xml:space="preserve">Ingatlanok beszerzése, létesítése </t>
  </si>
  <si>
    <t>BERUHÁZÁSOK</t>
  </si>
  <si>
    <t xml:space="preserve">FELÚJÍTÁSOK </t>
  </si>
  <si>
    <t>Felhalmozási célú visszatérítendő támogatások, kölcsönök nyújtása államháztartáson belülre</t>
  </si>
  <si>
    <t xml:space="preserve">Felhalmozási célú visszatérítendő támogatások, kölcsönök törlesztése államháztartáson belülre </t>
  </si>
  <si>
    <t>Egyéb felhalmozási célú támogatások államháztartáson belülre</t>
  </si>
  <si>
    <t>Felhalmozási célú garancia- és kezességvállalásból származó kifizetés államháztartáson kívülre</t>
  </si>
  <si>
    <t xml:space="preserve">Felhalmozási célú visszatérítendő támogatások, kölcsönök nyújtása államháztartáson kívülre </t>
  </si>
  <si>
    <t>Egyéb felhalmozási célú támogatások államháztartáson kívülre</t>
  </si>
  <si>
    <t>EGYÉB FELHALMOZÁSI CÉLÚ KIADÁSOK</t>
  </si>
  <si>
    <t>Belföldi finanszírozás kiadásai</t>
  </si>
  <si>
    <t xml:space="preserve">Külföldi finanszírozás kiadásai </t>
  </si>
  <si>
    <t xml:space="preserve">KÖLTSÉGVETÉSI KIADÁSOK </t>
  </si>
  <si>
    <t>ELLÁTOTTAK PÉNZBELI JUTTATÁSAI</t>
  </si>
  <si>
    <t>Működési célú támogatások államháztartáson belülről</t>
  </si>
  <si>
    <t>Közhatalmi bevételek</t>
  </si>
  <si>
    <t>Működési célú átvett pénzeszközök</t>
  </si>
  <si>
    <t>Felhalmozási célú támogatások államháztartáson belülről</t>
  </si>
  <si>
    <t>Felhalmozási célú bevételek</t>
  </si>
  <si>
    <t>Felhalmozási célú átvett pénzeszközök</t>
  </si>
  <si>
    <t>Finanszírozási bevételek</t>
  </si>
  <si>
    <t>Maradvány igénybevétel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</si>
  <si>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</si>
  <si>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</si>
  <si>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</si>
  <si>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</si>
  <si>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</si>
  <si>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</si>
  <si>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Általános tartalék</t>
  </si>
  <si>
    <t>Céltartalék</t>
  </si>
  <si>
    <t>ebből: Központi, irányító szervi támogatások folyósítás</t>
  </si>
  <si>
    <t>Külföldi finanszírozás kiadásai</t>
  </si>
  <si>
    <t>ÖSSZES BEVÉTELI ELŐIRÁNYZAT</t>
  </si>
  <si>
    <t>Központi, irányító szervi támogatás bevételei</t>
  </si>
  <si>
    <t>Központi, irányító szervi támogatások kiadásai</t>
  </si>
  <si>
    <t>változás</t>
  </si>
  <si>
    <t>Általános tartalék (szabadon felhasználható)</t>
  </si>
  <si>
    <t>Belső finanszírozás miatti korrekció</t>
  </si>
  <si>
    <t>Kt. határozat száma</t>
  </si>
  <si>
    <t>152 780 Ft túlköltés</t>
  </si>
  <si>
    <t>46/2016. (II.16.)</t>
  </si>
  <si>
    <t>orvosi rendelő megvásárlásához</t>
  </si>
  <si>
    <t>utak megvásárlásához</t>
  </si>
  <si>
    <t>90/2016. (III. 23.)</t>
  </si>
  <si>
    <t>K61, K67</t>
  </si>
  <si>
    <t>K62, K67</t>
  </si>
  <si>
    <t>395 000 Ft Labouff Zsuzsa tervezés K62, 30 000 Ft épület vizsgálat</t>
  </si>
  <si>
    <t>K-51203</t>
  </si>
  <si>
    <t>K312, K351</t>
  </si>
  <si>
    <t>1 mFt Polgármesteri Hivatal, 400 eFt óvoda előirányzatra: K63, K67</t>
  </si>
  <si>
    <t>K337, Kk15</t>
  </si>
  <si>
    <t>685 000, 1 803 400 Mobil City Kft.</t>
  </si>
  <si>
    <t>Solidus Kft. K62, K67 2 329 921 nettó</t>
  </si>
  <si>
    <t>MLSZ-nek elutalva, K62</t>
  </si>
  <si>
    <t>91/2016. (III. 23.)</t>
  </si>
  <si>
    <t>támogatás nyújtása a Pátyi Sportegyesület részére sportöltöző felújítására</t>
  </si>
  <si>
    <t>INO épület tervezésének költsége</t>
  </si>
  <si>
    <t>INO épületének sugárzástechnológiai vizsgálata</t>
  </si>
  <si>
    <t>APF támogatás</t>
  </si>
  <si>
    <t>PSE támogatás</t>
  </si>
  <si>
    <t>pátyi civil szervezetek támogatása</t>
  </si>
  <si>
    <t>Máltai Szeretetszolgálat működési támogatása</t>
  </si>
  <si>
    <t>Katolikus Temetőben ravatalozó megvásárlásához előirányzat</t>
  </si>
  <si>
    <t>Informatikai eszközvásárlás</t>
  </si>
  <si>
    <t>Eszközvásárlás előirányzata</t>
  </si>
  <si>
    <t>Informatikai eszközvásárlás előirányzata</t>
  </si>
  <si>
    <t>14/2016.</t>
  </si>
  <si>
    <t>58/2016. (II. 15.)</t>
  </si>
  <si>
    <t>93/2016. (III. 23.)</t>
  </si>
  <si>
    <t>92/2016 (III. 23.)</t>
  </si>
  <si>
    <t>94/2016. (III. 23.)</t>
  </si>
  <si>
    <t>Műfüves labdarúgó pálya kialakításához önrész biztosítása</t>
  </si>
  <si>
    <t>112/2016. (IV. 14.)</t>
  </si>
  <si>
    <t>178-180/2016. (V. 26.)</t>
  </si>
  <si>
    <t>Rokolya Péter számára kiadvány támogatása</t>
  </si>
  <si>
    <t>Közműfejlesztési hozzájárulás visszafizetése</t>
  </si>
  <si>
    <t>testvértelepülési kapcsolatok kiadásaira további előirányzat biztosítása</t>
  </si>
  <si>
    <t>Csibe Óvoda tetőcseréjére előirányzat biztosítása</t>
  </si>
  <si>
    <t>Csicsergő Óvoda tetőjavításaára előirányzat biztosítása</t>
  </si>
  <si>
    <t>Református Egyháznak fizetendő 7,2 millió forintos bérleti díj terhére</t>
  </si>
  <si>
    <t>4 286 350 Ft átcsoportosítva a Csicsergő Óvoda tetőfelújítására</t>
  </si>
  <si>
    <t>Tandem Mérnökiroda Kft. megbízása a pincehegyi utak terveinek a kidolgozására</t>
  </si>
  <si>
    <t>753 m2 műfüves burkolat készítéséhez előirányzat biztosítása az iskolai sportudvarban</t>
  </si>
  <si>
    <t>PVK Nkft. megbízása a Völgy utca, Mézeshegy utca, Gyöngyvirág utca javítási munkálataival</t>
  </si>
  <si>
    <t>Goodwill Consulting Kft. megbízási díja pályázatírói tevékenységre 2019. augusztus 31-ig</t>
  </si>
  <si>
    <t>Vis maior pályázathoz önrész biztosítása</t>
  </si>
  <si>
    <t>KÉSZ Kft. megbízása erdőterületek felülvizsgálatával, új erdőtérkép elkészítésével</t>
  </si>
  <si>
    <t>Ravatalozó felújítására előirányzat biztosítása</t>
  </si>
  <si>
    <t>Dobogó utca útépítési terveinek elkészítésére megbízási díj a Mobil City Bt. részére</t>
  </si>
  <si>
    <t>Liget utca terveinek elkészítésére díj biztosítása a Mobil City Bt. részére</t>
  </si>
  <si>
    <t>Kopjafa díszkivilágításához előirányzat biztosítása</t>
  </si>
  <si>
    <t>PVK Nkft. megbízása járda építésére Kopjafa körül</t>
  </si>
  <si>
    <t>Támogatás biztosítása a Felső-Tisza Vidéki jégkárt szenvedett települések támogatására</t>
  </si>
  <si>
    <t>Támogatás biztosítása az APF részére zsoboki ingatlan megvásárlásához</t>
  </si>
  <si>
    <t>Vagyoni típusú adók</t>
  </si>
  <si>
    <t>Termékek és szolgáltatások adói</t>
  </si>
  <si>
    <t>Egyéb közhatalmi bevételek</t>
  </si>
  <si>
    <t>Egyéb működési kiadások, támogatások</t>
  </si>
  <si>
    <t>K501-01</t>
  </si>
  <si>
    <t>K504-01</t>
  </si>
  <si>
    <t>K504-02</t>
  </si>
  <si>
    <t>K504-03</t>
  </si>
  <si>
    <t>K504-04</t>
  </si>
  <si>
    <t>K504-05</t>
  </si>
  <si>
    <t>K504-06</t>
  </si>
  <si>
    <t>K504-07</t>
  </si>
  <si>
    <t>K504-08</t>
  </si>
  <si>
    <t>K504-09</t>
  </si>
  <si>
    <t>K504-10</t>
  </si>
  <si>
    <t>K505-01</t>
  </si>
  <si>
    <t>K505-02</t>
  </si>
  <si>
    <t>K505-03</t>
  </si>
  <si>
    <t>K505-04</t>
  </si>
  <si>
    <t>K505-05</t>
  </si>
  <si>
    <t>K505-06</t>
  </si>
  <si>
    <t>K505-07</t>
  </si>
  <si>
    <t>K505-08</t>
  </si>
  <si>
    <t>K505-09</t>
  </si>
  <si>
    <t>K505-10</t>
  </si>
  <si>
    <t>K506-01</t>
  </si>
  <si>
    <t>K506-02</t>
  </si>
  <si>
    <t>K506-03</t>
  </si>
  <si>
    <t>K506-04</t>
  </si>
  <si>
    <t>K506-05</t>
  </si>
  <si>
    <t>K506-06</t>
  </si>
  <si>
    <t>K506-07</t>
  </si>
  <si>
    <t>K506-08</t>
  </si>
  <si>
    <t>K506-09</t>
  </si>
  <si>
    <t>K506-10</t>
  </si>
  <si>
    <t>K507-01</t>
  </si>
  <si>
    <t>Egyéb működési célú támogatások államháztartáson kívülre</t>
  </si>
  <si>
    <t>Működési célú visszatérítendő támogatások, kölcsönök nyújtása államháztartáson kívülre</t>
  </si>
  <si>
    <t>Működési célú garancia- és kezességvállalásból származó kifizetés államháztartáson kívülre</t>
  </si>
  <si>
    <t>Egyéb működési célú támogatások államháztartáson belülre</t>
  </si>
  <si>
    <t>Működési célú visszatérítendő támogatások, kölcsönök törlesztése államháztartáson belülre</t>
  </si>
  <si>
    <t>Működési célú visszatérítendő támogatások, kölcsönök nyújtása államháztartáson belülre</t>
  </si>
  <si>
    <t>Elvonások és befizetések</t>
  </si>
  <si>
    <t>Nemzetközi kötelezettségek</t>
  </si>
  <si>
    <t>Foglalkoztatással, munkanélküliséggel kapcsolatos ellátások</t>
  </si>
  <si>
    <t>Intézményi ellátottak pénzbeli juttatásai</t>
  </si>
  <si>
    <t>Felhalmozási célú visszatérítendő támogatások, kölcsönök törlesztése államháztartáson belülre</t>
  </si>
  <si>
    <t>FELÚJÍTÁSOK</t>
  </si>
  <si>
    <t xml:space="preserve">BERUHÁZÁSOK </t>
  </si>
  <si>
    <t>Ingatlanok beszerzése, létesítése</t>
  </si>
  <si>
    <t>Hosszú lejáratú hitelek, kölcsönök törlesztése pénzügyi vállalkozásnak</t>
  </si>
  <si>
    <t>Rövid lejáratú hitelek, kölcsönök törlesztése pénzügyi vállalkozásnak</t>
  </si>
  <si>
    <t>Hitel-, kölcsöntörlesztés államháztartáson kívülre</t>
  </si>
  <si>
    <t>Tulajdonosi kölcsönök kiadásai</t>
  </si>
  <si>
    <t>Külföldi értékpapírok beváltása</t>
  </si>
  <si>
    <t>Hitelek, kölcsönök törlesztése külföldi pénzintézeteknek</t>
  </si>
  <si>
    <t>Kiegészítő támogatás nyújtása PVK Nkft. részére gépkocsivásárláshoz</t>
  </si>
  <si>
    <t>2016. évi útfelújítások közbeszerzési eljárás</t>
  </si>
  <si>
    <t xml:space="preserve">MUNKAADÓKAT TERHELŐ JÁRULÉKOK ÉS SZOCIÁLIS HOZZÁJÁRULÁSI ADÓ                                                                 </t>
  </si>
  <si>
    <t>Készletbeszerzés</t>
  </si>
  <si>
    <t>Kommunikációs szolgáltatások</t>
  </si>
  <si>
    <t>Közvetített szolgáltatások</t>
  </si>
  <si>
    <t>Bérleti és lízing díjak</t>
  </si>
  <si>
    <t>Kamatkiadások</t>
  </si>
  <si>
    <t>Egyéb pénzügyi műveletek kiadásai</t>
  </si>
  <si>
    <t>Családi támogatások</t>
  </si>
  <si>
    <t>Forgatási célú belföldi értékpapírok vásárlása</t>
  </si>
  <si>
    <t>Éven belüli lejáratú belföldi értékpapírok beváltása</t>
  </si>
  <si>
    <t>Éven túli lejáratú belföldi értékpapírok beváltása</t>
  </si>
  <si>
    <t>Belföldi értékpapírok kiadásai</t>
  </si>
  <si>
    <t>KÖLTSÉGVETÉSI KIADÁSOK</t>
  </si>
  <si>
    <t>Felhalmozási célú visszatérítendő támogatások, kölcsönök nyújtása államháztartáson kívülre</t>
  </si>
  <si>
    <t>Egyéb nem intézményi ellátások</t>
  </si>
  <si>
    <t>Magánszemélyek jövedelemadói</t>
  </si>
  <si>
    <t>Társaságok jövedelemadói</t>
  </si>
  <si>
    <t>APF támogatás zsoboki ház vásárlására</t>
  </si>
  <si>
    <t>Közlekedési Intézkedési Terv készítése</t>
  </si>
  <si>
    <t>1120-1153 hrsz. ingatlanok szennyvízterveinek tervezési kiadásai</t>
  </si>
  <si>
    <t>Pincehegy útterveinek elkészítésére vállalkozási díj előirányzata</t>
  </si>
  <si>
    <t>Előirányzat zajvédő fal létesítésére</t>
  </si>
  <si>
    <t>,</t>
  </si>
  <si>
    <t xml:space="preserve">Különféle befizetések és egyéb dologi kiadások </t>
  </si>
  <si>
    <t xml:space="preserve">ELLÁTOTTAK PÉNZBELI JUTTATÁSAI </t>
  </si>
  <si>
    <t xml:space="preserve">EGYÉB MŰKÖDÉSI CÉLÚ KIADÁSOK </t>
  </si>
  <si>
    <t xml:space="preserve">EGYÉB FELHALMOZÁSI CÉLÚ KIADÁSOK </t>
  </si>
  <si>
    <t xml:space="preserve">Egyéb felhalmozási célú támogatások államháztartáson belülre </t>
  </si>
  <si>
    <t xml:space="preserve">Felhalmozási célú visszatérítendő támogatások, kölcsönök nyújtása államháztartáson belülre </t>
  </si>
  <si>
    <t xml:space="preserve">Felhalmozási célú garancia- és kezességvállalásból származó kifizetés államháztartáson kívülre </t>
  </si>
  <si>
    <t xml:space="preserve">Belföldi finanszírozás kiadásai </t>
  </si>
  <si>
    <t>FINANSZÍROZÁSI KIADÁSOK</t>
  </si>
  <si>
    <t>Óvodai eszközbeszerzés</t>
  </si>
  <si>
    <t xml:space="preserve">Kiküldetések, reklám- és propagandakiadások </t>
  </si>
  <si>
    <t xml:space="preserve">DOLOGI KIADÁSOK </t>
  </si>
  <si>
    <t xml:space="preserve">Finanszírozási kiadások </t>
  </si>
  <si>
    <t>BELSŐ FINANSZÍROZÁS  NÉLKÜLI BEVÉTEL</t>
  </si>
  <si>
    <t>BELSŐ FINANSZÍROZÁS NÉLKÜLI KIADÁSOK</t>
  </si>
  <si>
    <t>jegyző</t>
  </si>
  <si>
    <t>aljegyző</t>
  </si>
  <si>
    <t>ügyintéző I.</t>
  </si>
  <si>
    <t>kabinetfőnök</t>
  </si>
  <si>
    <t>ügyintéző II.</t>
  </si>
  <si>
    <t>mezőőr</t>
  </si>
  <si>
    <t>154/2016.</t>
  </si>
  <si>
    <t>engedélyezett előirányzat</t>
  </si>
  <si>
    <t>Kiegészítő támogatások</t>
  </si>
  <si>
    <t>Futópálya pályázatírás költségei</t>
  </si>
  <si>
    <t>280/2016.</t>
  </si>
  <si>
    <t xml:space="preserve">Egyéb áruhasználati és szolgáltatási adók </t>
  </si>
  <si>
    <t xml:space="preserve">Magánszemélyek jövedelemadói </t>
  </si>
  <si>
    <t xml:space="preserve">Foglalkoztatottak személyi juttatásai </t>
  </si>
  <si>
    <t xml:space="preserve">Foglalkoztatottak egyéb személyi juttatásai </t>
  </si>
  <si>
    <t xml:space="preserve">MUNKAADÓKAT TERHELŐ JÁRULÉKOK ÉS SZOCIÁLIS HOZZÁJÁRULÁSI ADÓ                                                    </t>
  </si>
  <si>
    <t xml:space="preserve">Szolgáltatási kiadások </t>
  </si>
  <si>
    <t xml:space="preserve">Egyéb pénzügyi műveletek kiadásai </t>
  </si>
  <si>
    <t>kiadási előirányzatra áttéve</t>
  </si>
  <si>
    <t>Telki úton korlát kihelyezése</t>
  </si>
  <si>
    <t>K48-19</t>
  </si>
  <si>
    <t>153/2016 (IV.29)</t>
  </si>
  <si>
    <t xml:space="preserve">156/2016. (V. 4.) </t>
  </si>
  <si>
    <t>Tandem Feltételes</t>
  </si>
  <si>
    <t>169/2016 (V. 26.)</t>
  </si>
  <si>
    <t>Tandem Mérnökiroda Kft. kerékpárút tervezése</t>
  </si>
  <si>
    <t>K1-K2</t>
  </si>
  <si>
    <t>Támfal építése futópályához</t>
  </si>
  <si>
    <t>Szikkasztó kiváltása futópályánál</t>
  </si>
  <si>
    <t>Röplabdaháló kivitelezése</t>
  </si>
  <si>
    <t>Kiegészítő műfüves burkolat készítése futópályához</t>
  </si>
  <si>
    <t>KÉSZ Kft. megbízási día erdőtérkép tervezésére</t>
  </si>
  <si>
    <t>190 000 Ft virágos támfal, 50 000 vízcsap, labdafogó háló 370 000 Ft</t>
  </si>
  <si>
    <t>Pótelőirányzat iskolai futópályára</t>
  </si>
  <si>
    <t>Kopjafa körüli díszburkolat és járda építése (PVK Nkft.)</t>
  </si>
  <si>
    <t>ebből: önkormányzati többségi tulajdonú nem pénzügyi vállalkozások</t>
  </si>
  <si>
    <t>PSE támogatása sportöltöző felújítására</t>
  </si>
  <si>
    <t>Zajvédő fal építése sportudvar mellé</t>
  </si>
  <si>
    <t>Normatíva elszámolás visszafizetési kötelezettsége</t>
  </si>
  <si>
    <t xml:space="preserve">Elvonások és befizetések </t>
  </si>
  <si>
    <t xml:space="preserve">Önkormányzatok működési támogatásai </t>
  </si>
  <si>
    <t>Működési célú visszatérítendő támogatások, kölcsönök visszatérülése államháztartáson belülről</t>
  </si>
  <si>
    <t xml:space="preserve">Értékesítési és forgalmi adók </t>
  </si>
  <si>
    <t>Fogyasztási adók</t>
  </si>
  <si>
    <t>Egyéb áruhasználati és szolgáltatási adók</t>
  </si>
  <si>
    <t xml:space="preserve">Tulajdonosi bevételek </t>
  </si>
  <si>
    <t>Kamatbevételek</t>
  </si>
  <si>
    <t xml:space="preserve">Egyéb működési célú átvett pénzeszközök </t>
  </si>
  <si>
    <t xml:space="preserve">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</si>
  <si>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</si>
  <si>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</si>
  <si>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 xml:space="preserve">Külső személyi juttatások </t>
  </si>
  <si>
    <t xml:space="preserve">MUNKAADÓKAT TERHELŐ JÁRULÉKOK ÉS SZOCIÁLIS HOZZÁJÁRULÁSI ADÓ                                                            </t>
  </si>
  <si>
    <t xml:space="preserve">Bérleti és lízing díjak </t>
  </si>
  <si>
    <t xml:space="preserve">Kamatkiadások </t>
  </si>
  <si>
    <t xml:space="preserve">Egyéb működési célú támogatások államháztartáson kívülre </t>
  </si>
  <si>
    <t xml:space="preserve">Működési célú visszatérítendő támogatások, kölcsönök nyújtása államháztartáson kívülre </t>
  </si>
  <si>
    <t xml:space="preserve">Működési célú garancia- és kezességvállalásból származó kifizetés államháztartáson kívülre </t>
  </si>
  <si>
    <t xml:space="preserve">Egyéb működési célú támogatások államháztartáson belülre </t>
  </si>
  <si>
    <t xml:space="preserve">Rövid lejáratú hitelek, kölcsönök törlesztése pénzügyi vállalkozásnak </t>
  </si>
  <si>
    <t xml:space="preserve">Hitel-, kölcsöntörlesztés államháztartáson kívülre </t>
  </si>
  <si>
    <t xml:space="preserve">Belföldi értékpapírok kiadásai </t>
  </si>
  <si>
    <t xml:space="preserve">Tulajdonosi kölcsönök kiadásai </t>
  </si>
  <si>
    <t xml:space="preserve">Külföldi értékpapírok beváltása </t>
  </si>
  <si>
    <t xml:space="preserve">Hitelek, kölcsönök törlesztése külföldi pénzintézeteknek </t>
  </si>
  <si>
    <t>Csibe óvoda tetőfelújítása</t>
  </si>
  <si>
    <t>Csicsergő óvoda tetőfelújítása</t>
  </si>
  <si>
    <t>MUNKAADÓKAT TERHELŐ JÁRULÉKOK ÉS SZOCIÁLIS HOZZÁJÁRULÁSI ADÓ</t>
  </si>
  <si>
    <t>Vízlágyító felszerelése</t>
  </si>
  <si>
    <t>ez mi?</t>
  </si>
  <si>
    <t>nem jött be</t>
  </si>
  <si>
    <t>k4816</t>
  </si>
  <si>
    <t>k48-17</t>
  </si>
  <si>
    <t>arányosítva a 2019.09.telj.adatokhoz</t>
  </si>
  <si>
    <t>informatika 1m ei, switch 168.529</t>
  </si>
  <si>
    <t xml:space="preserve">Te 1,8m ei: elköltve 531.861 </t>
  </si>
  <si>
    <t>2016/e00045(78.500+21.195)</t>
  </si>
  <si>
    <t>2016/e00099 (98.425+26.575)</t>
  </si>
  <si>
    <t>2016/s00186 ajtó (102.081+27.562)</t>
  </si>
  <si>
    <t>tűzhely, cd lejátszó benne van</t>
  </si>
  <si>
    <t>Csicsergő tetőfelújítás</t>
  </si>
  <si>
    <t>össz.netto 279.006</t>
  </si>
  <si>
    <t>??????</t>
  </si>
  <si>
    <t>alapítvány</t>
  </si>
  <si>
    <t>különbzet innen levéve</t>
  </si>
  <si>
    <t>katolius-református támogatás</t>
  </si>
  <si>
    <t>vízcsap telpítése pvk udvarra</t>
  </si>
  <si>
    <t>spolidus</t>
  </si>
  <si>
    <t>Elvonások, befizetések</t>
  </si>
  <si>
    <t>teljesítés
(1-9. hó)</t>
  </si>
  <si>
    <t>teljesítés
(1-9. havi)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</si>
</sst>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__"/>
    <numFmt numFmtId="165" formatCode="_-* #,##0\ _F_t_-;\-* #,##0\ _F_t_-;_-* &quot;-&quot;??\ _F_t_-;_-@_-"/>
    <numFmt numFmtId="166" formatCode="#,##0.000\ _F_t;[Red]\-#,##0.000\ _F_t"/>
    <numFmt numFmtId="167" formatCode="#,##0.000\ _H_U_F;[Red]\-#,##0.000\ _H_U_F"/>
    <numFmt numFmtId="168" formatCode="yyyy/mm/dd;@"/>
    <numFmt numFmtId="169" formatCode="[$-40E]yyyy/\ mmmm\ d\.;@"/>
  </numFmts>
  <fonts count="71" x14ac:knownFonts="1">
    <font>
      <sz val="10"/>
      <name val="Arial CE"/>
    </font>
    <font>
      <sz val="10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sz val="10"/>
      <name val="Arial CE"/>
    </font>
    <font>
      <sz val="10"/>
      <name val="Arial"/>
      <family val="2"/>
    </font>
    <font>
      <sz val="8"/>
      <name val="Arial CE"/>
    </font>
    <font>
      <sz val="10"/>
      <name val="Arial Narrow"/>
      <family val="2"/>
      <charset val="238"/>
    </font>
    <font>
      <b/>
      <sz val="10"/>
      <name val="Arial CE"/>
    </font>
    <font>
      <sz val="10"/>
      <name val="Calibri Light"/>
      <family val="2"/>
      <charset val="238"/>
    </font>
    <font>
      <b/>
      <sz val="11"/>
      <name val="Calibri Light"/>
      <family val="2"/>
      <charset val="238"/>
    </font>
    <font>
      <sz val="10"/>
      <color theme="4" tint="-0.499984740745262"/>
      <name val="Calibri Light"/>
      <family val="2"/>
      <charset val="238"/>
    </font>
    <font>
      <b/>
      <sz val="10"/>
      <name val="Calibri Light"/>
      <family val="2"/>
      <charset val="238"/>
    </font>
    <font>
      <b/>
      <sz val="10"/>
      <color theme="4" tint="-0.499984740745262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sz val="10"/>
      <color indexed="8"/>
      <name val="Calibri Light"/>
      <family val="2"/>
      <charset val="238"/>
    </font>
    <font>
      <i/>
      <sz val="10"/>
      <color indexed="8"/>
      <name val="Calibri Light"/>
      <family val="2"/>
      <charset val="238"/>
    </font>
    <font>
      <b/>
      <i/>
      <sz val="10"/>
      <name val="Calibri Light"/>
      <family val="2"/>
      <charset val="238"/>
    </font>
    <font>
      <i/>
      <sz val="10"/>
      <name val="Calibri Light"/>
      <family val="2"/>
      <charset val="238"/>
    </font>
    <font>
      <b/>
      <i/>
      <sz val="10"/>
      <color indexed="8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sz val="11"/>
      <name val="Calibri Light"/>
      <family val="2"/>
      <charset val="238"/>
    </font>
    <font>
      <b/>
      <sz val="11"/>
      <color indexed="8"/>
      <name val="Calibri Light"/>
      <family val="2"/>
      <charset val="238"/>
    </font>
    <font>
      <sz val="11"/>
      <color indexed="8"/>
      <name val="Calibri Light"/>
      <family val="2"/>
      <charset val="238"/>
    </font>
    <font>
      <b/>
      <sz val="8"/>
      <color theme="1"/>
      <name val="Calibri Light"/>
      <family val="2"/>
      <charset val="238"/>
    </font>
    <font>
      <sz val="10"/>
      <color rgb="FF000000"/>
      <name val="Calibri Light"/>
      <family val="2"/>
      <charset val="238"/>
    </font>
    <font>
      <b/>
      <sz val="10"/>
      <color rgb="FF000000"/>
      <name val="Calibri Light"/>
      <family val="2"/>
      <charset val="238"/>
    </font>
    <font>
      <sz val="10"/>
      <color rgb="FFFF0000"/>
      <name val="Calibri Light"/>
      <family val="2"/>
      <charset val="238"/>
    </font>
    <font>
      <b/>
      <sz val="15"/>
      <color theme="1"/>
      <name val="Calibri Light"/>
      <family val="2"/>
      <charset val="238"/>
    </font>
    <font>
      <b/>
      <sz val="8"/>
      <color indexed="8"/>
      <name val="Calibri Light"/>
      <family val="2"/>
      <charset val="238"/>
    </font>
    <font>
      <sz val="8"/>
      <color indexed="8"/>
      <name val="Calibri Light"/>
      <family val="2"/>
      <charset val="238"/>
    </font>
    <font>
      <sz val="8"/>
      <name val="Calibri Light"/>
      <family val="2"/>
      <charset val="238"/>
    </font>
    <font>
      <i/>
      <sz val="8"/>
      <color indexed="8"/>
      <name val="Calibri Light"/>
      <family val="2"/>
      <charset val="238"/>
    </font>
    <font>
      <i/>
      <sz val="8"/>
      <name val="Calibri Light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sz val="10"/>
      <name val="Arial CE"/>
      <charset val="238"/>
    </font>
    <font>
      <b/>
      <sz val="12"/>
      <color indexed="8"/>
      <name val="Calibri Light"/>
      <family val="2"/>
      <charset val="238"/>
    </font>
    <font>
      <sz val="12"/>
      <color indexed="8"/>
      <name val="Calibri Light"/>
      <family val="2"/>
      <charset val="238"/>
    </font>
    <font>
      <b/>
      <sz val="12"/>
      <name val="Calibri Light"/>
      <family val="2"/>
      <charset val="238"/>
    </font>
    <font>
      <sz val="12"/>
      <name val="Calibri Light"/>
      <family val="2"/>
      <charset val="238"/>
    </font>
    <font>
      <b/>
      <sz val="12"/>
      <color theme="1"/>
      <name val="Calibri Light"/>
      <family val="2"/>
      <charset val="238"/>
    </font>
    <font>
      <b/>
      <sz val="13"/>
      <color theme="1"/>
      <name val="Calibri Light"/>
      <family val="2"/>
      <charset val="238"/>
    </font>
    <font>
      <sz val="13"/>
      <color indexed="8"/>
      <name val="Calibri Light"/>
      <family val="2"/>
      <charset val="238"/>
    </font>
    <font>
      <sz val="13"/>
      <name val="Calibri Light"/>
      <family val="2"/>
      <charset val="238"/>
    </font>
    <font>
      <sz val="13"/>
      <color rgb="FF000000"/>
      <name val="Calibri Light"/>
      <family val="2"/>
      <charset val="238"/>
    </font>
    <font>
      <b/>
      <sz val="13"/>
      <color indexed="8"/>
      <name val="Calibri Light"/>
      <family val="2"/>
      <charset val="238"/>
    </font>
    <font>
      <b/>
      <sz val="13"/>
      <name val="Calibri Light"/>
      <family val="2"/>
      <charset val="238"/>
    </font>
    <font>
      <i/>
      <sz val="9"/>
      <name val="Calibri Light"/>
      <family val="2"/>
      <charset val="238"/>
    </font>
    <font>
      <sz val="9"/>
      <color indexed="8"/>
      <name val="Calibri Light"/>
      <family val="2"/>
      <charset val="238"/>
    </font>
    <font>
      <i/>
      <sz val="9"/>
      <color indexed="8"/>
      <name val="Calibri Light"/>
      <family val="2"/>
      <charset val="238"/>
    </font>
    <font>
      <sz val="11"/>
      <color theme="1"/>
      <name val="Calibri Light"/>
      <family val="2"/>
      <charset val="238"/>
    </font>
    <font>
      <b/>
      <i/>
      <sz val="10"/>
      <name val="Arial CE"/>
      <charset val="238"/>
    </font>
    <font>
      <b/>
      <i/>
      <sz val="10"/>
      <color rgb="FF000000"/>
      <name val="Calibri Light"/>
      <family val="2"/>
      <charset val="238"/>
    </font>
    <font>
      <sz val="10"/>
      <color theme="0" tint="-0.499984740745262"/>
      <name val="Calibri Light"/>
      <family val="2"/>
      <charset val="238"/>
    </font>
    <font>
      <b/>
      <sz val="10"/>
      <color theme="0" tint="-0.499984740745262"/>
      <name val="Calibri Light"/>
      <family val="2"/>
      <charset val="238"/>
    </font>
    <font>
      <sz val="8"/>
      <color theme="0" tint="-0.499984740745262"/>
      <name val="Calibri Light"/>
      <family val="2"/>
      <charset val="238"/>
    </font>
    <font>
      <sz val="8"/>
      <color theme="1"/>
      <name val="Calibri Light"/>
      <family val="2"/>
      <charset val="238"/>
    </font>
    <font>
      <b/>
      <sz val="9"/>
      <name val="Calibri Light"/>
      <family val="2"/>
      <charset val="238"/>
    </font>
    <font>
      <b/>
      <sz val="9"/>
      <color theme="1"/>
      <name val="Calibri Light"/>
      <family val="2"/>
      <charset val="238"/>
    </font>
    <font>
      <sz val="9"/>
      <name val="Calibri Light"/>
      <family val="2"/>
      <charset val="238"/>
    </font>
    <font>
      <sz val="9"/>
      <color theme="1"/>
      <name val="Calibri Light"/>
      <family val="2"/>
      <charset val="238"/>
    </font>
    <font>
      <sz val="9"/>
      <color theme="0" tint="-0.499984740745262"/>
      <name val="Calibri Light"/>
      <family val="2"/>
      <charset val="238"/>
    </font>
    <font>
      <b/>
      <sz val="9"/>
      <color theme="0" tint="-0.499984740745262"/>
      <name val="Calibri Light"/>
      <family val="2"/>
      <charset val="238"/>
    </font>
    <font>
      <i/>
      <sz val="9"/>
      <color theme="1"/>
      <name val="Calibri Light"/>
      <family val="2"/>
      <charset val="238"/>
    </font>
    <font>
      <b/>
      <i/>
      <sz val="9"/>
      <color theme="1"/>
      <name val="Calibri Light"/>
      <family val="2"/>
      <charset val="238"/>
    </font>
    <font>
      <sz val="12"/>
      <color theme="1"/>
      <name val="Calibri Light"/>
      <family val="2"/>
      <charset val="238"/>
    </font>
    <font>
      <sz val="12"/>
      <color theme="0" tint="-0.499984740745262"/>
      <name val="Calibri Light"/>
      <family val="2"/>
      <charset val="238"/>
    </font>
    <font>
      <b/>
      <sz val="10"/>
      <color rgb="FFFF0000"/>
      <name val="Calibri Light"/>
      <family val="2"/>
      <charset val="238"/>
    </font>
    <font>
      <i/>
      <sz val="10"/>
      <color rgb="FFFF0000"/>
      <name val="Calibri Light"/>
      <family val="2"/>
      <charset val="238"/>
    </font>
    <font>
      <b/>
      <i/>
      <sz val="10"/>
      <color rgb="FFFF0000"/>
      <name val="Calibri Light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bgColor theme="0" tint="-0.149967955565050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gray0625">
        <fgColor theme="0" tint="-0.499984740745262"/>
        <bgColor theme="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gray0625">
        <bgColor rgb="FFFFFF99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/>
      <right style="thin">
        <color theme="0" tint="-0.499984740745262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/>
      <diagonal/>
    </border>
    <border>
      <left style="thick">
        <color theme="0" tint="-0.499984740745262"/>
      </left>
      <right/>
      <top style="thin">
        <color theme="0" tint="-0.499984740745262"/>
      </top>
      <bottom style="thick">
        <color theme="0" tint="-0.499984740745262"/>
      </bottom>
      <diagonal/>
    </border>
    <border>
      <left/>
      <right/>
      <top style="thin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40" fontId="3" fillId="0" borderId="0" applyFont="0" applyFill="0" applyBorder="0" applyAlignment="0" applyProtection="0"/>
    <xf numFmtId="3" fontId="4" fillId="0" borderId="0">
      <alignment horizontal="right" vertical="center"/>
    </xf>
    <xf numFmtId="3" fontId="6" fillId="0" borderId="1">
      <alignment horizontal="right" vertical="center" wrapText="1"/>
    </xf>
    <xf numFmtId="9" fontId="3" fillId="0" borderId="0" applyFont="0" applyFill="0" applyBorder="0" applyAlignment="0" applyProtection="0"/>
  </cellStyleXfs>
  <cellXfs count="1598">
    <xf numFmtId="0" fontId="0" fillId="0" borderId="0" xfId="0"/>
    <xf numFmtId="0" fontId="11" fillId="6" borderId="67" xfId="0" applyFont="1" applyFill="1" applyBorder="1" applyAlignment="1" applyProtection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38" fontId="14" fillId="0" borderId="21" xfId="2" quotePrefix="1" applyNumberFormat="1" applyFont="1" applyFill="1" applyBorder="1" applyAlignment="1" applyProtection="1">
      <alignment horizontal="right" vertical="center" wrapText="1"/>
      <protection locked="0"/>
    </xf>
    <xf numFmtId="38" fontId="14" fillId="0" borderId="21" xfId="2" applyNumberFormat="1" applyFont="1" applyFill="1" applyBorder="1" applyAlignment="1" applyProtection="1">
      <alignment horizontal="right" vertical="center" wrapText="1"/>
      <protection locked="0"/>
    </xf>
    <xf numFmtId="38" fontId="15" fillId="0" borderId="21" xfId="2" applyNumberFormat="1" applyFont="1" applyFill="1" applyBorder="1" applyAlignment="1" applyProtection="1">
      <alignment horizontal="right" vertical="center" wrapText="1"/>
      <protection locked="0"/>
    </xf>
    <xf numFmtId="164" fontId="14" fillId="0" borderId="21" xfId="0" applyNumberFormat="1" applyFont="1" applyFill="1" applyBorder="1" applyAlignment="1" applyProtection="1">
      <alignment horizontal="left" vertical="center" wrapText="1" indent="2"/>
      <protection locked="0"/>
    </xf>
    <xf numFmtId="0" fontId="14" fillId="0" borderId="21" xfId="0" applyFont="1" applyFill="1" applyBorder="1" applyAlignment="1" applyProtection="1">
      <alignment horizontal="left" vertical="center" wrapText="1" indent="2"/>
      <protection locked="0"/>
    </xf>
    <xf numFmtId="38" fontId="18" fillId="0" borderId="21" xfId="2" applyNumberFormat="1" applyFont="1" applyFill="1" applyBorder="1" applyAlignment="1" applyProtection="1">
      <alignment horizontal="right" vertical="center" wrapText="1"/>
      <protection locked="0"/>
    </xf>
    <xf numFmtId="38" fontId="17" fillId="0" borderId="21" xfId="2" applyNumberFormat="1" applyFont="1" applyFill="1" applyBorder="1" applyAlignment="1" applyProtection="1">
      <alignment horizontal="right" vertical="center" wrapText="1"/>
      <protection locked="0"/>
    </xf>
    <xf numFmtId="38" fontId="15" fillId="0" borderId="21" xfId="2" quotePrefix="1" applyNumberFormat="1" applyFont="1" applyFill="1" applyBorder="1" applyAlignment="1" applyProtection="1">
      <alignment horizontal="right" vertical="center" wrapText="1"/>
      <protection locked="0"/>
    </xf>
    <xf numFmtId="0" fontId="8" fillId="0" borderId="21" xfId="0" applyFont="1" applyFill="1" applyBorder="1" applyAlignment="1" applyProtection="1">
      <alignment horizontal="left" vertical="center" wrapText="1" indent="2"/>
      <protection locked="0"/>
    </xf>
    <xf numFmtId="38" fontId="13" fillId="0" borderId="21" xfId="2" quotePrefix="1" applyNumberFormat="1" applyFont="1" applyFill="1" applyBorder="1" applyAlignment="1" applyProtection="1">
      <alignment horizontal="right" vertical="center" wrapText="1"/>
      <protection locked="0"/>
    </xf>
    <xf numFmtId="0" fontId="17" fillId="0" borderId="21" xfId="0" applyFont="1" applyFill="1" applyBorder="1" applyAlignment="1" applyProtection="1">
      <alignment horizontal="left" vertical="center" wrapText="1" indent="3"/>
      <protection locked="0"/>
    </xf>
    <xf numFmtId="0" fontId="8" fillId="0" borderId="21" xfId="0" applyFont="1" applyFill="1" applyBorder="1" applyAlignment="1" applyProtection="1">
      <alignment horizontal="left" vertical="center" wrapText="1" indent="3"/>
      <protection locked="0"/>
    </xf>
    <xf numFmtId="0" fontId="15" fillId="0" borderId="21" xfId="0" applyFont="1" applyFill="1" applyBorder="1" applyAlignment="1" applyProtection="1">
      <alignment horizontal="left" vertical="center" wrapText="1" indent="3"/>
      <protection locked="0"/>
    </xf>
    <xf numFmtId="38" fontId="8" fillId="0" borderId="21" xfId="2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4" fillId="0" borderId="2" xfId="0" quotePrefix="1" applyFont="1" applyFill="1" applyBorder="1" applyAlignment="1" applyProtection="1">
      <alignment horizontal="left" vertical="center" wrapText="1"/>
    </xf>
    <xf numFmtId="0" fontId="15" fillId="0" borderId="2" xfId="0" quotePrefix="1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  <protection locked="0"/>
    </xf>
    <xf numFmtId="49" fontId="14" fillId="0" borderId="0" xfId="0" applyNumberFormat="1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right" vertical="center"/>
    </xf>
    <xf numFmtId="38" fontId="14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15" fillId="0" borderId="21" xfId="0" applyFont="1" applyFill="1" applyBorder="1" applyAlignment="1" applyProtection="1">
      <alignment horizontal="right" vertical="center" wrapText="1"/>
      <protection locked="0"/>
    </xf>
    <xf numFmtId="0" fontId="14" fillId="0" borderId="21" xfId="0" applyFont="1" applyFill="1" applyBorder="1" applyAlignment="1" applyProtection="1">
      <alignment horizontal="right" vertical="center" wrapText="1"/>
      <protection locked="0"/>
    </xf>
    <xf numFmtId="38" fontId="8" fillId="2" borderId="0" xfId="2" applyNumberFormat="1" applyFont="1" applyFill="1" applyAlignment="1">
      <alignment vertical="center" wrapText="1"/>
    </xf>
    <xf numFmtId="38" fontId="8" fillId="0" borderId="0" xfId="2" applyNumberFormat="1" applyFont="1" applyAlignment="1">
      <alignment vertical="center" wrapText="1"/>
    </xf>
    <xf numFmtId="38" fontId="11" fillId="2" borderId="0" xfId="2" applyNumberFormat="1" applyFont="1" applyFill="1" applyAlignment="1">
      <alignment vertical="center" wrapText="1"/>
    </xf>
    <xf numFmtId="38" fontId="8" fillId="0" borderId="0" xfId="2" applyNumberFormat="1" applyFont="1" applyFill="1" applyAlignment="1">
      <alignment vertical="center" wrapText="1"/>
    </xf>
    <xf numFmtId="38" fontId="14" fillId="0" borderId="0" xfId="2" applyNumberFormat="1" applyFont="1" applyBorder="1" applyAlignment="1">
      <alignment vertical="center" wrapText="1"/>
    </xf>
    <xf numFmtId="38" fontId="14" fillId="0" borderId="0" xfId="2" applyNumberFormat="1" applyFont="1" applyBorder="1" applyAlignment="1">
      <alignment horizontal="right" vertical="center" wrapText="1"/>
    </xf>
    <xf numFmtId="38" fontId="14" fillId="2" borderId="0" xfId="2" applyNumberFormat="1" applyFont="1" applyFill="1" applyBorder="1" applyAlignment="1">
      <alignment horizontal="right" vertical="center" wrapText="1"/>
    </xf>
    <xf numFmtId="38" fontId="8" fillId="0" borderId="0" xfId="2" applyNumberFormat="1" applyFont="1" applyFill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Fill="1" applyAlignment="1">
      <alignment vertical="center" wrapText="1"/>
    </xf>
    <xf numFmtId="38" fontId="8" fillId="0" borderId="0" xfId="2" applyNumberFormat="1" applyFont="1" applyFill="1" applyBorder="1" applyAlignment="1">
      <alignment vertical="center" wrapText="1"/>
    </xf>
    <xf numFmtId="3" fontId="15" fillId="0" borderId="0" xfId="0" applyNumberFormat="1" applyFont="1" applyFill="1" applyBorder="1" applyAlignment="1" applyProtection="1">
      <alignment vertical="center" wrapText="1"/>
    </xf>
    <xf numFmtId="3" fontId="14" fillId="0" borderId="0" xfId="0" applyNumberFormat="1" applyFont="1" applyFill="1" applyBorder="1" applyAlignment="1" applyProtection="1">
      <alignment vertical="center" wrapText="1"/>
    </xf>
    <xf numFmtId="3" fontId="13" fillId="0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vertical="center" wrapText="1"/>
    </xf>
    <xf numFmtId="3" fontId="11" fillId="0" borderId="0" xfId="3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left" vertical="center" wrapText="1"/>
    </xf>
    <xf numFmtId="3" fontId="8" fillId="0" borderId="0" xfId="3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3" fontId="8" fillId="0" borderId="14" xfId="3" applyFont="1" applyFill="1" applyBorder="1" applyAlignment="1" applyProtection="1">
      <alignment horizontal="left" vertical="center" wrapText="1"/>
    </xf>
    <xf numFmtId="3" fontId="11" fillId="0" borderId="14" xfId="3" applyFont="1" applyFill="1" applyBorder="1" applyAlignment="1" applyProtection="1">
      <alignment horizontal="left" vertical="center" wrapText="1"/>
    </xf>
    <xf numFmtId="49" fontId="14" fillId="0" borderId="14" xfId="0" applyNumberFormat="1" applyFont="1" applyFill="1" applyBorder="1" applyAlignment="1" applyProtection="1">
      <alignment horizontal="left" vertical="center" wrapText="1"/>
    </xf>
    <xf numFmtId="0" fontId="13" fillId="0" borderId="14" xfId="0" applyFont="1" applyFill="1" applyBorder="1" applyAlignment="1" applyProtection="1">
      <alignment horizontal="left" vertical="center" wrapText="1"/>
    </xf>
    <xf numFmtId="3" fontId="11" fillId="0" borderId="0" xfId="3" applyFont="1" applyFill="1" applyBorder="1" applyAlignment="1" applyProtection="1">
      <alignment horizontal="right" vertical="center"/>
    </xf>
    <xf numFmtId="38" fontId="13" fillId="0" borderId="0" xfId="2" applyNumberFormat="1" applyFont="1" applyFill="1" applyBorder="1" applyAlignment="1" applyProtection="1">
      <alignment horizontal="right" vertical="center" wrapText="1"/>
      <protection locked="0"/>
    </xf>
    <xf numFmtId="3" fontId="8" fillId="0" borderId="0" xfId="3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right" vertical="center"/>
    </xf>
    <xf numFmtId="0" fontId="0" fillId="0" borderId="0" xfId="0" applyFill="1"/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/>
    <xf numFmtId="3" fontId="8" fillId="0" borderId="0" xfId="0" applyNumberFormat="1" applyFont="1" applyBorder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3" fontId="8" fillId="0" borderId="20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0" fillId="5" borderId="2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38" fontId="8" fillId="0" borderId="0" xfId="2" applyNumberFormat="1" applyFont="1" applyAlignment="1">
      <alignment wrapText="1"/>
    </xf>
    <xf numFmtId="38" fontId="8" fillId="5" borderId="0" xfId="2" applyNumberFormat="1" applyFont="1" applyFill="1" applyAlignment="1">
      <alignment wrapText="1"/>
    </xf>
    <xf numFmtId="0" fontId="0" fillId="5" borderId="0" xfId="0" applyFill="1" applyAlignment="1">
      <alignment wrapText="1"/>
    </xf>
    <xf numFmtId="0" fontId="36" fillId="0" borderId="0" xfId="0" applyFont="1" applyFill="1"/>
    <xf numFmtId="38" fontId="8" fillId="0" borderId="0" xfId="2" applyNumberFormat="1" applyFont="1" applyFill="1" applyAlignment="1">
      <alignment wrapText="1"/>
    </xf>
    <xf numFmtId="0" fontId="13" fillId="5" borderId="21" xfId="0" applyFont="1" applyFill="1" applyBorder="1" applyAlignment="1" applyProtection="1">
      <alignment vertical="center"/>
      <protection locked="0"/>
    </xf>
    <xf numFmtId="0" fontId="0" fillId="5" borderId="0" xfId="0" applyFill="1"/>
    <xf numFmtId="49" fontId="13" fillId="5" borderId="25" xfId="0" quotePrefix="1" applyNumberFormat="1" applyFont="1" applyFill="1" applyBorder="1" applyAlignment="1" applyProtection="1">
      <alignment horizontal="right" vertical="center" wrapText="1"/>
      <protection locked="0"/>
    </xf>
    <xf numFmtId="0" fontId="13" fillId="5" borderId="25" xfId="0" applyFont="1" applyFill="1" applyBorder="1" applyAlignment="1" applyProtection="1">
      <alignment horizontal="left" vertical="center" wrapText="1"/>
      <protection locked="0"/>
    </xf>
    <xf numFmtId="0" fontId="13" fillId="5" borderId="25" xfId="0" applyFont="1" applyFill="1" applyBorder="1" applyAlignment="1" applyProtection="1">
      <alignment horizontal="right" vertical="center" wrapText="1"/>
      <protection locked="0"/>
    </xf>
    <xf numFmtId="0" fontId="13" fillId="5" borderId="25" xfId="0" applyFont="1" applyFill="1" applyBorder="1" applyAlignment="1" applyProtection="1">
      <alignment vertical="center"/>
      <protection locked="0"/>
    </xf>
    <xf numFmtId="0" fontId="14" fillId="5" borderId="25" xfId="0" applyFont="1" applyFill="1" applyBorder="1" applyAlignment="1" applyProtection="1">
      <alignment vertical="center"/>
      <protection locked="0"/>
    </xf>
    <xf numFmtId="3" fontId="8" fillId="0" borderId="0" xfId="0" applyNumberFormat="1" applyFont="1" applyAlignment="1">
      <alignment vertical="center" wrapText="1"/>
    </xf>
    <xf numFmtId="3" fontId="17" fillId="0" borderId="0" xfId="0" applyNumberFormat="1" applyFont="1" applyFill="1" applyAlignment="1">
      <alignment vertical="center" wrapText="1"/>
    </xf>
    <xf numFmtId="0" fontId="38" fillId="0" borderId="62" xfId="0" applyFont="1" applyFill="1" applyBorder="1" applyAlignment="1" applyProtection="1">
      <alignment vertical="center" wrapText="1"/>
      <protection locked="0"/>
    </xf>
    <xf numFmtId="0" fontId="38" fillId="0" borderId="55" xfId="0" applyFont="1" applyFill="1" applyBorder="1" applyAlignment="1" applyProtection="1">
      <alignment vertical="center" wrapText="1"/>
      <protection locked="0"/>
    </xf>
    <xf numFmtId="0" fontId="38" fillId="0" borderId="54" xfId="0" applyFont="1" applyFill="1" applyBorder="1" applyAlignment="1" applyProtection="1">
      <alignment vertical="center" wrapText="1"/>
      <protection locked="0"/>
    </xf>
    <xf numFmtId="0" fontId="43" fillId="0" borderId="54" xfId="0" applyFont="1" applyFill="1" applyBorder="1" applyAlignment="1" applyProtection="1">
      <alignment vertical="center" wrapText="1"/>
      <protection locked="0"/>
    </xf>
    <xf numFmtId="0" fontId="43" fillId="0" borderId="54" xfId="0" applyFont="1" applyFill="1" applyBorder="1" applyAlignment="1" applyProtection="1">
      <alignment horizontal="center" vertical="center" wrapText="1"/>
      <protection locked="0"/>
    </xf>
    <xf numFmtId="0" fontId="46" fillId="0" borderId="54" xfId="0" applyFont="1" applyFill="1" applyBorder="1" applyAlignment="1" applyProtection="1">
      <alignment horizontal="left" vertical="center" wrapText="1"/>
      <protection locked="0"/>
    </xf>
    <xf numFmtId="38" fontId="43" fillId="0" borderId="10" xfId="2" applyNumberFormat="1" applyFont="1" applyFill="1" applyBorder="1" applyAlignment="1" applyProtection="1">
      <alignment horizontal="right" vertical="center" wrapText="1"/>
      <protection locked="0"/>
    </xf>
    <xf numFmtId="38" fontId="43" fillId="0" borderId="6" xfId="2" applyNumberFormat="1" applyFont="1" applyFill="1" applyBorder="1" applyAlignment="1" applyProtection="1">
      <alignment horizontal="right" vertical="center" wrapText="1"/>
      <protection locked="0"/>
    </xf>
    <xf numFmtId="0" fontId="46" fillId="6" borderId="54" xfId="0" applyFont="1" applyFill="1" applyBorder="1" applyAlignment="1" applyProtection="1">
      <alignment horizontal="left" vertical="center" wrapText="1"/>
      <protection locked="0"/>
    </xf>
    <xf numFmtId="0" fontId="46" fillId="0" borderId="54" xfId="0" applyFont="1" applyFill="1" applyBorder="1" applyAlignment="1" applyProtection="1">
      <alignment vertical="center" wrapText="1"/>
      <protection locked="0"/>
    </xf>
    <xf numFmtId="0" fontId="46" fillId="6" borderId="54" xfId="0" applyFont="1" applyFill="1" applyBorder="1" applyAlignment="1" applyProtection="1">
      <alignment vertical="center" wrapText="1"/>
      <protection locked="0"/>
    </xf>
    <xf numFmtId="38" fontId="43" fillId="0" borderId="55" xfId="2" applyNumberFormat="1" applyFont="1" applyFill="1" applyBorder="1" applyAlignment="1" applyProtection="1">
      <alignment horizontal="right" vertical="center" wrapText="1"/>
      <protection locked="0"/>
    </xf>
    <xf numFmtId="0" fontId="43" fillId="0" borderId="59" xfId="0" applyFont="1" applyFill="1" applyBorder="1" applyAlignment="1" applyProtection="1">
      <alignment horizontal="right" vertical="center" wrapText="1"/>
      <protection locked="0"/>
    </xf>
    <xf numFmtId="0" fontId="43" fillId="0" borderId="5" xfId="0" applyFont="1" applyFill="1" applyBorder="1" applyAlignment="1" applyProtection="1">
      <alignment horizontal="right" vertical="center" wrapText="1"/>
      <protection locked="0"/>
    </xf>
    <xf numFmtId="49" fontId="43" fillId="0" borderId="54" xfId="0" applyNumberFormat="1" applyFont="1" applyFill="1" applyBorder="1" applyAlignment="1" applyProtection="1">
      <alignment horizontal="center" vertical="center" wrapText="1"/>
      <protection locked="0"/>
    </xf>
    <xf numFmtId="38" fontId="43" fillId="0" borderId="54" xfId="2" applyNumberFormat="1" applyFont="1" applyFill="1" applyBorder="1" applyAlignment="1" applyProtection="1">
      <alignment horizontal="right" vertical="center" wrapText="1"/>
      <protection locked="0"/>
    </xf>
    <xf numFmtId="0" fontId="44" fillId="0" borderId="6" xfId="0" applyFont="1" applyFill="1" applyBorder="1" applyAlignment="1" applyProtection="1">
      <alignment horizontal="right" vertical="center" wrapText="1"/>
      <protection locked="0"/>
    </xf>
    <xf numFmtId="0" fontId="43" fillId="0" borderId="54" xfId="0" applyFont="1" applyFill="1" applyBorder="1" applyAlignment="1" applyProtection="1">
      <alignment horizontal="right" vertical="center" wrapText="1"/>
      <protection locked="0"/>
    </xf>
    <xf numFmtId="0" fontId="43" fillId="0" borderId="10" xfId="0" applyFont="1" applyFill="1" applyBorder="1" applyAlignment="1" applyProtection="1">
      <alignment horizontal="right" vertical="center" wrapText="1"/>
      <protection locked="0"/>
    </xf>
    <xf numFmtId="0" fontId="43" fillId="0" borderId="6" xfId="0" applyFont="1" applyFill="1" applyBorder="1" applyAlignment="1" applyProtection="1">
      <alignment vertical="center" wrapText="1"/>
      <protection locked="0"/>
    </xf>
    <xf numFmtId="0" fontId="43" fillId="0" borderId="10" xfId="0" applyFont="1" applyFill="1" applyBorder="1" applyAlignment="1" applyProtection="1">
      <alignment vertical="center" wrapText="1"/>
      <protection locked="0"/>
    </xf>
    <xf numFmtId="0" fontId="43" fillId="0" borderId="6" xfId="0" applyFont="1" applyFill="1" applyBorder="1" applyAlignment="1" applyProtection="1">
      <alignment horizontal="right" vertical="center" wrapText="1"/>
      <protection locked="0"/>
    </xf>
    <xf numFmtId="0" fontId="46" fillId="0" borderId="54" xfId="0" applyFont="1" applyFill="1" applyBorder="1" applyAlignment="1" applyProtection="1">
      <alignment horizontal="right" vertical="center" wrapText="1"/>
      <protection locked="0"/>
    </xf>
    <xf numFmtId="0" fontId="46" fillId="0" borderId="55" xfId="0" applyFont="1" applyFill="1" applyBorder="1" applyAlignment="1" applyProtection="1">
      <alignment vertical="center" wrapText="1"/>
      <protection locked="0"/>
    </xf>
    <xf numFmtId="0" fontId="46" fillId="0" borderId="55" xfId="0" applyFont="1" applyFill="1" applyBorder="1" applyAlignment="1" applyProtection="1">
      <alignment horizontal="center" vertical="center" wrapText="1"/>
      <protection locked="0"/>
    </xf>
    <xf numFmtId="0" fontId="43" fillId="0" borderId="55" xfId="0" applyFont="1" applyFill="1" applyBorder="1" applyAlignment="1" applyProtection="1">
      <alignment horizontal="left" vertical="center"/>
      <protection locked="0"/>
    </xf>
    <xf numFmtId="0" fontId="46" fillId="6" borderId="57" xfId="0" applyFont="1" applyFill="1" applyBorder="1" applyAlignment="1" applyProtection="1">
      <alignment horizontal="left" vertical="center"/>
      <protection locked="0"/>
    </xf>
    <xf numFmtId="0" fontId="46" fillId="6" borderId="55" xfId="0" applyFont="1" applyFill="1" applyBorder="1" applyAlignment="1" applyProtection="1">
      <alignment horizontal="left" vertical="center"/>
      <protection locked="0"/>
    </xf>
    <xf numFmtId="0" fontId="43" fillId="0" borderId="57" xfId="0" applyFont="1" applyFill="1" applyBorder="1" applyAlignment="1" applyProtection="1">
      <alignment vertical="center"/>
      <protection locked="0"/>
    </xf>
    <xf numFmtId="0" fontId="43" fillId="0" borderId="55" xfId="0" applyFont="1" applyFill="1" applyBorder="1" applyAlignment="1" applyProtection="1">
      <alignment vertical="center"/>
      <protection locked="0"/>
    </xf>
    <xf numFmtId="0" fontId="44" fillId="0" borderId="55" xfId="0" applyFont="1" applyFill="1" applyBorder="1" applyAlignment="1" applyProtection="1">
      <alignment vertical="center"/>
      <protection locked="0"/>
    </xf>
    <xf numFmtId="38" fontId="43" fillId="0" borderId="55" xfId="2" applyNumberFormat="1" applyFont="1" applyFill="1" applyBorder="1" applyAlignment="1" applyProtection="1">
      <alignment vertical="center" wrapText="1"/>
      <protection locked="0"/>
    </xf>
    <xf numFmtId="0" fontId="43" fillId="5" borderId="55" xfId="0" applyFont="1" applyFill="1" applyBorder="1" applyAlignment="1" applyProtection="1">
      <alignment vertical="center"/>
      <protection locked="0"/>
    </xf>
    <xf numFmtId="0" fontId="46" fillId="0" borderId="55" xfId="0" applyFont="1" applyFill="1" applyBorder="1" applyAlignment="1" applyProtection="1">
      <alignment vertical="center"/>
      <protection locked="0"/>
    </xf>
    <xf numFmtId="0" fontId="46" fillId="6" borderId="55" xfId="0" applyFont="1" applyFill="1" applyBorder="1" applyAlignment="1" applyProtection="1">
      <alignment vertical="center"/>
      <protection locked="0"/>
    </xf>
    <xf numFmtId="38" fontId="43" fillId="0" borderId="58" xfId="2" applyNumberFormat="1" applyFont="1" applyFill="1" applyBorder="1" applyAlignment="1" applyProtection="1">
      <alignment horizontal="right" vertical="center" wrapText="1"/>
      <protection locked="0"/>
    </xf>
    <xf numFmtId="38" fontId="43" fillId="0" borderId="62" xfId="2" applyNumberFormat="1" applyFont="1" applyFill="1" applyBorder="1" applyAlignment="1" applyProtection="1">
      <alignment horizontal="right" vertical="center" wrapText="1"/>
      <protection locked="0"/>
    </xf>
    <xf numFmtId="0" fontId="47" fillId="0" borderId="62" xfId="0" applyFont="1" applyFill="1" applyBorder="1" applyAlignment="1" applyProtection="1">
      <alignment vertical="center"/>
      <protection locked="0"/>
    </xf>
    <xf numFmtId="0" fontId="43" fillId="0" borderId="62" xfId="0" applyFont="1" applyFill="1" applyBorder="1" applyAlignment="1" applyProtection="1">
      <alignment vertical="center"/>
      <protection locked="0"/>
    </xf>
    <xf numFmtId="0" fontId="46" fillId="0" borderId="62" xfId="0" applyFont="1" applyFill="1" applyBorder="1" applyAlignment="1" applyProtection="1">
      <alignment vertical="center"/>
      <protection locked="0"/>
    </xf>
    <xf numFmtId="38" fontId="43" fillId="0" borderId="62" xfId="2" applyNumberFormat="1" applyFont="1" applyFill="1" applyBorder="1" applyAlignment="1" applyProtection="1">
      <alignment vertical="center" wrapText="1"/>
      <protection locked="0"/>
    </xf>
    <xf numFmtId="0" fontId="43" fillId="0" borderId="62" xfId="0" applyFont="1" applyFill="1" applyBorder="1" applyAlignment="1" applyProtection="1">
      <alignment horizontal="right" vertical="center"/>
      <protection locked="0"/>
    </xf>
    <xf numFmtId="38" fontId="43" fillId="0" borderId="57" xfId="2" applyNumberFormat="1" applyFont="1" applyFill="1" applyBorder="1" applyAlignment="1" applyProtection="1">
      <alignment horizontal="right" vertical="center" wrapText="1"/>
      <protection locked="0"/>
    </xf>
    <xf numFmtId="0" fontId="47" fillId="0" borderId="55" xfId="0" applyFont="1" applyFill="1" applyBorder="1" applyAlignment="1" applyProtection="1">
      <alignment vertical="center"/>
      <protection locked="0"/>
    </xf>
    <xf numFmtId="0" fontId="46" fillId="0" borderId="55" xfId="0" applyFont="1" applyFill="1" applyBorder="1" applyAlignment="1" applyProtection="1">
      <alignment horizontal="right" vertical="center"/>
      <protection locked="0"/>
    </xf>
    <xf numFmtId="0" fontId="43" fillId="0" borderId="55" xfId="0" applyFont="1" applyFill="1" applyBorder="1" applyAlignment="1" applyProtection="1">
      <alignment horizontal="right" vertical="center"/>
      <protection locked="0"/>
    </xf>
    <xf numFmtId="38" fontId="8" fillId="5" borderId="0" xfId="2" applyNumberFormat="1" applyFont="1" applyFill="1" applyAlignment="1">
      <alignment horizontal="right" vertical="center" wrapText="1"/>
    </xf>
    <xf numFmtId="38" fontId="8" fillId="5" borderId="0" xfId="2" applyNumberFormat="1" applyFont="1" applyFill="1" applyAlignment="1">
      <alignment horizontal="right" wrapText="1"/>
    </xf>
    <xf numFmtId="38" fontId="31" fillId="0" borderId="0" xfId="2" applyNumberFormat="1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36" fillId="5" borderId="0" xfId="0" applyFont="1" applyFill="1" applyAlignment="1">
      <alignment wrapText="1"/>
    </xf>
    <xf numFmtId="0" fontId="23" fillId="0" borderId="54" xfId="0" applyFont="1" applyFill="1" applyBorder="1" applyAlignment="1" applyProtection="1">
      <alignment horizontal="center" vertical="center"/>
      <protection locked="0"/>
    </xf>
    <xf numFmtId="49" fontId="38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56" xfId="0" applyFont="1" applyFill="1" applyBorder="1" applyAlignment="1" applyProtection="1">
      <alignment horizontal="center" vertical="center" wrapText="1"/>
      <protection locked="0"/>
    </xf>
    <xf numFmtId="0" fontId="38" fillId="0" borderId="61" xfId="0" applyFont="1" applyFill="1" applyBorder="1" applyAlignment="1" applyProtection="1">
      <alignment horizontal="center" vertical="center" wrapText="1"/>
      <protection locked="0"/>
    </xf>
    <xf numFmtId="38" fontId="43" fillId="0" borderId="62" xfId="0" applyNumberFormat="1" applyFont="1" applyFill="1" applyBorder="1" applyAlignment="1" applyProtection="1">
      <alignment horizontal="right" vertical="center"/>
      <protection locked="0"/>
    </xf>
    <xf numFmtId="38" fontId="43" fillId="0" borderId="55" xfId="0" applyNumberFormat="1" applyFont="1" applyFill="1" applyBorder="1" applyAlignment="1" applyProtection="1">
      <alignment horizontal="right" vertical="center"/>
      <protection locked="0"/>
    </xf>
    <xf numFmtId="38" fontId="11" fillId="5" borderId="0" xfId="2" applyNumberFormat="1" applyFont="1" applyFill="1" applyAlignment="1">
      <alignment horizontal="right" wrapText="1"/>
    </xf>
    <xf numFmtId="38" fontId="11" fillId="5" borderId="0" xfId="2" applyNumberFormat="1" applyFont="1" applyFill="1" applyAlignment="1">
      <alignment horizontal="right" vertical="center" wrapText="1"/>
    </xf>
    <xf numFmtId="0" fontId="7" fillId="5" borderId="0" xfId="0" applyFont="1" applyFill="1" applyAlignment="1">
      <alignment wrapText="1"/>
    </xf>
    <xf numFmtId="0" fontId="34" fillId="5" borderId="0" xfId="0" applyFont="1" applyFill="1" applyAlignment="1">
      <alignment wrapText="1"/>
    </xf>
    <xf numFmtId="0" fontId="14" fillId="5" borderId="14" xfId="0" applyFont="1" applyFill="1" applyBorder="1" applyAlignment="1" applyProtection="1">
      <alignment horizontal="left" vertical="center" wrapText="1"/>
    </xf>
    <xf numFmtId="38" fontId="14" fillId="5" borderId="0" xfId="2" applyNumberFormat="1" applyFont="1" applyFill="1" applyBorder="1" applyAlignment="1" applyProtection="1">
      <alignment horizontal="right" vertical="center" wrapText="1"/>
      <protection locked="0"/>
    </xf>
    <xf numFmtId="0" fontId="14" fillId="5" borderId="0" xfId="0" applyFont="1" applyFill="1" applyBorder="1" applyAlignment="1" applyProtection="1">
      <alignment vertical="center" wrapText="1"/>
    </xf>
    <xf numFmtId="0" fontId="14" fillId="5" borderId="0" xfId="0" applyFont="1" applyFill="1" applyBorder="1" applyAlignment="1" applyProtection="1">
      <alignment horizontal="right" vertical="center" wrapText="1"/>
    </xf>
    <xf numFmtId="0" fontId="14" fillId="5" borderId="0" xfId="0" applyFont="1" applyFill="1" applyBorder="1" applyAlignment="1" applyProtection="1">
      <alignment vertical="center" wrapText="1"/>
      <protection locked="0"/>
    </xf>
    <xf numFmtId="3" fontId="11" fillId="5" borderId="14" xfId="3" applyFont="1" applyFill="1" applyBorder="1" applyAlignment="1" applyProtection="1">
      <alignment horizontal="left" vertical="center" wrapText="1"/>
    </xf>
    <xf numFmtId="3" fontId="11" fillId="5" borderId="0" xfId="3" applyFont="1" applyFill="1" applyBorder="1" applyAlignment="1" applyProtection="1">
      <alignment horizontal="left" vertical="center" wrapText="1"/>
    </xf>
    <xf numFmtId="0" fontId="13" fillId="5" borderId="0" xfId="0" applyFont="1" applyFill="1" applyBorder="1" applyAlignment="1" applyProtection="1">
      <alignment horizontal="right" vertical="center" wrapText="1"/>
    </xf>
    <xf numFmtId="49" fontId="14" fillId="5" borderId="14" xfId="0" applyNumberFormat="1" applyFont="1" applyFill="1" applyBorder="1" applyAlignment="1" applyProtection="1">
      <alignment horizontal="left" vertical="center" wrapText="1"/>
    </xf>
    <xf numFmtId="0" fontId="8" fillId="5" borderId="0" xfId="0" applyFont="1" applyFill="1" applyBorder="1" applyAlignment="1" applyProtection="1">
      <alignment vertical="center" wrapText="1"/>
      <protection locked="0"/>
    </xf>
    <xf numFmtId="49" fontId="14" fillId="5" borderId="0" xfId="0" applyNumberFormat="1" applyFont="1" applyFill="1" applyBorder="1" applyAlignment="1" applyProtection="1">
      <alignment horizontal="left" vertical="center" wrapText="1"/>
    </xf>
    <xf numFmtId="0" fontId="35" fillId="5" borderId="0" xfId="0" applyFont="1" applyFill="1" applyAlignment="1">
      <alignment wrapText="1"/>
    </xf>
    <xf numFmtId="38" fontId="17" fillId="5" borderId="0" xfId="2" applyNumberFormat="1" applyFont="1" applyFill="1" applyAlignment="1">
      <alignment horizontal="right" wrapText="1"/>
    </xf>
    <xf numFmtId="38" fontId="17" fillId="5" borderId="0" xfId="2" applyNumberFormat="1" applyFont="1" applyFill="1" applyAlignment="1">
      <alignment horizontal="right" vertical="center" wrapText="1"/>
    </xf>
    <xf numFmtId="38" fontId="16" fillId="5" borderId="0" xfId="2" applyNumberFormat="1" applyFont="1" applyFill="1" applyAlignment="1">
      <alignment horizontal="right" wrapText="1"/>
    </xf>
    <xf numFmtId="38" fontId="16" fillId="5" borderId="0" xfId="2" applyNumberFormat="1" applyFont="1" applyFill="1" applyAlignment="1">
      <alignment horizontal="right" vertical="center" wrapText="1"/>
    </xf>
    <xf numFmtId="0" fontId="52" fillId="5" borderId="0" xfId="0" applyFont="1" applyFill="1" applyAlignment="1">
      <alignment wrapText="1"/>
    </xf>
    <xf numFmtId="38" fontId="8" fillId="5" borderId="0" xfId="2" applyNumberFormat="1" applyFont="1" applyFill="1" applyAlignment="1">
      <alignment horizontal="left" wrapText="1"/>
    </xf>
    <xf numFmtId="38" fontId="8" fillId="5" borderId="0" xfId="2" applyNumberFormat="1" applyFont="1" applyFill="1" applyAlignment="1">
      <alignment horizontal="left" vertical="center" wrapText="1"/>
    </xf>
    <xf numFmtId="0" fontId="0" fillId="5" borderId="0" xfId="0" applyFill="1" applyAlignment="1">
      <alignment horizontal="left" wrapText="1"/>
    </xf>
    <xf numFmtId="38" fontId="11" fillId="5" borderId="0" xfId="2" applyNumberFormat="1" applyFont="1" applyFill="1" applyAlignment="1">
      <alignment horizontal="left" wrapText="1"/>
    </xf>
    <xf numFmtId="38" fontId="11" fillId="5" borderId="0" xfId="2" applyNumberFormat="1" applyFont="1" applyFill="1" applyAlignment="1">
      <alignment horizontal="left" vertical="center" wrapText="1"/>
    </xf>
    <xf numFmtId="0" fontId="34" fillId="5" borderId="0" xfId="0" applyFont="1" applyFill="1" applyAlignment="1">
      <alignment horizontal="left" wrapText="1"/>
    </xf>
    <xf numFmtId="49" fontId="13" fillId="5" borderId="0" xfId="0" quotePrefix="1" applyNumberFormat="1" applyFont="1" applyFill="1" applyBorder="1" applyAlignment="1" applyProtection="1">
      <alignment horizontal="right" vertical="center" wrapText="1"/>
      <protection locked="0"/>
    </xf>
    <xf numFmtId="0" fontId="13" fillId="5" borderId="0" xfId="0" applyFont="1" applyFill="1" applyBorder="1" applyAlignment="1" applyProtection="1">
      <alignment vertical="center" wrapText="1"/>
      <protection locked="0"/>
    </xf>
    <xf numFmtId="0" fontId="13" fillId="5" borderId="0" xfId="0" applyFont="1" applyFill="1" applyBorder="1" applyAlignment="1" applyProtection="1">
      <alignment horizontal="right" vertical="center" wrapText="1"/>
      <protection locked="0"/>
    </xf>
    <xf numFmtId="38" fontId="8" fillId="5" borderId="0" xfId="2" applyNumberFormat="1" applyFont="1" applyFill="1" applyBorder="1" applyAlignment="1" applyProtection="1">
      <alignment horizontal="right" vertical="center" wrapText="1"/>
      <protection locked="0"/>
    </xf>
    <xf numFmtId="38" fontId="8" fillId="5" borderId="0" xfId="2" applyNumberFormat="1" applyFont="1" applyFill="1" applyBorder="1" applyAlignment="1">
      <alignment horizontal="right" wrapText="1"/>
    </xf>
    <xf numFmtId="38" fontId="8" fillId="5" borderId="0" xfId="2" applyNumberFormat="1" applyFont="1" applyFill="1" applyBorder="1" applyAlignment="1">
      <alignment horizontal="right" vertical="center" wrapText="1"/>
    </xf>
    <xf numFmtId="0" fontId="0" fillId="5" borderId="0" xfId="0" applyFill="1" applyBorder="1" applyAlignment="1">
      <alignment wrapText="1"/>
    </xf>
    <xf numFmtId="38" fontId="17" fillId="5" borderId="0" xfId="2" applyNumberFormat="1" applyFont="1" applyFill="1" applyAlignment="1">
      <alignment horizontal="left" wrapText="1" indent="1"/>
    </xf>
    <xf numFmtId="38" fontId="17" fillId="5" borderId="0" xfId="2" applyNumberFormat="1" applyFont="1" applyFill="1" applyAlignment="1">
      <alignment horizontal="left" vertical="center" wrapText="1" indent="1"/>
    </xf>
    <xf numFmtId="0" fontId="35" fillId="5" borderId="0" xfId="0" applyFont="1" applyFill="1" applyAlignment="1">
      <alignment horizontal="left" wrapText="1" indent="1"/>
    </xf>
    <xf numFmtId="0" fontId="0" fillId="5" borderId="0" xfId="0" applyFill="1" applyAlignment="1">
      <alignment horizontal="left" vertical="center" wrapText="1"/>
    </xf>
    <xf numFmtId="0" fontId="8" fillId="0" borderId="0" xfId="0" applyFont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3" fontId="13" fillId="0" borderId="0" xfId="0" applyNumberFormat="1" applyFont="1" applyFill="1" applyBorder="1" applyAlignment="1" applyProtection="1">
      <alignment horizontal="left" vertical="center" wrapText="1"/>
    </xf>
    <xf numFmtId="165" fontId="8" fillId="0" borderId="0" xfId="2" applyNumberFormat="1" applyFont="1" applyFill="1" applyBorder="1" applyAlignment="1" applyProtection="1">
      <alignment horizontal="right" vertical="center" wrapText="1"/>
    </xf>
    <xf numFmtId="3" fontId="14" fillId="5" borderId="0" xfId="0" applyNumberFormat="1" applyFont="1" applyFill="1" applyBorder="1" applyAlignment="1" applyProtection="1">
      <alignment vertical="center" wrapText="1"/>
    </xf>
    <xf numFmtId="0" fontId="35" fillId="5" borderId="0" xfId="0" applyFont="1" applyFill="1" applyAlignment="1">
      <alignment vertical="center" wrapText="1"/>
    </xf>
    <xf numFmtId="38" fontId="8" fillId="0" borderId="0" xfId="2" applyNumberFormat="1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13" fillId="0" borderId="0" xfId="0" applyFont="1" applyFill="1" applyBorder="1" applyAlignment="1" applyProtection="1">
      <alignment horizontal="right" vertical="center" wrapText="1"/>
    </xf>
    <xf numFmtId="38" fontId="13" fillId="0" borderId="0" xfId="2" applyNumberFormat="1" applyFont="1" applyFill="1" applyBorder="1" applyAlignment="1" applyProtection="1">
      <alignment horizontal="right" vertical="center" wrapText="1"/>
    </xf>
    <xf numFmtId="38" fontId="8" fillId="0" borderId="0" xfId="2" applyNumberFormat="1" applyFont="1" applyFill="1" applyBorder="1" applyAlignment="1">
      <alignment horizontal="right" wrapText="1"/>
    </xf>
    <xf numFmtId="38" fontId="8" fillId="0" borderId="0" xfId="2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13" fillId="0" borderId="0" xfId="0" applyFont="1" applyFill="1" applyBorder="1" applyAlignment="1" applyProtection="1">
      <alignment horizontal="left" vertical="center" wrapText="1"/>
    </xf>
    <xf numFmtId="38" fontId="19" fillId="0" borderId="0" xfId="2" applyNumberFormat="1" applyFont="1" applyFill="1" applyBorder="1" applyAlignment="1" applyProtection="1">
      <alignment horizontal="left" vertical="center" wrapText="1"/>
    </xf>
    <xf numFmtId="38" fontId="11" fillId="0" borderId="0" xfId="2" applyNumberFormat="1" applyFont="1" applyFill="1" applyAlignment="1">
      <alignment horizontal="left" wrapText="1"/>
    </xf>
    <xf numFmtId="38" fontId="13" fillId="0" borderId="0" xfId="2" applyNumberFormat="1" applyFont="1" applyFill="1" applyBorder="1" applyAlignment="1" applyProtection="1">
      <alignment horizontal="left" vertical="center" wrapText="1"/>
    </xf>
    <xf numFmtId="38" fontId="11" fillId="0" borderId="0" xfId="2" applyNumberFormat="1" applyFont="1" applyFill="1" applyBorder="1" applyAlignment="1">
      <alignment horizontal="left" wrapText="1"/>
    </xf>
    <xf numFmtId="38" fontId="11" fillId="0" borderId="0" xfId="2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wrapText="1"/>
    </xf>
    <xf numFmtId="3" fontId="11" fillId="0" borderId="0" xfId="3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38" fontId="11" fillId="0" borderId="0" xfId="2" applyNumberFormat="1" applyFont="1" applyFill="1" applyBorder="1" applyAlignment="1" applyProtection="1">
      <alignment horizontal="left" vertical="center" wrapText="1"/>
    </xf>
    <xf numFmtId="38" fontId="8" fillId="0" borderId="0" xfId="2" applyNumberFormat="1" applyFont="1" applyFill="1" applyAlignment="1">
      <alignment horizontal="left" vertical="center" wrapText="1"/>
    </xf>
    <xf numFmtId="38" fontId="8" fillId="0" borderId="0" xfId="2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13" fillId="0" borderId="0" xfId="0" quotePrefix="1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38" fontId="11" fillId="0" borderId="0" xfId="2" applyNumberFormat="1" applyFont="1" applyFill="1" applyBorder="1" applyAlignment="1" applyProtection="1">
      <alignment horizontal="left" vertical="center" wrapText="1"/>
      <protection locked="0"/>
    </xf>
    <xf numFmtId="49" fontId="15" fillId="5" borderId="0" xfId="0" quotePrefix="1" applyNumberFormat="1" applyFont="1" applyFill="1" applyBorder="1" applyAlignment="1" applyProtection="1">
      <alignment horizontal="right" vertical="center" wrapText="1"/>
      <protection locked="0"/>
    </xf>
    <xf numFmtId="164" fontId="15" fillId="5" borderId="0" xfId="0" applyNumberFormat="1" applyFont="1" applyFill="1" applyBorder="1" applyAlignment="1" applyProtection="1">
      <alignment horizontal="left" vertical="center" wrapText="1" indent="2"/>
      <protection locked="0"/>
    </xf>
    <xf numFmtId="0" fontId="15" fillId="5" borderId="0" xfId="0" applyFont="1" applyFill="1" applyBorder="1" applyAlignment="1" applyProtection="1">
      <alignment horizontal="right" vertical="center" wrapText="1"/>
      <protection locked="0"/>
    </xf>
    <xf numFmtId="38" fontId="15" fillId="5" borderId="0" xfId="2" applyNumberFormat="1" applyFont="1" applyFill="1" applyBorder="1" applyAlignment="1" applyProtection="1">
      <alignment horizontal="right" vertical="center" wrapText="1"/>
      <protection locked="0"/>
    </xf>
    <xf numFmtId="38" fontId="17" fillId="5" borderId="0" xfId="2" applyNumberFormat="1" applyFont="1" applyFill="1" applyBorder="1" applyAlignment="1">
      <alignment horizontal="right" wrapText="1"/>
    </xf>
    <xf numFmtId="38" fontId="17" fillId="5" borderId="0" xfId="2" applyNumberFormat="1" applyFont="1" applyFill="1" applyBorder="1" applyAlignment="1">
      <alignment horizontal="right" vertical="center" wrapText="1"/>
    </xf>
    <xf numFmtId="0" fontId="35" fillId="5" borderId="0" xfId="0" applyFont="1" applyFill="1" applyBorder="1" applyAlignment="1">
      <alignment wrapText="1"/>
    </xf>
    <xf numFmtId="49" fontId="13" fillId="0" borderId="0" xfId="0" quotePrefix="1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38" fontId="8" fillId="0" borderId="0" xfId="2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38" fontId="13" fillId="0" borderId="3" xfId="2" applyNumberFormat="1" applyFont="1" applyFill="1" applyBorder="1" applyAlignment="1" applyProtection="1">
      <alignment horizontal="right" vertical="center" wrapText="1"/>
      <protection locked="0"/>
    </xf>
    <xf numFmtId="38" fontId="18" fillId="0" borderId="3" xfId="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/>
    <xf numFmtId="38" fontId="8" fillId="0" borderId="0" xfId="2" applyNumberFormat="1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34" fillId="0" borderId="0" xfId="0" applyFont="1" applyFill="1" applyAlignment="1">
      <alignment horizontal="left"/>
    </xf>
    <xf numFmtId="0" fontId="0" fillId="0" borderId="0" xfId="0" applyFill="1" applyAlignment="1">
      <alignment horizontal="left" vertical="center"/>
    </xf>
    <xf numFmtId="38" fontId="17" fillId="0" borderId="0" xfId="2" applyNumberFormat="1" applyFont="1" applyFill="1" applyAlignment="1">
      <alignment wrapText="1"/>
    </xf>
    <xf numFmtId="0" fontId="35" fillId="0" borderId="0" xfId="0" applyFont="1" applyFill="1"/>
    <xf numFmtId="0" fontId="14" fillId="0" borderId="8" xfId="0" applyFont="1" applyFill="1" applyBorder="1" applyAlignment="1" applyProtection="1">
      <alignment horizontal="right" vertical="center" wrapText="1"/>
      <protection locked="0"/>
    </xf>
    <xf numFmtId="38" fontId="14" fillId="0" borderId="21" xfId="0" applyNumberFormat="1" applyFont="1" applyFill="1" applyBorder="1" applyAlignment="1" applyProtection="1">
      <alignment vertical="center" wrapText="1"/>
      <protection locked="0"/>
    </xf>
    <xf numFmtId="0" fontId="13" fillId="10" borderId="21" xfId="0" applyFont="1" applyFill="1" applyBorder="1" applyAlignment="1" applyProtection="1">
      <alignment horizontal="right" vertical="center" wrapText="1"/>
      <protection locked="0"/>
    </xf>
    <xf numFmtId="38" fontId="13" fillId="10" borderId="21" xfId="2" quotePrefix="1" applyNumberFormat="1" applyFont="1" applyFill="1" applyBorder="1" applyAlignment="1" applyProtection="1">
      <alignment horizontal="right" vertical="center" wrapText="1"/>
      <protection locked="0"/>
    </xf>
    <xf numFmtId="0" fontId="17" fillId="0" borderId="21" xfId="0" applyFont="1" applyFill="1" applyBorder="1" applyAlignment="1" applyProtection="1">
      <alignment vertical="center"/>
      <protection locked="0"/>
    </xf>
    <xf numFmtId="0" fontId="13" fillId="10" borderId="21" xfId="0" applyFont="1" applyFill="1" applyBorder="1" applyAlignment="1" applyProtection="1">
      <alignment horizontal="left" vertical="center" wrapText="1" indent="1"/>
      <protection locked="0"/>
    </xf>
    <xf numFmtId="38" fontId="11" fillId="10" borderId="21" xfId="2" applyNumberFormat="1" applyFont="1" applyFill="1" applyBorder="1" applyAlignment="1" applyProtection="1">
      <alignment horizontal="right" vertical="center" wrapText="1"/>
      <protection locked="0"/>
    </xf>
    <xf numFmtId="0" fontId="14" fillId="0" borderId="7" xfId="0" quotePrefix="1" applyFont="1" applyFill="1" applyBorder="1" applyAlignment="1" applyProtection="1">
      <alignment horizontal="right" vertical="center" wrapText="1"/>
      <protection locked="0"/>
    </xf>
    <xf numFmtId="38" fontId="11" fillId="0" borderId="8" xfId="2" applyNumberFormat="1" applyFont="1" applyFill="1" applyBorder="1" applyAlignment="1" applyProtection="1">
      <alignment horizontal="right" vertical="center" wrapText="1"/>
      <protection locked="0"/>
    </xf>
    <xf numFmtId="38" fontId="8" fillId="0" borderId="9" xfId="2" applyNumberFormat="1" applyFont="1" applyFill="1" applyBorder="1" applyAlignment="1" applyProtection="1">
      <alignment horizontal="right" vertical="center" wrapText="1"/>
      <protection locked="0"/>
    </xf>
    <xf numFmtId="0" fontId="14" fillId="0" borderId="2" xfId="0" quotePrefix="1" applyFont="1" applyFill="1" applyBorder="1" applyAlignment="1" applyProtection="1">
      <alignment horizontal="right" vertical="center" wrapText="1"/>
      <protection locked="0"/>
    </xf>
    <xf numFmtId="38" fontId="8" fillId="0" borderId="3" xfId="2" applyNumberFormat="1" applyFont="1" applyFill="1" applyBorder="1" applyAlignment="1" applyProtection="1">
      <alignment horizontal="right" vertical="center" wrapText="1"/>
      <protection locked="0"/>
    </xf>
    <xf numFmtId="38" fontId="11" fillId="0" borderId="3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8" xfId="0" applyFont="1" applyFill="1" applyBorder="1" applyAlignment="1" applyProtection="1">
      <alignment horizontal="left" vertical="center" wrapText="1" indent="2"/>
      <protection locked="0"/>
    </xf>
    <xf numFmtId="0" fontId="14" fillId="0" borderId="15" xfId="0" quotePrefix="1" applyFont="1" applyFill="1" applyBorder="1" applyAlignment="1" applyProtection="1">
      <alignment horizontal="right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 indent="2"/>
      <protection locked="0"/>
    </xf>
    <xf numFmtId="0" fontId="14" fillId="0" borderId="12" xfId="0" applyFont="1" applyFill="1" applyBorder="1" applyAlignment="1" applyProtection="1">
      <alignment horizontal="right" vertical="center" wrapText="1"/>
      <protection locked="0"/>
    </xf>
    <xf numFmtId="38" fontId="11" fillId="0" borderId="12" xfId="2" applyNumberFormat="1" applyFont="1" applyFill="1" applyBorder="1" applyAlignment="1" applyProtection="1">
      <alignment horizontal="right" vertical="center" wrapText="1"/>
      <protection locked="0"/>
    </xf>
    <xf numFmtId="38" fontId="8" fillId="0" borderId="17" xfId="2" applyNumberFormat="1" applyFont="1" applyFill="1" applyBorder="1" applyAlignment="1" applyProtection="1">
      <alignment horizontal="right" vertical="center" wrapText="1"/>
      <protection locked="0"/>
    </xf>
    <xf numFmtId="0" fontId="13" fillId="5" borderId="14" xfId="0" applyFont="1" applyFill="1" applyBorder="1" applyAlignment="1" applyProtection="1">
      <alignment horizontal="left" vertical="center" wrapText="1"/>
    </xf>
    <xf numFmtId="3" fontId="11" fillId="5" borderId="0" xfId="3" applyFont="1" applyFill="1" applyBorder="1" applyAlignment="1" applyProtection="1">
      <alignment horizontal="right" vertical="center"/>
    </xf>
    <xf numFmtId="38" fontId="13" fillId="5" borderId="0" xfId="2" applyNumberFormat="1" applyFont="1" applyFill="1" applyBorder="1" applyAlignment="1" applyProtection="1">
      <alignment horizontal="right" vertical="center" wrapText="1"/>
      <protection locked="0"/>
    </xf>
    <xf numFmtId="38" fontId="11" fillId="0" borderId="0" xfId="2" applyNumberFormat="1" applyFont="1" applyAlignment="1">
      <alignment wrapText="1"/>
    </xf>
    <xf numFmtId="0" fontId="34" fillId="0" borderId="0" xfId="0" applyFont="1"/>
    <xf numFmtId="38" fontId="8" fillId="5" borderId="0" xfId="2" applyNumberFormat="1" applyFont="1" applyFill="1" applyBorder="1" applyAlignment="1">
      <alignment wrapText="1"/>
    </xf>
    <xf numFmtId="0" fontId="0" fillId="5" borderId="0" xfId="0" applyFill="1" applyBorder="1"/>
    <xf numFmtId="38" fontId="11" fillId="0" borderId="0" xfId="2" applyNumberFormat="1" applyFont="1" applyAlignment="1">
      <alignment horizontal="left" wrapText="1"/>
    </xf>
    <xf numFmtId="0" fontId="34" fillId="0" borderId="0" xfId="0" applyFont="1" applyAlignment="1">
      <alignment horizontal="left"/>
    </xf>
    <xf numFmtId="0" fontId="14" fillId="5" borderId="0" xfId="0" applyFont="1" applyFill="1" applyBorder="1" applyAlignment="1" applyProtection="1">
      <alignment horizontal="left" vertical="center" wrapText="1"/>
    </xf>
    <xf numFmtId="0" fontId="14" fillId="5" borderId="0" xfId="0" applyFont="1" applyFill="1" applyBorder="1" applyAlignment="1" applyProtection="1">
      <alignment horizontal="right" vertical="center"/>
    </xf>
    <xf numFmtId="3" fontId="8" fillId="5" borderId="0" xfId="3" applyFont="1" applyFill="1" applyBorder="1" applyAlignment="1" applyProtection="1">
      <alignment horizontal="left" vertical="center" wrapText="1"/>
    </xf>
    <xf numFmtId="3" fontId="8" fillId="5" borderId="14" xfId="3" applyFont="1" applyFill="1" applyBorder="1" applyAlignment="1" applyProtection="1">
      <alignment horizontal="left" vertical="center" wrapText="1"/>
    </xf>
    <xf numFmtId="0" fontId="13" fillId="5" borderId="0" xfId="0" applyFont="1" applyFill="1" applyBorder="1" applyAlignment="1" applyProtection="1">
      <alignment horizontal="right" vertical="center"/>
    </xf>
    <xf numFmtId="38" fontId="8" fillId="0" borderId="0" xfId="2" applyNumberFormat="1" applyFont="1" applyAlignment="1">
      <alignment horizontal="left" wrapText="1"/>
    </xf>
    <xf numFmtId="0" fontId="0" fillId="0" borderId="0" xfId="0" applyAlignment="1">
      <alignment horizontal="left"/>
    </xf>
    <xf numFmtId="0" fontId="13" fillId="5" borderId="0" xfId="0" applyFont="1" applyFill="1" applyBorder="1" applyAlignment="1" applyProtection="1">
      <alignment horizontal="left" vertical="center" wrapText="1"/>
      <protection locked="0"/>
    </xf>
    <xf numFmtId="0" fontId="13" fillId="5" borderId="0" xfId="0" applyFont="1" applyFill="1" applyBorder="1" applyAlignment="1" applyProtection="1">
      <alignment vertical="center"/>
      <protection locked="0"/>
    </xf>
    <xf numFmtId="0" fontId="13" fillId="5" borderId="25" xfId="0" applyFont="1" applyFill="1" applyBorder="1" applyAlignment="1" applyProtection="1">
      <alignment vertical="center" wrapText="1"/>
      <protection locked="0"/>
    </xf>
    <xf numFmtId="0" fontId="13" fillId="5" borderId="21" xfId="0" applyFont="1" applyFill="1" applyBorder="1" applyAlignment="1" applyProtection="1">
      <alignment horizontal="right" vertical="center" wrapText="1"/>
      <protection locked="0"/>
    </xf>
    <xf numFmtId="38" fontId="11" fillId="5" borderId="0" xfId="2" applyNumberFormat="1" applyFont="1" applyFill="1" applyBorder="1" applyAlignment="1" applyProtection="1">
      <alignment horizontal="right" vertical="center" wrapText="1"/>
      <protection locked="0"/>
    </xf>
    <xf numFmtId="0" fontId="14" fillId="5" borderId="0" xfId="0" applyFont="1" applyFill="1" applyBorder="1" applyAlignment="1" applyProtection="1">
      <alignment vertical="center"/>
      <protection locked="0"/>
    </xf>
    <xf numFmtId="38" fontId="17" fillId="0" borderId="0" xfId="2" applyNumberFormat="1" applyFont="1" applyAlignment="1">
      <alignment wrapText="1"/>
    </xf>
    <xf numFmtId="0" fontId="35" fillId="0" borderId="0" xfId="0" applyFont="1"/>
    <xf numFmtId="38" fontId="13" fillId="5" borderId="0" xfId="2" applyNumberFormat="1" applyFont="1" applyFill="1" applyBorder="1" applyAlignment="1" applyProtection="1">
      <alignment vertical="center" wrapText="1"/>
      <protection locked="0"/>
    </xf>
    <xf numFmtId="38" fontId="14" fillId="5" borderId="0" xfId="2" applyNumberFormat="1" applyFont="1" applyFill="1" applyBorder="1" applyAlignment="1" applyProtection="1">
      <alignment vertical="center" wrapText="1"/>
      <protection locked="0"/>
    </xf>
    <xf numFmtId="0" fontId="43" fillId="5" borderId="54" xfId="0" applyFont="1" applyFill="1" applyBorder="1" applyAlignment="1" applyProtection="1">
      <alignment vertical="center" wrapText="1"/>
      <protection locked="0"/>
    </xf>
    <xf numFmtId="0" fontId="46" fillId="0" borderId="60" xfId="0" applyFont="1" applyFill="1" applyBorder="1" applyAlignment="1" applyProtection="1">
      <alignment horizontal="right" vertical="center" wrapText="1"/>
      <protection locked="0"/>
    </xf>
    <xf numFmtId="0" fontId="46" fillId="0" borderId="57" xfId="0" applyFont="1" applyFill="1" applyBorder="1" applyAlignment="1" applyProtection="1">
      <alignment vertical="center"/>
      <protection locked="0"/>
    </xf>
    <xf numFmtId="0" fontId="46" fillId="6" borderId="57" xfId="0" applyFont="1" applyFill="1" applyBorder="1" applyAlignment="1" applyProtection="1">
      <alignment vertical="center"/>
      <protection locked="0"/>
    </xf>
    <xf numFmtId="38" fontId="14" fillId="10" borderId="21" xfId="2" quotePrefix="1" applyNumberFormat="1" applyFont="1" applyFill="1" applyBorder="1" applyAlignment="1" applyProtection="1">
      <alignment horizontal="right" vertical="center" wrapText="1"/>
      <protection locked="0"/>
    </xf>
    <xf numFmtId="0" fontId="30" fillId="0" borderId="21" xfId="0" applyFont="1" applyFill="1" applyBorder="1" applyAlignment="1" applyProtection="1">
      <alignment horizontal="center" vertical="center" wrapText="1"/>
    </xf>
    <xf numFmtId="3" fontId="14" fillId="0" borderId="21" xfId="0" applyNumberFormat="1" applyFont="1" applyFill="1" applyBorder="1" applyAlignment="1" applyProtection="1">
      <alignment vertical="center" wrapText="1"/>
    </xf>
    <xf numFmtId="3" fontId="14" fillId="0" borderId="21" xfId="0" applyNumberFormat="1" applyFont="1" applyFill="1" applyBorder="1" applyAlignment="1" applyProtection="1">
      <alignment horizontal="right" vertical="center" wrapText="1"/>
    </xf>
    <xf numFmtId="0" fontId="33" fillId="0" borderId="21" xfId="0" applyFont="1" applyBorder="1" applyAlignment="1" applyProtection="1">
      <alignment horizontal="center" vertical="center" wrapText="1"/>
    </xf>
    <xf numFmtId="38" fontId="48" fillId="0" borderId="21" xfId="0" applyNumberFormat="1" applyFont="1" applyBorder="1" applyAlignment="1" applyProtection="1">
      <alignment vertical="center" wrapText="1"/>
    </xf>
    <xf numFmtId="3" fontId="49" fillId="0" borderId="21" xfId="0" applyNumberFormat="1" applyFont="1" applyFill="1" applyBorder="1" applyAlignment="1" applyProtection="1">
      <alignment horizontal="right" vertical="center" wrapText="1"/>
    </xf>
    <xf numFmtId="0" fontId="33" fillId="5" borderId="21" xfId="0" applyFont="1" applyFill="1" applyBorder="1" applyAlignment="1" applyProtection="1">
      <alignment horizontal="center" vertical="center" wrapText="1"/>
    </xf>
    <xf numFmtId="38" fontId="48" fillId="5" borderId="21" xfId="0" applyNumberFormat="1" applyFont="1" applyFill="1" applyBorder="1" applyAlignment="1" applyProtection="1">
      <alignment vertical="center" wrapText="1"/>
    </xf>
    <xf numFmtId="0" fontId="50" fillId="0" borderId="21" xfId="0" applyFont="1" applyFill="1" applyBorder="1" applyAlignment="1" applyProtection="1">
      <alignment horizontal="center" vertical="center" wrapText="1"/>
    </xf>
    <xf numFmtId="3" fontId="50" fillId="0" borderId="21" xfId="0" applyNumberFormat="1" applyFont="1" applyFill="1" applyBorder="1" applyAlignment="1" applyProtection="1">
      <alignment horizontal="right" vertical="center" wrapText="1"/>
    </xf>
    <xf numFmtId="0" fontId="48" fillId="0" borderId="21" xfId="0" applyFont="1" applyFill="1" applyBorder="1" applyAlignment="1" applyProtection="1">
      <alignment horizontal="center" vertical="center" wrapText="1"/>
    </xf>
    <xf numFmtId="165" fontId="48" fillId="0" borderId="21" xfId="2" applyNumberFormat="1" applyFont="1" applyFill="1" applyBorder="1" applyAlignment="1" applyProtection="1">
      <alignment horizontal="right" vertical="center" wrapText="1"/>
    </xf>
    <xf numFmtId="0" fontId="17" fillId="5" borderId="21" xfId="0" applyFont="1" applyFill="1" applyBorder="1" applyAlignment="1" applyProtection="1">
      <alignment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3" fontId="50" fillId="0" borderId="21" xfId="0" applyNumberFormat="1" applyFont="1" applyFill="1" applyBorder="1" applyAlignment="1" applyProtection="1">
      <alignment vertical="center" wrapText="1"/>
    </xf>
    <xf numFmtId="0" fontId="49" fillId="0" borderId="21" xfId="0" applyFont="1" applyFill="1" applyBorder="1" applyAlignment="1" applyProtection="1">
      <alignment horizontal="center" vertical="center" wrapText="1"/>
    </xf>
    <xf numFmtId="3" fontId="40" fillId="0" borderId="21" xfId="3" applyFont="1" applyFill="1" applyBorder="1" applyAlignment="1" applyProtection="1">
      <alignment horizontal="left" vertical="center" wrapText="1" indent="1"/>
      <protection locked="0"/>
    </xf>
    <xf numFmtId="38" fontId="43" fillId="0" borderId="21" xfId="2" applyNumberFormat="1" applyFont="1" applyFill="1" applyBorder="1" applyAlignment="1" applyProtection="1">
      <alignment horizontal="right" vertical="center" wrapText="1"/>
      <protection locked="0"/>
    </xf>
    <xf numFmtId="0" fontId="38" fillId="0" borderId="21" xfId="0" applyFont="1" applyFill="1" applyBorder="1" applyAlignment="1" applyProtection="1">
      <alignment horizontal="left" vertical="center" wrapText="1" indent="1"/>
      <protection locked="0"/>
    </xf>
    <xf numFmtId="0" fontId="40" fillId="0" borderId="21" xfId="0" applyFont="1" applyFill="1" applyBorder="1" applyAlignment="1" applyProtection="1">
      <alignment horizontal="left" vertical="center" wrapText="1" indent="1"/>
      <protection locked="0"/>
    </xf>
    <xf numFmtId="38" fontId="47" fillId="6" borderId="21" xfId="0" applyNumberFormat="1" applyFont="1" applyFill="1" applyBorder="1" applyAlignment="1" applyProtection="1">
      <alignment horizontal="right" vertical="center" wrapText="1"/>
      <protection locked="0"/>
    </xf>
    <xf numFmtId="0" fontId="38" fillId="5" borderId="21" xfId="0" applyFont="1" applyFill="1" applyBorder="1" applyAlignment="1" applyProtection="1">
      <alignment vertical="center" wrapText="1"/>
      <protection locked="0"/>
    </xf>
    <xf numFmtId="0" fontId="43" fillId="5" borderId="21" xfId="0" applyFont="1" applyFill="1" applyBorder="1" applyAlignment="1" applyProtection="1">
      <alignment vertical="center" wrapText="1"/>
      <protection locked="0"/>
    </xf>
    <xf numFmtId="38" fontId="44" fillId="5" borderId="21" xfId="0" applyNumberFormat="1" applyFont="1" applyFill="1" applyBorder="1" applyAlignment="1" applyProtection="1">
      <alignment horizontal="right" vertical="center" wrapText="1"/>
      <protection locked="0"/>
    </xf>
    <xf numFmtId="38" fontId="44" fillId="0" borderId="21" xfId="2" quotePrefix="1" applyNumberFormat="1" applyFont="1" applyFill="1" applyBorder="1" applyAlignment="1" applyProtection="1">
      <alignment horizontal="right" vertical="center" wrapText="1"/>
      <protection locked="0"/>
    </xf>
    <xf numFmtId="0" fontId="38" fillId="5" borderId="21" xfId="0" applyFont="1" applyFill="1" applyBorder="1" applyAlignment="1" applyProtection="1">
      <alignment horizontal="left" vertical="center" wrapText="1" indent="3"/>
      <protection locked="0"/>
    </xf>
    <xf numFmtId="0" fontId="43" fillId="0" borderId="21" xfId="0" applyFont="1" applyFill="1" applyBorder="1" applyAlignment="1" applyProtection="1">
      <alignment vertical="center"/>
      <protection locked="0"/>
    </xf>
    <xf numFmtId="38" fontId="43" fillId="0" borderId="21" xfId="2" applyNumberFormat="1" applyFont="1" applyFill="1" applyBorder="1" applyAlignment="1" applyProtection="1">
      <alignment vertical="center" wrapText="1"/>
      <protection locked="0"/>
    </xf>
    <xf numFmtId="38" fontId="43" fillId="0" borderId="21" xfId="2" quotePrefix="1" applyNumberFormat="1" applyFont="1" applyFill="1" applyBorder="1" applyAlignment="1" applyProtection="1">
      <alignment horizontal="right" vertical="center" wrapText="1"/>
      <protection locked="0"/>
    </xf>
    <xf numFmtId="0" fontId="38" fillId="0" borderId="21" xfId="0" applyFont="1" applyFill="1" applyBorder="1" applyAlignment="1" applyProtection="1">
      <alignment horizontal="left" vertical="center" wrapText="1" indent="3"/>
      <protection locked="0"/>
    </xf>
    <xf numFmtId="38" fontId="44" fillId="0" borderId="21" xfId="2" applyNumberFormat="1" applyFont="1" applyFill="1" applyBorder="1" applyAlignment="1" applyProtection="1">
      <alignment horizontal="right" vertical="center" wrapText="1"/>
      <protection locked="0"/>
    </xf>
    <xf numFmtId="38" fontId="47" fillId="0" borderId="21" xfId="2" applyNumberFormat="1" applyFont="1" applyFill="1" applyBorder="1" applyAlignment="1" applyProtection="1">
      <alignment horizontal="right" vertical="center" wrapText="1"/>
      <protection locked="0"/>
    </xf>
    <xf numFmtId="38" fontId="46" fillId="0" borderId="21" xfId="2" applyNumberFormat="1" applyFont="1" applyFill="1" applyBorder="1" applyAlignment="1" applyProtection="1">
      <alignment vertical="center" wrapText="1"/>
      <protection locked="0"/>
    </xf>
    <xf numFmtId="38" fontId="47" fillId="0" borderId="21" xfId="2" quotePrefix="1" applyNumberFormat="1" applyFont="1" applyFill="1" applyBorder="1" applyAlignment="1" applyProtection="1">
      <alignment horizontal="right" vertical="center" wrapText="1"/>
      <protection locked="0"/>
    </xf>
    <xf numFmtId="0" fontId="39" fillId="0" borderId="21" xfId="0" applyFont="1" applyFill="1" applyBorder="1" applyAlignment="1" applyProtection="1">
      <alignment horizontal="left" vertical="center" wrapText="1"/>
      <protection locked="0"/>
    </xf>
    <xf numFmtId="0" fontId="46" fillId="0" borderId="21" xfId="0" applyFont="1" applyFill="1" applyBorder="1" applyAlignment="1" applyProtection="1">
      <alignment vertical="center"/>
      <protection locked="0"/>
    </xf>
    <xf numFmtId="0" fontId="38" fillId="0" borderId="21" xfId="0" applyFont="1" applyFill="1" applyBorder="1" applyAlignment="1" applyProtection="1">
      <alignment horizontal="left" vertical="center" wrapText="1"/>
      <protection locked="0"/>
    </xf>
    <xf numFmtId="38" fontId="44" fillId="0" borderId="21" xfId="2" applyNumberFormat="1" applyFont="1" applyFill="1" applyBorder="1" applyAlignment="1" applyProtection="1">
      <alignment vertical="center" wrapText="1"/>
      <protection locked="0"/>
    </xf>
    <xf numFmtId="3" fontId="8" fillId="5" borderId="21" xfId="3" applyFont="1" applyFill="1" applyBorder="1" applyAlignment="1" applyProtection="1">
      <alignment horizontal="left" vertical="center" wrapText="1" indent="3"/>
    </xf>
    <xf numFmtId="3" fontId="8" fillId="5" borderId="21" xfId="3" applyFont="1" applyFill="1" applyBorder="1" applyAlignment="1" applyProtection="1">
      <alignment horizontal="right" vertical="center" wrapText="1"/>
    </xf>
    <xf numFmtId="38" fontId="25" fillId="5" borderId="21" xfId="2" applyNumberFormat="1" applyFont="1" applyFill="1" applyBorder="1" applyAlignment="1" applyProtection="1">
      <alignment horizontal="right" vertical="center" wrapText="1"/>
      <protection locked="0"/>
    </xf>
    <xf numFmtId="0" fontId="8" fillId="5" borderId="21" xfId="0" applyFont="1" applyFill="1" applyBorder="1" applyAlignment="1" applyProtection="1">
      <alignment horizontal="left" wrapText="1" indent="3"/>
    </xf>
    <xf numFmtId="0" fontId="13" fillId="11" borderId="21" xfId="0" applyFont="1" applyFill="1" applyBorder="1" applyAlignment="1" applyProtection="1">
      <alignment horizontal="left" vertical="center" wrapText="1" indent="1"/>
    </xf>
    <xf numFmtId="3" fontId="11" fillId="11" borderId="21" xfId="3" applyFont="1" applyFill="1" applyBorder="1" applyAlignment="1" applyProtection="1">
      <alignment horizontal="left" vertical="center" wrapText="1"/>
    </xf>
    <xf numFmtId="38" fontId="26" fillId="11" borderId="21" xfId="2" applyNumberFormat="1" applyFont="1" applyFill="1" applyBorder="1" applyAlignment="1" applyProtection="1">
      <alignment horizontal="left" vertical="center" wrapText="1"/>
    </xf>
    <xf numFmtId="3" fontId="11" fillId="11" borderId="21" xfId="3" applyFont="1" applyFill="1" applyBorder="1" applyAlignment="1" applyProtection="1">
      <alignment horizontal="left" vertical="center" wrapText="1" indent="1"/>
    </xf>
    <xf numFmtId="38" fontId="13" fillId="11" borderId="21" xfId="2" applyNumberFormat="1" applyFont="1" applyFill="1" applyBorder="1" applyAlignment="1" applyProtection="1">
      <alignment horizontal="left" vertical="center" wrapText="1"/>
      <protection locked="0"/>
    </xf>
    <xf numFmtId="38" fontId="13" fillId="11" borderId="21" xfId="2" applyNumberFormat="1" applyFont="1" applyFill="1" applyBorder="1" applyAlignment="1" applyProtection="1">
      <alignment horizontal="left" vertical="center" wrapText="1"/>
    </xf>
    <xf numFmtId="0" fontId="18" fillId="11" borderId="21" xfId="0" applyFont="1" applyFill="1" applyBorder="1" applyAlignment="1" applyProtection="1">
      <alignment horizontal="left" vertical="center" wrapText="1" indent="3"/>
    </xf>
    <xf numFmtId="3" fontId="16" fillId="11" borderId="21" xfId="3" applyFont="1" applyFill="1" applyBorder="1" applyAlignment="1" applyProtection="1">
      <alignment horizontal="right" vertical="center" wrapText="1"/>
    </xf>
    <xf numFmtId="38" fontId="18" fillId="11" borderId="21" xfId="2" applyNumberFormat="1" applyFont="1" applyFill="1" applyBorder="1" applyAlignment="1" applyProtection="1">
      <alignment horizontal="right" vertical="center" wrapText="1"/>
      <protection locked="0"/>
    </xf>
    <xf numFmtId="0" fontId="15" fillId="5" borderId="21" xfId="0" applyFont="1" applyFill="1" applyBorder="1" applyAlignment="1" applyProtection="1">
      <alignment horizontal="left" vertical="center" wrapText="1" indent="3"/>
    </xf>
    <xf numFmtId="3" fontId="17" fillId="5" borderId="21" xfId="3" applyFont="1" applyFill="1" applyBorder="1" applyAlignment="1" applyProtection="1">
      <alignment horizontal="right" vertical="center" wrapText="1"/>
    </xf>
    <xf numFmtId="38" fontId="15" fillId="5" borderId="21" xfId="2" applyNumberFormat="1" applyFont="1" applyFill="1" applyBorder="1" applyAlignment="1" applyProtection="1">
      <alignment horizontal="right" vertical="center" wrapText="1"/>
      <protection locked="0"/>
    </xf>
    <xf numFmtId="38" fontId="17" fillId="5" borderId="21" xfId="2" applyNumberFormat="1" applyFont="1" applyFill="1" applyBorder="1" applyAlignment="1" applyProtection="1">
      <alignment horizontal="right" vertical="center" wrapText="1"/>
      <protection locked="0"/>
    </xf>
    <xf numFmtId="3" fontId="11" fillId="11" borderId="21" xfId="3" applyFont="1" applyFill="1" applyBorder="1" applyAlignment="1" applyProtection="1">
      <alignment horizontal="right" vertical="center" wrapText="1"/>
    </xf>
    <xf numFmtId="38" fontId="13" fillId="11" borderId="21" xfId="2" applyNumberFormat="1" applyFont="1" applyFill="1" applyBorder="1" applyAlignment="1" applyProtection="1">
      <alignment horizontal="right" vertical="center" wrapText="1"/>
      <protection locked="0"/>
    </xf>
    <xf numFmtId="38" fontId="13" fillId="11" borderId="21" xfId="2" applyNumberFormat="1" applyFont="1" applyFill="1" applyBorder="1" applyAlignment="1" applyProtection="1">
      <alignment horizontal="right" vertical="center" wrapText="1"/>
    </xf>
    <xf numFmtId="38" fontId="18" fillId="5" borderId="21" xfId="2" applyNumberFormat="1" applyFont="1" applyFill="1" applyBorder="1" applyAlignment="1" applyProtection="1">
      <alignment horizontal="right" vertical="center" wrapText="1"/>
      <protection locked="0"/>
    </xf>
    <xf numFmtId="0" fontId="15" fillId="11" borderId="21" xfId="0" applyFont="1" applyFill="1" applyBorder="1" applyAlignment="1" applyProtection="1">
      <alignment horizontal="left" vertical="center" wrapText="1" indent="3"/>
    </xf>
    <xf numFmtId="3" fontId="17" fillId="11" borderId="21" xfId="3" applyFont="1" applyFill="1" applyBorder="1" applyAlignment="1" applyProtection="1">
      <alignment horizontal="right" vertical="center" wrapText="1"/>
    </xf>
    <xf numFmtId="3" fontId="17" fillId="5" borderId="21" xfId="3" applyFont="1" applyFill="1" applyBorder="1" applyAlignment="1" applyProtection="1">
      <alignment horizontal="left" vertical="center" wrapText="1" indent="3"/>
    </xf>
    <xf numFmtId="0" fontId="14" fillId="5" borderId="21" xfId="0" applyFont="1" applyFill="1" applyBorder="1" applyAlignment="1" applyProtection="1">
      <alignment horizontal="left" vertical="center" wrapText="1" indent="2"/>
    </xf>
    <xf numFmtId="38" fontId="14" fillId="5" borderId="21" xfId="2" applyNumberFormat="1" applyFont="1" applyFill="1" applyBorder="1" applyAlignment="1" applyProtection="1">
      <alignment horizontal="right" vertical="center" wrapText="1"/>
    </xf>
    <xf numFmtId="0" fontId="11" fillId="11" borderId="21" xfId="0" applyFont="1" applyFill="1" applyBorder="1" applyAlignment="1" applyProtection="1">
      <alignment horizontal="left" wrapText="1" indent="1"/>
    </xf>
    <xf numFmtId="3" fontId="16" fillId="11" borderId="21" xfId="3" applyFont="1" applyFill="1" applyBorder="1" applyAlignment="1" applyProtection="1">
      <alignment horizontal="left" vertical="center" wrapText="1" indent="3"/>
    </xf>
    <xf numFmtId="0" fontId="8" fillId="5" borderId="21" xfId="0" applyFont="1" applyFill="1" applyBorder="1" applyAlignment="1" applyProtection="1">
      <alignment horizontal="left" wrapText="1" indent="2"/>
    </xf>
    <xf numFmtId="0" fontId="17" fillId="5" borderId="21" xfId="0" applyFont="1" applyFill="1" applyBorder="1" applyAlignment="1" applyProtection="1">
      <alignment horizontal="left" wrapText="1" indent="3"/>
    </xf>
    <xf numFmtId="3" fontId="8" fillId="5" borderId="21" xfId="3" applyFont="1" applyFill="1" applyBorder="1" applyAlignment="1" applyProtection="1">
      <alignment horizontal="left" vertical="center" wrapText="1" indent="2"/>
    </xf>
    <xf numFmtId="38" fontId="14" fillId="5" borderId="21" xfId="2" applyNumberFormat="1" applyFont="1" applyFill="1" applyBorder="1" applyAlignment="1" applyProtection="1">
      <alignment horizontal="right" vertical="center" wrapText="1"/>
      <protection locked="0"/>
    </xf>
    <xf numFmtId="0" fontId="14" fillId="5" borderId="21" xfId="0" applyFont="1" applyFill="1" applyBorder="1" applyAlignment="1" applyProtection="1">
      <alignment horizontal="right" vertical="center" wrapText="1"/>
    </xf>
    <xf numFmtId="0" fontId="15" fillId="5" borderId="21" xfId="0" applyFont="1" applyFill="1" applyBorder="1" applyAlignment="1" applyProtection="1">
      <alignment horizontal="right" vertical="center" wrapText="1"/>
    </xf>
    <xf numFmtId="38" fontId="20" fillId="5" borderId="21" xfId="2" applyNumberFormat="1" applyFont="1" applyFill="1" applyBorder="1" applyAlignment="1" applyProtection="1">
      <alignment horizontal="right" vertical="center" wrapText="1"/>
      <protection locked="0"/>
    </xf>
    <xf numFmtId="3" fontId="17" fillId="5" borderId="21" xfId="3" applyFont="1" applyFill="1" applyBorder="1" applyAlignment="1" applyProtection="1">
      <alignment horizontal="left" vertical="center" wrapText="1" indent="4"/>
    </xf>
    <xf numFmtId="3" fontId="17" fillId="5" borderId="21" xfId="3" applyFont="1" applyFill="1" applyBorder="1" applyAlignment="1" applyProtection="1">
      <alignment horizontal="left" vertical="center" wrapText="1" indent="2"/>
    </xf>
    <xf numFmtId="0" fontId="13" fillId="11" borderId="21" xfId="0" applyFont="1" applyFill="1" applyBorder="1" applyAlignment="1" applyProtection="1">
      <alignment horizontal="right" vertical="center" wrapText="1"/>
    </xf>
    <xf numFmtId="38" fontId="14" fillId="11" borderId="21" xfId="2" applyNumberFormat="1" applyFont="1" applyFill="1" applyBorder="1" applyAlignment="1" applyProtection="1">
      <alignment horizontal="right" vertical="center" wrapText="1"/>
      <protection locked="0"/>
    </xf>
    <xf numFmtId="3" fontId="17" fillId="5" borderId="21" xfId="3" applyFont="1" applyFill="1" applyBorder="1" applyAlignment="1" applyProtection="1">
      <alignment horizontal="left" vertical="center" wrapText="1"/>
    </xf>
    <xf numFmtId="3" fontId="17" fillId="11" borderId="21" xfId="3" applyFont="1" applyFill="1" applyBorder="1" applyAlignment="1" applyProtection="1">
      <alignment horizontal="left" vertical="center" wrapText="1"/>
    </xf>
    <xf numFmtId="0" fontId="15" fillId="11" borderId="21" xfId="0" applyFont="1" applyFill="1" applyBorder="1" applyAlignment="1" applyProtection="1">
      <alignment horizontal="right" vertical="center" wrapText="1"/>
    </xf>
    <xf numFmtId="0" fontId="13" fillId="11" borderId="21" xfId="0" applyFont="1" applyFill="1" applyBorder="1" applyAlignment="1" applyProtection="1">
      <alignment horizontal="left" vertical="center" wrapText="1"/>
    </xf>
    <xf numFmtId="0" fontId="15" fillId="11" borderId="21" xfId="0" applyFont="1" applyFill="1" applyBorder="1" applyAlignment="1" applyProtection="1">
      <alignment horizontal="left" vertical="center" wrapText="1"/>
    </xf>
    <xf numFmtId="38" fontId="14" fillId="11" borderId="21" xfId="2" applyNumberFormat="1" applyFont="1" applyFill="1" applyBorder="1" applyAlignment="1" applyProtection="1">
      <alignment horizontal="right" vertical="center" wrapText="1"/>
    </xf>
    <xf numFmtId="38" fontId="15" fillId="11" borderId="21" xfId="2" applyNumberFormat="1" applyFont="1" applyFill="1" applyBorder="1" applyAlignment="1" applyProtection="1">
      <alignment horizontal="right" vertical="center" wrapText="1"/>
      <protection locked="0"/>
    </xf>
    <xf numFmtId="0" fontId="15" fillId="5" borderId="21" xfId="0" applyFont="1" applyFill="1" applyBorder="1" applyAlignment="1" applyProtection="1">
      <alignment horizontal="left" vertical="center" wrapText="1"/>
    </xf>
    <xf numFmtId="38" fontId="15" fillId="5" borderId="21" xfId="2" applyNumberFormat="1" applyFont="1" applyFill="1" applyBorder="1" applyAlignment="1" applyProtection="1">
      <alignment horizontal="left" vertical="center" wrapText="1"/>
      <protection locked="0"/>
    </xf>
    <xf numFmtId="0" fontId="8" fillId="5" borderId="21" xfId="0" applyFont="1" applyFill="1" applyBorder="1" applyAlignment="1" applyProtection="1">
      <alignment horizontal="left" wrapText="1" indent="4"/>
    </xf>
    <xf numFmtId="0" fontId="14" fillId="5" borderId="21" xfId="0" applyFont="1" applyFill="1" applyBorder="1" applyAlignment="1" applyProtection="1">
      <alignment horizontal="left" vertical="center" wrapText="1" indent="2"/>
      <protection locked="0"/>
    </xf>
    <xf numFmtId="0" fontId="14" fillId="5" borderId="21" xfId="0" applyFont="1" applyFill="1" applyBorder="1" applyAlignment="1" applyProtection="1">
      <alignment horizontal="right" vertical="center" wrapText="1"/>
      <protection locked="0"/>
    </xf>
    <xf numFmtId="38" fontId="8" fillId="5" borderId="21" xfId="2" quotePrefix="1" applyNumberFormat="1" applyFont="1" applyFill="1" applyBorder="1" applyAlignment="1" applyProtection="1">
      <alignment horizontal="right" vertical="center" wrapText="1"/>
      <protection locked="0"/>
    </xf>
    <xf numFmtId="164" fontId="15" fillId="5" borderId="21" xfId="0" applyNumberFormat="1" applyFont="1" applyFill="1" applyBorder="1" applyAlignment="1" applyProtection="1">
      <alignment horizontal="left" vertical="center" wrapText="1" indent="4"/>
      <protection locked="0"/>
    </xf>
    <xf numFmtId="0" fontId="15" fillId="5" borderId="21" xfId="0" applyFont="1" applyFill="1" applyBorder="1" applyAlignment="1" applyProtection="1">
      <alignment horizontal="right" vertical="center" wrapText="1"/>
      <protection locked="0"/>
    </xf>
    <xf numFmtId="0" fontId="13" fillId="10" borderId="21" xfId="0" applyFont="1" applyFill="1" applyBorder="1" applyAlignment="1" applyProtection="1">
      <alignment horizontal="left" vertical="center" wrapText="1"/>
      <protection locked="0"/>
    </xf>
    <xf numFmtId="38" fontId="11" fillId="10" borderId="21" xfId="2" applyNumberFormat="1" applyFont="1" applyFill="1" applyBorder="1" applyAlignment="1" applyProtection="1">
      <alignment horizontal="left" vertical="center" wrapText="1"/>
      <protection locked="0"/>
    </xf>
    <xf numFmtId="164" fontId="15" fillId="5" borderId="21" xfId="0" applyNumberFormat="1" applyFont="1" applyFill="1" applyBorder="1" applyAlignment="1" applyProtection="1">
      <alignment horizontal="left" vertical="center" wrapText="1" indent="2"/>
      <protection locked="0"/>
    </xf>
    <xf numFmtId="38" fontId="15" fillId="5" borderId="21" xfId="0" applyNumberFormat="1" applyFont="1" applyFill="1" applyBorder="1" applyAlignment="1" applyProtection="1">
      <alignment horizontal="right" vertical="center" wrapText="1"/>
      <protection locked="0"/>
    </xf>
    <xf numFmtId="164" fontId="15" fillId="5" borderId="21" xfId="0" applyNumberFormat="1" applyFont="1" applyFill="1" applyBorder="1" applyAlignment="1" applyProtection="1">
      <alignment horizontal="left" vertical="center" wrapText="1" indent="3"/>
      <protection locked="0"/>
    </xf>
    <xf numFmtId="38" fontId="17" fillId="5" borderId="21" xfId="2" applyNumberFormat="1" applyFont="1" applyFill="1" applyBorder="1" applyAlignment="1" applyProtection="1">
      <alignment horizontal="left" vertical="center" wrapText="1"/>
      <protection locked="0"/>
    </xf>
    <xf numFmtId="0" fontId="0" fillId="5" borderId="21" xfId="0" applyFill="1" applyBorder="1" applyAlignment="1">
      <alignment wrapText="1"/>
    </xf>
    <xf numFmtId="38" fontId="14" fillId="5" borderId="21" xfId="2" quotePrefix="1" applyNumberFormat="1" applyFont="1" applyFill="1" applyBorder="1" applyAlignment="1" applyProtection="1">
      <alignment horizontal="right" vertical="center" wrapText="1"/>
      <protection locked="0"/>
    </xf>
    <xf numFmtId="0" fontId="15" fillId="5" borderId="21" xfId="0" applyFont="1" applyFill="1" applyBorder="1" applyAlignment="1" applyProtection="1">
      <alignment horizontal="left" vertical="center" wrapText="1" indent="3"/>
      <protection locked="0"/>
    </xf>
    <xf numFmtId="0" fontId="15" fillId="10" borderId="21" xfId="0" applyFont="1" applyFill="1" applyBorder="1" applyAlignment="1" applyProtection="1">
      <alignment horizontal="left" vertical="center" wrapText="1" indent="2"/>
      <protection locked="0"/>
    </xf>
    <xf numFmtId="0" fontId="15" fillId="10" borderId="21" xfId="0" applyFont="1" applyFill="1" applyBorder="1" applyAlignment="1" applyProtection="1">
      <alignment horizontal="right" vertical="center" wrapText="1"/>
      <protection locked="0"/>
    </xf>
    <xf numFmtId="38" fontId="15" fillId="10" borderId="21" xfId="2" applyNumberFormat="1" applyFont="1" applyFill="1" applyBorder="1" applyAlignment="1" applyProtection="1">
      <alignment horizontal="right" vertical="center" wrapText="1"/>
      <protection locked="0"/>
    </xf>
    <xf numFmtId="0" fontId="15" fillId="10" borderId="21" xfId="0" applyFont="1" applyFill="1" applyBorder="1" applyAlignment="1" applyProtection="1">
      <alignment horizontal="left" vertical="center" wrapText="1" indent="3"/>
      <protection locked="0"/>
    </xf>
    <xf numFmtId="0" fontId="15" fillId="10" borderId="21" xfId="0" applyFont="1" applyFill="1" applyBorder="1" applyAlignment="1" applyProtection="1">
      <alignment horizontal="left" vertical="center" wrapText="1"/>
      <protection locked="0"/>
    </xf>
    <xf numFmtId="0" fontId="17" fillId="5" borderId="21" xfId="0" applyFont="1" applyFill="1" applyBorder="1" applyAlignment="1" applyProtection="1">
      <alignment horizontal="left" vertical="center" wrapText="1" indent="5"/>
      <protection locked="0"/>
    </xf>
    <xf numFmtId="0" fontId="15" fillId="5" borderId="21" xfId="0" applyFont="1" applyFill="1" applyBorder="1" applyAlignment="1" applyProtection="1">
      <alignment horizontal="right" vertical="center"/>
      <protection locked="0"/>
    </xf>
    <xf numFmtId="38" fontId="17" fillId="5" borderId="21" xfId="2" applyNumberFormat="1" applyFont="1" applyFill="1" applyBorder="1" applyAlignment="1" applyProtection="1">
      <alignment horizontal="left" vertical="center" wrapText="1" indent="1"/>
      <protection locked="0"/>
    </xf>
    <xf numFmtId="0" fontId="8" fillId="5" borderId="21" xfId="0" applyFont="1" applyFill="1" applyBorder="1" applyAlignment="1" applyProtection="1">
      <alignment horizontal="left" vertical="center" wrapText="1" indent="4"/>
      <protection locked="0"/>
    </xf>
    <xf numFmtId="38" fontId="8" fillId="5" borderId="21" xfId="2" applyNumberFormat="1" applyFont="1" applyFill="1" applyBorder="1" applyAlignment="1" applyProtection="1">
      <alignment horizontal="right" vertical="center" wrapText="1"/>
      <protection locked="0"/>
    </xf>
    <xf numFmtId="0" fontId="17" fillId="5" borderId="21" xfId="0" applyFont="1" applyFill="1" applyBorder="1" applyAlignment="1" applyProtection="1">
      <alignment horizontal="left" vertical="center" wrapText="1" indent="4"/>
      <protection locked="0"/>
    </xf>
    <xf numFmtId="0" fontId="15" fillId="5" borderId="21" xfId="0" applyFont="1" applyFill="1" applyBorder="1" applyAlignment="1" applyProtection="1">
      <alignment horizontal="left" vertical="center" indent="1"/>
      <protection locked="0"/>
    </xf>
    <xf numFmtId="0" fontId="8" fillId="5" borderId="21" xfId="0" applyFont="1" applyFill="1" applyBorder="1" applyAlignment="1" applyProtection="1">
      <alignment horizontal="left" vertical="center" wrapText="1" indent="3"/>
      <protection locked="0"/>
    </xf>
    <xf numFmtId="0" fontId="11" fillId="10" borderId="21" xfId="0" applyFont="1" applyFill="1" applyBorder="1" applyAlignment="1" applyProtection="1">
      <alignment horizontal="left" vertical="center" wrapText="1" indent="1"/>
      <protection locked="0"/>
    </xf>
    <xf numFmtId="0" fontId="8" fillId="5" borderId="21" xfId="0" applyFont="1" applyFill="1" applyBorder="1" applyAlignment="1" applyProtection="1">
      <alignment horizontal="left" vertical="center" wrapText="1" indent="2"/>
      <protection locked="0"/>
    </xf>
    <xf numFmtId="0" fontId="17" fillId="5" borderId="21" xfId="0" applyFont="1" applyFill="1" applyBorder="1" applyAlignment="1" applyProtection="1">
      <alignment horizontal="left" vertical="center" wrapText="1" indent="3"/>
      <protection locked="0"/>
    </xf>
    <xf numFmtId="38" fontId="8" fillId="10" borderId="21" xfId="2" applyNumberFormat="1" applyFont="1" applyFill="1" applyBorder="1" applyAlignment="1" applyProtection="1">
      <alignment horizontal="right" vertical="center" wrapText="1"/>
      <protection locked="0"/>
    </xf>
    <xf numFmtId="3" fontId="8" fillId="0" borderId="21" xfId="3" applyFont="1" applyFill="1" applyBorder="1" applyAlignment="1" applyProtection="1">
      <alignment horizontal="left" vertical="center" wrapText="1" indent="2"/>
    </xf>
    <xf numFmtId="3" fontId="8" fillId="0" borderId="21" xfId="3" applyFont="1" applyFill="1" applyBorder="1" applyAlignment="1" applyProtection="1">
      <alignment horizontal="right" vertical="center"/>
    </xf>
    <xf numFmtId="0" fontId="8" fillId="0" borderId="21" xfId="0" applyFont="1" applyFill="1" applyBorder="1" applyAlignment="1" applyProtection="1">
      <alignment horizontal="left" wrapText="1" indent="2"/>
    </xf>
    <xf numFmtId="3" fontId="11" fillId="11" borderId="21" xfId="3" applyFont="1" applyFill="1" applyBorder="1" applyAlignment="1" applyProtection="1">
      <alignment horizontal="left" vertical="center"/>
    </xf>
    <xf numFmtId="38" fontId="14" fillId="11" borderId="21" xfId="2" applyNumberFormat="1" applyFont="1" applyFill="1" applyBorder="1" applyAlignment="1" applyProtection="1">
      <alignment horizontal="left" vertical="center" wrapText="1"/>
    </xf>
    <xf numFmtId="38" fontId="14" fillId="11" borderId="21" xfId="2" applyNumberFormat="1" applyFont="1" applyFill="1" applyBorder="1" applyAlignment="1" applyProtection="1">
      <alignment horizontal="left" vertical="center" wrapText="1"/>
      <protection locked="0"/>
    </xf>
    <xf numFmtId="0" fontId="15" fillId="0" borderId="21" xfId="0" applyFont="1" applyFill="1" applyBorder="1" applyAlignment="1" applyProtection="1">
      <alignment horizontal="left" vertical="center" wrapText="1" indent="3"/>
    </xf>
    <xf numFmtId="3" fontId="17" fillId="0" borderId="21" xfId="3" applyFont="1" applyFill="1" applyBorder="1" applyAlignment="1" applyProtection="1">
      <alignment horizontal="right" vertical="center"/>
    </xf>
    <xf numFmtId="0" fontId="15" fillId="0" borderId="21" xfId="0" applyFont="1" applyFill="1" applyBorder="1" applyAlignment="1" applyProtection="1">
      <alignment horizontal="left" vertical="center" wrapText="1" indent="4"/>
    </xf>
    <xf numFmtId="3" fontId="11" fillId="11" borderId="21" xfId="3" applyFont="1" applyFill="1" applyBorder="1" applyAlignment="1" applyProtection="1">
      <alignment horizontal="right" vertical="center"/>
    </xf>
    <xf numFmtId="3" fontId="17" fillId="11" borderId="21" xfId="3" applyFont="1" applyFill="1" applyBorder="1" applyAlignment="1" applyProtection="1">
      <alignment horizontal="right" vertical="center"/>
    </xf>
    <xf numFmtId="3" fontId="17" fillId="0" borderId="21" xfId="3" applyFont="1" applyFill="1" applyBorder="1" applyAlignment="1" applyProtection="1">
      <alignment horizontal="left" vertical="center" wrapText="1" indent="2"/>
    </xf>
    <xf numFmtId="0" fontId="14" fillId="0" borderId="21" xfId="0" applyFont="1" applyFill="1" applyBorder="1" applyAlignment="1" applyProtection="1">
      <alignment horizontal="left" vertical="center" wrapText="1" indent="1"/>
    </xf>
    <xf numFmtId="38" fontId="14" fillId="0" borderId="21" xfId="2" applyNumberFormat="1" applyFont="1" applyFill="1" applyBorder="1" applyAlignment="1" applyProtection="1">
      <alignment horizontal="right" vertical="center" wrapText="1"/>
    </xf>
    <xf numFmtId="3" fontId="17" fillId="11" borderId="21" xfId="3" applyFont="1" applyFill="1" applyBorder="1" applyAlignment="1" applyProtection="1">
      <alignment horizontal="left" vertical="center" wrapText="1" indent="3"/>
    </xf>
    <xf numFmtId="3" fontId="17" fillId="0" borderId="21" xfId="3" applyFont="1" applyFill="1" applyBorder="1" applyAlignment="1" applyProtection="1">
      <alignment horizontal="left" vertical="center" wrapText="1" indent="3"/>
    </xf>
    <xf numFmtId="0" fontId="8" fillId="0" borderId="21" xfId="0" applyFont="1" applyFill="1" applyBorder="1" applyAlignment="1" applyProtection="1">
      <alignment horizontal="left" wrapText="1"/>
    </xf>
    <xf numFmtId="3" fontId="8" fillId="0" borderId="21" xfId="3" applyFont="1" applyFill="1" applyBorder="1" applyAlignment="1" applyProtection="1">
      <alignment horizontal="left" vertical="center" wrapText="1" indent="3"/>
    </xf>
    <xf numFmtId="0" fontId="8" fillId="0" borderId="21" xfId="0" applyFont="1" applyFill="1" applyBorder="1" applyAlignment="1" applyProtection="1">
      <alignment horizontal="left" wrapText="1" indent="3"/>
    </xf>
    <xf numFmtId="0" fontId="14" fillId="0" borderId="21" xfId="0" applyFont="1" applyFill="1" applyBorder="1" applyAlignment="1" applyProtection="1">
      <alignment horizontal="left" vertical="center" wrapText="1"/>
    </xf>
    <xf numFmtId="3" fontId="8" fillId="0" borderId="21" xfId="3" applyFont="1" applyFill="1" applyBorder="1" applyAlignment="1" applyProtection="1">
      <alignment horizontal="left" vertical="center" wrapText="1"/>
    </xf>
    <xf numFmtId="3" fontId="8" fillId="11" borderId="21" xfId="3" applyFont="1" applyFill="1" applyBorder="1" applyAlignment="1" applyProtection="1">
      <alignment horizontal="left" vertical="center" wrapText="1" indent="3"/>
    </xf>
    <xf numFmtId="3" fontId="8" fillId="11" borderId="21" xfId="3" applyFont="1" applyFill="1" applyBorder="1" applyAlignment="1" applyProtection="1">
      <alignment horizontal="right" vertical="center"/>
    </xf>
    <xf numFmtId="0" fontId="8" fillId="11" borderId="21" xfId="0" applyFont="1" applyFill="1" applyBorder="1" applyAlignment="1" applyProtection="1">
      <alignment horizontal="left" wrapText="1" indent="3"/>
    </xf>
    <xf numFmtId="0" fontId="14" fillId="0" borderId="21" xfId="0" applyFont="1" applyFill="1" applyBorder="1" applyAlignment="1" applyProtection="1">
      <alignment horizontal="left" vertical="center" wrapText="1" indent="2"/>
    </xf>
    <xf numFmtId="0" fontId="14" fillId="0" borderId="21" xfId="0" applyFont="1" applyFill="1" applyBorder="1" applyAlignment="1" applyProtection="1">
      <alignment horizontal="right" vertical="center"/>
    </xf>
    <xf numFmtId="0" fontId="15" fillId="0" borderId="21" xfId="0" applyFont="1" applyFill="1" applyBorder="1" applyAlignment="1" applyProtection="1">
      <alignment horizontal="right" vertical="center"/>
    </xf>
    <xf numFmtId="3" fontId="17" fillId="0" borderId="21" xfId="3" applyFont="1" applyFill="1" applyBorder="1" applyAlignment="1" applyProtection="1">
      <alignment horizontal="left" vertical="center" wrapText="1" indent="4"/>
    </xf>
    <xf numFmtId="3" fontId="17" fillId="11" borderId="21" xfId="3" applyFont="1" applyFill="1" applyBorder="1" applyAlignment="1" applyProtection="1">
      <alignment horizontal="left" vertical="center" wrapText="1" indent="2"/>
    </xf>
    <xf numFmtId="0" fontId="15" fillId="11" borderId="21" xfId="0" applyFont="1" applyFill="1" applyBorder="1" applyAlignment="1" applyProtection="1">
      <alignment horizontal="right" vertical="center"/>
    </xf>
    <xf numFmtId="0" fontId="13" fillId="11" borderId="21" xfId="0" applyFont="1" applyFill="1" applyBorder="1" applyAlignment="1" applyProtection="1">
      <alignment horizontal="right" vertical="center"/>
    </xf>
    <xf numFmtId="0" fontId="15" fillId="11" borderId="21" xfId="0" applyFont="1" applyFill="1" applyBorder="1" applyAlignment="1" applyProtection="1">
      <alignment horizontal="left" vertical="center" wrapText="1" indent="2"/>
    </xf>
    <xf numFmtId="38" fontId="15" fillId="0" borderId="21" xfId="2" applyNumberFormat="1" applyFont="1" applyFill="1" applyBorder="1" applyAlignment="1" applyProtection="1">
      <alignment horizontal="right" vertical="center" wrapText="1"/>
    </xf>
    <xf numFmtId="0" fontId="15" fillId="0" borderId="21" xfId="0" applyFont="1" applyFill="1" applyBorder="1" applyAlignment="1" applyProtection="1">
      <alignment horizontal="right" vertical="center" wrapText="1"/>
    </xf>
    <xf numFmtId="38" fontId="15" fillId="0" borderId="21" xfId="2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21" xfId="0" applyFont="1" applyFill="1" applyBorder="1" applyAlignment="1" applyProtection="1">
      <alignment horizontal="left" wrapText="1" indent="3"/>
    </xf>
    <xf numFmtId="0" fontId="17" fillId="11" borderId="21" xfId="0" applyFont="1" applyFill="1" applyBorder="1" applyAlignment="1" applyProtection="1">
      <alignment horizontal="left" wrapText="1" indent="3"/>
    </xf>
    <xf numFmtId="0" fontId="14" fillId="0" borderId="21" xfId="0" applyFont="1" applyFill="1" applyBorder="1" applyAlignment="1" applyProtection="1">
      <alignment horizontal="left" vertical="center" wrapText="1"/>
      <protection locked="0"/>
    </xf>
    <xf numFmtId="38" fontId="8" fillId="0" borderId="21" xfId="2" quotePrefix="1" applyNumberFormat="1" applyFont="1" applyFill="1" applyBorder="1" applyAlignment="1" applyProtection="1">
      <alignment horizontal="right" vertical="center" wrapText="1"/>
      <protection locked="0"/>
    </xf>
    <xf numFmtId="164" fontId="15" fillId="0" borderId="21" xfId="0" applyNumberFormat="1" applyFont="1" applyFill="1" applyBorder="1" applyAlignment="1" applyProtection="1">
      <alignment horizontal="left" vertical="center" wrapText="1" indent="2"/>
      <protection locked="0"/>
    </xf>
    <xf numFmtId="38" fontId="16" fillId="0" borderId="21" xfId="2" applyNumberFormat="1" applyFont="1" applyFill="1" applyBorder="1" applyAlignment="1" applyProtection="1">
      <alignment horizontal="right" vertical="center" wrapText="1"/>
      <protection locked="0"/>
    </xf>
    <xf numFmtId="164" fontId="15" fillId="0" borderId="21" xfId="0" applyNumberFormat="1" applyFont="1" applyFill="1" applyBorder="1" applyAlignment="1" applyProtection="1">
      <alignment horizontal="left" vertical="center" wrapText="1" indent="4"/>
      <protection locked="0"/>
    </xf>
    <xf numFmtId="0" fontId="15" fillId="0" borderId="21" xfId="0" applyFont="1" applyFill="1" applyBorder="1" applyAlignment="1" applyProtection="1">
      <alignment horizontal="left" vertical="center" wrapText="1"/>
      <protection locked="0"/>
    </xf>
    <xf numFmtId="38" fontId="17" fillId="0" borderId="21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21" xfId="0" applyFont="1" applyFill="1" applyBorder="1" applyAlignment="1" applyProtection="1">
      <alignment horizontal="left" vertical="center" wrapText="1" indent="1"/>
      <protection locked="0"/>
    </xf>
    <xf numFmtId="164" fontId="15" fillId="0" borderId="21" xfId="0" applyNumberFormat="1" applyFont="1" applyFill="1" applyBorder="1" applyAlignment="1" applyProtection="1">
      <alignment horizontal="left" vertical="center" wrapText="1" indent="3"/>
      <protection locked="0"/>
    </xf>
    <xf numFmtId="0" fontId="11" fillId="10" borderId="21" xfId="0" applyFont="1" applyFill="1" applyBorder="1" applyAlignment="1" applyProtection="1">
      <alignment horizontal="right" vertical="center" wrapText="1"/>
      <protection locked="0"/>
    </xf>
    <xf numFmtId="38" fontId="11" fillId="10" borderId="21" xfId="2" quotePrefix="1" applyNumberFormat="1" applyFont="1" applyFill="1" applyBorder="1" applyAlignment="1" applyProtection="1">
      <alignment horizontal="right" vertical="center" wrapText="1"/>
      <protection locked="0"/>
    </xf>
    <xf numFmtId="0" fontId="17" fillId="5" borderId="21" xfId="0" applyFont="1" applyFill="1" applyBorder="1" applyAlignment="1" applyProtection="1">
      <alignment horizontal="left" vertical="center" wrapText="1" indent="2"/>
      <protection locked="0"/>
    </xf>
    <xf numFmtId="38" fontId="18" fillId="5" borderId="21" xfId="2" applyNumberFormat="1" applyFont="1" applyFill="1" applyBorder="1" applyAlignment="1" applyProtection="1">
      <alignment horizontal="left" vertical="center" wrapText="1"/>
      <protection locked="0"/>
    </xf>
    <xf numFmtId="0" fontId="11" fillId="10" borderId="21" xfId="0" applyFont="1" applyFill="1" applyBorder="1" applyAlignment="1" applyProtection="1">
      <alignment horizontal="left" vertical="center" wrapText="1"/>
      <protection locked="0"/>
    </xf>
    <xf numFmtId="38" fontId="13" fillId="10" borderId="21" xfId="2" applyNumberFormat="1" applyFont="1" applyFill="1" applyBorder="1" applyAlignment="1" applyProtection="1">
      <alignment horizontal="right" vertical="center" wrapText="1"/>
      <protection locked="0"/>
    </xf>
    <xf numFmtId="38" fontId="18" fillId="10" borderId="21" xfId="2" applyNumberFormat="1" applyFont="1" applyFill="1" applyBorder="1" applyAlignment="1" applyProtection="1">
      <alignment horizontal="right" vertical="center" wrapText="1"/>
      <protection locked="0"/>
    </xf>
    <xf numFmtId="38" fontId="18" fillId="10" borderId="21" xfId="2" quotePrefix="1" applyNumberFormat="1" applyFont="1" applyFill="1" applyBorder="1" applyAlignment="1" applyProtection="1">
      <alignment horizontal="right" vertical="center" wrapText="1"/>
      <protection locked="0"/>
    </xf>
    <xf numFmtId="38" fontId="16" fillId="10" borderId="21" xfId="2" applyNumberFormat="1" applyFont="1" applyFill="1" applyBorder="1" applyAlignment="1" applyProtection="1">
      <alignment horizontal="right" vertical="center" wrapText="1"/>
      <protection locked="0"/>
    </xf>
    <xf numFmtId="38" fontId="11" fillId="0" borderId="21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21" xfId="0" applyFont="1" applyFill="1" applyBorder="1" applyAlignment="1" applyProtection="1">
      <alignment horizontal="right" vertical="center" wrapText="1" indent="2"/>
      <protection locked="0"/>
    </xf>
    <xf numFmtId="0" fontId="8" fillId="10" borderId="21" xfId="0" applyFont="1" applyFill="1" applyBorder="1" applyAlignment="1" applyProtection="1">
      <alignment horizontal="left" vertical="center" wrapText="1" indent="1"/>
      <protection locked="0"/>
    </xf>
    <xf numFmtId="0" fontId="14" fillId="10" borderId="21" xfId="0" applyFont="1" applyFill="1" applyBorder="1" applyAlignment="1" applyProtection="1">
      <alignment horizontal="right" vertical="center" wrapText="1"/>
      <protection locked="0"/>
    </xf>
    <xf numFmtId="0" fontId="11" fillId="10" borderId="21" xfId="0" applyFont="1" applyFill="1" applyBorder="1" applyAlignment="1" applyProtection="1">
      <alignment vertical="center"/>
      <protection locked="0"/>
    </xf>
    <xf numFmtId="3" fontId="17" fillId="5" borderId="21" xfId="3" applyFont="1" applyFill="1" applyBorder="1" applyAlignment="1" applyProtection="1">
      <alignment horizontal="right" vertical="center"/>
    </xf>
    <xf numFmtId="3" fontId="8" fillId="0" borderId="21" xfId="3" applyFont="1" applyFill="1" applyBorder="1" applyAlignment="1" applyProtection="1">
      <alignment horizontal="left" vertical="center" wrapText="1" indent="5"/>
    </xf>
    <xf numFmtId="0" fontId="8" fillId="0" borderId="21" xfId="0" applyFont="1" applyFill="1" applyBorder="1" applyAlignment="1" applyProtection="1">
      <alignment horizontal="left" wrapText="1" indent="5"/>
    </xf>
    <xf numFmtId="3" fontId="17" fillId="0" borderId="21" xfId="3" applyFont="1" applyFill="1" applyBorder="1" applyAlignment="1" applyProtection="1">
      <alignment horizontal="left" vertical="center" wrapText="1" indent="5"/>
    </xf>
    <xf numFmtId="3" fontId="8" fillId="5" borderId="21" xfId="3" applyFont="1" applyFill="1" applyBorder="1" applyAlignment="1" applyProtection="1">
      <alignment horizontal="right" vertical="center"/>
    </xf>
    <xf numFmtId="0" fontId="14" fillId="5" borderId="21" xfId="0" applyFont="1" applyFill="1" applyBorder="1" applyAlignment="1" applyProtection="1">
      <alignment horizontal="right" vertical="center"/>
    </xf>
    <xf numFmtId="0" fontId="15" fillId="5" borderId="21" xfId="0" applyFont="1" applyFill="1" applyBorder="1" applyAlignment="1" applyProtection="1">
      <alignment horizontal="right" vertical="center"/>
    </xf>
    <xf numFmtId="0" fontId="15" fillId="5" borderId="21" xfId="0" applyFont="1" applyFill="1" applyBorder="1" applyAlignment="1" applyProtection="1">
      <alignment horizontal="left" vertical="center" wrapText="1" indent="2"/>
    </xf>
    <xf numFmtId="38" fontId="15" fillId="5" borderId="21" xfId="2" applyNumberFormat="1" applyFont="1" applyFill="1" applyBorder="1" applyAlignment="1" applyProtection="1">
      <alignment horizontal="left" vertical="center" wrapText="1" indent="1"/>
      <protection locked="0"/>
    </xf>
    <xf numFmtId="3" fontId="8" fillId="5" borderId="21" xfId="3" applyFont="1" applyFill="1" applyBorder="1" applyAlignment="1" applyProtection="1">
      <alignment horizontal="left" vertical="center" wrapText="1" indent="1"/>
    </xf>
    <xf numFmtId="0" fontId="8" fillId="5" borderId="21" xfId="0" applyFont="1" applyFill="1" applyBorder="1" applyAlignment="1" applyProtection="1">
      <alignment horizontal="left" wrapText="1" indent="1"/>
    </xf>
    <xf numFmtId="38" fontId="8" fillId="10" borderId="21" xfId="2" applyNumberFormat="1" applyFont="1" applyFill="1" applyBorder="1" applyAlignment="1" applyProtection="1">
      <alignment horizontal="left" vertical="center" wrapText="1"/>
      <protection locked="0"/>
    </xf>
    <xf numFmtId="38" fontId="14" fillId="0" borderId="21" xfId="2" applyNumberFormat="1" applyFont="1" applyFill="1" applyBorder="1" applyAlignment="1" applyProtection="1">
      <alignment vertical="center" wrapText="1"/>
      <protection locked="0"/>
    </xf>
    <xf numFmtId="0" fontId="13" fillId="10" borderId="21" xfId="0" applyFont="1" applyFill="1" applyBorder="1" applyAlignment="1" applyProtection="1">
      <alignment vertical="center"/>
      <protection locked="0"/>
    </xf>
    <xf numFmtId="38" fontId="13" fillId="10" borderId="21" xfId="2" applyNumberFormat="1" applyFont="1" applyFill="1" applyBorder="1" applyAlignment="1" applyProtection="1">
      <alignment vertical="center" wrapText="1"/>
      <protection locked="0"/>
    </xf>
    <xf numFmtId="0" fontId="18" fillId="10" borderId="21" xfId="0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 applyProtection="1">
      <alignment horizontal="left" vertical="center" wrapText="1"/>
      <protection locked="0"/>
    </xf>
    <xf numFmtId="0" fontId="13" fillId="0" borderId="21" xfId="0" applyFont="1" applyFill="1" applyBorder="1" applyAlignment="1" applyProtection="1">
      <alignment vertical="center"/>
      <protection locked="0"/>
    </xf>
    <xf numFmtId="0" fontId="14" fillId="0" borderId="21" xfId="0" applyFont="1" applyFill="1" applyBorder="1" applyAlignment="1" applyProtection="1">
      <alignment vertical="center"/>
      <protection locked="0"/>
    </xf>
    <xf numFmtId="38" fontId="11" fillId="0" borderId="21" xfId="2" quotePrefix="1" applyNumberFormat="1" applyFont="1" applyFill="1" applyBorder="1" applyAlignment="1" applyProtection="1">
      <alignment horizontal="right" vertical="center" wrapText="1"/>
      <protection locked="0"/>
    </xf>
    <xf numFmtId="0" fontId="15" fillId="5" borderId="21" xfId="0" applyFont="1" applyFill="1" applyBorder="1" applyAlignment="1" applyProtection="1">
      <alignment horizontal="left" vertical="center" wrapText="1" indent="2"/>
      <protection locked="0"/>
    </xf>
    <xf numFmtId="0" fontId="18" fillId="5" borderId="21" xfId="0" applyFont="1" applyFill="1" applyBorder="1" applyAlignment="1" applyProtection="1">
      <alignment vertical="center"/>
      <protection locked="0"/>
    </xf>
    <xf numFmtId="38" fontId="8" fillId="0" borderId="21" xfId="2" applyNumberFormat="1" applyFont="1" applyFill="1" applyBorder="1" applyAlignment="1">
      <alignment vertical="center" wrapText="1"/>
    </xf>
    <xf numFmtId="3" fontId="8" fillId="9" borderId="21" xfId="0" applyNumberFormat="1" applyFont="1" applyFill="1" applyBorder="1" applyAlignment="1">
      <alignment vertical="center" wrapText="1"/>
    </xf>
    <xf numFmtId="38" fontId="14" fillId="0" borderId="21" xfId="2" applyNumberFormat="1" applyFont="1" applyFill="1" applyBorder="1" applyAlignment="1">
      <alignment horizontal="right" vertical="center" wrapText="1"/>
    </xf>
    <xf numFmtId="49" fontId="13" fillId="10" borderId="66" xfId="0" quotePrefix="1" applyNumberFormat="1" applyFont="1" applyFill="1" applyBorder="1" applyAlignment="1" applyProtection="1">
      <alignment horizontal="right" vertical="center" wrapText="1"/>
      <protection locked="0"/>
    </xf>
    <xf numFmtId="0" fontId="13" fillId="10" borderId="67" xfId="0" applyFont="1" applyFill="1" applyBorder="1" applyAlignment="1" applyProtection="1">
      <alignment horizontal="left" vertical="center" wrapText="1" indent="1"/>
      <protection locked="0"/>
    </xf>
    <xf numFmtId="0" fontId="13" fillId="10" borderId="67" xfId="0" applyFont="1" applyFill="1" applyBorder="1" applyAlignment="1" applyProtection="1">
      <alignment horizontal="right" vertical="center" wrapText="1"/>
      <protection locked="0"/>
    </xf>
    <xf numFmtId="38" fontId="14" fillId="10" borderId="67" xfId="2" quotePrefix="1" applyNumberFormat="1" applyFont="1" applyFill="1" applyBorder="1" applyAlignment="1" applyProtection="1">
      <alignment horizontal="right" vertical="center" wrapText="1"/>
      <protection locked="0"/>
    </xf>
    <xf numFmtId="38" fontId="14" fillId="10" borderId="68" xfId="2" quotePrefix="1" applyNumberFormat="1" applyFont="1" applyFill="1" applyBorder="1" applyAlignment="1" applyProtection="1">
      <alignment horizontal="right" vertical="center" wrapText="1"/>
      <protection locked="0"/>
    </xf>
    <xf numFmtId="49" fontId="13" fillId="10" borderId="69" xfId="0" quotePrefix="1" applyNumberFormat="1" applyFont="1" applyFill="1" applyBorder="1" applyAlignment="1" applyProtection="1">
      <alignment horizontal="right" vertical="center" wrapText="1"/>
      <protection locked="0"/>
    </xf>
    <xf numFmtId="38" fontId="14" fillId="10" borderId="70" xfId="2" quotePrefix="1" applyNumberFormat="1" applyFont="1" applyFill="1" applyBorder="1" applyAlignment="1" applyProtection="1">
      <alignment horizontal="right" vertical="center" wrapText="1"/>
      <protection locked="0"/>
    </xf>
    <xf numFmtId="49" fontId="15" fillId="5" borderId="69" xfId="0" quotePrefix="1" applyNumberFormat="1" applyFont="1" applyFill="1" applyBorder="1" applyAlignment="1" applyProtection="1">
      <alignment horizontal="right" vertical="center" wrapText="1"/>
      <protection locked="0"/>
    </xf>
    <xf numFmtId="38" fontId="15" fillId="5" borderId="70" xfId="2" applyNumberFormat="1" applyFont="1" applyFill="1" applyBorder="1" applyAlignment="1" applyProtection="1">
      <alignment horizontal="right" vertical="center" wrapText="1"/>
      <protection locked="0"/>
    </xf>
    <xf numFmtId="49" fontId="15" fillId="10" borderId="69" xfId="0" quotePrefix="1" applyNumberFormat="1" applyFont="1" applyFill="1" applyBorder="1" applyAlignment="1" applyProtection="1">
      <alignment horizontal="right" vertical="center" wrapText="1"/>
      <protection locked="0"/>
    </xf>
    <xf numFmtId="38" fontId="15" fillId="10" borderId="70" xfId="2" applyNumberFormat="1" applyFont="1" applyFill="1" applyBorder="1" applyAlignment="1" applyProtection="1">
      <alignment horizontal="right" vertical="center" wrapText="1"/>
      <protection locked="0"/>
    </xf>
    <xf numFmtId="38" fontId="17" fillId="10" borderId="70" xfId="2" applyNumberFormat="1" applyFont="1" applyFill="1" applyBorder="1" applyAlignment="1" applyProtection="1">
      <alignment horizontal="right" vertical="center" wrapText="1"/>
      <protection locked="0"/>
    </xf>
    <xf numFmtId="49" fontId="13" fillId="10" borderId="71" xfId="0" quotePrefix="1" applyNumberFormat="1" applyFont="1" applyFill="1" applyBorder="1" applyAlignment="1" applyProtection="1">
      <alignment horizontal="left" vertical="center" wrapText="1"/>
      <protection locked="0"/>
    </xf>
    <xf numFmtId="0" fontId="13" fillId="10" borderId="72" xfId="0" applyFont="1" applyFill="1" applyBorder="1" applyAlignment="1" applyProtection="1">
      <alignment horizontal="left" vertical="center" wrapText="1"/>
      <protection locked="0"/>
    </xf>
    <xf numFmtId="38" fontId="11" fillId="10" borderId="72" xfId="2" applyNumberFormat="1" applyFont="1" applyFill="1" applyBorder="1" applyAlignment="1" applyProtection="1">
      <alignment horizontal="left" vertical="center" wrapText="1"/>
      <protection locked="0"/>
    </xf>
    <xf numFmtId="38" fontId="11" fillId="10" borderId="73" xfId="2" applyNumberFormat="1" applyFont="1" applyFill="1" applyBorder="1" applyAlignment="1" applyProtection="1">
      <alignment horizontal="left" vertical="center" wrapText="1"/>
      <protection locked="0"/>
    </xf>
    <xf numFmtId="49" fontId="13" fillId="5" borderId="69" xfId="0" quotePrefix="1" applyNumberFormat="1" applyFont="1" applyFill="1" applyBorder="1" applyAlignment="1" applyProtection="1">
      <alignment horizontal="right" vertical="center" wrapText="1"/>
      <protection locked="0"/>
    </xf>
    <xf numFmtId="38" fontId="15" fillId="5" borderId="70" xfId="2" quotePrefix="1" applyNumberFormat="1" applyFont="1" applyFill="1" applyBorder="1" applyAlignment="1" applyProtection="1">
      <alignment horizontal="right" vertical="center" wrapText="1"/>
      <protection locked="0"/>
    </xf>
    <xf numFmtId="49" fontId="14" fillId="5" borderId="69" xfId="0" quotePrefix="1" applyNumberFormat="1" applyFont="1" applyFill="1" applyBorder="1" applyAlignment="1" applyProtection="1">
      <alignment horizontal="right" vertical="center" wrapText="1"/>
      <protection locked="0"/>
    </xf>
    <xf numFmtId="49" fontId="15" fillId="5" borderId="69" xfId="0" applyNumberFormat="1" applyFont="1" applyFill="1" applyBorder="1" applyAlignment="1" applyProtection="1">
      <alignment horizontal="right" vertical="center" wrapText="1"/>
      <protection locked="0"/>
    </xf>
    <xf numFmtId="38" fontId="15" fillId="5" borderId="21" xfId="2" quotePrefix="1" applyNumberFormat="1" applyFont="1" applyFill="1" applyBorder="1" applyAlignment="1" applyProtection="1">
      <alignment horizontal="right" vertical="center" wrapText="1"/>
      <protection locked="0"/>
    </xf>
    <xf numFmtId="49" fontId="15" fillId="5" borderId="69" xfId="0" quotePrefix="1" applyNumberFormat="1" applyFont="1" applyFill="1" applyBorder="1" applyAlignment="1" applyProtection="1">
      <alignment horizontal="left" vertical="center" wrapText="1"/>
      <protection locked="0"/>
    </xf>
    <xf numFmtId="0" fontId="17" fillId="5" borderId="21" xfId="0" applyFont="1" applyFill="1" applyBorder="1" applyAlignment="1">
      <alignment horizontal="left" wrapText="1" indent="2"/>
    </xf>
    <xf numFmtId="0" fontId="15" fillId="5" borderId="21" xfId="0" applyFont="1" applyFill="1" applyBorder="1" applyAlignment="1" applyProtection="1">
      <alignment horizontal="left" vertical="center" wrapText="1"/>
      <protection locked="0"/>
    </xf>
    <xf numFmtId="38" fontId="17" fillId="5" borderId="21" xfId="2" applyNumberFormat="1" applyFont="1" applyFill="1" applyBorder="1" applyAlignment="1">
      <alignment horizontal="right" vertical="center" wrapText="1"/>
    </xf>
    <xf numFmtId="49" fontId="18" fillId="5" borderId="69" xfId="0" quotePrefix="1" applyNumberFormat="1" applyFont="1" applyFill="1" applyBorder="1" applyAlignment="1" applyProtection="1">
      <alignment horizontal="right" vertical="center" wrapText="1"/>
      <protection locked="0"/>
    </xf>
    <xf numFmtId="0" fontId="18" fillId="5" borderId="21" xfId="0" applyFont="1" applyFill="1" applyBorder="1" applyAlignment="1" applyProtection="1">
      <alignment horizontal="right" vertical="center" wrapText="1"/>
      <protection locked="0"/>
    </xf>
    <xf numFmtId="38" fontId="13" fillId="10" borderId="70" xfId="2" quotePrefix="1" applyNumberFormat="1" applyFont="1" applyFill="1" applyBorder="1" applyAlignment="1" applyProtection="1">
      <alignment horizontal="right" vertical="center" wrapText="1"/>
      <protection locked="0"/>
    </xf>
    <xf numFmtId="49" fontId="14" fillId="5" borderId="66" xfId="0" quotePrefix="1" applyNumberFormat="1" applyFont="1" applyFill="1" applyBorder="1" applyAlignment="1" applyProtection="1">
      <alignment horizontal="right" vertical="center" wrapText="1"/>
      <protection locked="0"/>
    </xf>
    <xf numFmtId="0" fontId="8" fillId="5" borderId="67" xfId="0" applyFont="1" applyFill="1" applyBorder="1" applyAlignment="1" applyProtection="1">
      <alignment horizontal="left" vertical="center" wrapText="1" indent="2"/>
      <protection locked="0"/>
    </xf>
    <xf numFmtId="0" fontId="14" fillId="5" borderId="67" xfId="0" applyFont="1" applyFill="1" applyBorder="1" applyAlignment="1" applyProtection="1">
      <alignment horizontal="right" vertical="center" wrapText="1"/>
      <protection locked="0"/>
    </xf>
    <xf numFmtId="38" fontId="14" fillId="5" borderId="67" xfId="2" quotePrefix="1" applyNumberFormat="1" applyFont="1" applyFill="1" applyBorder="1" applyAlignment="1" applyProtection="1">
      <alignment horizontal="right" vertical="center" wrapText="1"/>
      <protection locked="0"/>
    </xf>
    <xf numFmtId="38" fontId="14" fillId="5" borderId="68" xfId="2" quotePrefix="1" applyNumberFormat="1" applyFont="1" applyFill="1" applyBorder="1" applyAlignment="1" applyProtection="1">
      <alignment horizontal="right" vertical="center" wrapText="1"/>
      <protection locked="0"/>
    </xf>
    <xf numFmtId="38" fontId="14" fillId="5" borderId="70" xfId="2" quotePrefix="1" applyNumberFormat="1" applyFont="1" applyFill="1" applyBorder="1" applyAlignment="1" applyProtection="1">
      <alignment horizontal="right" vertical="center" wrapText="1"/>
      <protection locked="0"/>
    </xf>
    <xf numFmtId="38" fontId="8" fillId="5" borderId="70" xfId="2" applyNumberFormat="1" applyFont="1" applyFill="1" applyBorder="1" applyAlignment="1" applyProtection="1">
      <alignment horizontal="right" vertical="center" wrapText="1"/>
      <protection locked="0"/>
    </xf>
    <xf numFmtId="0" fontId="15" fillId="5" borderId="21" xfId="0" applyFont="1" applyFill="1" applyBorder="1" applyAlignment="1" applyProtection="1">
      <alignment horizontal="left" vertical="center" wrapText="1" indent="4"/>
      <protection locked="0"/>
    </xf>
    <xf numFmtId="0" fontId="15" fillId="5" borderId="21" xfId="0" applyFont="1" applyFill="1" applyBorder="1" applyAlignment="1" applyProtection="1">
      <alignment horizontal="left" vertical="center" wrapText="1" indent="6"/>
      <protection locked="0"/>
    </xf>
    <xf numFmtId="0" fontId="17" fillId="5" borderId="21" xfId="0" applyFont="1" applyFill="1" applyBorder="1" applyAlignment="1">
      <alignment horizontal="left" wrapText="1" indent="6"/>
    </xf>
    <xf numFmtId="0" fontId="35" fillId="5" borderId="21" xfId="0" applyFont="1" applyFill="1" applyBorder="1" applyAlignment="1">
      <alignment wrapText="1"/>
    </xf>
    <xf numFmtId="38" fontId="8" fillId="5" borderId="70" xfId="2" applyNumberFormat="1" applyFont="1" applyFill="1" applyBorder="1" applyAlignment="1">
      <alignment horizontal="right" wrapText="1"/>
    </xf>
    <xf numFmtId="0" fontId="11" fillId="10" borderId="67" xfId="0" applyFont="1" applyFill="1" applyBorder="1" applyAlignment="1" applyProtection="1">
      <alignment horizontal="left" vertical="center" wrapText="1" indent="1"/>
      <protection locked="0"/>
    </xf>
    <xf numFmtId="0" fontId="13" fillId="10" borderId="67" xfId="0" applyFont="1" applyFill="1" applyBorder="1" applyAlignment="1" applyProtection="1">
      <alignment horizontal="left" vertical="center" wrapText="1"/>
      <protection locked="0"/>
    </xf>
    <xf numFmtId="38" fontId="13" fillId="10" borderId="67" xfId="2" quotePrefix="1" applyNumberFormat="1" applyFont="1" applyFill="1" applyBorder="1" applyAlignment="1" applyProtection="1">
      <alignment horizontal="right" vertical="center" wrapText="1"/>
      <protection locked="0"/>
    </xf>
    <xf numFmtId="38" fontId="13" fillId="10" borderId="68" xfId="2" applyNumberFormat="1" applyFont="1" applyFill="1" applyBorder="1" applyAlignment="1" applyProtection="1">
      <alignment horizontal="right" vertical="center" wrapText="1"/>
      <protection locked="0"/>
    </xf>
    <xf numFmtId="38" fontId="11" fillId="10" borderId="70" xfId="2" quotePrefix="1" applyNumberFormat="1" applyFont="1" applyFill="1" applyBorder="1" applyAlignment="1" applyProtection="1">
      <alignment horizontal="right" vertical="center" wrapText="1"/>
      <protection locked="0"/>
    </xf>
    <xf numFmtId="0" fontId="17" fillId="10" borderId="21" xfId="0" applyFont="1" applyFill="1" applyBorder="1" applyAlignment="1" applyProtection="1">
      <alignment horizontal="left" vertical="center" wrapText="1" indent="3"/>
      <protection locked="0"/>
    </xf>
    <xf numFmtId="49" fontId="13" fillId="10" borderId="69" xfId="0" quotePrefix="1" applyNumberFormat="1" applyFont="1" applyFill="1" applyBorder="1" applyAlignment="1" applyProtection="1">
      <alignment horizontal="left" vertical="center" wrapText="1"/>
      <protection locked="0"/>
    </xf>
    <xf numFmtId="38" fontId="11" fillId="10" borderId="21" xfId="2" quotePrefix="1" applyNumberFormat="1" applyFont="1" applyFill="1" applyBorder="1" applyAlignment="1" applyProtection="1">
      <alignment horizontal="left" vertical="center" wrapText="1"/>
      <protection locked="0"/>
    </xf>
    <xf numFmtId="38" fontId="11" fillId="10" borderId="70" xfId="2" quotePrefix="1" applyNumberFormat="1" applyFont="1" applyFill="1" applyBorder="1" applyAlignment="1" applyProtection="1">
      <alignment horizontal="left" vertical="center" wrapText="1"/>
      <protection locked="0"/>
    </xf>
    <xf numFmtId="38" fontId="13" fillId="10" borderId="21" xfId="2" applyNumberFormat="1" applyFont="1" applyFill="1" applyBorder="1" applyAlignment="1" applyProtection="1">
      <alignment horizontal="left" vertical="center" wrapText="1"/>
      <protection locked="0"/>
    </xf>
    <xf numFmtId="38" fontId="13" fillId="10" borderId="70" xfId="2" applyNumberFormat="1" applyFont="1" applyFill="1" applyBorder="1" applyAlignment="1" applyProtection="1">
      <alignment horizontal="left" vertical="center" wrapText="1"/>
      <protection locked="0"/>
    </xf>
    <xf numFmtId="49" fontId="15" fillId="10" borderId="69" xfId="0" quotePrefix="1" applyNumberFormat="1" applyFont="1" applyFill="1" applyBorder="1" applyAlignment="1" applyProtection="1">
      <alignment horizontal="left" vertical="center" wrapText="1"/>
      <protection locked="0"/>
    </xf>
    <xf numFmtId="38" fontId="15" fillId="10" borderId="21" xfId="2" applyNumberFormat="1" applyFont="1" applyFill="1" applyBorder="1" applyAlignment="1" applyProtection="1">
      <alignment horizontal="left" vertical="center" wrapText="1"/>
      <protection locked="0"/>
    </xf>
    <xf numFmtId="38" fontId="15" fillId="10" borderId="70" xfId="2" applyNumberFormat="1" applyFont="1" applyFill="1" applyBorder="1" applyAlignment="1" applyProtection="1">
      <alignment horizontal="left" vertical="center" wrapText="1"/>
      <protection locked="0"/>
    </xf>
    <xf numFmtId="0" fontId="11" fillId="10" borderId="72" xfId="0" applyFont="1" applyFill="1" applyBorder="1" applyAlignment="1" applyProtection="1">
      <alignment horizontal="left" vertical="center" wrapText="1"/>
      <protection locked="0"/>
    </xf>
    <xf numFmtId="0" fontId="14" fillId="5" borderId="67" xfId="0" applyFont="1" applyFill="1" applyBorder="1" applyAlignment="1" applyProtection="1">
      <alignment horizontal="left" vertical="center" wrapText="1" indent="2"/>
      <protection locked="0"/>
    </xf>
    <xf numFmtId="38" fontId="8" fillId="5" borderId="67" xfId="2" quotePrefix="1" applyNumberFormat="1" applyFont="1" applyFill="1" applyBorder="1" applyAlignment="1" applyProtection="1">
      <alignment horizontal="right" vertical="center" wrapText="1"/>
      <protection locked="0"/>
    </xf>
    <xf numFmtId="38" fontId="8" fillId="5" borderId="68" xfId="2" quotePrefix="1" applyNumberFormat="1" applyFont="1" applyFill="1" applyBorder="1" applyAlignment="1" applyProtection="1">
      <alignment horizontal="right" vertical="center" wrapText="1"/>
      <protection locked="0"/>
    </xf>
    <xf numFmtId="38" fontId="8" fillId="5" borderId="70" xfId="2" quotePrefix="1" applyNumberFormat="1" applyFont="1" applyFill="1" applyBorder="1" applyAlignment="1" applyProtection="1">
      <alignment horizontal="right" vertical="center" wrapText="1"/>
      <protection locked="0"/>
    </xf>
    <xf numFmtId="38" fontId="11" fillId="10" borderId="70" xfId="2" applyNumberFormat="1" applyFont="1" applyFill="1" applyBorder="1" applyAlignment="1" applyProtection="1">
      <alignment horizontal="left" vertical="center" wrapText="1"/>
      <protection locked="0"/>
    </xf>
    <xf numFmtId="38" fontId="17" fillId="5" borderId="70" xfId="2" applyNumberFormat="1" applyFont="1" applyFill="1" applyBorder="1" applyAlignment="1" applyProtection="1">
      <alignment horizontal="left" vertical="center" wrapText="1"/>
      <protection locked="0"/>
    </xf>
    <xf numFmtId="38" fontId="17" fillId="5" borderId="70" xfId="2" applyNumberFormat="1" applyFont="1" applyFill="1" applyBorder="1" applyAlignment="1" applyProtection="1">
      <alignment horizontal="right" vertical="center" wrapText="1"/>
      <protection locked="0"/>
    </xf>
    <xf numFmtId="49" fontId="13" fillId="10" borderId="71" xfId="0" quotePrefix="1" applyNumberFormat="1" applyFont="1" applyFill="1" applyBorder="1" applyAlignment="1" applyProtection="1">
      <alignment horizontal="right" vertical="center" wrapText="1"/>
      <protection locked="0"/>
    </xf>
    <xf numFmtId="38" fontId="11" fillId="10" borderId="67" xfId="2" applyNumberFormat="1" applyFont="1" applyFill="1" applyBorder="1" applyAlignment="1" applyProtection="1">
      <alignment horizontal="left" vertical="center" wrapText="1"/>
      <protection locked="0"/>
    </xf>
    <xf numFmtId="38" fontId="11" fillId="10" borderId="68" xfId="2" applyNumberFormat="1" applyFont="1" applyFill="1" applyBorder="1" applyAlignment="1" applyProtection="1">
      <alignment horizontal="left" vertical="center" wrapText="1"/>
      <protection locked="0"/>
    </xf>
    <xf numFmtId="38" fontId="15" fillId="5" borderId="70" xfId="0" applyNumberFormat="1" applyFont="1" applyFill="1" applyBorder="1" applyAlignment="1" applyProtection="1">
      <alignment horizontal="right" vertical="center" wrapText="1"/>
      <protection locked="0"/>
    </xf>
    <xf numFmtId="49" fontId="15" fillId="5" borderId="71" xfId="0" quotePrefix="1" applyNumberFormat="1" applyFont="1" applyFill="1" applyBorder="1" applyAlignment="1" applyProtection="1">
      <alignment horizontal="right" vertical="center" wrapText="1"/>
      <protection locked="0"/>
    </xf>
    <xf numFmtId="164" fontId="15" fillId="5" borderId="72" xfId="0" applyNumberFormat="1" applyFont="1" applyFill="1" applyBorder="1" applyAlignment="1" applyProtection="1">
      <alignment horizontal="left" vertical="center" wrapText="1" indent="2"/>
      <protection locked="0"/>
    </xf>
    <xf numFmtId="0" fontId="15" fillId="5" borderId="72" xfId="0" applyFont="1" applyFill="1" applyBorder="1" applyAlignment="1" applyProtection="1">
      <alignment horizontal="right" vertical="center" wrapText="1"/>
      <protection locked="0"/>
    </xf>
    <xf numFmtId="38" fontId="15" fillId="5" borderId="72" xfId="2" applyNumberFormat="1" applyFont="1" applyFill="1" applyBorder="1" applyAlignment="1" applyProtection="1">
      <alignment horizontal="right" vertical="center" wrapText="1"/>
      <protection locked="0"/>
    </xf>
    <xf numFmtId="38" fontId="15" fillId="5" borderId="73" xfId="2" applyNumberFormat="1" applyFont="1" applyFill="1" applyBorder="1" applyAlignment="1" applyProtection="1">
      <alignment horizontal="right" vertical="center" wrapText="1"/>
      <protection locked="0"/>
    </xf>
    <xf numFmtId="38" fontId="14" fillId="5" borderId="70" xfId="2" applyNumberFormat="1" applyFont="1" applyFill="1" applyBorder="1" applyAlignment="1" applyProtection="1">
      <alignment horizontal="right" vertical="center" wrapText="1"/>
      <protection locked="0"/>
    </xf>
    <xf numFmtId="3" fontId="11" fillId="11" borderId="74" xfId="3" applyFont="1" applyFill="1" applyBorder="1" applyAlignment="1" applyProtection="1">
      <alignment horizontal="left" vertical="center" wrapText="1"/>
    </xf>
    <xf numFmtId="3" fontId="11" fillId="11" borderId="75" xfId="3" applyFont="1" applyFill="1" applyBorder="1" applyAlignment="1" applyProtection="1">
      <alignment horizontal="left" vertical="center" wrapText="1"/>
    </xf>
    <xf numFmtId="0" fontId="13" fillId="11" borderId="75" xfId="0" applyFont="1" applyFill="1" applyBorder="1" applyAlignment="1" applyProtection="1">
      <alignment horizontal="right" vertical="center" wrapText="1"/>
    </xf>
    <xf numFmtId="38" fontId="11" fillId="11" borderId="75" xfId="0" applyNumberFormat="1" applyFont="1" applyFill="1" applyBorder="1" applyAlignment="1" applyProtection="1">
      <alignment vertical="center" wrapText="1"/>
    </xf>
    <xf numFmtId="38" fontId="11" fillId="11" borderId="76" xfId="0" applyNumberFormat="1" applyFont="1" applyFill="1" applyBorder="1" applyAlignment="1" applyProtection="1">
      <alignment vertical="center" wrapText="1"/>
    </xf>
    <xf numFmtId="3" fontId="8" fillId="5" borderId="66" xfId="3" applyFont="1" applyFill="1" applyBorder="1" applyAlignment="1" applyProtection="1">
      <alignment horizontal="left" vertical="center" wrapText="1"/>
    </xf>
    <xf numFmtId="3" fontId="8" fillId="5" borderId="67" xfId="3" applyFont="1" applyFill="1" applyBorder="1" applyAlignment="1" applyProtection="1">
      <alignment horizontal="left" vertical="center" wrapText="1" indent="2"/>
    </xf>
    <xf numFmtId="0" fontId="14" fillId="5" borderId="67" xfId="0" applyFont="1" applyFill="1" applyBorder="1" applyAlignment="1" applyProtection="1">
      <alignment horizontal="right" vertical="center" wrapText="1"/>
    </xf>
    <xf numFmtId="38" fontId="14" fillId="5" borderId="67" xfId="2" applyNumberFormat="1" applyFont="1" applyFill="1" applyBorder="1" applyAlignment="1" applyProtection="1">
      <alignment horizontal="right" vertical="center" wrapText="1"/>
      <protection locked="0"/>
    </xf>
    <xf numFmtId="38" fontId="14" fillId="5" borderId="68" xfId="2" applyNumberFormat="1" applyFont="1" applyFill="1" applyBorder="1" applyAlignment="1" applyProtection="1">
      <alignment horizontal="right" vertical="center" wrapText="1"/>
      <protection locked="0"/>
    </xf>
    <xf numFmtId="3" fontId="8" fillId="5" borderId="69" xfId="3" applyFont="1" applyFill="1" applyBorder="1" applyAlignment="1" applyProtection="1">
      <alignment horizontal="left" vertical="center" wrapText="1"/>
    </xf>
    <xf numFmtId="38" fontId="14" fillId="5" borderId="70" xfId="2" applyNumberFormat="1" applyFont="1" applyFill="1" applyBorder="1" applyAlignment="1" applyProtection="1">
      <alignment horizontal="right" vertical="center" wrapText="1"/>
    </xf>
    <xf numFmtId="3" fontId="17" fillId="5" borderId="69" xfId="3" applyFont="1" applyFill="1" applyBorder="1" applyAlignment="1" applyProtection="1">
      <alignment horizontal="left" vertical="center" wrapText="1"/>
    </xf>
    <xf numFmtId="38" fontId="15" fillId="5" borderId="70" xfId="2" applyNumberFormat="1" applyFont="1" applyFill="1" applyBorder="1" applyAlignment="1" applyProtection="1">
      <alignment horizontal="left" vertical="center" wrapText="1"/>
      <protection locked="0"/>
    </xf>
    <xf numFmtId="3" fontId="11" fillId="11" borderId="69" xfId="3" applyFont="1" applyFill="1" applyBorder="1" applyAlignment="1" applyProtection="1">
      <alignment horizontal="left" vertical="center" wrapText="1"/>
    </xf>
    <xf numFmtId="38" fontId="13" fillId="11" borderId="70" xfId="2" applyNumberFormat="1" applyFont="1" applyFill="1" applyBorder="1" applyAlignment="1" applyProtection="1">
      <alignment horizontal="right" vertical="center" wrapText="1"/>
      <protection locked="0"/>
    </xf>
    <xf numFmtId="38" fontId="14" fillId="11" borderId="70" xfId="2" applyNumberFormat="1" applyFont="1" applyFill="1" applyBorder="1" applyAlignment="1" applyProtection="1">
      <alignment horizontal="right" vertical="center" wrapText="1"/>
    </xf>
    <xf numFmtId="38" fontId="14" fillId="11" borderId="70" xfId="2" applyNumberFormat="1" applyFont="1" applyFill="1" applyBorder="1" applyAlignment="1" applyProtection="1">
      <alignment horizontal="right" vertical="center" wrapText="1"/>
      <protection locked="0"/>
    </xf>
    <xf numFmtId="3" fontId="17" fillId="11" borderId="69" xfId="3" applyFont="1" applyFill="1" applyBorder="1" applyAlignment="1" applyProtection="1">
      <alignment horizontal="left" vertical="center" wrapText="1"/>
    </xf>
    <xf numFmtId="38" fontId="15" fillId="11" borderId="70" xfId="2" applyNumberFormat="1" applyFont="1" applyFill="1" applyBorder="1" applyAlignment="1" applyProtection="1">
      <alignment horizontal="right" vertical="center" wrapText="1"/>
      <protection locked="0"/>
    </xf>
    <xf numFmtId="3" fontId="11" fillId="11" borderId="71" xfId="3" applyFont="1" applyFill="1" applyBorder="1" applyAlignment="1" applyProtection="1">
      <alignment horizontal="left" vertical="center" wrapText="1"/>
    </xf>
    <xf numFmtId="3" fontId="11" fillId="11" borderId="72" xfId="3" applyFont="1" applyFill="1" applyBorder="1" applyAlignment="1" applyProtection="1">
      <alignment horizontal="left" vertical="center" wrapText="1"/>
    </xf>
    <xf numFmtId="0" fontId="13" fillId="11" borderId="72" xfId="0" applyFont="1" applyFill="1" applyBorder="1" applyAlignment="1" applyProtection="1">
      <alignment horizontal="left" vertical="center" wrapText="1"/>
    </xf>
    <xf numFmtId="38" fontId="13" fillId="11" borderId="72" xfId="2" applyNumberFormat="1" applyFont="1" applyFill="1" applyBorder="1" applyAlignment="1" applyProtection="1">
      <alignment horizontal="left" vertical="center" wrapText="1"/>
    </xf>
    <xf numFmtId="38" fontId="13" fillId="11" borderId="73" xfId="2" applyNumberFormat="1" applyFont="1" applyFill="1" applyBorder="1" applyAlignment="1" applyProtection="1">
      <alignment horizontal="left" vertical="center" wrapText="1"/>
    </xf>
    <xf numFmtId="0" fontId="13" fillId="11" borderId="74" xfId="0" quotePrefix="1" applyFont="1" applyFill="1" applyBorder="1" applyAlignment="1" applyProtection="1">
      <alignment horizontal="left" vertical="center" wrapText="1"/>
    </xf>
    <xf numFmtId="0" fontId="13" fillId="11" borderId="75" xfId="0" applyFont="1" applyFill="1" applyBorder="1" applyAlignment="1" applyProtection="1">
      <alignment horizontal="left" vertical="center" wrapText="1"/>
    </xf>
    <xf numFmtId="38" fontId="19" fillId="11" borderId="75" xfId="2" applyNumberFormat="1" applyFont="1" applyFill="1" applyBorder="1" applyAlignment="1" applyProtection="1">
      <alignment horizontal="left" vertical="center" wrapText="1"/>
    </xf>
    <xf numFmtId="38" fontId="19" fillId="11" borderId="76" xfId="2" applyNumberFormat="1" applyFont="1" applyFill="1" applyBorder="1" applyAlignment="1" applyProtection="1">
      <alignment horizontal="left" vertical="center" wrapText="1"/>
    </xf>
    <xf numFmtId="3" fontId="11" fillId="11" borderId="66" xfId="3" applyFont="1" applyFill="1" applyBorder="1" applyAlignment="1" applyProtection="1">
      <alignment horizontal="left" vertical="center" wrapText="1"/>
    </xf>
    <xf numFmtId="3" fontId="11" fillId="11" borderId="67" xfId="3" applyFont="1" applyFill="1" applyBorder="1" applyAlignment="1" applyProtection="1">
      <alignment horizontal="left" vertical="center" wrapText="1"/>
    </xf>
    <xf numFmtId="0" fontId="13" fillId="11" borderId="67" xfId="0" applyFont="1" applyFill="1" applyBorder="1" applyAlignment="1" applyProtection="1">
      <alignment horizontal="right" vertical="center" wrapText="1"/>
    </xf>
    <xf numFmtId="38" fontId="14" fillId="11" borderId="67" xfId="2" applyNumberFormat="1" applyFont="1" applyFill="1" applyBorder="1" applyAlignment="1" applyProtection="1">
      <alignment horizontal="right" vertical="center" wrapText="1"/>
      <protection locked="0"/>
    </xf>
    <xf numFmtId="38" fontId="14" fillId="11" borderId="68" xfId="2" applyNumberFormat="1" applyFont="1" applyFill="1" applyBorder="1" applyAlignment="1" applyProtection="1">
      <alignment horizontal="right" vertical="center" wrapText="1"/>
      <protection locked="0"/>
    </xf>
    <xf numFmtId="0" fontId="15" fillId="11" borderId="69" xfId="0" quotePrefix="1" applyFont="1" applyFill="1" applyBorder="1" applyAlignment="1" applyProtection="1">
      <alignment horizontal="left" vertical="center" wrapText="1"/>
    </xf>
    <xf numFmtId="0" fontId="11" fillId="11" borderId="72" xfId="0" applyFont="1" applyFill="1" applyBorder="1" applyAlignment="1" applyProtection="1">
      <alignment horizontal="left" vertical="center" wrapText="1"/>
    </xf>
    <xf numFmtId="38" fontId="13" fillId="11" borderId="70" xfId="2" applyNumberFormat="1" applyFont="1" applyFill="1" applyBorder="1" applyAlignment="1" applyProtection="1">
      <alignment horizontal="right" vertical="center" wrapText="1"/>
    </xf>
    <xf numFmtId="38" fontId="18" fillId="11" borderId="70" xfId="2" applyNumberFormat="1" applyFont="1" applyFill="1" applyBorder="1" applyAlignment="1" applyProtection="1">
      <alignment horizontal="right" vertical="center" wrapText="1"/>
      <protection locked="0"/>
    </xf>
    <xf numFmtId="0" fontId="13" fillId="11" borderId="69" xfId="0" quotePrefix="1" applyFont="1" applyFill="1" applyBorder="1" applyAlignment="1" applyProtection="1">
      <alignment horizontal="left" vertical="center" wrapText="1"/>
    </xf>
    <xf numFmtId="38" fontId="53" fillId="11" borderId="70" xfId="2" applyNumberFormat="1" applyFont="1" applyFill="1" applyBorder="1" applyAlignment="1" applyProtection="1">
      <alignment horizontal="right" vertical="center" wrapText="1"/>
      <protection locked="0"/>
    </xf>
    <xf numFmtId="38" fontId="14" fillId="11" borderId="67" xfId="2" applyNumberFormat="1" applyFont="1" applyFill="1" applyBorder="1" applyAlignment="1" applyProtection="1">
      <alignment horizontal="right" vertical="center" wrapText="1"/>
    </xf>
    <xf numFmtId="38" fontId="14" fillId="11" borderId="68" xfId="2" applyNumberFormat="1" applyFont="1" applyFill="1" applyBorder="1" applyAlignment="1" applyProtection="1">
      <alignment horizontal="right" vertical="center" wrapText="1"/>
    </xf>
    <xf numFmtId="38" fontId="11" fillId="11" borderId="72" xfId="2" applyNumberFormat="1" applyFont="1" applyFill="1" applyBorder="1" applyAlignment="1" applyProtection="1">
      <alignment horizontal="left" vertical="center" wrapText="1"/>
    </xf>
    <xf numFmtId="38" fontId="11" fillId="11" borderId="73" xfId="2" applyNumberFormat="1" applyFont="1" applyFill="1" applyBorder="1" applyAlignment="1" applyProtection="1">
      <alignment horizontal="left" vertical="center" wrapText="1"/>
    </xf>
    <xf numFmtId="0" fontId="14" fillId="5" borderId="66" xfId="0" applyFont="1" applyFill="1" applyBorder="1" applyAlignment="1" applyProtection="1">
      <alignment horizontal="left" vertical="center" wrapText="1"/>
    </xf>
    <xf numFmtId="0" fontId="8" fillId="5" borderId="67" xfId="0" applyFont="1" applyFill="1" applyBorder="1" applyAlignment="1" applyProtection="1">
      <alignment horizontal="left" wrapText="1" indent="2"/>
    </xf>
    <xf numFmtId="3" fontId="8" fillId="5" borderId="67" xfId="3" applyFont="1" applyFill="1" applyBorder="1" applyAlignment="1" applyProtection="1">
      <alignment horizontal="right" vertical="center" wrapText="1"/>
    </xf>
    <xf numFmtId="0" fontId="14" fillId="5" borderId="69" xfId="0" applyFont="1" applyFill="1" applyBorder="1" applyAlignment="1" applyProtection="1">
      <alignment horizontal="left" vertical="center" wrapText="1"/>
    </xf>
    <xf numFmtId="0" fontId="15" fillId="5" borderId="69" xfId="0" applyFont="1" applyFill="1" applyBorder="1" applyAlignment="1" applyProtection="1">
      <alignment horizontal="left" vertical="center" wrapText="1"/>
    </xf>
    <xf numFmtId="38" fontId="20" fillId="5" borderId="70" xfId="2" applyNumberFormat="1" applyFont="1" applyFill="1" applyBorder="1" applyAlignment="1" applyProtection="1">
      <alignment horizontal="right" vertical="center" wrapText="1"/>
      <protection locked="0"/>
    </xf>
    <xf numFmtId="0" fontId="13" fillId="11" borderId="71" xfId="0" applyFont="1" applyFill="1" applyBorder="1" applyAlignment="1" applyProtection="1">
      <alignment horizontal="left" vertical="center" wrapText="1"/>
    </xf>
    <xf numFmtId="0" fontId="14" fillId="5" borderId="67" xfId="0" applyFont="1" applyFill="1" applyBorder="1" applyAlignment="1" applyProtection="1">
      <alignment horizontal="left" vertical="center" wrapText="1" indent="2"/>
    </xf>
    <xf numFmtId="38" fontId="14" fillId="5" borderId="67" xfId="2" applyNumberFormat="1" applyFont="1" applyFill="1" applyBorder="1" applyAlignment="1" applyProtection="1">
      <alignment horizontal="right" vertical="center" wrapText="1"/>
    </xf>
    <xf numFmtId="38" fontId="14" fillId="5" borderId="68" xfId="2" applyNumberFormat="1" applyFont="1" applyFill="1" applyBorder="1" applyAlignment="1" applyProtection="1">
      <alignment horizontal="right" vertical="center" wrapText="1"/>
    </xf>
    <xf numFmtId="0" fontId="15" fillId="5" borderId="69" xfId="0" quotePrefix="1" applyFont="1" applyFill="1" applyBorder="1" applyAlignment="1" applyProtection="1">
      <alignment horizontal="left" vertical="center" wrapText="1"/>
    </xf>
    <xf numFmtId="0" fontId="13" fillId="11" borderId="69" xfId="0" applyFont="1" applyFill="1" applyBorder="1" applyAlignment="1" applyProtection="1">
      <alignment horizontal="left" vertical="center" wrapText="1"/>
    </xf>
    <xf numFmtId="0" fontId="18" fillId="11" borderId="69" xfId="0" quotePrefix="1" applyFont="1" applyFill="1" applyBorder="1" applyAlignment="1" applyProtection="1">
      <alignment horizontal="left" vertical="center" wrapText="1"/>
    </xf>
    <xf numFmtId="3" fontId="8" fillId="5" borderId="70" xfId="3" applyFont="1" applyFill="1" applyBorder="1" applyAlignment="1" applyProtection="1">
      <alignment horizontal="right" vertical="center" wrapText="1"/>
    </xf>
    <xf numFmtId="0" fontId="14" fillId="5" borderId="69" xfId="0" quotePrefix="1" applyFont="1" applyFill="1" applyBorder="1" applyAlignment="1" applyProtection="1">
      <alignment horizontal="left" vertical="center" wrapText="1"/>
    </xf>
    <xf numFmtId="0" fontId="13" fillId="11" borderId="66" xfId="0" quotePrefix="1" applyFont="1" applyFill="1" applyBorder="1" applyAlignment="1" applyProtection="1">
      <alignment horizontal="left" vertical="center" wrapText="1"/>
    </xf>
    <xf numFmtId="0" fontId="13" fillId="11" borderId="67" xfId="0" applyFont="1" applyFill="1" applyBorder="1" applyAlignment="1" applyProtection="1">
      <alignment horizontal="left" vertical="center" wrapText="1" indent="1"/>
    </xf>
    <xf numFmtId="38" fontId="13" fillId="11" borderId="67" xfId="2" applyNumberFormat="1" applyFont="1" applyFill="1" applyBorder="1" applyAlignment="1" applyProtection="1">
      <alignment horizontal="right" vertical="center" wrapText="1"/>
      <protection locked="0"/>
    </xf>
    <xf numFmtId="38" fontId="13" fillId="11" borderId="68" xfId="2" applyNumberFormat="1" applyFont="1" applyFill="1" applyBorder="1" applyAlignment="1" applyProtection="1">
      <alignment horizontal="right" vertical="center" wrapText="1"/>
      <protection locked="0"/>
    </xf>
    <xf numFmtId="38" fontId="18" fillId="5" borderId="70" xfId="2" applyNumberFormat="1" applyFont="1" applyFill="1" applyBorder="1" applyAlignment="1" applyProtection="1">
      <alignment horizontal="right" vertical="center" wrapText="1"/>
      <protection locked="0"/>
    </xf>
    <xf numFmtId="0" fontId="14" fillId="5" borderId="66" xfId="0" quotePrefix="1" applyFont="1" applyFill="1" applyBorder="1" applyAlignment="1" applyProtection="1">
      <alignment horizontal="left" vertical="center" wrapText="1"/>
    </xf>
    <xf numFmtId="3" fontId="8" fillId="5" borderId="67" xfId="3" applyFont="1" applyFill="1" applyBorder="1" applyAlignment="1" applyProtection="1">
      <alignment horizontal="left" vertical="center" wrapText="1" indent="3"/>
    </xf>
    <xf numFmtId="38" fontId="25" fillId="5" borderId="67" xfId="2" applyNumberFormat="1" applyFont="1" applyFill="1" applyBorder="1" applyAlignment="1" applyProtection="1">
      <alignment horizontal="right" vertical="center" wrapText="1"/>
      <protection locked="0"/>
    </xf>
    <xf numFmtId="38" fontId="25" fillId="5" borderId="68" xfId="2" applyNumberFormat="1" applyFont="1" applyFill="1" applyBorder="1" applyAlignment="1" applyProtection="1">
      <alignment horizontal="right" vertical="center" wrapText="1"/>
      <protection locked="0"/>
    </xf>
    <xf numFmtId="38" fontId="25" fillId="5" borderId="70" xfId="2" applyNumberFormat="1" applyFont="1" applyFill="1" applyBorder="1" applyAlignment="1" applyProtection="1">
      <alignment horizontal="right" vertical="center" wrapText="1"/>
      <protection locked="0"/>
    </xf>
    <xf numFmtId="38" fontId="26" fillId="11" borderId="70" xfId="2" applyNumberFormat="1" applyFont="1" applyFill="1" applyBorder="1" applyAlignment="1" applyProtection="1">
      <alignment horizontal="left" vertical="center" wrapText="1"/>
    </xf>
    <xf numFmtId="38" fontId="13" fillId="11" borderId="70" xfId="2" applyNumberFormat="1" applyFont="1" applyFill="1" applyBorder="1" applyAlignment="1" applyProtection="1">
      <alignment horizontal="left" vertical="center" wrapText="1"/>
      <protection locked="0"/>
    </xf>
    <xf numFmtId="38" fontId="13" fillId="11" borderId="70" xfId="2" applyNumberFormat="1" applyFont="1" applyFill="1" applyBorder="1" applyAlignment="1" applyProtection="1">
      <alignment horizontal="left" vertical="center" wrapText="1"/>
    </xf>
    <xf numFmtId="38" fontId="19" fillId="11" borderId="72" xfId="2" applyNumberFormat="1" applyFont="1" applyFill="1" applyBorder="1" applyAlignment="1" applyProtection="1">
      <alignment horizontal="left" vertical="center" wrapText="1"/>
    </xf>
    <xf numFmtId="38" fontId="19" fillId="11" borderId="73" xfId="2" applyNumberFormat="1" applyFont="1" applyFill="1" applyBorder="1" applyAlignment="1" applyProtection="1">
      <alignment horizontal="left" vertical="center" wrapText="1"/>
    </xf>
    <xf numFmtId="49" fontId="13" fillId="10" borderId="74" xfId="0" quotePrefix="1" applyNumberFormat="1" applyFont="1" applyFill="1" applyBorder="1" applyAlignment="1" applyProtection="1">
      <alignment horizontal="right" vertical="center" wrapText="1"/>
      <protection locked="0"/>
    </xf>
    <xf numFmtId="0" fontId="13" fillId="10" borderId="75" xfId="0" applyFont="1" applyFill="1" applyBorder="1" applyAlignment="1" applyProtection="1">
      <alignment vertical="center" wrapText="1"/>
      <protection locked="0"/>
    </xf>
    <xf numFmtId="0" fontId="13" fillId="10" borderId="75" xfId="0" applyFont="1" applyFill="1" applyBorder="1" applyAlignment="1" applyProtection="1">
      <alignment horizontal="right" vertical="center" wrapText="1"/>
      <protection locked="0"/>
    </xf>
    <xf numFmtId="38" fontId="11" fillId="10" borderId="75" xfId="2" applyNumberFormat="1" applyFont="1" applyFill="1" applyBorder="1" applyAlignment="1" applyProtection="1">
      <alignment horizontal="right" vertical="center" wrapText="1"/>
      <protection locked="0"/>
    </xf>
    <xf numFmtId="38" fontId="11" fillId="10" borderId="76" xfId="2" applyNumberFormat="1" applyFont="1" applyFill="1" applyBorder="1" applyAlignment="1" applyProtection="1">
      <alignment horizontal="right" vertical="center" wrapText="1"/>
      <protection locked="0"/>
    </xf>
    <xf numFmtId="0" fontId="14" fillId="5" borderId="66" xfId="0" quotePrefix="1" applyFont="1" applyFill="1" applyBorder="1" applyAlignment="1" applyProtection="1">
      <alignment horizontal="right" vertical="center" wrapText="1"/>
      <protection locked="0"/>
    </xf>
    <xf numFmtId="0" fontId="8" fillId="5" borderId="67" xfId="0" applyFont="1" applyFill="1" applyBorder="1" applyAlignment="1" applyProtection="1">
      <alignment horizontal="left" vertical="center" wrapText="1" indent="4"/>
      <protection locked="0"/>
    </xf>
    <xf numFmtId="38" fontId="8" fillId="5" borderId="67" xfId="2" applyNumberFormat="1" applyFont="1" applyFill="1" applyBorder="1" applyAlignment="1" applyProtection="1">
      <alignment horizontal="right" vertical="center" wrapText="1"/>
      <protection locked="0"/>
    </xf>
    <xf numFmtId="38" fontId="8" fillId="5" borderId="68" xfId="2" applyNumberFormat="1" applyFont="1" applyFill="1" applyBorder="1" applyAlignment="1" applyProtection="1">
      <alignment horizontal="right" vertical="center" wrapText="1"/>
      <protection locked="0"/>
    </xf>
    <xf numFmtId="0" fontId="15" fillId="5" borderId="69" xfId="0" quotePrefix="1" applyFont="1" applyFill="1" applyBorder="1" applyAlignment="1" applyProtection="1">
      <alignment horizontal="left" vertical="center" wrapText="1" indent="1"/>
      <protection locked="0"/>
    </xf>
    <xf numFmtId="38" fontId="17" fillId="5" borderId="70" xfId="2" applyNumberFormat="1" applyFont="1" applyFill="1" applyBorder="1" applyAlignment="1" applyProtection="1">
      <alignment horizontal="left" vertical="center" wrapText="1" indent="1"/>
      <protection locked="0"/>
    </xf>
    <xf numFmtId="0" fontId="14" fillId="5" borderId="69" xfId="0" quotePrefix="1" applyFont="1" applyFill="1" applyBorder="1" applyAlignment="1" applyProtection="1">
      <alignment horizontal="right" vertical="center" wrapText="1"/>
      <protection locked="0"/>
    </xf>
    <xf numFmtId="0" fontId="13" fillId="10" borderId="69" xfId="0" quotePrefix="1" applyFont="1" applyFill="1" applyBorder="1" applyAlignment="1" applyProtection="1">
      <alignment horizontal="left" vertical="center" wrapText="1"/>
      <protection locked="0"/>
    </xf>
    <xf numFmtId="0" fontId="15" fillId="5" borderId="69" xfId="0" quotePrefix="1" applyFont="1" applyFill="1" applyBorder="1" applyAlignment="1" applyProtection="1">
      <alignment horizontal="right" vertical="center" wrapText="1"/>
      <protection locked="0"/>
    </xf>
    <xf numFmtId="0" fontId="13" fillId="10" borderId="69" xfId="0" quotePrefix="1" applyFont="1" applyFill="1" applyBorder="1" applyAlignment="1" applyProtection="1">
      <alignment horizontal="right" vertical="center" wrapText="1"/>
      <protection locked="0"/>
    </xf>
    <xf numFmtId="38" fontId="8" fillId="10" borderId="70" xfId="2" applyNumberFormat="1" applyFont="1" applyFill="1" applyBorder="1" applyAlignment="1" applyProtection="1">
      <alignment horizontal="right" vertical="center" wrapText="1"/>
      <protection locked="0"/>
    </xf>
    <xf numFmtId="0" fontId="13" fillId="10" borderId="71" xfId="0" quotePrefix="1" applyFont="1" applyFill="1" applyBorder="1" applyAlignment="1" applyProtection="1">
      <alignment horizontal="left" vertical="center" wrapText="1"/>
      <protection locked="0"/>
    </xf>
    <xf numFmtId="49" fontId="13" fillId="10" borderId="74" xfId="0" quotePrefix="1" applyNumberFormat="1" applyFont="1" applyFill="1" applyBorder="1" applyAlignment="1" applyProtection="1">
      <alignment horizontal="left" vertical="center" wrapText="1"/>
      <protection locked="0"/>
    </xf>
    <xf numFmtId="0" fontId="13" fillId="10" borderId="75" xfId="0" applyFont="1" applyFill="1" applyBorder="1" applyAlignment="1" applyProtection="1">
      <alignment horizontal="left" vertical="center" wrapText="1"/>
      <protection locked="0"/>
    </xf>
    <xf numFmtId="38" fontId="11" fillId="10" borderId="75" xfId="2" applyNumberFormat="1" applyFont="1" applyFill="1" applyBorder="1" applyAlignment="1" applyProtection="1">
      <alignment horizontal="left" vertical="center" wrapText="1"/>
      <protection locked="0"/>
    </xf>
    <xf numFmtId="38" fontId="11" fillId="10" borderId="76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66" xfId="0" applyFont="1" applyFill="1" applyBorder="1" applyAlignment="1" applyProtection="1">
      <alignment vertical="center" wrapText="1"/>
    </xf>
    <xf numFmtId="3" fontId="13" fillId="0" borderId="67" xfId="0" applyNumberFormat="1" applyFont="1" applyFill="1" applyBorder="1" applyAlignment="1" applyProtection="1">
      <alignment horizontal="left" vertical="center" wrapText="1"/>
    </xf>
    <xf numFmtId="3" fontId="14" fillId="0" borderId="67" xfId="0" applyNumberFormat="1" applyFont="1" applyFill="1" applyBorder="1" applyAlignment="1" applyProtection="1">
      <alignment horizontal="right" vertical="center" wrapText="1"/>
    </xf>
    <xf numFmtId="3" fontId="13" fillId="0" borderId="68" xfId="0" applyNumberFormat="1" applyFont="1" applyFill="1" applyBorder="1" applyAlignment="1" applyProtection="1">
      <alignment horizontal="left" vertical="center" wrapText="1"/>
    </xf>
    <xf numFmtId="0" fontId="14" fillId="0" borderId="69" xfId="0" applyFont="1" applyFill="1" applyBorder="1" applyAlignment="1" applyProtection="1">
      <alignment horizontal="left" vertical="center" wrapText="1" indent="1"/>
    </xf>
    <xf numFmtId="3" fontId="14" fillId="0" borderId="70" xfId="0" applyNumberFormat="1" applyFont="1" applyFill="1" applyBorder="1" applyAlignment="1" applyProtection="1">
      <alignment vertical="center" wrapText="1"/>
    </xf>
    <xf numFmtId="0" fontId="15" fillId="0" borderId="69" xfId="0" applyFont="1" applyFill="1" applyBorder="1" applyAlignment="1" applyProtection="1">
      <alignment horizontal="left" vertical="center" wrapText="1" indent="2"/>
    </xf>
    <xf numFmtId="3" fontId="15" fillId="0" borderId="70" xfId="0" applyNumberFormat="1" applyFont="1" applyFill="1" applyBorder="1" applyAlignment="1" applyProtection="1">
      <alignment horizontal="right" vertical="center" wrapText="1"/>
    </xf>
    <xf numFmtId="0" fontId="17" fillId="0" borderId="69" xfId="0" applyFont="1" applyFill="1" applyBorder="1" applyAlignment="1" applyProtection="1">
      <alignment horizontal="left" vertical="center" wrapText="1" indent="4"/>
    </xf>
    <xf numFmtId="165" fontId="17" fillId="0" borderId="70" xfId="2" applyNumberFormat="1" applyFont="1" applyFill="1" applyBorder="1" applyAlignment="1" applyProtection="1">
      <alignment horizontal="right" vertical="center" wrapText="1"/>
    </xf>
    <xf numFmtId="0" fontId="15" fillId="0" borderId="71" xfId="0" applyFont="1" applyFill="1" applyBorder="1" applyAlignment="1" applyProtection="1">
      <alignment horizontal="left" vertical="center" wrapText="1" indent="2"/>
    </xf>
    <xf numFmtId="0" fontId="50" fillId="0" borderId="72" xfId="0" applyFont="1" applyFill="1" applyBorder="1" applyAlignment="1" applyProtection="1">
      <alignment horizontal="center" vertical="center" wrapText="1"/>
    </xf>
    <xf numFmtId="3" fontId="50" fillId="5" borderId="72" xfId="0" applyNumberFormat="1" applyFont="1" applyFill="1" applyBorder="1" applyAlignment="1" applyProtection="1">
      <alignment horizontal="right" vertical="center" wrapText="1"/>
    </xf>
    <xf numFmtId="3" fontId="49" fillId="0" borderId="72" xfId="0" applyNumberFormat="1" applyFont="1" applyFill="1" applyBorder="1" applyAlignment="1" applyProtection="1">
      <alignment horizontal="right" vertical="center" wrapText="1"/>
    </xf>
    <xf numFmtId="3" fontId="15" fillId="0" borderId="73" xfId="0" applyNumberFormat="1" applyFont="1" applyFill="1" applyBorder="1" applyAlignment="1" applyProtection="1">
      <alignment horizontal="right" vertical="center" wrapText="1"/>
    </xf>
    <xf numFmtId="0" fontId="30" fillId="0" borderId="67" xfId="0" applyFont="1" applyFill="1" applyBorder="1" applyAlignment="1" applyProtection="1">
      <alignment horizontal="center" vertical="center" wrapText="1"/>
    </xf>
    <xf numFmtId="3" fontId="15" fillId="0" borderId="70" xfId="0" applyNumberFormat="1" applyFont="1" applyFill="1" applyBorder="1" applyAlignment="1" applyProtection="1">
      <alignment vertical="center" wrapText="1"/>
    </xf>
    <xf numFmtId="0" fontId="14" fillId="0" borderId="71" xfId="0" applyFont="1" applyFill="1" applyBorder="1" applyAlignment="1" applyProtection="1">
      <alignment horizontal="left" vertical="center" wrapText="1" indent="1"/>
    </xf>
    <xf numFmtId="0" fontId="30" fillId="0" borderId="72" xfId="0" applyFont="1" applyFill="1" applyBorder="1" applyAlignment="1" applyProtection="1">
      <alignment horizontal="center" vertical="center" wrapText="1"/>
    </xf>
    <xf numFmtId="3" fontId="14" fillId="0" borderId="72" xfId="0" applyNumberFormat="1" applyFont="1" applyFill="1" applyBorder="1" applyAlignment="1" applyProtection="1">
      <alignment vertical="center" wrapText="1"/>
    </xf>
    <xf numFmtId="3" fontId="14" fillId="0" borderId="72" xfId="0" applyNumberFormat="1" applyFont="1" applyFill="1" applyBorder="1" applyAlignment="1" applyProtection="1">
      <alignment horizontal="right" vertical="center" wrapText="1"/>
    </xf>
    <xf numFmtId="3" fontId="14" fillId="0" borderId="73" xfId="0" applyNumberFormat="1" applyFont="1" applyFill="1" applyBorder="1" applyAlignment="1" applyProtection="1">
      <alignment vertical="center" wrapText="1"/>
    </xf>
    <xf numFmtId="0" fontId="17" fillId="0" borderId="74" xfId="0" applyFont="1" applyFill="1" applyBorder="1" applyAlignment="1" applyProtection="1">
      <alignment vertical="center" wrapText="1"/>
    </xf>
    <xf numFmtId="0" fontId="33" fillId="0" borderId="75" xfId="0" applyFont="1" applyFill="1" applyBorder="1" applyAlignment="1" applyProtection="1">
      <alignment horizontal="center" vertical="center" wrapText="1"/>
    </xf>
    <xf numFmtId="3" fontId="50" fillId="0" borderId="75" xfId="0" applyNumberFormat="1" applyFont="1" applyFill="1" applyBorder="1" applyAlignment="1" applyProtection="1">
      <alignment vertical="center" wrapText="1"/>
    </xf>
    <xf numFmtId="3" fontId="49" fillId="0" borderId="75" xfId="0" applyNumberFormat="1" applyFont="1" applyFill="1" applyBorder="1" applyAlignment="1" applyProtection="1">
      <alignment horizontal="right" vertical="center" wrapText="1"/>
    </xf>
    <xf numFmtId="0" fontId="17" fillId="0" borderId="69" xfId="0" applyFont="1" applyBorder="1" applyAlignment="1" applyProtection="1">
      <alignment horizontal="left" vertical="center" wrapText="1" indent="2"/>
    </xf>
    <xf numFmtId="38" fontId="48" fillId="0" borderId="70" xfId="0" applyNumberFormat="1" applyFont="1" applyBorder="1" applyAlignment="1" applyProtection="1">
      <alignment vertical="center" wrapText="1"/>
    </xf>
    <xf numFmtId="0" fontId="15" fillId="0" borderId="69" xfId="0" applyFont="1" applyFill="1" applyBorder="1" applyAlignment="1" applyProtection="1">
      <alignment horizontal="left" vertical="center" indent="2" shrinkToFit="1"/>
    </xf>
    <xf numFmtId="0" fontId="17" fillId="5" borderId="69" xfId="0" applyFont="1" applyFill="1" applyBorder="1" applyAlignment="1" applyProtection="1">
      <alignment horizontal="left" vertical="center" wrapText="1" indent="2"/>
    </xf>
    <xf numFmtId="38" fontId="48" fillId="5" borderId="70" xfId="0" applyNumberFormat="1" applyFont="1" applyFill="1" applyBorder="1" applyAlignment="1" applyProtection="1">
      <alignment vertical="center" wrapText="1"/>
    </xf>
    <xf numFmtId="3" fontId="13" fillId="0" borderId="0" xfId="0" applyNumberFormat="1" applyFont="1" applyFill="1" applyBorder="1" applyAlignment="1" applyProtection="1">
      <alignment vertical="center" wrapText="1"/>
    </xf>
    <xf numFmtId="0" fontId="13" fillId="0" borderId="66" xfId="0" applyFont="1" applyFill="1" applyBorder="1" applyAlignment="1" applyProtection="1">
      <alignment horizontal="left" vertical="center" wrapText="1"/>
    </xf>
    <xf numFmtId="3" fontId="50" fillId="0" borderId="70" xfId="0" applyNumberFormat="1" applyFont="1" applyFill="1" applyBorder="1" applyAlignment="1" applyProtection="1">
      <alignment vertical="center" wrapText="1"/>
    </xf>
    <xf numFmtId="3" fontId="15" fillId="0" borderId="75" xfId="0" applyNumberFormat="1" applyFont="1" applyFill="1" applyBorder="1" applyAlignment="1" applyProtection="1">
      <alignment vertical="center" wrapText="1"/>
    </xf>
    <xf numFmtId="3" fontId="15" fillId="0" borderId="75" xfId="0" applyNumberFormat="1" applyFont="1" applyFill="1" applyBorder="1" applyAlignment="1" applyProtection="1">
      <alignment horizontal="right" vertical="center" wrapText="1"/>
    </xf>
    <xf numFmtId="0" fontId="12" fillId="6" borderId="72" xfId="0" applyFont="1" applyFill="1" applyBorder="1" applyAlignment="1">
      <alignment horizontal="center" vertical="center" wrapText="1"/>
    </xf>
    <xf numFmtId="0" fontId="10" fillId="5" borderId="69" xfId="0" applyFont="1" applyFill="1" applyBorder="1" applyAlignment="1">
      <alignment horizontal="left" vertical="center"/>
    </xf>
    <xf numFmtId="0" fontId="10" fillId="5" borderId="70" xfId="0" applyFont="1" applyFill="1" applyBorder="1" applyAlignment="1">
      <alignment horizontal="center" vertical="center"/>
    </xf>
    <xf numFmtId="14" fontId="10" fillId="5" borderId="70" xfId="0" applyNumberFormat="1" applyFont="1" applyFill="1" applyBorder="1" applyAlignment="1">
      <alignment horizontal="center" vertical="center"/>
    </xf>
    <xf numFmtId="0" fontId="10" fillId="5" borderId="71" xfId="0" applyFont="1" applyFill="1" applyBorder="1" applyAlignment="1">
      <alignment horizontal="left" vertical="center"/>
    </xf>
    <xf numFmtId="0" fontId="10" fillId="5" borderId="72" xfId="0" applyFont="1" applyFill="1" applyBorder="1" applyAlignment="1">
      <alignment horizontal="center" vertical="center"/>
    </xf>
    <xf numFmtId="0" fontId="10" fillId="5" borderId="73" xfId="0" applyFont="1" applyFill="1" applyBorder="1" applyAlignment="1">
      <alignment horizontal="center" vertical="center"/>
    </xf>
    <xf numFmtId="38" fontId="43" fillId="0" borderId="59" xfId="2" applyNumberFormat="1" applyFont="1" applyFill="1" applyBorder="1" applyAlignment="1" applyProtection="1">
      <alignment horizontal="right" vertical="center" wrapText="1"/>
      <protection locked="0"/>
    </xf>
    <xf numFmtId="0" fontId="43" fillId="0" borderId="69" xfId="0" applyFont="1" applyFill="1" applyBorder="1" applyAlignment="1" applyProtection="1">
      <alignment horizontal="center" vertical="center" wrapText="1"/>
      <protection locked="0"/>
    </xf>
    <xf numFmtId="38" fontId="43" fillId="0" borderId="21" xfId="2" applyNumberFormat="1" applyFont="1" applyFill="1" applyBorder="1" applyAlignment="1" applyProtection="1">
      <alignment horizontal="left" vertical="center" wrapText="1"/>
      <protection locked="0"/>
    </xf>
    <xf numFmtId="38" fontId="43" fillId="0" borderId="70" xfId="2" applyNumberFormat="1" applyFont="1" applyFill="1" applyBorder="1" applyAlignment="1" applyProtection="1">
      <alignment horizontal="right" vertical="center" wrapText="1"/>
      <protection locked="0"/>
    </xf>
    <xf numFmtId="0" fontId="43" fillId="0" borderId="69" xfId="0" quotePrefix="1" applyFont="1" applyFill="1" applyBorder="1" applyAlignment="1" applyProtection="1">
      <alignment horizontal="center" vertical="center" wrapText="1"/>
      <protection locked="0"/>
    </xf>
    <xf numFmtId="3" fontId="44" fillId="0" borderId="69" xfId="3" applyFont="1" applyFill="1" applyBorder="1" applyAlignment="1" applyProtection="1">
      <alignment horizontal="center" vertical="center" wrapText="1"/>
      <protection locked="0"/>
    </xf>
    <xf numFmtId="3" fontId="40" fillId="0" borderId="21" xfId="3" applyFont="1" applyFill="1" applyBorder="1" applyAlignment="1" applyProtection="1">
      <alignment horizontal="left" vertical="center" wrapText="1" indent="2"/>
      <protection locked="0"/>
    </xf>
    <xf numFmtId="49" fontId="43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60" xfId="0" applyFont="1" applyFill="1" applyBorder="1" applyAlignment="1" applyProtection="1">
      <alignment vertical="center" wrapText="1"/>
      <protection locked="0"/>
    </xf>
    <xf numFmtId="0" fontId="23" fillId="0" borderId="60" xfId="0" applyFont="1" applyFill="1" applyBorder="1" applyAlignment="1" applyProtection="1">
      <alignment horizontal="center" vertical="center"/>
      <protection locked="0"/>
    </xf>
    <xf numFmtId="38" fontId="43" fillId="0" borderId="5" xfId="2" applyNumberFormat="1" applyFont="1" applyFill="1" applyBorder="1" applyAlignment="1" applyProtection="1">
      <alignment horizontal="right" vertical="center" wrapText="1"/>
      <protection locked="0"/>
    </xf>
    <xf numFmtId="38" fontId="43" fillId="0" borderId="60" xfId="2" applyNumberFormat="1" applyFont="1" applyFill="1" applyBorder="1" applyAlignment="1" applyProtection="1">
      <alignment horizontal="right" vertical="center" wrapText="1"/>
      <protection locked="0"/>
    </xf>
    <xf numFmtId="0" fontId="44" fillId="0" borderId="5" xfId="0" applyFont="1" applyFill="1" applyBorder="1" applyAlignment="1" applyProtection="1">
      <alignment horizontal="right" vertical="center" wrapText="1"/>
      <protection locked="0"/>
    </xf>
    <xf numFmtId="0" fontId="43" fillId="0" borderId="60" xfId="0" applyFont="1" applyFill="1" applyBorder="1" applyAlignment="1" applyProtection="1">
      <alignment horizontal="right" vertical="center" wrapText="1"/>
      <protection locked="0"/>
    </xf>
    <xf numFmtId="0" fontId="43" fillId="0" borderId="5" xfId="0" applyFont="1" applyFill="1" applyBorder="1" applyAlignment="1" applyProtection="1">
      <alignment vertical="center" wrapText="1"/>
      <protection locked="0"/>
    </xf>
    <xf numFmtId="0" fontId="46" fillId="0" borderId="60" xfId="0" applyFont="1" applyFill="1" applyBorder="1" applyAlignment="1" applyProtection="1">
      <alignment vertical="center" wrapText="1"/>
      <protection locked="0"/>
    </xf>
    <xf numFmtId="0" fontId="43" fillId="0" borderId="59" xfId="0" applyFont="1" applyFill="1" applyBorder="1" applyAlignment="1" applyProtection="1">
      <alignment vertical="center" wrapText="1"/>
      <protection locked="0"/>
    </xf>
    <xf numFmtId="49" fontId="43" fillId="5" borderId="69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72" xfId="0" applyFont="1" applyFill="1" applyBorder="1" applyAlignment="1" applyProtection="1">
      <alignment vertical="center" wrapText="1"/>
      <protection locked="0"/>
    </xf>
    <xf numFmtId="38" fontId="46" fillId="0" borderId="72" xfId="2" applyNumberFormat="1" applyFont="1" applyFill="1" applyBorder="1" applyAlignment="1" applyProtection="1">
      <alignment horizontal="right" vertical="center" wrapText="1"/>
      <protection locked="0"/>
    </xf>
    <xf numFmtId="38" fontId="46" fillId="0" borderId="72" xfId="0" applyNumberFormat="1" applyFont="1" applyFill="1" applyBorder="1" applyAlignment="1" applyProtection="1">
      <alignment horizontal="right" vertical="center" wrapText="1"/>
      <protection locked="0"/>
    </xf>
    <xf numFmtId="38" fontId="46" fillId="0" borderId="72" xfId="0" applyNumberFormat="1" applyFont="1" applyFill="1" applyBorder="1" applyAlignment="1" applyProtection="1">
      <alignment vertical="center" wrapText="1"/>
      <protection locked="0"/>
    </xf>
    <xf numFmtId="38" fontId="46" fillId="0" borderId="73" xfId="2" applyNumberFormat="1" applyFont="1" applyFill="1" applyBorder="1" applyAlignment="1" applyProtection="1">
      <alignment horizontal="right" vertical="center" wrapText="1"/>
      <protection locked="0"/>
    </xf>
    <xf numFmtId="3" fontId="21" fillId="0" borderId="70" xfId="3" applyFont="1" applyFill="1" applyBorder="1" applyAlignment="1" applyProtection="1">
      <alignment horizontal="center" vertical="center"/>
      <protection locked="0"/>
    </xf>
    <xf numFmtId="0" fontId="43" fillId="6" borderId="69" xfId="0" applyFont="1" applyFill="1" applyBorder="1" applyAlignment="1" applyProtection="1">
      <alignment horizontal="center" vertical="center" wrapText="1"/>
      <protection locked="0"/>
    </xf>
    <xf numFmtId="3" fontId="39" fillId="6" borderId="21" xfId="3" applyFont="1" applyFill="1" applyBorder="1" applyAlignment="1" applyProtection="1">
      <alignment horizontal="left" vertical="center" wrapText="1"/>
      <protection locked="0"/>
    </xf>
    <xf numFmtId="3" fontId="21" fillId="6" borderId="70" xfId="3" applyFont="1" applyFill="1" applyBorder="1" applyAlignment="1" applyProtection="1">
      <alignment horizontal="center" vertical="center"/>
      <protection locked="0"/>
    </xf>
    <xf numFmtId="0" fontId="23" fillId="0" borderId="70" xfId="0" applyFont="1" applyFill="1" applyBorder="1" applyAlignment="1" applyProtection="1">
      <alignment horizontal="center" vertical="center"/>
      <protection locked="0"/>
    </xf>
    <xf numFmtId="3" fontId="44" fillId="6" borderId="69" xfId="3" applyFont="1" applyFill="1" applyBorder="1" applyAlignment="1" applyProtection="1">
      <alignment horizontal="center" vertical="center" wrapText="1"/>
      <protection locked="0"/>
    </xf>
    <xf numFmtId="0" fontId="23" fillId="6" borderId="70" xfId="0" applyFont="1" applyFill="1" applyBorder="1" applyAlignment="1" applyProtection="1">
      <alignment horizontal="center" vertical="center"/>
      <protection locked="0"/>
    </xf>
    <xf numFmtId="3" fontId="47" fillId="6" borderId="69" xfId="3" applyFont="1" applyFill="1" applyBorder="1" applyAlignment="1" applyProtection="1">
      <alignment horizontal="center" vertical="center" wrapText="1"/>
      <protection locked="0"/>
    </xf>
    <xf numFmtId="0" fontId="9" fillId="6" borderId="70" xfId="0" applyFont="1" applyFill="1" applyBorder="1" applyAlignment="1" applyProtection="1">
      <alignment horizontal="center" vertical="center"/>
      <protection locked="0"/>
    </xf>
    <xf numFmtId="0" fontId="39" fillId="6" borderId="21" xfId="0" applyFont="1" applyFill="1" applyBorder="1" applyAlignment="1" applyProtection="1">
      <alignment vertical="center" wrapText="1"/>
      <protection locked="0"/>
    </xf>
    <xf numFmtId="0" fontId="22" fillId="6" borderId="70" xfId="0" applyFont="1" applyFill="1" applyBorder="1" applyAlignment="1" applyProtection="1">
      <alignment horizontal="center" vertical="center"/>
      <protection locked="0"/>
    </xf>
    <xf numFmtId="0" fontId="46" fillId="6" borderId="69" xfId="0" quotePrefix="1" applyFont="1" applyFill="1" applyBorder="1" applyAlignment="1" applyProtection="1">
      <alignment horizontal="center" vertical="center" wrapText="1"/>
      <protection locked="0"/>
    </xf>
    <xf numFmtId="0" fontId="37" fillId="6" borderId="21" xfId="0" applyFont="1" applyFill="1" applyBorder="1" applyAlignment="1" applyProtection="1">
      <alignment horizontal="left" vertical="center" wrapText="1"/>
      <protection locked="0"/>
    </xf>
    <xf numFmtId="0" fontId="23" fillId="5" borderId="70" xfId="0" applyFont="1" applyFill="1" applyBorder="1" applyAlignment="1" applyProtection="1">
      <alignment horizontal="center" vertical="center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38" fontId="43" fillId="0" borderId="69" xfId="2" applyNumberFormat="1" applyFont="1" applyFill="1" applyBorder="1" applyAlignment="1" applyProtection="1">
      <alignment horizontal="right" vertical="center" wrapText="1"/>
      <protection locked="0"/>
    </xf>
    <xf numFmtId="38" fontId="44" fillId="0" borderId="70" xfId="2" applyNumberFormat="1" applyFont="1" applyFill="1" applyBorder="1" applyAlignment="1" applyProtection="1">
      <alignment horizontal="right" vertical="center" wrapText="1"/>
      <protection locked="0"/>
    </xf>
    <xf numFmtId="38" fontId="46" fillId="6" borderId="69" xfId="2" applyNumberFormat="1" applyFont="1" applyFill="1" applyBorder="1" applyAlignment="1" applyProtection="1">
      <alignment horizontal="right" vertical="center" wrapText="1"/>
      <protection locked="0"/>
    </xf>
    <xf numFmtId="38" fontId="46" fillId="6" borderId="21" xfId="2" applyNumberFormat="1" applyFont="1" applyFill="1" applyBorder="1" applyAlignment="1" applyProtection="1">
      <alignment horizontal="right" vertical="center" wrapText="1"/>
      <protection locked="0"/>
    </xf>
    <xf numFmtId="38" fontId="46" fillId="6" borderId="70" xfId="2" applyNumberFormat="1" applyFont="1" applyFill="1" applyBorder="1" applyAlignment="1" applyProtection="1">
      <alignment horizontal="right" vertical="center" wrapText="1"/>
      <protection locked="0"/>
    </xf>
    <xf numFmtId="38" fontId="47" fillId="6" borderId="69" xfId="2" applyNumberFormat="1" applyFont="1" applyFill="1" applyBorder="1" applyAlignment="1" applyProtection="1">
      <alignment horizontal="right" vertical="center" wrapText="1"/>
      <protection locked="0"/>
    </xf>
    <xf numFmtId="38" fontId="47" fillId="6" borderId="21" xfId="2" applyNumberFormat="1" applyFont="1" applyFill="1" applyBorder="1" applyAlignment="1" applyProtection="1">
      <alignment horizontal="right" vertical="center" wrapText="1"/>
      <protection locked="0"/>
    </xf>
    <xf numFmtId="38" fontId="47" fillId="6" borderId="70" xfId="2" applyNumberFormat="1" applyFont="1" applyFill="1" applyBorder="1" applyAlignment="1" applyProtection="1">
      <alignment horizontal="right" vertical="center" wrapText="1"/>
      <protection locked="0"/>
    </xf>
    <xf numFmtId="38" fontId="47" fillId="6" borderId="69" xfId="0" applyNumberFormat="1" applyFont="1" applyFill="1" applyBorder="1" applyAlignment="1" applyProtection="1">
      <alignment horizontal="right" vertical="center" wrapText="1"/>
      <protection locked="0"/>
    </xf>
    <xf numFmtId="38" fontId="47" fillId="6" borderId="70" xfId="0" applyNumberFormat="1" applyFont="1" applyFill="1" applyBorder="1" applyAlignment="1" applyProtection="1">
      <alignment horizontal="right" vertical="center" wrapText="1"/>
      <protection locked="0"/>
    </xf>
    <xf numFmtId="38" fontId="44" fillId="5" borderId="69" xfId="0" applyNumberFormat="1" applyFont="1" applyFill="1" applyBorder="1" applyAlignment="1" applyProtection="1">
      <alignment horizontal="right" vertical="center" wrapText="1"/>
      <protection locked="0"/>
    </xf>
    <xf numFmtId="38" fontId="44" fillId="5" borderId="70" xfId="0" applyNumberFormat="1" applyFont="1" applyFill="1" applyBorder="1" applyAlignment="1" applyProtection="1">
      <alignment horizontal="right" vertical="center" wrapText="1"/>
      <protection locked="0"/>
    </xf>
    <xf numFmtId="38" fontId="47" fillId="0" borderId="71" xfId="0" applyNumberFormat="1" applyFont="1" applyFill="1" applyBorder="1" applyAlignment="1" applyProtection="1">
      <alignment horizontal="right" vertical="center" wrapText="1"/>
      <protection locked="0"/>
    </xf>
    <xf numFmtId="38" fontId="46" fillId="0" borderId="73" xfId="0" applyNumberFormat="1" applyFont="1" applyFill="1" applyBorder="1" applyAlignment="1" applyProtection="1">
      <alignment horizontal="right" vertical="center" wrapText="1"/>
      <protection locked="0"/>
    </xf>
    <xf numFmtId="38" fontId="46" fillId="0" borderId="71" xfId="0" applyNumberFormat="1" applyFont="1" applyFill="1" applyBorder="1" applyAlignment="1" applyProtection="1">
      <alignment horizontal="right" vertical="center" wrapText="1"/>
      <protection locked="0"/>
    </xf>
    <xf numFmtId="38" fontId="46" fillId="0" borderId="71" xfId="2" applyNumberFormat="1" applyFont="1" applyFill="1" applyBorder="1" applyAlignment="1" applyProtection="1">
      <alignment horizontal="right" vertical="center" wrapText="1"/>
      <protection locked="0"/>
    </xf>
    <xf numFmtId="38" fontId="43" fillId="0" borderId="69" xfId="2" applyNumberFormat="1" applyFont="1" applyFill="1" applyBorder="1" applyAlignment="1" applyProtection="1">
      <alignment horizontal="left" vertical="center" wrapText="1"/>
      <protection locked="0"/>
    </xf>
    <xf numFmtId="38" fontId="43" fillId="0" borderId="70" xfId="2" applyNumberFormat="1" applyFont="1" applyFill="1" applyBorder="1" applyAlignment="1" applyProtection="1">
      <alignment horizontal="left" vertical="center" wrapText="1"/>
      <protection locked="0"/>
    </xf>
    <xf numFmtId="38" fontId="44" fillId="0" borderId="70" xfId="2" applyNumberFormat="1" applyFont="1" applyFill="1" applyBorder="1" applyAlignment="1" applyProtection="1">
      <alignment horizontal="left" vertical="center" wrapText="1"/>
      <protection locked="0"/>
    </xf>
    <xf numFmtId="38" fontId="46" fillId="6" borderId="70" xfId="2" applyNumberFormat="1" applyFont="1" applyFill="1" applyBorder="1" applyAlignment="1" applyProtection="1">
      <alignment horizontal="left" vertical="center" wrapText="1"/>
      <protection locked="0"/>
    </xf>
    <xf numFmtId="38" fontId="44" fillId="0" borderId="70" xfId="2" applyNumberFormat="1" applyFont="1" applyFill="1" applyBorder="1" applyAlignment="1" applyProtection="1">
      <alignment vertical="center" wrapText="1"/>
      <protection locked="0"/>
    </xf>
    <xf numFmtId="38" fontId="47" fillId="6" borderId="69" xfId="0" applyNumberFormat="1" applyFont="1" applyFill="1" applyBorder="1" applyAlignment="1" applyProtection="1">
      <alignment vertical="center" wrapText="1"/>
      <protection locked="0"/>
    </xf>
    <xf numFmtId="38" fontId="47" fillId="6" borderId="21" xfId="0" applyNumberFormat="1" applyFont="1" applyFill="1" applyBorder="1" applyAlignment="1" applyProtection="1">
      <alignment vertical="center" wrapText="1"/>
      <protection locked="0"/>
    </xf>
    <xf numFmtId="38" fontId="46" fillId="0" borderId="71" xfId="0" applyNumberFormat="1" applyFont="1" applyFill="1" applyBorder="1" applyAlignment="1" applyProtection="1">
      <alignment vertical="center" wrapText="1"/>
      <protection locked="0"/>
    </xf>
    <xf numFmtId="38" fontId="46" fillId="0" borderId="73" xfId="0" applyNumberFormat="1" applyFont="1" applyFill="1" applyBorder="1" applyAlignment="1" applyProtection="1">
      <alignment vertical="center" wrapText="1"/>
      <protection locked="0"/>
    </xf>
    <xf numFmtId="38" fontId="42" fillId="6" borderId="69" xfId="2" applyNumberFormat="1" applyFont="1" applyFill="1" applyBorder="1" applyAlignment="1" applyProtection="1">
      <alignment horizontal="right" vertical="center" wrapText="1"/>
      <protection locked="0"/>
    </xf>
    <xf numFmtId="38" fontId="42" fillId="6" borderId="21" xfId="2" applyNumberFormat="1" applyFont="1" applyFill="1" applyBorder="1" applyAlignment="1" applyProtection="1">
      <alignment horizontal="right" vertical="center" wrapText="1"/>
      <protection locked="0"/>
    </xf>
    <xf numFmtId="0" fontId="43" fillId="5" borderId="69" xfId="0" applyFont="1" applyFill="1" applyBorder="1" applyAlignment="1" applyProtection="1">
      <alignment vertical="center" wrapText="1"/>
      <protection locked="0"/>
    </xf>
    <xf numFmtId="0" fontId="43" fillId="5" borderId="70" xfId="0" applyFont="1" applyFill="1" applyBorder="1" applyAlignment="1" applyProtection="1">
      <alignment vertical="center" wrapText="1"/>
      <protection locked="0"/>
    </xf>
    <xf numFmtId="0" fontId="46" fillId="0" borderId="57" xfId="0" applyFont="1" applyFill="1" applyBorder="1" applyAlignment="1" applyProtection="1">
      <alignment vertical="center" wrapText="1"/>
      <protection locked="0"/>
    </xf>
    <xf numFmtId="0" fontId="46" fillId="0" borderId="57" xfId="0" applyFont="1" applyFill="1" applyBorder="1" applyAlignment="1" applyProtection="1">
      <alignment horizontal="center" vertical="center" wrapText="1"/>
      <protection locked="0"/>
    </xf>
    <xf numFmtId="0" fontId="43" fillId="0" borderId="57" xfId="0" applyFont="1" applyFill="1" applyBorder="1" applyAlignment="1" applyProtection="1">
      <alignment horizontal="left" vertical="center"/>
      <protection locked="0"/>
    </xf>
    <xf numFmtId="49" fontId="38" fillId="0" borderId="69" xfId="0" quotePrefix="1" applyNumberFormat="1" applyFont="1" applyFill="1" applyBorder="1" applyAlignment="1" applyProtection="1">
      <alignment horizontal="center" vertical="center" wrapText="1"/>
      <protection locked="0"/>
    </xf>
    <xf numFmtId="0" fontId="38" fillId="0" borderId="21" xfId="0" applyFont="1" applyFill="1" applyBorder="1" applyAlignment="1" applyProtection="1">
      <alignment horizontal="right" vertical="center" wrapText="1"/>
      <protection locked="0"/>
    </xf>
    <xf numFmtId="38" fontId="44" fillId="5" borderId="21" xfId="2" applyNumberFormat="1" applyFont="1" applyFill="1" applyBorder="1" applyAlignment="1" applyProtection="1">
      <alignment horizontal="right" vertical="center" wrapText="1"/>
      <protection locked="0"/>
    </xf>
    <xf numFmtId="38" fontId="44" fillId="0" borderId="70" xfId="2" quotePrefix="1" applyNumberFormat="1" applyFont="1" applyFill="1" applyBorder="1" applyAlignment="1" applyProtection="1">
      <alignment horizontal="right" vertical="center" wrapText="1"/>
      <protection locked="0"/>
    </xf>
    <xf numFmtId="0" fontId="38" fillId="0" borderId="70" xfId="0" applyFont="1" applyFill="1" applyBorder="1" applyAlignment="1" applyProtection="1">
      <alignment horizontal="center" vertical="center" wrapText="1"/>
      <protection locked="0"/>
    </xf>
    <xf numFmtId="49" fontId="38" fillId="6" borderId="69" xfId="0" quotePrefix="1" applyNumberFormat="1" applyFont="1" applyFill="1" applyBorder="1" applyAlignment="1" applyProtection="1">
      <alignment horizontal="center" vertical="center" wrapText="1"/>
      <protection locked="0"/>
    </xf>
    <xf numFmtId="0" fontId="38" fillId="6" borderId="70" xfId="0" applyFont="1" applyFill="1" applyBorder="1" applyAlignment="1" applyProtection="1">
      <alignment horizontal="center" vertical="center" wrapText="1"/>
      <protection locked="0"/>
    </xf>
    <xf numFmtId="0" fontId="40" fillId="0" borderId="21" xfId="0" applyFont="1" applyFill="1" applyBorder="1" applyAlignment="1" applyProtection="1">
      <alignment horizontal="left" vertical="center" wrapText="1"/>
      <protection locked="0"/>
    </xf>
    <xf numFmtId="0" fontId="40" fillId="0" borderId="70" xfId="0" applyFont="1" applyFill="1" applyBorder="1" applyAlignment="1" applyProtection="1">
      <alignment horizontal="center" vertical="center" wrapText="1"/>
      <protection locked="0"/>
    </xf>
    <xf numFmtId="0" fontId="39" fillId="6" borderId="21" xfId="0" applyFont="1" applyFill="1" applyBorder="1" applyAlignment="1" applyProtection="1">
      <alignment horizontal="left" vertical="center" wrapText="1"/>
      <protection locked="0"/>
    </xf>
    <xf numFmtId="49" fontId="38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40" fillId="5" borderId="21" xfId="0" applyFont="1" applyFill="1" applyBorder="1" applyAlignment="1" applyProtection="1">
      <alignment horizontal="left" vertical="center" wrapText="1" indent="3"/>
      <protection locked="0"/>
    </xf>
    <xf numFmtId="49" fontId="38" fillId="5" borderId="69" xfId="0" quotePrefix="1" applyNumberFormat="1" applyFont="1" applyFill="1" applyBorder="1" applyAlignment="1" applyProtection="1">
      <alignment horizontal="center" vertical="center" wrapText="1"/>
      <protection locked="0"/>
    </xf>
    <xf numFmtId="0" fontId="38" fillId="5" borderId="21" xfId="0" applyFont="1" applyFill="1" applyBorder="1" applyAlignment="1" applyProtection="1">
      <alignment horizontal="left" vertical="center" wrapText="1"/>
      <protection locked="0"/>
    </xf>
    <xf numFmtId="0" fontId="38" fillId="5" borderId="70" xfId="0" applyFont="1" applyFill="1" applyBorder="1" applyAlignment="1" applyProtection="1">
      <alignment horizontal="center" vertical="center" wrapText="1"/>
      <protection locked="0"/>
    </xf>
    <xf numFmtId="49" fontId="38" fillId="6" borderId="69" xfId="0" quotePrefix="1" applyNumberFormat="1" applyFont="1" applyFill="1" applyBorder="1" applyAlignment="1" applyProtection="1">
      <alignment horizontal="left" vertical="center" wrapText="1"/>
      <protection locked="0"/>
    </xf>
    <xf numFmtId="0" fontId="37" fillId="6" borderId="70" xfId="0" applyFont="1" applyFill="1" applyBorder="1" applyAlignment="1" applyProtection="1">
      <alignment horizontal="center" vertical="center" wrapText="1"/>
      <protection locked="0"/>
    </xf>
    <xf numFmtId="0" fontId="38" fillId="0" borderId="69" xfId="0" quotePrefix="1" applyFont="1" applyFill="1" applyBorder="1" applyAlignment="1" applyProtection="1">
      <alignment horizontal="center" vertical="center" wrapText="1"/>
      <protection locked="0"/>
    </xf>
    <xf numFmtId="0" fontId="38" fillId="6" borderId="69" xfId="0" quotePrefix="1" applyFont="1" applyFill="1" applyBorder="1" applyAlignment="1" applyProtection="1">
      <alignment horizontal="center" vertical="center" wrapText="1"/>
      <protection locked="0"/>
    </xf>
    <xf numFmtId="49" fontId="37" fillId="6" borderId="71" xfId="0" applyNumberFormat="1" applyFont="1" applyFill="1" applyBorder="1" applyAlignment="1" applyProtection="1">
      <alignment horizontal="center" vertical="center" wrapText="1"/>
      <protection locked="0"/>
    </xf>
    <xf numFmtId="0" fontId="37" fillId="6" borderId="72" xfId="0" applyFont="1" applyFill="1" applyBorder="1" applyAlignment="1" applyProtection="1">
      <alignment vertical="center" wrapText="1"/>
      <protection locked="0"/>
    </xf>
    <xf numFmtId="0" fontId="37" fillId="6" borderId="73" xfId="0" applyFont="1" applyFill="1" applyBorder="1" applyAlignment="1" applyProtection="1">
      <alignment horizontal="center" vertical="center" wrapText="1"/>
      <protection locked="0"/>
    </xf>
    <xf numFmtId="38" fontId="44" fillId="0" borderId="69" xfId="2" applyNumberFormat="1" applyFont="1" applyFill="1" applyBorder="1" applyAlignment="1" applyProtection="1">
      <alignment horizontal="right" vertical="center" wrapText="1"/>
      <protection locked="0"/>
    </xf>
    <xf numFmtId="38" fontId="47" fillId="6" borderId="69" xfId="2" applyNumberFormat="1" applyFont="1" applyFill="1" applyBorder="1" applyAlignment="1" applyProtection="1">
      <alignment horizontal="left" vertical="center" wrapText="1"/>
      <protection locked="0"/>
    </xf>
    <xf numFmtId="38" fontId="47" fillId="6" borderId="21" xfId="2" applyNumberFormat="1" applyFont="1" applyFill="1" applyBorder="1" applyAlignment="1" applyProtection="1">
      <alignment horizontal="left" vertical="center" wrapText="1"/>
      <protection locked="0"/>
    </xf>
    <xf numFmtId="38" fontId="47" fillId="6" borderId="70" xfId="2" applyNumberFormat="1" applyFont="1" applyFill="1" applyBorder="1" applyAlignment="1" applyProtection="1">
      <alignment horizontal="left" vertical="center" wrapText="1"/>
      <protection locked="0"/>
    </xf>
    <xf numFmtId="38" fontId="43" fillId="0" borderId="69" xfId="2" quotePrefix="1" applyNumberFormat="1" applyFont="1" applyFill="1" applyBorder="1" applyAlignment="1" applyProtection="1">
      <alignment horizontal="right" vertical="center" wrapText="1"/>
      <protection locked="0"/>
    </xf>
    <xf numFmtId="38" fontId="44" fillId="0" borderId="69" xfId="2" quotePrefix="1" applyNumberFormat="1" applyFont="1" applyFill="1" applyBorder="1" applyAlignment="1" applyProtection="1">
      <alignment horizontal="right" vertical="center" wrapText="1"/>
      <protection locked="0"/>
    </xf>
    <xf numFmtId="38" fontId="44" fillId="5" borderId="70" xfId="2" quotePrefix="1" applyNumberFormat="1" applyFont="1" applyFill="1" applyBorder="1" applyAlignment="1" applyProtection="1">
      <alignment horizontal="right" vertical="center" wrapText="1"/>
      <protection locked="0"/>
    </xf>
    <xf numFmtId="38" fontId="43" fillId="5" borderId="69" xfId="2" quotePrefix="1" applyNumberFormat="1" applyFont="1" applyFill="1" applyBorder="1" applyAlignment="1" applyProtection="1">
      <alignment horizontal="right" vertical="center" wrapText="1"/>
      <protection locked="0"/>
    </xf>
    <xf numFmtId="38" fontId="43" fillId="5" borderId="21" xfId="2" quotePrefix="1" applyNumberFormat="1" applyFont="1" applyFill="1" applyBorder="1" applyAlignment="1" applyProtection="1">
      <alignment horizontal="right" vertical="center" wrapText="1"/>
      <protection locked="0"/>
    </xf>
    <xf numFmtId="38" fontId="43" fillId="0" borderId="70" xfId="2" quotePrefix="1" applyNumberFormat="1" applyFont="1" applyFill="1" applyBorder="1" applyAlignment="1" applyProtection="1">
      <alignment horizontal="right" vertical="center" wrapText="1"/>
      <protection locked="0"/>
    </xf>
    <xf numFmtId="38" fontId="46" fillId="6" borderId="71" xfId="0" applyNumberFormat="1" applyFont="1" applyFill="1" applyBorder="1" applyAlignment="1" applyProtection="1">
      <alignment horizontal="right" vertical="center" wrapText="1"/>
      <protection locked="0"/>
    </xf>
    <xf numFmtId="38" fontId="46" fillId="6" borderId="72" xfId="0" applyNumberFormat="1" applyFont="1" applyFill="1" applyBorder="1" applyAlignment="1" applyProtection="1">
      <alignment horizontal="right" vertical="center" wrapText="1"/>
      <protection locked="0"/>
    </xf>
    <xf numFmtId="38" fontId="46" fillId="6" borderId="73" xfId="0" applyNumberFormat="1" applyFont="1" applyFill="1" applyBorder="1" applyAlignment="1" applyProtection="1">
      <alignment horizontal="right" vertical="center" wrapText="1"/>
      <protection locked="0"/>
    </xf>
    <xf numFmtId="3" fontId="44" fillId="0" borderId="70" xfId="4" applyFont="1" applyFill="1" applyBorder="1" applyAlignment="1" applyProtection="1">
      <alignment horizontal="right" vertical="center"/>
      <protection locked="0"/>
    </xf>
    <xf numFmtId="0" fontId="47" fillId="0" borderId="69" xfId="0" applyFont="1" applyFill="1" applyBorder="1" applyAlignment="1" applyProtection="1">
      <alignment vertical="center"/>
      <protection locked="0"/>
    </xf>
    <xf numFmtId="0" fontId="43" fillId="0" borderId="70" xfId="0" applyFont="1" applyFill="1" applyBorder="1" applyAlignment="1" applyProtection="1">
      <alignment vertical="center"/>
      <protection locked="0"/>
    </xf>
    <xf numFmtId="38" fontId="46" fillId="6" borderId="69" xfId="2" quotePrefix="1" applyNumberFormat="1" applyFont="1" applyFill="1" applyBorder="1" applyAlignment="1" applyProtection="1">
      <alignment horizontal="left" vertical="center" wrapText="1"/>
      <protection locked="0"/>
    </xf>
    <xf numFmtId="38" fontId="46" fillId="6" borderId="21" xfId="2" quotePrefix="1" applyNumberFormat="1" applyFont="1" applyFill="1" applyBorder="1" applyAlignment="1" applyProtection="1">
      <alignment horizontal="left" vertical="center" wrapText="1"/>
      <protection locked="0"/>
    </xf>
    <xf numFmtId="38" fontId="47" fillId="0" borderId="69" xfId="2" applyNumberFormat="1" applyFont="1" applyFill="1" applyBorder="1" applyAlignment="1" applyProtection="1">
      <alignment horizontal="right" vertical="center" wrapText="1"/>
      <protection locked="0"/>
    </xf>
    <xf numFmtId="38" fontId="47" fillId="0" borderId="70" xfId="2" applyNumberFormat="1" applyFont="1" applyFill="1" applyBorder="1" applyAlignment="1" applyProtection="1">
      <alignment horizontal="right" vertical="center" wrapText="1"/>
      <protection locked="0"/>
    </xf>
    <xf numFmtId="0" fontId="46" fillId="0" borderId="70" xfId="0" applyFont="1" applyFill="1" applyBorder="1" applyAlignment="1" applyProtection="1">
      <alignment vertical="center"/>
      <protection locked="0"/>
    </xf>
    <xf numFmtId="38" fontId="47" fillId="6" borderId="69" xfId="2" applyNumberFormat="1" applyFont="1" applyFill="1" applyBorder="1" applyAlignment="1" applyProtection="1">
      <alignment vertical="center" wrapText="1"/>
      <protection locked="0"/>
    </xf>
    <xf numFmtId="38" fontId="47" fillId="6" borderId="21" xfId="2" applyNumberFormat="1" applyFont="1" applyFill="1" applyBorder="1" applyAlignment="1" applyProtection="1">
      <alignment vertical="center" wrapText="1"/>
      <protection locked="0"/>
    </xf>
    <xf numFmtId="38" fontId="47" fillId="6" borderId="70" xfId="2" applyNumberFormat="1" applyFont="1" applyFill="1" applyBorder="1" applyAlignment="1" applyProtection="1">
      <alignment vertical="center" wrapText="1"/>
      <protection locked="0"/>
    </xf>
    <xf numFmtId="38" fontId="44" fillId="0" borderId="69" xfId="2" applyNumberFormat="1" applyFont="1" applyFill="1" applyBorder="1" applyAlignment="1" applyProtection="1">
      <alignment vertical="center" wrapText="1"/>
      <protection locked="0"/>
    </xf>
    <xf numFmtId="0" fontId="43" fillId="5" borderId="57" xfId="0" applyFont="1" applyFill="1" applyBorder="1" applyAlignment="1" applyProtection="1">
      <alignment vertical="center"/>
      <protection locked="0"/>
    </xf>
    <xf numFmtId="0" fontId="46" fillId="0" borderId="69" xfId="0" applyFont="1" applyFill="1" applyBorder="1" applyAlignment="1" applyProtection="1">
      <alignment vertical="center"/>
      <protection locked="0"/>
    </xf>
    <xf numFmtId="0" fontId="43" fillId="0" borderId="69" xfId="0" applyFont="1" applyFill="1" applyBorder="1" applyAlignment="1" applyProtection="1">
      <alignment vertical="center"/>
      <protection locked="0"/>
    </xf>
    <xf numFmtId="38" fontId="46" fillId="6" borderId="70" xfId="2" quotePrefix="1" applyNumberFormat="1" applyFont="1" applyFill="1" applyBorder="1" applyAlignment="1" applyProtection="1">
      <alignment horizontal="left" vertical="center" wrapText="1"/>
      <protection locked="0"/>
    </xf>
    <xf numFmtId="38" fontId="43" fillId="5" borderId="69" xfId="2" applyNumberFormat="1" applyFont="1" applyFill="1" applyBorder="1" applyAlignment="1" applyProtection="1">
      <alignment horizontal="right" vertical="center" wrapText="1"/>
      <protection locked="0"/>
    </xf>
    <xf numFmtId="38" fontId="43" fillId="5" borderId="21" xfId="2" applyNumberFormat="1" applyFont="1" applyFill="1" applyBorder="1" applyAlignment="1" applyProtection="1">
      <alignment horizontal="right" vertical="center" wrapText="1"/>
      <protection locked="0"/>
    </xf>
    <xf numFmtId="38" fontId="43" fillId="5" borderId="70" xfId="2" applyNumberFormat="1" applyFont="1" applyFill="1" applyBorder="1" applyAlignment="1" applyProtection="1">
      <alignment horizontal="right" vertical="center" wrapText="1"/>
      <protection locked="0"/>
    </xf>
    <xf numFmtId="38" fontId="43" fillId="0" borderId="69" xfId="2" applyNumberFormat="1" applyFont="1" applyFill="1" applyBorder="1" applyAlignment="1" applyProtection="1">
      <alignment vertical="center" wrapText="1"/>
      <protection locked="0"/>
    </xf>
    <xf numFmtId="0" fontId="43" fillId="5" borderId="69" xfId="0" applyFont="1" applyFill="1" applyBorder="1" applyAlignment="1" applyProtection="1">
      <alignment vertical="center"/>
      <protection locked="0"/>
    </xf>
    <xf numFmtId="38" fontId="43" fillId="5" borderId="21" xfId="2" applyNumberFormat="1" applyFont="1" applyFill="1" applyBorder="1" applyAlignment="1" applyProtection="1">
      <alignment vertical="center" wrapText="1"/>
      <protection locked="0"/>
    </xf>
    <xf numFmtId="38" fontId="46" fillId="6" borderId="21" xfId="2" applyNumberFormat="1" applyFont="1" applyFill="1" applyBorder="1" applyAlignment="1" applyProtection="1">
      <alignment horizontal="left" vertical="center" wrapText="1"/>
      <protection locked="0"/>
    </xf>
    <xf numFmtId="0" fontId="46" fillId="6" borderId="70" xfId="0" applyFont="1" applyFill="1" applyBorder="1" applyAlignment="1" applyProtection="1">
      <alignment horizontal="left" vertical="center"/>
      <protection locked="0"/>
    </xf>
    <xf numFmtId="0" fontId="44" fillId="0" borderId="57" xfId="0" applyFont="1" applyFill="1" applyBorder="1" applyAlignment="1" applyProtection="1">
      <alignment vertical="center"/>
      <protection locked="0"/>
    </xf>
    <xf numFmtId="38" fontId="44" fillId="5" borderId="69" xfId="2" quotePrefix="1" applyNumberFormat="1" applyFont="1" applyFill="1" applyBorder="1" applyAlignment="1" applyProtection="1">
      <alignment horizontal="right" vertical="center" wrapText="1"/>
      <protection locked="0"/>
    </xf>
    <xf numFmtId="38" fontId="44" fillId="5" borderId="21" xfId="2" quotePrefix="1" applyNumberFormat="1" applyFont="1" applyFill="1" applyBorder="1" applyAlignment="1" applyProtection="1">
      <alignment horizontal="right" vertical="center" wrapText="1"/>
      <protection locked="0"/>
    </xf>
    <xf numFmtId="38" fontId="47" fillId="6" borderId="69" xfId="2" quotePrefix="1" applyNumberFormat="1" applyFont="1" applyFill="1" applyBorder="1" applyAlignment="1" applyProtection="1">
      <alignment horizontal="left" vertical="center" wrapText="1"/>
      <protection locked="0"/>
    </xf>
    <xf numFmtId="38" fontId="47" fillId="6" borderId="21" xfId="2" quotePrefix="1" applyNumberFormat="1" applyFont="1" applyFill="1" applyBorder="1" applyAlignment="1" applyProtection="1">
      <alignment horizontal="left" vertical="center" wrapText="1"/>
      <protection locked="0"/>
    </xf>
    <xf numFmtId="38" fontId="47" fillId="6" borderId="70" xfId="2" quotePrefix="1" applyNumberFormat="1" applyFont="1" applyFill="1" applyBorder="1" applyAlignment="1" applyProtection="1">
      <alignment horizontal="left" vertical="center" wrapText="1"/>
      <protection locked="0"/>
    </xf>
    <xf numFmtId="38" fontId="47" fillId="0" borderId="69" xfId="2" quotePrefix="1" applyNumberFormat="1" applyFont="1" applyFill="1" applyBorder="1" applyAlignment="1" applyProtection="1">
      <alignment horizontal="right" vertical="center" wrapText="1"/>
      <protection locked="0"/>
    </xf>
    <xf numFmtId="38" fontId="47" fillId="0" borderId="70" xfId="2" quotePrefix="1" applyNumberFormat="1" applyFont="1" applyFill="1" applyBorder="1" applyAlignment="1" applyProtection="1">
      <alignment horizontal="right" vertical="center" wrapText="1"/>
      <protection locked="0"/>
    </xf>
    <xf numFmtId="38" fontId="47" fillId="6" borderId="69" xfId="2" quotePrefix="1" applyNumberFormat="1" applyFont="1" applyFill="1" applyBorder="1" applyAlignment="1" applyProtection="1">
      <alignment horizontal="right" vertical="center" wrapText="1"/>
      <protection locked="0"/>
    </xf>
    <xf numFmtId="38" fontId="47" fillId="6" borderId="21" xfId="2" quotePrefix="1" applyNumberFormat="1" applyFont="1" applyFill="1" applyBorder="1" applyAlignment="1" applyProtection="1">
      <alignment horizontal="right" vertical="center" wrapText="1"/>
      <protection locked="0"/>
    </xf>
    <xf numFmtId="38" fontId="47" fillId="6" borderId="70" xfId="2" quotePrefix="1" applyNumberFormat="1" applyFont="1" applyFill="1" applyBorder="1" applyAlignment="1" applyProtection="1">
      <alignment horizontal="right" vertical="center" wrapText="1"/>
      <protection locked="0"/>
    </xf>
    <xf numFmtId="38" fontId="47" fillId="8" borderId="69" xfId="2" quotePrefix="1" applyNumberFormat="1" applyFont="1" applyFill="1" applyBorder="1" applyAlignment="1" applyProtection="1">
      <alignment horizontal="right" vertical="center" wrapText="1"/>
      <protection locked="0"/>
    </xf>
    <xf numFmtId="38" fontId="47" fillId="8" borderId="21" xfId="2" quotePrefix="1" applyNumberFormat="1" applyFont="1" applyFill="1" applyBorder="1" applyAlignment="1" applyProtection="1">
      <alignment horizontal="right" vertical="center" wrapText="1"/>
      <protection locked="0"/>
    </xf>
    <xf numFmtId="38" fontId="47" fillId="8" borderId="70" xfId="2" quotePrefix="1" applyNumberFormat="1" applyFont="1" applyFill="1" applyBorder="1" applyAlignment="1" applyProtection="1">
      <alignment horizontal="right" vertical="center" wrapText="1"/>
      <protection locked="0"/>
    </xf>
    <xf numFmtId="38" fontId="47" fillId="6" borderId="71" xfId="2" quotePrefix="1" applyNumberFormat="1" applyFont="1" applyFill="1" applyBorder="1" applyAlignment="1" applyProtection="1">
      <alignment horizontal="right" vertical="center" wrapText="1"/>
      <protection locked="0"/>
    </xf>
    <xf numFmtId="38" fontId="47" fillId="6" borderId="72" xfId="2" quotePrefix="1" applyNumberFormat="1" applyFont="1" applyFill="1" applyBorder="1" applyAlignment="1" applyProtection="1">
      <alignment horizontal="right" vertical="center" wrapText="1"/>
      <protection locked="0"/>
    </xf>
    <xf numFmtId="38" fontId="47" fillId="6" borderId="73" xfId="2" quotePrefix="1" applyNumberFormat="1" applyFont="1" applyFill="1" applyBorder="1" applyAlignment="1" applyProtection="1">
      <alignment horizontal="right" vertical="center" wrapText="1"/>
      <protection locked="0"/>
    </xf>
    <xf numFmtId="49" fontId="38" fillId="0" borderId="77" xfId="0" quotePrefix="1" applyNumberFormat="1" applyFont="1" applyFill="1" applyBorder="1" applyAlignment="1" applyProtection="1">
      <alignment horizontal="center" vertical="center" wrapText="1"/>
      <protection locked="0"/>
    </xf>
    <xf numFmtId="0" fontId="38" fillId="0" borderId="24" xfId="0" applyFont="1" applyFill="1" applyBorder="1" applyAlignment="1" applyProtection="1">
      <alignment horizontal="right" vertical="center" wrapText="1"/>
      <protection locked="0"/>
    </xf>
    <xf numFmtId="0" fontId="38" fillId="0" borderId="78" xfId="0" applyFont="1" applyFill="1" applyBorder="1" applyAlignment="1" applyProtection="1">
      <alignment horizontal="center" vertical="center" wrapText="1"/>
      <protection locked="0"/>
    </xf>
    <xf numFmtId="38" fontId="44" fillId="0" borderId="77" xfId="2" applyNumberFormat="1" applyFont="1" applyFill="1" applyBorder="1" applyAlignment="1" applyProtection="1">
      <alignment horizontal="right" vertical="center" wrapText="1"/>
      <protection locked="0"/>
    </xf>
    <xf numFmtId="38" fontId="44" fillId="5" borderId="24" xfId="2" applyNumberFormat="1" applyFont="1" applyFill="1" applyBorder="1" applyAlignment="1" applyProtection="1">
      <alignment horizontal="right" vertical="center" wrapText="1"/>
      <protection locked="0"/>
    </xf>
    <xf numFmtId="38" fontId="44" fillId="0" borderId="78" xfId="2" applyNumberFormat="1" applyFont="1" applyFill="1" applyBorder="1" applyAlignment="1" applyProtection="1">
      <alignment horizontal="right" vertical="center" wrapText="1"/>
      <protection locked="0"/>
    </xf>
    <xf numFmtId="38" fontId="44" fillId="0" borderId="24" xfId="2" applyNumberFormat="1" applyFont="1" applyFill="1" applyBorder="1" applyAlignment="1" applyProtection="1">
      <alignment horizontal="right" vertical="center" wrapText="1"/>
      <protection locked="0"/>
    </xf>
    <xf numFmtId="38" fontId="44" fillId="0" borderId="77" xfId="2" quotePrefix="1" applyNumberFormat="1" applyFont="1" applyFill="1" applyBorder="1" applyAlignment="1" applyProtection="1">
      <alignment horizontal="right" vertical="center" wrapText="1"/>
      <protection locked="0"/>
    </xf>
    <xf numFmtId="38" fontId="44" fillId="0" borderId="24" xfId="2" quotePrefix="1" applyNumberFormat="1" applyFont="1" applyFill="1" applyBorder="1" applyAlignment="1" applyProtection="1">
      <alignment horizontal="right" vertical="center" wrapText="1"/>
      <protection locked="0"/>
    </xf>
    <xf numFmtId="38" fontId="44" fillId="0" borderId="78" xfId="2" quotePrefix="1" applyNumberFormat="1" applyFont="1" applyFill="1" applyBorder="1" applyAlignment="1" applyProtection="1">
      <alignment horizontal="right" vertical="center" wrapText="1"/>
      <protection locked="0"/>
    </xf>
    <xf numFmtId="38" fontId="46" fillId="6" borderId="71" xfId="2" applyNumberFormat="1" applyFont="1" applyFill="1" applyBorder="1" applyAlignment="1" applyProtection="1">
      <alignment horizontal="center" vertical="center" wrapText="1"/>
      <protection locked="0"/>
    </xf>
    <xf numFmtId="38" fontId="46" fillId="6" borderId="72" xfId="2" applyNumberFormat="1" applyFont="1" applyFill="1" applyBorder="1" applyAlignment="1" applyProtection="1">
      <alignment horizontal="center" vertical="center" wrapText="1"/>
      <protection locked="0"/>
    </xf>
    <xf numFmtId="38" fontId="47" fillId="6" borderId="73" xfId="2" applyNumberFormat="1" applyFont="1" applyFill="1" applyBorder="1" applyAlignment="1" applyProtection="1">
      <alignment horizontal="center" vertical="center" wrapText="1"/>
      <protection locked="0"/>
    </xf>
    <xf numFmtId="38" fontId="43" fillId="6" borderId="72" xfId="2" applyNumberFormat="1" applyFont="1" applyFill="1" applyBorder="1" applyAlignment="1" applyProtection="1">
      <alignment horizontal="center" vertical="center" wrapText="1"/>
      <protection locked="0"/>
    </xf>
    <xf numFmtId="38" fontId="44" fillId="6" borderId="73" xfId="2" applyNumberFormat="1" applyFont="1" applyFill="1" applyBorder="1" applyAlignment="1" applyProtection="1">
      <alignment horizontal="center" vertical="center" wrapText="1"/>
      <protection locked="0"/>
    </xf>
    <xf numFmtId="0" fontId="43" fillId="0" borderId="77" xfId="0" quotePrefix="1" applyFont="1" applyFill="1" applyBorder="1" applyAlignment="1" applyProtection="1">
      <alignment horizontal="center" vertical="center" wrapText="1"/>
      <protection locked="0"/>
    </xf>
    <xf numFmtId="0" fontId="38" fillId="0" borderId="24" xfId="0" applyFont="1" applyFill="1" applyBorder="1" applyAlignment="1" applyProtection="1">
      <alignment horizontal="left" vertical="center" wrapText="1" indent="1"/>
      <protection locked="0"/>
    </xf>
    <xf numFmtId="3" fontId="21" fillId="0" borderId="78" xfId="3" applyFont="1" applyFill="1" applyBorder="1" applyAlignment="1" applyProtection="1">
      <alignment horizontal="center" vertical="center"/>
      <protection locked="0"/>
    </xf>
    <xf numFmtId="38" fontId="45" fillId="0" borderId="77" xfId="2" applyNumberFormat="1" applyFont="1" applyFill="1" applyBorder="1" applyAlignment="1" applyProtection="1">
      <alignment horizontal="right" vertical="center" wrapText="1"/>
      <protection locked="0"/>
    </xf>
    <xf numFmtId="38" fontId="45" fillId="0" borderId="24" xfId="2" applyNumberFormat="1" applyFont="1" applyFill="1" applyBorder="1" applyAlignment="1" applyProtection="1">
      <alignment horizontal="right" vertical="center" wrapText="1"/>
      <protection locked="0"/>
    </xf>
    <xf numFmtId="38" fontId="43" fillId="0" borderId="78" xfId="2" applyNumberFormat="1" applyFont="1" applyFill="1" applyBorder="1" applyAlignment="1" applyProtection="1">
      <alignment horizontal="right" vertical="center" wrapText="1"/>
      <protection locked="0"/>
    </xf>
    <xf numFmtId="38" fontId="42" fillId="6" borderId="71" xfId="2" applyNumberFormat="1" applyFont="1" applyFill="1" applyBorder="1" applyAlignment="1" applyProtection="1">
      <alignment horizontal="center" vertical="center" wrapText="1"/>
      <protection locked="0"/>
    </xf>
    <xf numFmtId="38" fontId="42" fillId="6" borderId="72" xfId="2" applyNumberFormat="1" applyFont="1" applyFill="1" applyBorder="1" applyAlignment="1" applyProtection="1">
      <alignment horizontal="center" vertical="center" wrapText="1"/>
      <protection locked="0"/>
    </xf>
    <xf numFmtId="38" fontId="42" fillId="6" borderId="73" xfId="2" applyNumberFormat="1" applyFont="1" applyFill="1" applyBorder="1" applyAlignment="1" applyProtection="1">
      <alignment horizontal="center" vertical="center" wrapText="1"/>
      <protection locked="0"/>
    </xf>
    <xf numFmtId="38" fontId="43" fillId="0" borderId="77" xfId="2" applyNumberFormat="1" applyFont="1" applyFill="1" applyBorder="1" applyAlignment="1" applyProtection="1">
      <alignment horizontal="right" vertical="center" wrapText="1"/>
      <protection locked="0"/>
    </xf>
    <xf numFmtId="38" fontId="43" fillId="0" borderId="24" xfId="2" applyNumberFormat="1" applyFont="1" applyFill="1" applyBorder="1" applyAlignment="1" applyProtection="1">
      <alignment horizontal="right" vertical="center" wrapText="1"/>
      <protection locked="0"/>
    </xf>
    <xf numFmtId="38" fontId="43" fillId="0" borderId="77" xfId="2" applyNumberFormat="1" applyFont="1" applyFill="1" applyBorder="1" applyAlignment="1" applyProtection="1">
      <alignment horizontal="left" vertical="center" wrapText="1"/>
      <protection locked="0"/>
    </xf>
    <xf numFmtId="38" fontId="43" fillId="0" borderId="24" xfId="2" applyNumberFormat="1" applyFont="1" applyFill="1" applyBorder="1" applyAlignment="1" applyProtection="1">
      <alignment horizontal="left" vertical="center" wrapText="1"/>
      <protection locked="0"/>
    </xf>
    <xf numFmtId="38" fontId="43" fillId="0" borderId="78" xfId="2" applyNumberFormat="1" applyFont="1" applyFill="1" applyBorder="1" applyAlignment="1" applyProtection="1">
      <alignment horizontal="left" vertical="center" wrapText="1"/>
      <protection locked="0"/>
    </xf>
    <xf numFmtId="38" fontId="8" fillId="0" borderId="21" xfId="2" applyNumberFormat="1" applyFont="1" applyFill="1" applyBorder="1" applyAlignment="1">
      <alignment horizontal="right" vertical="center" wrapText="1" shrinkToFit="1"/>
    </xf>
    <xf numFmtId="38" fontId="11" fillId="0" borderId="21" xfId="2" applyNumberFormat="1" applyFont="1" applyFill="1" applyBorder="1" applyAlignment="1">
      <alignment horizontal="right" vertical="center" wrapText="1" shrinkToFit="1"/>
    </xf>
    <xf numFmtId="38" fontId="2" fillId="0" borderId="21" xfId="2" applyNumberFormat="1" applyFont="1" applyFill="1" applyBorder="1" applyAlignment="1">
      <alignment vertical="center" wrapText="1"/>
    </xf>
    <xf numFmtId="38" fontId="11" fillId="0" borderId="32" xfId="2" applyNumberFormat="1" applyFont="1" applyFill="1" applyBorder="1" applyAlignment="1">
      <alignment horizontal="right" vertical="center" wrapText="1" shrinkToFit="1"/>
    </xf>
    <xf numFmtId="38" fontId="8" fillId="0" borderId="25" xfId="2" applyNumberFormat="1" applyFont="1" applyFill="1" applyBorder="1" applyAlignment="1">
      <alignment horizontal="center" vertical="center" textRotation="90" wrapText="1"/>
    </xf>
    <xf numFmtId="38" fontId="8" fillId="0" borderId="29" xfId="2" applyNumberFormat="1" applyFont="1" applyFill="1" applyBorder="1" applyAlignment="1">
      <alignment horizontal="right" vertical="center" wrapText="1" shrinkToFit="1"/>
    </xf>
    <xf numFmtId="38" fontId="8" fillId="0" borderId="32" xfId="2" applyNumberFormat="1" applyFont="1" applyFill="1" applyBorder="1" applyAlignment="1">
      <alignment vertical="center" wrapText="1"/>
    </xf>
    <xf numFmtId="38" fontId="8" fillId="0" borderId="31" xfId="2" applyNumberFormat="1" applyFont="1" applyFill="1" applyBorder="1" applyAlignment="1">
      <alignment horizontal="right" vertical="center" wrapText="1" shrinkToFit="1"/>
    </xf>
    <xf numFmtId="38" fontId="8" fillId="0" borderId="25" xfId="2" applyNumberFormat="1" applyFont="1" applyFill="1" applyBorder="1" applyAlignment="1">
      <alignment vertical="center" wrapText="1"/>
    </xf>
    <xf numFmtId="38" fontId="54" fillId="0" borderId="21" xfId="2" applyNumberFormat="1" applyFont="1" applyFill="1" applyBorder="1" applyAlignment="1">
      <alignment horizontal="right" vertical="center" wrapText="1" shrinkToFit="1"/>
    </xf>
    <xf numFmtId="38" fontId="55" fillId="0" borderId="21" xfId="2" applyNumberFormat="1" applyFont="1" applyFill="1" applyBorder="1" applyAlignment="1">
      <alignment horizontal="right" vertical="center" wrapText="1" shrinkToFit="1"/>
    </xf>
    <xf numFmtId="38" fontId="54" fillId="0" borderId="29" xfId="2" applyNumberFormat="1" applyFont="1" applyFill="1" applyBorder="1" applyAlignment="1">
      <alignment horizontal="right" vertical="center" wrapText="1" shrinkToFit="1"/>
    </xf>
    <xf numFmtId="38" fontId="11" fillId="2" borderId="21" xfId="2" applyNumberFormat="1" applyFont="1" applyFill="1" applyBorder="1" applyAlignment="1">
      <alignment vertical="center" wrapText="1"/>
    </xf>
    <xf numFmtId="38" fontId="2" fillId="0" borderId="32" xfId="2" applyNumberFormat="1" applyFont="1" applyFill="1" applyBorder="1" applyAlignment="1">
      <alignment vertical="center" wrapText="1"/>
    </xf>
    <xf numFmtId="38" fontId="8" fillId="3" borderId="21" xfId="2" applyNumberFormat="1" applyFont="1" applyFill="1" applyBorder="1" applyAlignment="1">
      <alignment vertical="center" wrapText="1"/>
    </xf>
    <xf numFmtId="38" fontId="8" fillId="0" borderId="24" xfId="2" applyNumberFormat="1" applyFont="1" applyFill="1" applyBorder="1" applyAlignment="1">
      <alignment vertical="center" wrapText="1"/>
    </xf>
    <xf numFmtId="38" fontId="31" fillId="0" borderId="24" xfId="2" applyNumberFormat="1" applyFont="1" applyFill="1" applyBorder="1" applyAlignment="1">
      <alignment horizontal="center" vertical="center" wrapText="1"/>
    </xf>
    <xf numFmtId="38" fontId="31" fillId="0" borderId="21" xfId="2" applyNumberFormat="1" applyFont="1" applyFill="1" applyBorder="1" applyAlignment="1">
      <alignment horizontal="center" vertical="center" wrapText="1"/>
    </xf>
    <xf numFmtId="38" fontId="11" fillId="6" borderId="68" xfId="2" applyNumberFormat="1" applyFont="1" applyFill="1" applyBorder="1" applyAlignment="1">
      <alignment horizontal="center" vertical="center" textRotation="90" wrapText="1"/>
    </xf>
    <xf numFmtId="38" fontId="31" fillId="6" borderId="71" xfId="2" applyNumberFormat="1" applyFont="1" applyFill="1" applyBorder="1" applyAlignment="1">
      <alignment horizontal="center" vertical="center" wrapText="1"/>
    </xf>
    <xf numFmtId="38" fontId="2" fillId="6" borderId="72" xfId="2" applyNumberFormat="1" applyFont="1" applyFill="1" applyBorder="1" applyAlignment="1">
      <alignment horizontal="center" vertical="center" wrapText="1"/>
    </xf>
    <xf numFmtId="38" fontId="19" fillId="6" borderId="73" xfId="2" applyNumberFormat="1" applyFont="1" applyFill="1" applyBorder="1" applyAlignment="1">
      <alignment horizontal="center" vertical="center" wrapText="1"/>
    </xf>
    <xf numFmtId="38" fontId="11" fillId="6" borderId="67" xfId="2" applyNumberFormat="1" applyFont="1" applyFill="1" applyBorder="1" applyAlignment="1">
      <alignment vertical="center" wrapText="1"/>
    </xf>
    <xf numFmtId="38" fontId="11" fillId="6" borderId="68" xfId="2" applyNumberFormat="1" applyFont="1" applyFill="1" applyBorder="1" applyAlignment="1">
      <alignment horizontal="right" vertical="center" wrapText="1"/>
    </xf>
    <xf numFmtId="38" fontId="11" fillId="6" borderId="66" xfId="2" applyNumberFormat="1" applyFont="1" applyFill="1" applyBorder="1" applyAlignment="1">
      <alignment vertical="center" wrapText="1"/>
    </xf>
    <xf numFmtId="38" fontId="11" fillId="0" borderId="27" xfId="2" applyNumberFormat="1" applyFont="1" applyFill="1" applyBorder="1" applyAlignment="1">
      <alignment horizontal="right" vertical="center" wrapText="1"/>
    </xf>
    <xf numFmtId="38" fontId="11" fillId="0" borderId="26" xfId="2" applyNumberFormat="1" applyFont="1" applyFill="1" applyBorder="1" applyAlignment="1">
      <alignment horizontal="right" vertical="center" wrapText="1"/>
    </xf>
    <xf numFmtId="38" fontId="11" fillId="0" borderId="27" xfId="2" applyNumberFormat="1" applyFont="1" applyFill="1" applyBorder="1" applyAlignment="1">
      <alignment vertical="center" wrapText="1"/>
    </xf>
    <xf numFmtId="38" fontId="11" fillId="0" borderId="26" xfId="2" applyNumberFormat="1" applyFont="1" applyFill="1" applyBorder="1" applyAlignment="1">
      <alignment vertical="center" wrapText="1"/>
    </xf>
    <xf numFmtId="38" fontId="11" fillId="6" borderId="21" xfId="2" applyNumberFormat="1" applyFont="1" applyFill="1" applyBorder="1" applyAlignment="1">
      <alignment horizontal="right" vertical="center" wrapText="1"/>
    </xf>
    <xf numFmtId="38" fontId="11" fillId="6" borderId="28" xfId="2" applyNumberFormat="1" applyFont="1" applyFill="1" applyBorder="1" applyAlignment="1">
      <alignment horizontal="right" vertical="center" wrapText="1"/>
    </xf>
    <xf numFmtId="38" fontId="11" fillId="6" borderId="30" xfId="2" applyNumberFormat="1" applyFont="1" applyFill="1" applyBorder="1" applyAlignment="1">
      <alignment horizontal="right" vertical="center" wrapText="1"/>
    </xf>
    <xf numFmtId="38" fontId="55" fillId="6" borderId="30" xfId="2" applyNumberFormat="1" applyFont="1" applyFill="1" applyBorder="1" applyAlignment="1">
      <alignment horizontal="right" vertical="center" wrapText="1"/>
    </xf>
    <xf numFmtId="38" fontId="11" fillId="6" borderId="28" xfId="2" applyNumberFormat="1" applyFont="1" applyFill="1" applyBorder="1" applyAlignment="1">
      <alignment vertical="center" wrapText="1"/>
    </xf>
    <xf numFmtId="38" fontId="11" fillId="6" borderId="24" xfId="2" applyNumberFormat="1" applyFont="1" applyFill="1" applyBorder="1" applyAlignment="1">
      <alignment vertical="center" wrapText="1"/>
    </xf>
    <xf numFmtId="38" fontId="11" fillId="6" borderId="30" xfId="2" applyNumberFormat="1" applyFont="1" applyFill="1" applyBorder="1" applyAlignment="1">
      <alignment vertical="center" wrapText="1"/>
    </xf>
    <xf numFmtId="38" fontId="11" fillId="6" borderId="33" xfId="2" applyNumberFormat="1" applyFont="1" applyFill="1" applyBorder="1" applyAlignment="1">
      <alignment vertical="center" wrapText="1"/>
    </xf>
    <xf numFmtId="38" fontId="58" fillId="6" borderId="67" xfId="2" applyNumberFormat="1" applyFont="1" applyFill="1" applyBorder="1" applyAlignment="1">
      <alignment horizontal="center" vertical="center" textRotation="90" wrapText="1"/>
    </xf>
    <xf numFmtId="38" fontId="58" fillId="6" borderId="68" xfId="2" applyNumberFormat="1" applyFont="1" applyFill="1" applyBorder="1" applyAlignment="1">
      <alignment horizontal="center" vertical="center" textRotation="90" wrapText="1"/>
    </xf>
    <xf numFmtId="38" fontId="59" fillId="6" borderId="72" xfId="2" applyNumberFormat="1" applyFont="1" applyFill="1" applyBorder="1" applyAlignment="1">
      <alignment horizontal="center" vertical="center" wrapText="1"/>
    </xf>
    <xf numFmtId="38" fontId="61" fillId="6" borderId="72" xfId="2" applyNumberFormat="1" applyFont="1" applyFill="1" applyBorder="1" applyAlignment="1">
      <alignment horizontal="center" vertical="center" wrapText="1"/>
    </xf>
    <xf numFmtId="9" fontId="61" fillId="6" borderId="72" xfId="2" applyNumberFormat="1" applyFont="1" applyFill="1" applyBorder="1" applyAlignment="1">
      <alignment horizontal="center" vertical="center" wrapText="1"/>
    </xf>
    <xf numFmtId="14" fontId="61" fillId="6" borderId="72" xfId="2" applyNumberFormat="1" applyFont="1" applyFill="1" applyBorder="1" applyAlignment="1">
      <alignment horizontal="center" vertical="center" wrapText="1"/>
    </xf>
    <xf numFmtId="38" fontId="59" fillId="6" borderId="73" xfId="2" applyNumberFormat="1" applyFont="1" applyFill="1" applyBorder="1" applyAlignment="1">
      <alignment horizontal="center" vertical="center" wrapText="1"/>
    </xf>
    <xf numFmtId="38" fontId="58" fillId="6" borderId="67" xfId="2" applyNumberFormat="1" applyFont="1" applyFill="1" applyBorder="1" applyAlignment="1">
      <alignment vertical="center" wrapText="1"/>
    </xf>
    <xf numFmtId="38" fontId="58" fillId="6" borderId="67" xfId="2" applyNumberFormat="1" applyFont="1" applyFill="1" applyBorder="1" applyAlignment="1">
      <alignment horizontal="right" vertical="center" wrapText="1"/>
    </xf>
    <xf numFmtId="38" fontId="58" fillId="6" borderId="68" xfId="2" applyNumberFormat="1" applyFont="1" applyFill="1" applyBorder="1" applyAlignment="1">
      <alignment horizontal="right" vertical="center" wrapText="1"/>
    </xf>
    <xf numFmtId="38" fontId="61" fillId="0" borderId="21" xfId="2" applyNumberFormat="1" applyFont="1" applyFill="1" applyBorder="1" applyAlignment="1">
      <alignment vertical="center" textRotation="90" wrapText="1"/>
    </xf>
    <xf numFmtId="38" fontId="60" fillId="0" borderId="21" xfId="2" applyNumberFormat="1" applyFont="1" applyFill="1" applyBorder="1" applyAlignment="1">
      <alignment vertical="center" wrapText="1"/>
    </xf>
    <xf numFmtId="38" fontId="60" fillId="0" borderId="21" xfId="2" applyNumberFormat="1" applyFont="1" applyFill="1" applyBorder="1" applyAlignment="1">
      <alignment horizontal="right" vertical="center" wrapText="1"/>
    </xf>
    <xf numFmtId="14" fontId="60" fillId="0" borderId="21" xfId="2" applyNumberFormat="1" applyFont="1" applyFill="1" applyBorder="1" applyAlignment="1">
      <alignment vertical="center" wrapText="1"/>
    </xf>
    <xf numFmtId="9" fontId="60" fillId="0" borderId="21" xfId="2" applyNumberFormat="1" applyFont="1" applyFill="1" applyBorder="1" applyAlignment="1">
      <alignment vertical="center" wrapText="1"/>
    </xf>
    <xf numFmtId="38" fontId="60" fillId="0" borderId="24" xfId="2" applyNumberFormat="1" applyFont="1" applyFill="1" applyBorder="1" applyAlignment="1">
      <alignment vertical="center" wrapText="1"/>
    </xf>
    <xf numFmtId="9" fontId="60" fillId="0" borderId="24" xfId="2" applyNumberFormat="1" applyFont="1" applyFill="1" applyBorder="1" applyAlignment="1">
      <alignment vertical="center" wrapText="1"/>
    </xf>
    <xf numFmtId="14" fontId="60" fillId="0" borderId="24" xfId="2" applyNumberFormat="1" applyFont="1" applyFill="1" applyBorder="1" applyAlignment="1">
      <alignment vertical="center" wrapText="1"/>
    </xf>
    <xf numFmtId="38" fontId="60" fillId="4" borderId="24" xfId="2" applyNumberFormat="1" applyFont="1" applyFill="1" applyBorder="1" applyAlignment="1">
      <alignment vertical="center" wrapText="1"/>
    </xf>
    <xf numFmtId="38" fontId="58" fillId="6" borderId="24" xfId="2" applyNumberFormat="1" applyFont="1" applyFill="1" applyBorder="1" applyAlignment="1">
      <alignment vertical="center" wrapText="1"/>
    </xf>
    <xf numFmtId="9" fontId="60" fillId="0" borderId="21" xfId="5" applyFont="1" applyFill="1" applyBorder="1" applyAlignment="1">
      <alignment vertical="center" wrapText="1"/>
    </xf>
    <xf numFmtId="38" fontId="60" fillId="4" borderId="21" xfId="2" applyNumberFormat="1" applyFont="1" applyFill="1" applyBorder="1" applyAlignment="1">
      <alignment vertical="center" wrapText="1"/>
    </xf>
    <xf numFmtId="38" fontId="66" fillId="0" borderId="22" xfId="2" applyNumberFormat="1" applyFont="1" applyFill="1" applyBorder="1" applyAlignment="1">
      <alignment horizontal="right" vertical="center" wrapText="1"/>
    </xf>
    <xf numFmtId="38" fontId="66" fillId="0" borderId="21" xfId="2" applyNumberFormat="1" applyFont="1" applyFill="1" applyBorder="1" applyAlignment="1">
      <alignment horizontal="right" vertical="center" wrapText="1"/>
    </xf>
    <xf numFmtId="38" fontId="66" fillId="0" borderId="22" xfId="2" applyNumberFormat="1" applyFont="1" applyFill="1" applyBorder="1" applyAlignment="1">
      <alignment vertical="center" wrapText="1"/>
    </xf>
    <xf numFmtId="38" fontId="66" fillId="0" borderId="21" xfId="2" applyNumberFormat="1" applyFont="1" applyFill="1" applyBorder="1" applyAlignment="1">
      <alignment vertical="center" wrapText="1"/>
    </xf>
    <xf numFmtId="38" fontId="40" fillId="0" borderId="21" xfId="2" applyNumberFormat="1" applyFont="1" applyFill="1" applyBorder="1" applyAlignment="1">
      <alignment vertical="center" shrinkToFit="1"/>
    </xf>
    <xf numFmtId="38" fontId="40" fillId="0" borderId="21" xfId="2" applyNumberFormat="1" applyFont="1" applyFill="1" applyBorder="1" applyAlignment="1">
      <alignment vertical="center" wrapText="1"/>
    </xf>
    <xf numFmtId="0" fontId="40" fillId="0" borderId="21" xfId="2" applyNumberFormat="1" applyFont="1" applyFill="1" applyBorder="1" applyAlignment="1">
      <alignment horizontal="center" vertical="center" wrapText="1"/>
    </xf>
    <xf numFmtId="38" fontId="67" fillId="0" borderId="22" xfId="2" applyNumberFormat="1" applyFont="1" applyFill="1" applyBorder="1" applyAlignment="1">
      <alignment vertical="center" wrapText="1"/>
    </xf>
    <xf numFmtId="38" fontId="67" fillId="0" borderId="21" xfId="2" applyNumberFormat="1" applyFont="1" applyFill="1" applyBorder="1" applyAlignment="1">
      <alignment vertical="center" wrapText="1"/>
    </xf>
    <xf numFmtId="38" fontId="39" fillId="0" borderId="22" xfId="2" applyNumberFormat="1" applyFont="1" applyFill="1" applyBorder="1" applyAlignment="1">
      <alignment vertical="center" wrapText="1"/>
    </xf>
    <xf numFmtId="38" fontId="39" fillId="0" borderId="21" xfId="2" applyNumberFormat="1" applyFont="1" applyFill="1" applyBorder="1" applyAlignment="1">
      <alignment vertical="center" wrapText="1"/>
    </xf>
    <xf numFmtId="38" fontId="66" fillId="0" borderId="35" xfId="2" applyNumberFormat="1" applyFont="1" applyFill="1" applyBorder="1" applyAlignment="1">
      <alignment vertical="center" wrapText="1"/>
    </xf>
    <xf numFmtId="38" fontId="40" fillId="0" borderId="35" xfId="2" applyNumberFormat="1" applyFont="1" applyFill="1" applyBorder="1" applyAlignment="1">
      <alignment vertical="center" wrapText="1"/>
    </xf>
    <xf numFmtId="38" fontId="40" fillId="0" borderId="22" xfId="2" applyNumberFormat="1" applyFont="1" applyFill="1" applyBorder="1" applyAlignment="1">
      <alignment vertical="center" wrapText="1"/>
    </xf>
    <xf numFmtId="38" fontId="40" fillId="0" borderId="24" xfId="2" applyNumberFormat="1" applyFont="1" applyFill="1" applyBorder="1" applyAlignment="1">
      <alignment vertical="center" wrapText="1"/>
    </xf>
    <xf numFmtId="0" fontId="40" fillId="0" borderId="24" xfId="2" applyNumberFormat="1" applyFont="1" applyFill="1" applyBorder="1" applyAlignment="1">
      <alignment horizontal="center" vertical="center" wrapText="1"/>
    </xf>
    <xf numFmtId="38" fontId="40" fillId="0" borderId="24" xfId="2" applyNumberFormat="1" applyFont="1" applyFill="1" applyBorder="1" applyAlignment="1">
      <alignment vertical="center" shrinkToFit="1"/>
    </xf>
    <xf numFmtId="38" fontId="60" fillId="6" borderId="67" xfId="2" applyNumberFormat="1" applyFont="1" applyFill="1" applyBorder="1" applyAlignment="1">
      <alignment horizontal="center" vertical="center" textRotation="90" wrapText="1"/>
    </xf>
    <xf numFmtId="38" fontId="60" fillId="6" borderId="67" xfId="2" applyNumberFormat="1" applyFont="1" applyFill="1" applyBorder="1" applyAlignment="1">
      <alignment horizontal="center" vertical="center" textRotation="90" shrinkToFit="1"/>
    </xf>
    <xf numFmtId="0" fontId="60" fillId="6" borderId="67" xfId="2" applyNumberFormat="1" applyFont="1" applyFill="1" applyBorder="1" applyAlignment="1">
      <alignment horizontal="center" vertical="center" textRotation="90" wrapText="1"/>
    </xf>
    <xf numFmtId="14" fontId="60" fillId="6" borderId="67" xfId="2" applyNumberFormat="1" applyFont="1" applyFill="1" applyBorder="1" applyAlignment="1">
      <alignment horizontal="center" vertical="center" textRotation="90" wrapText="1"/>
    </xf>
    <xf numFmtId="38" fontId="61" fillId="6" borderId="67" xfId="2" applyNumberFormat="1" applyFont="1" applyFill="1" applyBorder="1" applyAlignment="1">
      <alignment horizontal="center" vertical="center" textRotation="90" wrapText="1"/>
    </xf>
    <xf numFmtId="9" fontId="60" fillId="6" borderId="67" xfId="2" applyNumberFormat="1" applyFont="1" applyFill="1" applyBorder="1" applyAlignment="1">
      <alignment horizontal="center" vertical="center" textRotation="90" wrapText="1"/>
    </xf>
    <xf numFmtId="38" fontId="61" fillId="0" borderId="22" xfId="2" applyNumberFormat="1" applyFont="1" applyFill="1" applyBorder="1" applyAlignment="1">
      <alignment vertical="center" textRotation="90" wrapText="1"/>
    </xf>
    <xf numFmtId="38" fontId="40" fillId="6" borderId="72" xfId="2" applyNumberFormat="1" applyFont="1" applyFill="1" applyBorder="1" applyAlignment="1">
      <alignment horizontal="center" vertical="center" wrapText="1"/>
    </xf>
    <xf numFmtId="38" fontId="40" fillId="6" borderId="72" xfId="2" applyNumberFormat="1" applyFont="1" applyFill="1" applyBorder="1" applyAlignment="1">
      <alignment horizontal="center" vertical="center" shrinkToFit="1"/>
    </xf>
    <xf numFmtId="0" fontId="40" fillId="6" borderId="72" xfId="2" applyNumberFormat="1" applyFont="1" applyFill="1" applyBorder="1" applyAlignment="1">
      <alignment horizontal="center" vertical="center" wrapText="1"/>
    </xf>
    <xf numFmtId="38" fontId="66" fillId="0" borderId="22" xfId="2" applyNumberFormat="1" applyFont="1" applyFill="1" applyBorder="1" applyAlignment="1">
      <alignment horizontal="center" vertical="center" wrapText="1"/>
    </xf>
    <xf numFmtId="38" fontId="66" fillId="0" borderId="21" xfId="2" applyNumberFormat="1" applyFont="1" applyFill="1" applyBorder="1" applyAlignment="1">
      <alignment horizontal="center" vertical="center" wrapText="1"/>
    </xf>
    <xf numFmtId="38" fontId="40" fillId="0" borderId="0" xfId="2" applyNumberFormat="1" applyFont="1" applyFill="1" applyBorder="1" applyAlignment="1">
      <alignment vertical="center" wrapText="1"/>
    </xf>
    <xf numFmtId="38" fontId="40" fillId="0" borderId="0" xfId="2" applyNumberFormat="1" applyFont="1" applyFill="1" applyBorder="1" applyAlignment="1">
      <alignment vertical="center" shrinkToFit="1"/>
    </xf>
    <xf numFmtId="0" fontId="40" fillId="0" borderId="0" xfId="2" applyNumberFormat="1" applyFont="1" applyFill="1" applyBorder="1" applyAlignment="1">
      <alignment horizontal="center" vertical="center" wrapText="1"/>
    </xf>
    <xf numFmtId="38" fontId="40" fillId="3" borderId="21" xfId="2" applyNumberFormat="1" applyFont="1" applyFill="1" applyBorder="1" applyAlignment="1">
      <alignment horizontal="center" vertical="center" wrapText="1" shrinkToFit="1"/>
    </xf>
    <xf numFmtId="38" fontId="40" fillId="3" borderId="21" xfId="2" applyNumberFormat="1" applyFont="1" applyFill="1" applyBorder="1" applyAlignment="1">
      <alignment vertical="center" shrinkToFit="1"/>
    </xf>
    <xf numFmtId="0" fontId="40" fillId="3" borderId="21" xfId="2" applyNumberFormat="1" applyFont="1" applyFill="1" applyBorder="1" applyAlignment="1">
      <alignment horizontal="center" vertical="center" wrapText="1"/>
    </xf>
    <xf numFmtId="38" fontId="66" fillId="3" borderId="21" xfId="2" applyNumberFormat="1" applyFont="1" applyFill="1" applyBorder="1" applyAlignment="1">
      <alignment vertical="center" wrapText="1"/>
    </xf>
    <xf numFmtId="38" fontId="40" fillId="3" borderId="32" xfId="2" applyNumberFormat="1" applyFont="1" applyFill="1" applyBorder="1" applyAlignment="1">
      <alignment horizontal="center" vertical="center" wrapText="1" shrinkToFit="1"/>
    </xf>
    <xf numFmtId="38" fontId="40" fillId="3" borderId="32" xfId="2" applyNumberFormat="1" applyFont="1" applyFill="1" applyBorder="1" applyAlignment="1">
      <alignment vertical="center" shrinkToFit="1"/>
    </xf>
    <xf numFmtId="0" fontId="40" fillId="3" borderId="32" xfId="2" applyNumberFormat="1" applyFont="1" applyFill="1" applyBorder="1" applyAlignment="1">
      <alignment horizontal="center" vertical="center" wrapText="1"/>
    </xf>
    <xf numFmtId="38" fontId="40" fillId="11" borderId="21" xfId="2" applyNumberFormat="1" applyFont="1" applyFill="1" applyBorder="1" applyAlignment="1">
      <alignment horizontal="center" vertical="center" wrapText="1" shrinkToFit="1"/>
    </xf>
    <xf numFmtId="38" fontId="40" fillId="11" borderId="21" xfId="2" applyNumberFormat="1" applyFont="1" applyFill="1" applyBorder="1" applyAlignment="1">
      <alignment vertical="center" shrinkToFit="1"/>
    </xf>
    <xf numFmtId="0" fontId="40" fillId="11" borderId="21" xfId="2" applyNumberFormat="1" applyFont="1" applyFill="1" applyBorder="1" applyAlignment="1">
      <alignment horizontal="center" vertical="center" wrapText="1" shrinkToFit="1"/>
    </xf>
    <xf numFmtId="14" fontId="40" fillId="11" borderId="21" xfId="2" applyNumberFormat="1" applyFont="1" applyFill="1" applyBorder="1" applyAlignment="1">
      <alignment vertical="center" wrapText="1" shrinkToFit="1"/>
    </xf>
    <xf numFmtId="38" fontId="67" fillId="11" borderId="21" xfId="2" applyNumberFormat="1" applyFont="1" applyFill="1" applyBorder="1" applyAlignment="1">
      <alignment horizontal="center" vertical="center" wrapText="1" shrinkToFit="1"/>
    </xf>
    <xf numFmtId="38" fontId="67" fillId="11" borderId="21" xfId="2" applyNumberFormat="1" applyFont="1" applyFill="1" applyBorder="1" applyAlignment="1">
      <alignment vertical="center" shrinkToFit="1"/>
    </xf>
    <xf numFmtId="0" fontId="67" fillId="11" borderId="21" xfId="2" applyNumberFormat="1" applyFont="1" applyFill="1" applyBorder="1" applyAlignment="1">
      <alignment horizontal="center" vertical="center" wrapText="1" shrinkToFit="1"/>
    </xf>
    <xf numFmtId="14" fontId="67" fillId="11" borderId="21" xfId="2" applyNumberFormat="1" applyFont="1" applyFill="1" applyBorder="1" applyAlignment="1">
      <alignment vertical="center" wrapText="1" shrinkToFit="1"/>
    </xf>
    <xf numFmtId="38" fontId="66" fillId="11" borderId="21" xfId="2" applyNumberFormat="1" applyFont="1" applyFill="1" applyBorder="1" applyAlignment="1">
      <alignment vertical="center" wrapText="1"/>
    </xf>
    <xf numFmtId="38" fontId="40" fillId="10" borderId="21" xfId="2" applyNumberFormat="1" applyFont="1" applyFill="1" applyBorder="1" applyAlignment="1">
      <alignment horizontal="center" vertical="center" wrapText="1"/>
    </xf>
    <xf numFmtId="49" fontId="38" fillId="10" borderId="38" xfId="0" applyNumberFormat="1" applyFont="1" applyFill="1" applyBorder="1" applyProtection="1">
      <protection locked="0"/>
    </xf>
    <xf numFmtId="14" fontId="66" fillId="10" borderId="40" xfId="0" applyNumberFormat="1" applyFont="1" applyFill="1" applyBorder="1" applyAlignment="1">
      <alignment vertical="center" shrinkToFit="1"/>
    </xf>
    <xf numFmtId="168" fontId="38" fillId="10" borderId="38" xfId="0" applyNumberFormat="1" applyFont="1" applyFill="1" applyBorder="1" applyAlignment="1" applyProtection="1">
      <alignment horizontal="center"/>
      <protection locked="0"/>
    </xf>
    <xf numFmtId="0" fontId="38" fillId="10" borderId="38" xfId="0" applyNumberFormat="1" applyFont="1" applyFill="1" applyBorder="1" applyAlignment="1" applyProtection="1">
      <alignment horizontal="center"/>
      <protection locked="0"/>
    </xf>
    <xf numFmtId="168" fontId="38" fillId="10" borderId="38" xfId="0" applyNumberFormat="1" applyFont="1" applyFill="1" applyBorder="1" applyProtection="1">
      <protection locked="0"/>
    </xf>
    <xf numFmtId="14" fontId="66" fillId="10" borderId="40" xfId="0" applyNumberFormat="1" applyFont="1" applyFill="1" applyBorder="1" applyAlignment="1">
      <alignment horizontal="center" vertical="center" shrinkToFit="1"/>
    </xf>
    <xf numFmtId="0" fontId="66" fillId="10" borderId="13" xfId="0" applyFont="1" applyFill="1" applyBorder="1" applyAlignment="1">
      <alignment horizontal="center" vertical="center"/>
    </xf>
    <xf numFmtId="0" fontId="66" fillId="10" borderId="0" xfId="0" applyNumberFormat="1" applyFont="1" applyFill="1" applyBorder="1" applyAlignment="1">
      <alignment horizontal="center" vertical="center"/>
    </xf>
    <xf numFmtId="14" fontId="66" fillId="10" borderId="41" xfId="0" applyNumberFormat="1" applyFont="1" applyFill="1" applyBorder="1" applyAlignment="1">
      <alignment horizontal="center" vertical="center" shrinkToFit="1"/>
    </xf>
    <xf numFmtId="0" fontId="66" fillId="10" borderId="39" xfId="0" applyFont="1" applyFill="1" applyBorder="1" applyAlignment="1">
      <alignment horizontal="center" vertical="center"/>
    </xf>
    <xf numFmtId="0" fontId="38" fillId="10" borderId="0" xfId="0" applyNumberFormat="1" applyFont="1" applyFill="1" applyBorder="1" applyAlignment="1" applyProtection="1">
      <alignment horizontal="center"/>
      <protection locked="0"/>
    </xf>
    <xf numFmtId="49" fontId="66" fillId="10" borderId="39" xfId="0" applyNumberFormat="1" applyFont="1" applyFill="1" applyBorder="1" applyAlignment="1">
      <alignment horizontal="left" vertical="center" shrinkToFit="1"/>
    </xf>
    <xf numFmtId="0" fontId="38" fillId="10" borderId="38" xfId="0" applyFont="1" applyFill="1" applyBorder="1" applyProtection="1">
      <protection locked="0"/>
    </xf>
    <xf numFmtId="0" fontId="38" fillId="10" borderId="38" xfId="0" applyFont="1" applyFill="1" applyBorder="1" applyAlignment="1" applyProtection="1">
      <alignment horizontal="center"/>
      <protection locked="0"/>
    </xf>
    <xf numFmtId="168" fontId="38" fillId="10" borderId="44" xfId="0" applyNumberFormat="1" applyFont="1" applyFill="1" applyBorder="1" applyAlignment="1" applyProtection="1">
      <alignment horizontal="center" vertical="center"/>
      <protection locked="0"/>
    </xf>
    <xf numFmtId="0" fontId="38" fillId="10" borderId="44" xfId="0" applyNumberFormat="1" applyFont="1" applyFill="1" applyBorder="1" applyAlignment="1" applyProtection="1">
      <alignment horizontal="center" vertical="center"/>
      <protection locked="0"/>
    </xf>
    <xf numFmtId="168" fontId="38" fillId="10" borderId="44" xfId="0" applyNumberFormat="1" applyFont="1" applyFill="1" applyBorder="1" applyProtection="1">
      <protection locked="0"/>
    </xf>
    <xf numFmtId="49" fontId="38" fillId="10" borderId="49" xfId="0" applyNumberFormat="1" applyFont="1" applyFill="1" applyBorder="1" applyProtection="1">
      <protection locked="0"/>
    </xf>
    <xf numFmtId="168" fontId="38" fillId="10" borderId="1" xfId="0" applyNumberFormat="1" applyFont="1" applyFill="1" applyBorder="1" applyAlignment="1" applyProtection="1">
      <alignment horizontal="center"/>
      <protection locked="0"/>
    </xf>
    <xf numFmtId="0" fontId="38" fillId="10" borderId="1" xfId="0" applyNumberFormat="1" applyFont="1" applyFill="1" applyBorder="1" applyAlignment="1" applyProtection="1">
      <alignment horizontal="center"/>
      <protection locked="0"/>
    </xf>
    <xf numFmtId="168" fontId="38" fillId="10" borderId="1" xfId="0" applyNumberFormat="1" applyFont="1" applyFill="1" applyBorder="1" applyProtection="1">
      <protection locked="0"/>
    </xf>
    <xf numFmtId="14" fontId="66" fillId="10" borderId="41" xfId="0" applyNumberFormat="1" applyFont="1" applyFill="1" applyBorder="1" applyAlignment="1">
      <alignment vertical="center" shrinkToFit="1"/>
    </xf>
    <xf numFmtId="0" fontId="66" fillId="10" borderId="1" xfId="0" applyFont="1" applyFill="1" applyBorder="1" applyAlignment="1">
      <alignment horizontal="center" vertical="center"/>
    </xf>
    <xf numFmtId="0" fontId="66" fillId="10" borderId="1" xfId="0" applyNumberFormat="1" applyFont="1" applyFill="1" applyBorder="1" applyAlignment="1">
      <alignment horizontal="center" vertical="center"/>
    </xf>
    <xf numFmtId="168" fontId="38" fillId="10" borderId="50" xfId="0" applyNumberFormat="1" applyFont="1" applyFill="1" applyBorder="1" applyAlignment="1" applyProtection="1">
      <alignment horizontal="center"/>
      <protection locked="0"/>
    </xf>
    <xf numFmtId="0" fontId="38" fillId="10" borderId="50" xfId="0" applyNumberFormat="1" applyFont="1" applyFill="1" applyBorder="1" applyAlignment="1" applyProtection="1">
      <alignment horizontal="center"/>
      <protection locked="0"/>
    </xf>
    <xf numFmtId="168" fontId="38" fillId="10" borderId="50" xfId="0" applyNumberFormat="1" applyFont="1" applyFill="1" applyBorder="1" applyProtection="1">
      <protection locked="0"/>
    </xf>
    <xf numFmtId="38" fontId="40" fillId="10" borderId="23" xfId="2" applyNumberFormat="1" applyFont="1" applyFill="1" applyBorder="1" applyAlignment="1">
      <alignment horizontal="center" vertical="center" wrapText="1"/>
    </xf>
    <xf numFmtId="0" fontId="66" fillId="10" borderId="45" xfId="0" applyFont="1" applyFill="1" applyBorder="1" applyAlignment="1">
      <alignment vertical="center" shrinkToFit="1"/>
    </xf>
    <xf numFmtId="14" fontId="66" fillId="10" borderId="43" xfId="0" applyNumberFormat="1" applyFont="1" applyFill="1" applyBorder="1" applyAlignment="1">
      <alignment vertical="center" shrinkToFit="1"/>
    </xf>
    <xf numFmtId="38" fontId="40" fillId="10" borderId="42" xfId="2" applyNumberFormat="1" applyFont="1" applyFill="1" applyBorder="1" applyAlignment="1">
      <alignment horizontal="center" vertical="center" wrapText="1"/>
    </xf>
    <xf numFmtId="0" fontId="66" fillId="10" borderId="53" xfId="0" applyFont="1" applyFill="1" applyBorder="1" applyAlignment="1">
      <alignment vertical="center" shrinkToFit="1"/>
    </xf>
    <xf numFmtId="14" fontId="66" fillId="10" borderId="51" xfId="0" applyNumberFormat="1" applyFont="1" applyFill="1" applyBorder="1" applyAlignment="1">
      <alignment horizontal="center" vertical="center" shrinkToFit="1"/>
    </xf>
    <xf numFmtId="0" fontId="41" fillId="10" borderId="46" xfId="0" applyFont="1" applyFill="1" applyBorder="1" applyAlignment="1">
      <alignment horizontal="center" vertical="center"/>
    </xf>
    <xf numFmtId="0" fontId="41" fillId="10" borderId="47" xfId="0" applyNumberFormat="1" applyFont="1" applyFill="1" applyBorder="1" applyAlignment="1">
      <alignment horizontal="center" vertical="center"/>
    </xf>
    <xf numFmtId="168" fontId="38" fillId="10" borderId="52" xfId="0" applyNumberFormat="1" applyFont="1" applyFill="1" applyBorder="1" applyProtection="1">
      <protection locked="0"/>
    </xf>
    <xf numFmtId="38" fontId="40" fillId="14" borderId="21" xfId="2" applyNumberFormat="1" applyFont="1" applyFill="1" applyBorder="1" applyAlignment="1">
      <alignment horizontal="center" vertical="center" wrapText="1"/>
    </xf>
    <xf numFmtId="38" fontId="40" fillId="14" borderId="21" xfId="2" applyNumberFormat="1" applyFont="1" applyFill="1" applyBorder="1" applyAlignment="1">
      <alignment vertical="center" shrinkToFit="1"/>
    </xf>
    <xf numFmtId="38" fontId="40" fillId="14" borderId="21" xfId="2" applyNumberFormat="1" applyFont="1" applyFill="1" applyBorder="1" applyAlignment="1">
      <alignment vertical="center" wrapText="1"/>
    </xf>
    <xf numFmtId="0" fontId="40" fillId="14" borderId="21" xfId="2" applyNumberFormat="1" applyFont="1" applyFill="1" applyBorder="1" applyAlignment="1">
      <alignment horizontal="center" vertical="center" wrapText="1"/>
    </xf>
    <xf numFmtId="14" fontId="40" fillId="14" borderId="21" xfId="2" applyNumberFormat="1" applyFont="1" applyFill="1" applyBorder="1" applyAlignment="1">
      <alignment vertical="center" wrapText="1"/>
    </xf>
    <xf numFmtId="38" fontId="40" fillId="14" borderId="32" xfId="2" applyNumberFormat="1" applyFont="1" applyFill="1" applyBorder="1" applyAlignment="1">
      <alignment horizontal="center" vertical="center" wrapText="1"/>
    </xf>
    <xf numFmtId="38" fontId="40" fillId="14" borderId="32" xfId="2" applyNumberFormat="1" applyFont="1" applyFill="1" applyBorder="1" applyAlignment="1">
      <alignment vertical="center" shrinkToFit="1"/>
    </xf>
    <xf numFmtId="38" fontId="40" fillId="14" borderId="32" xfId="2" applyNumberFormat="1" applyFont="1" applyFill="1" applyBorder="1" applyAlignment="1">
      <alignment vertical="center" wrapText="1"/>
    </xf>
    <xf numFmtId="0" fontId="40" fillId="14" borderId="32" xfId="2" applyNumberFormat="1" applyFont="1" applyFill="1" applyBorder="1" applyAlignment="1">
      <alignment horizontal="center" vertical="center" wrapText="1"/>
    </xf>
    <xf numFmtId="14" fontId="40" fillId="14" borderId="32" xfId="2" applyNumberFormat="1" applyFont="1" applyFill="1" applyBorder="1" applyAlignment="1">
      <alignment vertical="center" wrapText="1"/>
    </xf>
    <xf numFmtId="38" fontId="39" fillId="0" borderId="0" xfId="2" applyNumberFormat="1" applyFont="1" applyFill="1" applyBorder="1" applyAlignment="1">
      <alignment vertical="center" shrinkToFit="1"/>
    </xf>
    <xf numFmtId="38" fontId="40" fillId="0" borderId="65" xfId="2" applyNumberFormat="1" applyFont="1" applyFill="1" applyBorder="1" applyAlignment="1">
      <alignment vertical="center" textRotation="90" wrapText="1"/>
    </xf>
    <xf numFmtId="38" fontId="40" fillId="0" borderId="65" xfId="2" applyNumberFormat="1" applyFont="1" applyFill="1" applyBorder="1" applyAlignment="1">
      <alignment horizontal="center" vertical="center" textRotation="90" shrinkToFit="1"/>
    </xf>
    <xf numFmtId="0" fontId="40" fillId="0" borderId="65" xfId="2" applyNumberFormat="1" applyFont="1" applyFill="1" applyBorder="1" applyAlignment="1">
      <alignment horizontal="center" vertical="center" textRotation="90" wrapText="1"/>
    </xf>
    <xf numFmtId="38" fontId="66" fillId="0" borderId="35" xfId="2" applyNumberFormat="1" applyFont="1" applyFill="1" applyBorder="1" applyAlignment="1">
      <alignment vertical="center" textRotation="90" wrapText="1"/>
    </xf>
    <xf numFmtId="38" fontId="40" fillId="16" borderId="21" xfId="2" applyNumberFormat="1" applyFont="1" applyFill="1" applyBorder="1" applyAlignment="1">
      <alignment vertical="center" wrapText="1"/>
    </xf>
    <xf numFmtId="38" fontId="40" fillId="16" borderId="32" xfId="2" applyNumberFormat="1" applyFont="1" applyFill="1" applyBorder="1" applyAlignment="1">
      <alignment vertical="center" wrapText="1"/>
    </xf>
    <xf numFmtId="38" fontId="8" fillId="6" borderId="67" xfId="2" applyNumberFormat="1" applyFont="1" applyFill="1" applyBorder="1" applyAlignment="1">
      <alignment horizontal="center" vertical="center" textRotation="90" wrapText="1"/>
    </xf>
    <xf numFmtId="38" fontId="8" fillId="6" borderId="66" xfId="2" applyNumberFormat="1" applyFont="1" applyFill="1" applyBorder="1" applyAlignment="1">
      <alignment horizontal="center" vertical="center" textRotation="90" wrapText="1"/>
    </xf>
    <xf numFmtId="38" fontId="2" fillId="6" borderId="71" xfId="2" applyNumberFormat="1" applyFont="1" applyFill="1" applyBorder="1" applyAlignment="1">
      <alignment horizontal="center" vertical="center" wrapText="1"/>
    </xf>
    <xf numFmtId="38" fontId="11" fillId="0" borderId="65" xfId="2" applyNumberFormat="1" applyFont="1" applyFill="1" applyBorder="1" applyAlignment="1">
      <alignment horizontal="center" vertical="center" textRotation="90" wrapText="1"/>
    </xf>
    <xf numFmtId="38" fontId="8" fillId="0" borderId="65" xfId="2" applyNumberFormat="1" applyFont="1" applyFill="1" applyBorder="1" applyAlignment="1">
      <alignment horizontal="center" vertical="center" textRotation="90" wrapText="1"/>
    </xf>
    <xf numFmtId="38" fontId="11" fillId="0" borderId="0" xfId="2" applyNumberFormat="1" applyFont="1" applyFill="1" applyBorder="1" applyAlignment="1">
      <alignment horizontal="right" vertical="center" wrapText="1" shrinkToFit="1"/>
    </xf>
    <xf numFmtId="38" fontId="19" fillId="0" borderId="0" xfId="2" applyNumberFormat="1" applyFont="1" applyFill="1" applyBorder="1" applyAlignment="1">
      <alignment horizontal="right" vertical="center" wrapText="1"/>
    </xf>
    <xf numFmtId="38" fontId="11" fillId="6" borderId="0" xfId="2" applyNumberFormat="1" applyFont="1" applyFill="1" applyBorder="1" applyAlignment="1">
      <alignment vertical="center" wrapText="1"/>
    </xf>
    <xf numFmtId="38" fontId="11" fillId="6" borderId="21" xfId="2" applyNumberFormat="1" applyFont="1" applyFill="1" applyBorder="1" applyAlignment="1">
      <alignment vertical="center" wrapText="1"/>
    </xf>
    <xf numFmtId="38" fontId="2" fillId="0" borderId="25" xfId="2" applyNumberFormat="1" applyFont="1" applyFill="1" applyBorder="1" applyAlignment="1">
      <alignment horizontal="center" vertical="center" wrapText="1"/>
    </xf>
    <xf numFmtId="38" fontId="11" fillId="0" borderId="25" xfId="2" applyNumberFormat="1" applyFont="1" applyFill="1" applyBorder="1" applyAlignment="1">
      <alignment vertical="center" wrapText="1"/>
    </xf>
    <xf numFmtId="38" fontId="11" fillId="0" borderId="0" xfId="2" applyNumberFormat="1" applyFont="1" applyFill="1" applyBorder="1" applyAlignment="1">
      <alignment horizontal="center" vertical="center" textRotation="90" wrapText="1"/>
    </xf>
    <xf numFmtId="38" fontId="11" fillId="0" borderId="25" xfId="2" applyNumberFormat="1" applyFont="1" applyFill="1" applyBorder="1" applyAlignment="1">
      <alignment horizontal="right" vertical="center" wrapText="1"/>
    </xf>
    <xf numFmtId="166" fontId="8" fillId="0" borderId="25" xfId="2" applyNumberFormat="1" applyFont="1" applyFill="1" applyBorder="1" applyAlignment="1">
      <alignment horizontal="right" vertical="center" wrapText="1" shrinkToFit="1"/>
    </xf>
    <xf numFmtId="167" fontId="8" fillId="0" borderId="25" xfId="2" applyNumberFormat="1" applyFont="1" applyFill="1" applyBorder="1" applyAlignment="1">
      <alignment vertical="center" wrapText="1"/>
    </xf>
    <xf numFmtId="38" fontId="31" fillId="6" borderId="66" xfId="2" applyNumberFormat="1" applyFont="1" applyFill="1" applyBorder="1" applyAlignment="1">
      <alignment horizontal="center" vertical="center" textRotation="90" wrapText="1"/>
    </xf>
    <xf numFmtId="38" fontId="31" fillId="0" borderId="65" xfId="2" applyNumberFormat="1" applyFont="1" applyFill="1" applyBorder="1" applyAlignment="1">
      <alignment horizontal="center" vertical="center" textRotation="90" wrapText="1"/>
    </xf>
    <xf numFmtId="38" fontId="31" fillId="3" borderId="29" xfId="2" applyNumberFormat="1" applyFont="1" applyFill="1" applyBorder="1" applyAlignment="1">
      <alignment horizontal="center" vertical="center" wrapText="1"/>
    </xf>
    <xf numFmtId="38" fontId="31" fillId="3" borderId="31" xfId="2" applyNumberFormat="1" applyFont="1" applyFill="1" applyBorder="1" applyAlignment="1">
      <alignment horizontal="center" vertical="center" wrapText="1"/>
    </xf>
    <xf numFmtId="38" fontId="31" fillId="0" borderId="0" xfId="2" applyNumberFormat="1" applyFont="1" applyFill="1" applyBorder="1" applyAlignment="1">
      <alignment horizontal="center" vertical="center" wrapText="1"/>
    </xf>
    <xf numFmtId="0" fontId="57" fillId="10" borderId="16" xfId="0" applyFont="1" applyFill="1" applyBorder="1" applyAlignment="1">
      <alignment horizontal="center" vertical="center"/>
    </xf>
    <xf numFmtId="0" fontId="57" fillId="10" borderId="18" xfId="0" applyFont="1" applyFill="1" applyBorder="1" applyAlignment="1">
      <alignment horizontal="center" vertical="center"/>
    </xf>
    <xf numFmtId="0" fontId="57" fillId="10" borderId="4" xfId="0" applyFont="1" applyFill="1" applyBorder="1" applyAlignment="1">
      <alignment horizontal="center" vertical="center"/>
    </xf>
    <xf numFmtId="38" fontId="31" fillId="14" borderId="29" xfId="2" applyNumberFormat="1" applyFont="1" applyFill="1" applyBorder="1" applyAlignment="1">
      <alignment horizontal="center" vertical="center" wrapText="1"/>
    </xf>
    <xf numFmtId="38" fontId="31" fillId="14" borderId="31" xfId="2" applyNumberFormat="1" applyFont="1" applyFill="1" applyBorder="1" applyAlignment="1">
      <alignment horizontal="center" vertical="center" wrapText="1"/>
    </xf>
    <xf numFmtId="0" fontId="11" fillId="6" borderId="66" xfId="0" applyFont="1" applyFill="1" applyBorder="1" applyAlignment="1">
      <alignment horizontal="centerContinuous" vertical="center" wrapText="1"/>
    </xf>
    <xf numFmtId="38" fontId="11" fillId="6" borderId="67" xfId="2" applyNumberFormat="1" applyFont="1" applyFill="1" applyBorder="1" applyAlignment="1">
      <alignment horizontal="center" vertical="center" wrapText="1"/>
    </xf>
    <xf numFmtId="0" fontId="11" fillId="6" borderId="69" xfId="0" applyFont="1" applyFill="1" applyBorder="1" applyAlignment="1">
      <alignment horizontal="left" vertical="center" wrapText="1"/>
    </xf>
    <xf numFmtId="38" fontId="11" fillId="6" borderId="21" xfId="0" applyNumberFormat="1" applyFont="1" applyFill="1" applyBorder="1" applyAlignment="1">
      <alignment horizontal="right" vertical="center" wrapText="1"/>
    </xf>
    <xf numFmtId="0" fontId="14" fillId="0" borderId="69" xfId="0" applyFont="1" applyFill="1" applyBorder="1" applyAlignment="1">
      <alignment horizontal="left" vertical="center" wrapText="1"/>
    </xf>
    <xf numFmtId="3" fontId="8" fillId="9" borderId="70" xfId="0" applyNumberFormat="1" applyFont="1" applyFill="1" applyBorder="1" applyAlignment="1">
      <alignment vertical="center" wrapText="1"/>
    </xf>
    <xf numFmtId="0" fontId="14" fillId="0" borderId="69" xfId="0" applyFont="1" applyFill="1" applyBorder="1" applyAlignment="1" applyProtection="1">
      <alignment horizontal="left" vertical="center" wrapText="1"/>
      <protection locked="0"/>
    </xf>
    <xf numFmtId="0" fontId="8" fillId="0" borderId="69" xfId="0" applyFont="1" applyFill="1" applyBorder="1" applyAlignment="1">
      <alignment horizontal="left" vertical="center" wrapText="1"/>
    </xf>
    <xf numFmtId="0" fontId="8" fillId="0" borderId="69" xfId="0" applyFont="1" applyFill="1" applyBorder="1" applyAlignment="1">
      <alignment vertical="center" wrapText="1"/>
    </xf>
    <xf numFmtId="0" fontId="8" fillId="0" borderId="71" xfId="0" applyFont="1" applyFill="1" applyBorder="1" applyAlignment="1">
      <alignment vertical="center" wrapText="1"/>
    </xf>
    <xf numFmtId="38" fontId="8" fillId="0" borderId="72" xfId="2" applyNumberFormat="1" applyFont="1" applyFill="1" applyBorder="1" applyAlignment="1">
      <alignment vertical="center" wrapText="1"/>
    </xf>
    <xf numFmtId="3" fontId="8" fillId="9" borderId="73" xfId="0" applyNumberFormat="1" applyFont="1" applyFill="1" applyBorder="1" applyAlignment="1">
      <alignment vertical="center" wrapText="1"/>
    </xf>
    <xf numFmtId="3" fontId="8" fillId="6" borderId="0" xfId="0" applyNumberFormat="1" applyFont="1" applyFill="1" applyBorder="1" applyAlignment="1">
      <alignment horizontal="center" vertical="center" wrapText="1"/>
    </xf>
    <xf numFmtId="3" fontId="8" fillId="6" borderId="0" xfId="0" applyNumberFormat="1" applyFont="1" applyFill="1" applyBorder="1" applyAlignment="1">
      <alignment vertical="center" wrapText="1"/>
    </xf>
    <xf numFmtId="0" fontId="20" fillId="6" borderId="0" xfId="0" applyFont="1" applyFill="1" applyBorder="1" applyAlignment="1">
      <alignment vertical="center" wrapText="1"/>
    </xf>
    <xf numFmtId="38" fontId="31" fillId="0" borderId="0" xfId="2" applyNumberFormat="1" applyFont="1" applyBorder="1" applyAlignment="1">
      <alignment vertical="center" wrapText="1"/>
    </xf>
    <xf numFmtId="3" fontId="11" fillId="6" borderId="0" xfId="0" applyNumberFormat="1" applyFont="1" applyFill="1" applyBorder="1" applyAlignment="1">
      <alignment vertical="center" wrapText="1"/>
    </xf>
    <xf numFmtId="3" fontId="19" fillId="6" borderId="0" xfId="0" applyNumberFormat="1" applyFont="1" applyFill="1" applyBorder="1" applyAlignment="1">
      <alignment vertical="center" wrapText="1"/>
    </xf>
    <xf numFmtId="0" fontId="11" fillId="6" borderId="0" xfId="0" applyFont="1" applyFill="1" applyBorder="1" applyAlignment="1">
      <alignment vertical="center" wrapText="1"/>
    </xf>
    <xf numFmtId="0" fontId="19" fillId="6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9" fontId="8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8" fontId="13" fillId="6" borderId="67" xfId="2" applyNumberFormat="1" applyFont="1" applyFill="1" applyBorder="1" applyAlignment="1">
      <alignment horizontal="center" vertical="center" wrapText="1"/>
    </xf>
    <xf numFmtId="38" fontId="13" fillId="6" borderId="68" xfId="2" applyNumberFormat="1" applyFont="1" applyFill="1" applyBorder="1" applyAlignment="1">
      <alignment horizontal="center" vertical="center" wrapText="1"/>
    </xf>
    <xf numFmtId="38" fontId="13" fillId="6" borderId="70" xfId="2" applyNumberFormat="1" applyFont="1" applyFill="1" applyBorder="1" applyAlignment="1">
      <alignment horizontal="right" vertical="center" wrapText="1"/>
    </xf>
    <xf numFmtId="38" fontId="8" fillId="0" borderId="69" xfId="2" applyNumberFormat="1" applyFont="1" applyFill="1" applyBorder="1" applyAlignment="1">
      <alignment vertical="center" wrapText="1"/>
    </xf>
    <xf numFmtId="38" fontId="13" fillId="6" borderId="72" xfId="2" applyNumberFormat="1" applyFont="1" applyFill="1" applyBorder="1" applyAlignment="1">
      <alignment horizontal="right" vertical="center" wrapText="1"/>
    </xf>
    <xf numFmtId="38" fontId="13" fillId="6" borderId="73" xfId="2" applyNumberFormat="1" applyFont="1" applyFill="1" applyBorder="1" applyAlignment="1">
      <alignment horizontal="right" vertical="center" wrapText="1"/>
    </xf>
    <xf numFmtId="38" fontId="13" fillId="6" borderId="81" xfId="2" applyNumberFormat="1" applyFont="1" applyFill="1" applyBorder="1" applyAlignment="1">
      <alignment horizontal="center" vertical="center" wrapText="1"/>
    </xf>
    <xf numFmtId="38" fontId="14" fillId="0" borderId="22" xfId="2" applyNumberFormat="1" applyFont="1" applyFill="1" applyBorder="1" applyAlignment="1">
      <alignment horizontal="right" vertical="center" wrapText="1"/>
    </xf>
    <xf numFmtId="38" fontId="13" fillId="6" borderId="84" xfId="2" applyNumberFormat="1" applyFont="1" applyFill="1" applyBorder="1" applyAlignment="1">
      <alignment horizontal="right" vertical="center" wrapText="1"/>
    </xf>
    <xf numFmtId="38" fontId="14" fillId="0" borderId="70" xfId="2" applyNumberFormat="1" applyFont="1" applyFill="1" applyBorder="1" applyAlignment="1">
      <alignment horizontal="left" vertical="center" wrapText="1"/>
    </xf>
    <xf numFmtId="38" fontId="8" fillId="0" borderId="77" xfId="2" applyNumberFormat="1" applyFont="1" applyFill="1" applyBorder="1" applyAlignment="1">
      <alignment vertical="center" wrapText="1"/>
    </xf>
    <xf numFmtId="38" fontId="14" fillId="0" borderId="83" xfId="2" applyNumberFormat="1" applyFont="1" applyFill="1" applyBorder="1" applyAlignment="1">
      <alignment horizontal="right" vertical="center" wrapText="1"/>
    </xf>
    <xf numFmtId="38" fontId="14" fillId="0" borderId="24" xfId="2" applyNumberFormat="1" applyFont="1" applyFill="1" applyBorder="1" applyAlignment="1">
      <alignment horizontal="right" vertical="center" wrapText="1"/>
    </xf>
    <xf numFmtId="38" fontId="13" fillId="6" borderId="78" xfId="2" applyNumberFormat="1" applyFont="1" applyFill="1" applyBorder="1" applyAlignment="1">
      <alignment horizontal="right" vertical="center" wrapText="1"/>
    </xf>
    <xf numFmtId="38" fontId="14" fillId="0" borderId="78" xfId="2" applyNumberFormat="1" applyFont="1" applyFill="1" applyBorder="1" applyAlignment="1">
      <alignment horizontal="left" vertical="center" wrapText="1"/>
    </xf>
    <xf numFmtId="38" fontId="8" fillId="0" borderId="66" xfId="2" applyNumberFormat="1" applyFont="1" applyFill="1" applyBorder="1" applyAlignment="1">
      <alignment vertical="center" wrapText="1"/>
    </xf>
    <xf numFmtId="38" fontId="14" fillId="0" borderId="68" xfId="2" applyNumberFormat="1" applyFont="1" applyFill="1" applyBorder="1" applyAlignment="1">
      <alignment vertical="center" wrapText="1"/>
    </xf>
    <xf numFmtId="38" fontId="14" fillId="0" borderId="81" xfId="2" applyNumberFormat="1" applyFont="1" applyFill="1" applyBorder="1" applyAlignment="1">
      <alignment horizontal="right" vertical="center" wrapText="1"/>
    </xf>
    <xf numFmtId="38" fontId="14" fillId="0" borderId="67" xfId="2" applyNumberFormat="1" applyFont="1" applyFill="1" applyBorder="1" applyAlignment="1">
      <alignment horizontal="right" vertical="center" wrapText="1"/>
    </xf>
    <xf numFmtId="38" fontId="13" fillId="6" borderId="68" xfId="2" applyNumberFormat="1" applyFont="1" applyFill="1" applyBorder="1" applyAlignment="1">
      <alignment horizontal="right" vertical="center" wrapText="1"/>
    </xf>
    <xf numFmtId="38" fontId="8" fillId="0" borderId="85" xfId="2" applyNumberFormat="1" applyFont="1" applyFill="1" applyBorder="1" applyAlignment="1">
      <alignment vertical="center" wrapText="1"/>
    </xf>
    <xf numFmtId="38" fontId="14" fillId="0" borderId="86" xfId="2" applyNumberFormat="1" applyFont="1" applyFill="1" applyBorder="1" applyAlignment="1">
      <alignment horizontal="left" vertical="center" wrapText="1"/>
    </xf>
    <xf numFmtId="38" fontId="14" fillId="0" borderId="82" xfId="2" applyNumberFormat="1" applyFont="1" applyFill="1" applyBorder="1" applyAlignment="1">
      <alignment horizontal="right" vertical="center" wrapText="1"/>
    </xf>
    <xf numFmtId="38" fontId="14" fillId="0" borderId="23" xfId="2" applyNumberFormat="1" applyFont="1" applyFill="1" applyBorder="1" applyAlignment="1">
      <alignment horizontal="right" vertical="center" wrapText="1"/>
    </xf>
    <xf numFmtId="38" fontId="13" fillId="6" borderId="86" xfId="2" applyNumberFormat="1" applyFont="1" applyFill="1" applyBorder="1" applyAlignment="1">
      <alignment horizontal="right" vertical="center" wrapText="1"/>
    </xf>
    <xf numFmtId="38" fontId="2" fillId="0" borderId="87" xfId="2" applyNumberFormat="1" applyFont="1" applyFill="1" applyBorder="1" applyAlignment="1">
      <alignment horizontal="right" vertical="center" wrapText="1" shrinkToFit="1"/>
    </xf>
    <xf numFmtId="166" fontId="8" fillId="0" borderId="87" xfId="2" applyNumberFormat="1" applyFont="1" applyFill="1" applyBorder="1" applyAlignment="1">
      <alignment horizontal="right" vertical="center" wrapText="1" shrinkToFit="1"/>
    </xf>
    <xf numFmtId="166" fontId="2" fillId="0" borderId="87" xfId="2" applyNumberFormat="1" applyFont="1" applyFill="1" applyBorder="1" applyAlignment="1">
      <alignment vertical="center" wrapText="1"/>
    </xf>
    <xf numFmtId="166" fontId="54" fillId="0" borderId="87" xfId="2" applyNumberFormat="1" applyFont="1" applyFill="1" applyBorder="1" applyAlignment="1">
      <alignment horizontal="right" vertical="center" wrapText="1" shrinkToFit="1"/>
    </xf>
    <xf numFmtId="38" fontId="31" fillId="11" borderId="69" xfId="2" applyNumberFormat="1" applyFont="1" applyFill="1" applyBorder="1" applyAlignment="1">
      <alignment horizontal="center" vertical="center" wrapText="1"/>
    </xf>
    <xf numFmtId="38" fontId="56" fillId="11" borderId="69" xfId="2" applyNumberFormat="1" applyFont="1" applyFill="1" applyBorder="1" applyAlignment="1">
      <alignment horizontal="center" vertical="center" wrapText="1"/>
    </xf>
    <xf numFmtId="38" fontId="56" fillId="11" borderId="71" xfId="2" applyNumberFormat="1" applyFont="1" applyFill="1" applyBorder="1" applyAlignment="1">
      <alignment horizontal="center" vertical="center" wrapText="1"/>
    </xf>
    <xf numFmtId="38" fontId="67" fillId="11" borderId="72" xfId="2" applyNumberFormat="1" applyFont="1" applyFill="1" applyBorder="1" applyAlignment="1">
      <alignment horizontal="center" vertical="center" wrapText="1" shrinkToFit="1"/>
    </xf>
    <xf numFmtId="38" fontId="67" fillId="11" borderId="72" xfId="2" applyNumberFormat="1" applyFont="1" applyFill="1" applyBorder="1" applyAlignment="1">
      <alignment vertical="center" shrinkToFit="1"/>
    </xf>
    <xf numFmtId="0" fontId="67" fillId="11" borderId="72" xfId="2" applyNumberFormat="1" applyFont="1" applyFill="1" applyBorder="1" applyAlignment="1">
      <alignment horizontal="center" vertical="center" wrapText="1" shrinkToFit="1"/>
    </xf>
    <xf numFmtId="14" fontId="67" fillId="11" borderId="72" xfId="2" applyNumberFormat="1" applyFont="1" applyFill="1" applyBorder="1" applyAlignment="1">
      <alignment vertical="center" wrapText="1" shrinkToFit="1"/>
    </xf>
    <xf numFmtId="38" fontId="11" fillId="0" borderId="0" xfId="2" applyNumberFormat="1" applyFont="1" applyFill="1" applyBorder="1" applyAlignment="1">
      <alignment horizontal="right" vertical="center" wrapText="1"/>
    </xf>
    <xf numFmtId="38" fontId="11" fillId="0" borderId="0" xfId="2" applyNumberFormat="1" applyFont="1" applyFill="1" applyBorder="1" applyAlignment="1">
      <alignment vertical="center" wrapText="1"/>
    </xf>
    <xf numFmtId="38" fontId="61" fillId="0" borderId="65" xfId="2" applyNumberFormat="1" applyFont="1" applyFill="1" applyBorder="1" applyAlignment="1">
      <alignment horizontal="center" vertical="center" textRotation="90" wrapText="1"/>
    </xf>
    <xf numFmtId="38" fontId="58" fillId="0" borderId="65" xfId="2" applyNumberFormat="1" applyFont="1" applyFill="1" applyBorder="1" applyAlignment="1">
      <alignment horizontal="center" vertical="center" textRotation="90" wrapText="1"/>
    </xf>
    <xf numFmtId="9" fontId="58" fillId="0" borderId="65" xfId="2" applyNumberFormat="1" applyFont="1" applyFill="1" applyBorder="1" applyAlignment="1">
      <alignment horizontal="center" vertical="center" textRotation="90" wrapText="1"/>
    </xf>
    <xf numFmtId="14" fontId="58" fillId="0" borderId="65" xfId="2" applyNumberFormat="1" applyFont="1" applyFill="1" applyBorder="1" applyAlignment="1">
      <alignment horizontal="center" vertical="center" textRotation="90" wrapText="1"/>
    </xf>
    <xf numFmtId="38" fontId="59" fillId="0" borderId="65" xfId="2" applyNumberFormat="1" applyFont="1" applyFill="1" applyBorder="1" applyAlignment="1">
      <alignment horizontal="center" vertical="center" textRotation="90" wrapText="1"/>
    </xf>
    <xf numFmtId="38" fontId="60" fillId="0" borderId="65" xfId="2" applyNumberFormat="1" applyFont="1" applyFill="1" applyBorder="1" applyAlignment="1">
      <alignment horizontal="center" vertical="center" textRotation="90" wrapText="1"/>
    </xf>
    <xf numFmtId="38" fontId="58" fillId="2" borderId="27" xfId="2" applyNumberFormat="1" applyFont="1" applyFill="1" applyBorder="1" applyAlignment="1">
      <alignment horizontal="right" vertical="center" wrapText="1"/>
    </xf>
    <xf numFmtId="38" fontId="58" fillId="2" borderId="28" xfId="2" applyNumberFormat="1" applyFont="1" applyFill="1" applyBorder="1" applyAlignment="1">
      <alignment horizontal="right" vertical="center" wrapText="1"/>
    </xf>
    <xf numFmtId="38" fontId="61" fillId="3" borderId="21" xfId="2" applyNumberFormat="1" applyFont="1" applyFill="1" applyBorder="1" applyAlignment="1">
      <alignment horizontal="right" vertical="center" wrapText="1" shrinkToFit="1"/>
    </xf>
    <xf numFmtId="38" fontId="58" fillId="3" borderId="21" xfId="2" applyNumberFormat="1" applyFont="1" applyFill="1" applyBorder="1" applyAlignment="1">
      <alignment horizontal="right" vertical="center" wrapText="1" shrinkToFit="1"/>
    </xf>
    <xf numFmtId="9" fontId="58" fillId="3" borderId="21" xfId="2" applyNumberFormat="1" applyFont="1" applyFill="1" applyBorder="1" applyAlignment="1">
      <alignment horizontal="right" vertical="center" wrapText="1" shrinkToFit="1"/>
    </xf>
    <xf numFmtId="14" fontId="58" fillId="3" borderId="21" xfId="2" applyNumberFormat="1" applyFont="1" applyFill="1" applyBorder="1" applyAlignment="1">
      <alignment horizontal="right" vertical="center" wrapText="1" shrinkToFit="1"/>
    </xf>
    <xf numFmtId="38" fontId="59" fillId="3" borderId="21" xfId="2" applyNumberFormat="1" applyFont="1" applyFill="1" applyBorder="1" applyAlignment="1">
      <alignment vertical="center" wrapText="1"/>
    </xf>
    <xf numFmtId="38" fontId="61" fillId="3" borderId="21" xfId="2" applyNumberFormat="1" applyFont="1" applyFill="1" applyBorder="1" applyAlignment="1">
      <alignment vertical="center" wrapText="1"/>
    </xf>
    <xf numFmtId="38" fontId="58" fillId="2" borderId="21" xfId="2" applyNumberFormat="1" applyFont="1" applyFill="1" applyBorder="1" applyAlignment="1">
      <alignment horizontal="right" vertical="center" wrapText="1"/>
    </xf>
    <xf numFmtId="38" fontId="60" fillId="3" borderId="21" xfId="2" applyNumberFormat="1" applyFont="1" applyFill="1" applyBorder="1" applyAlignment="1">
      <alignment horizontal="right" vertical="center" wrapText="1" shrinkToFit="1"/>
    </xf>
    <xf numFmtId="38" fontId="58" fillId="2" borderId="30" xfId="2" applyNumberFormat="1" applyFont="1" applyFill="1" applyBorder="1" applyAlignment="1">
      <alignment horizontal="right" vertical="center" wrapText="1"/>
    </xf>
    <xf numFmtId="38" fontId="59" fillId="3" borderId="21" xfId="2" applyNumberFormat="1" applyFont="1" applyFill="1" applyBorder="1" applyAlignment="1">
      <alignment horizontal="right" vertical="center" wrapText="1" shrinkToFit="1"/>
    </xf>
    <xf numFmtId="38" fontId="61" fillId="3" borderId="32" xfId="2" applyNumberFormat="1" applyFont="1" applyFill="1" applyBorder="1" applyAlignment="1">
      <alignment horizontal="right" vertical="center" wrapText="1" shrinkToFit="1"/>
    </xf>
    <xf numFmtId="38" fontId="59" fillId="3" borderId="32" xfId="2" applyNumberFormat="1" applyFont="1" applyFill="1" applyBorder="1" applyAlignment="1">
      <alignment horizontal="right" vertical="center" wrapText="1" shrinkToFit="1"/>
    </xf>
    <xf numFmtId="38" fontId="58" fillId="3" borderId="32" xfId="2" applyNumberFormat="1" applyFont="1" applyFill="1" applyBorder="1" applyAlignment="1">
      <alignment horizontal="right" vertical="center" wrapText="1" shrinkToFit="1"/>
    </xf>
    <xf numFmtId="9" fontId="58" fillId="3" borderId="32" xfId="2" applyNumberFormat="1" applyFont="1" applyFill="1" applyBorder="1" applyAlignment="1">
      <alignment horizontal="right" vertical="center" wrapText="1" shrinkToFit="1"/>
    </xf>
    <xf numFmtId="14" fontId="58" fillId="3" borderId="32" xfId="2" applyNumberFormat="1" applyFont="1" applyFill="1" applyBorder="1" applyAlignment="1">
      <alignment horizontal="right" vertical="center" wrapText="1" shrinkToFit="1"/>
    </xf>
    <xf numFmtId="38" fontId="59" fillId="3" borderId="32" xfId="2" applyNumberFormat="1" applyFont="1" applyFill="1" applyBorder="1" applyAlignment="1">
      <alignment vertical="center" wrapText="1"/>
    </xf>
    <xf numFmtId="38" fontId="60" fillId="3" borderId="32" xfId="2" applyNumberFormat="1" applyFont="1" applyFill="1" applyBorder="1" applyAlignment="1">
      <alignment horizontal="right" vertical="center" wrapText="1" shrinkToFit="1"/>
    </xf>
    <xf numFmtId="38" fontId="61" fillId="0" borderId="0" xfId="2" applyNumberFormat="1" applyFont="1" applyFill="1" applyBorder="1" applyAlignment="1">
      <alignment horizontal="right" vertical="center" wrapText="1" shrinkToFit="1"/>
    </xf>
    <xf numFmtId="38" fontId="59" fillId="0" borderId="0" xfId="2" applyNumberFormat="1" applyFont="1" applyFill="1" applyBorder="1" applyAlignment="1">
      <alignment horizontal="right" vertical="center" wrapText="1" shrinkToFit="1"/>
    </xf>
    <xf numFmtId="38" fontId="58" fillId="0" borderId="0" xfId="2" applyNumberFormat="1" applyFont="1" applyFill="1" applyBorder="1" applyAlignment="1">
      <alignment horizontal="right" vertical="center" wrapText="1" shrinkToFit="1"/>
    </xf>
    <xf numFmtId="9" fontId="58" fillId="0" borderId="0" xfId="2" applyNumberFormat="1" applyFont="1" applyFill="1" applyBorder="1" applyAlignment="1">
      <alignment horizontal="right" vertical="center" wrapText="1" shrinkToFit="1"/>
    </xf>
    <xf numFmtId="14" fontId="58" fillId="0" borderId="0" xfId="2" applyNumberFormat="1" applyFont="1" applyFill="1" applyBorder="1" applyAlignment="1">
      <alignment horizontal="right" vertical="center" wrapText="1" shrinkToFit="1"/>
    </xf>
    <xf numFmtId="38" fontId="59" fillId="0" borderId="0" xfId="2" applyNumberFormat="1" applyFont="1" applyFill="1" applyBorder="1" applyAlignment="1">
      <alignment vertical="center" wrapText="1"/>
    </xf>
    <xf numFmtId="38" fontId="58" fillId="0" borderId="0" xfId="2" applyNumberFormat="1" applyFont="1" applyFill="1" applyBorder="1" applyAlignment="1">
      <alignment horizontal="right" vertical="center" wrapText="1"/>
    </xf>
    <xf numFmtId="38" fontId="61" fillId="7" borderId="67" xfId="2" applyNumberFormat="1" applyFont="1" applyFill="1" applyBorder="1" applyAlignment="1">
      <alignment horizontal="right" vertical="center" wrapText="1" shrinkToFit="1"/>
    </xf>
    <xf numFmtId="38" fontId="59" fillId="7" borderId="67" xfId="2" applyNumberFormat="1" applyFont="1" applyFill="1" applyBorder="1" applyAlignment="1">
      <alignment horizontal="right" vertical="center" wrapText="1" shrinkToFit="1"/>
    </xf>
    <xf numFmtId="38" fontId="58" fillId="7" borderId="67" xfId="2" applyNumberFormat="1" applyFont="1" applyFill="1" applyBorder="1" applyAlignment="1">
      <alignment horizontal="right" vertical="center" wrapText="1" shrinkToFit="1"/>
    </xf>
    <xf numFmtId="38" fontId="58" fillId="7" borderId="67" xfId="2" applyNumberFormat="1" applyFont="1" applyFill="1" applyBorder="1" applyAlignment="1">
      <alignment horizontal="right" vertical="center" wrapText="1"/>
    </xf>
    <xf numFmtId="38" fontId="58" fillId="7" borderId="68" xfId="2" applyNumberFormat="1" applyFont="1" applyFill="1" applyBorder="1" applyAlignment="1">
      <alignment horizontal="right" vertical="center" wrapText="1"/>
    </xf>
    <xf numFmtId="38" fontId="61" fillId="11" borderId="21" xfId="2" applyNumberFormat="1" applyFont="1" applyFill="1" applyBorder="1" applyAlignment="1">
      <alignment horizontal="right" vertical="center" wrapText="1" shrinkToFit="1"/>
    </xf>
    <xf numFmtId="38" fontId="60" fillId="11" borderId="21" xfId="2" applyNumberFormat="1" applyFont="1" applyFill="1" applyBorder="1" applyAlignment="1">
      <alignment horizontal="right" vertical="center" wrapText="1" shrinkToFit="1"/>
    </xf>
    <xf numFmtId="9" fontId="61" fillId="11" borderId="21" xfId="2" applyNumberFormat="1" applyFont="1" applyFill="1" applyBorder="1" applyAlignment="1">
      <alignment horizontal="center" vertical="center" wrapText="1" shrinkToFit="1"/>
    </xf>
    <xf numFmtId="14" fontId="61" fillId="11" borderId="21" xfId="2" applyNumberFormat="1" applyFont="1" applyFill="1" applyBorder="1" applyAlignment="1">
      <alignment horizontal="center" vertical="center" wrapText="1" shrinkToFit="1"/>
    </xf>
    <xf numFmtId="38" fontId="59" fillId="11" borderId="21" xfId="2" applyNumberFormat="1" applyFont="1" applyFill="1" applyBorder="1" applyAlignment="1">
      <alignment horizontal="right" vertical="center" wrapText="1" shrinkToFit="1"/>
    </xf>
    <xf numFmtId="38" fontId="58" fillId="11" borderId="21" xfId="2" applyNumberFormat="1" applyFont="1" applyFill="1" applyBorder="1" applyAlignment="1">
      <alignment horizontal="right" vertical="center" wrapText="1" shrinkToFit="1"/>
    </xf>
    <xf numFmtId="38" fontId="59" fillId="11" borderId="21" xfId="2" applyNumberFormat="1" applyFont="1" applyFill="1" applyBorder="1" applyAlignment="1">
      <alignment vertical="center" wrapText="1"/>
    </xf>
    <xf numFmtId="38" fontId="58" fillId="11" borderId="21" xfId="2" applyNumberFormat="1" applyFont="1" applyFill="1" applyBorder="1" applyAlignment="1">
      <alignment horizontal="right" vertical="center" wrapText="1"/>
    </xf>
    <xf numFmtId="38" fontId="58" fillId="11" borderId="70" xfId="2" applyNumberFormat="1" applyFont="1" applyFill="1" applyBorder="1" applyAlignment="1">
      <alignment horizontal="right" vertical="center" wrapText="1"/>
    </xf>
    <xf numFmtId="38" fontId="62" fillId="11" borderId="21" xfId="2" applyNumberFormat="1" applyFont="1" applyFill="1" applyBorder="1" applyAlignment="1">
      <alignment horizontal="right" vertical="center" wrapText="1" shrinkToFit="1"/>
    </xf>
    <xf numFmtId="9" fontId="62" fillId="11" borderId="21" xfId="2" applyNumberFormat="1" applyFont="1" applyFill="1" applyBorder="1" applyAlignment="1">
      <alignment horizontal="center" vertical="center" wrapText="1" shrinkToFit="1"/>
    </xf>
    <xf numFmtId="14" fontId="62" fillId="11" borderId="21" xfId="2" applyNumberFormat="1" applyFont="1" applyFill="1" applyBorder="1" applyAlignment="1">
      <alignment horizontal="center" vertical="center" wrapText="1" shrinkToFit="1"/>
    </xf>
    <xf numFmtId="38" fontId="63" fillId="11" borderId="21" xfId="2" applyNumberFormat="1" applyFont="1" applyFill="1" applyBorder="1" applyAlignment="1">
      <alignment horizontal="right" vertical="center" wrapText="1" shrinkToFit="1"/>
    </xf>
    <xf numFmtId="38" fontId="63" fillId="11" borderId="21" xfId="2" applyNumberFormat="1" applyFont="1" applyFill="1" applyBorder="1" applyAlignment="1">
      <alignment vertical="center" wrapText="1"/>
    </xf>
    <xf numFmtId="38" fontId="63" fillId="11" borderId="21" xfId="2" applyNumberFormat="1" applyFont="1" applyFill="1" applyBorder="1" applyAlignment="1">
      <alignment horizontal="right" vertical="center" wrapText="1"/>
    </xf>
    <xf numFmtId="38" fontId="63" fillId="11" borderId="70" xfId="2" applyNumberFormat="1" applyFont="1" applyFill="1" applyBorder="1" applyAlignment="1">
      <alignment horizontal="right" vertical="center" wrapText="1"/>
    </xf>
    <xf numFmtId="38" fontId="61" fillId="11" borderId="21" xfId="2" applyNumberFormat="1" applyFont="1" applyFill="1" applyBorder="1" applyAlignment="1">
      <alignment vertical="center" wrapText="1"/>
    </xf>
    <xf numFmtId="38" fontId="62" fillId="11" borderId="72" xfId="2" applyNumberFormat="1" applyFont="1" applyFill="1" applyBorder="1" applyAlignment="1">
      <alignment horizontal="right" vertical="center" wrapText="1" shrinkToFit="1"/>
    </xf>
    <xf numFmtId="9" fontId="62" fillId="11" borderId="72" xfId="2" applyNumberFormat="1" applyFont="1" applyFill="1" applyBorder="1" applyAlignment="1">
      <alignment horizontal="center" vertical="center" wrapText="1" shrinkToFit="1"/>
    </xf>
    <xf numFmtId="14" fontId="62" fillId="11" borderId="72" xfId="2" applyNumberFormat="1" applyFont="1" applyFill="1" applyBorder="1" applyAlignment="1">
      <alignment horizontal="center" vertical="center" wrapText="1" shrinkToFit="1"/>
    </xf>
    <xf numFmtId="38" fontId="63" fillId="11" borderId="72" xfId="2" applyNumberFormat="1" applyFont="1" applyFill="1" applyBorder="1" applyAlignment="1">
      <alignment horizontal="right" vertical="center" wrapText="1" shrinkToFit="1"/>
    </xf>
    <xf numFmtId="38" fontId="63" fillId="11" borderId="72" xfId="2" applyNumberFormat="1" applyFont="1" applyFill="1" applyBorder="1" applyAlignment="1">
      <alignment vertical="center" wrapText="1"/>
    </xf>
    <xf numFmtId="38" fontId="63" fillId="11" borderId="72" xfId="2" applyNumberFormat="1" applyFont="1" applyFill="1" applyBorder="1" applyAlignment="1">
      <alignment horizontal="right" vertical="center" wrapText="1"/>
    </xf>
    <xf numFmtId="38" fontId="63" fillId="11" borderId="73" xfId="2" applyNumberFormat="1" applyFont="1" applyFill="1" applyBorder="1" applyAlignment="1">
      <alignment horizontal="right" vertical="center" wrapText="1"/>
    </xf>
    <xf numFmtId="38" fontId="59" fillId="0" borderId="0" xfId="2" applyNumberFormat="1" applyFont="1" applyFill="1" applyBorder="1" applyAlignment="1">
      <alignment horizontal="right" vertical="center" wrapText="1"/>
    </xf>
    <xf numFmtId="9" fontId="59" fillId="0" borderId="0" xfId="2" applyNumberFormat="1" applyFont="1" applyFill="1" applyBorder="1" applyAlignment="1">
      <alignment horizontal="right" vertical="center" wrapText="1"/>
    </xf>
    <xf numFmtId="14" fontId="59" fillId="0" borderId="0" xfId="2" applyNumberFormat="1" applyFont="1" applyFill="1" applyBorder="1" applyAlignment="1">
      <alignment horizontal="right" vertical="center" wrapText="1"/>
    </xf>
    <xf numFmtId="38" fontId="58" fillId="13" borderId="27" xfId="2" applyNumberFormat="1" applyFont="1" applyFill="1" applyBorder="1" applyAlignment="1">
      <alignment vertical="center" wrapText="1"/>
    </xf>
    <xf numFmtId="38" fontId="58" fillId="13" borderId="28" xfId="2" applyNumberFormat="1" applyFont="1" applyFill="1" applyBorder="1" applyAlignment="1">
      <alignment vertical="center" wrapText="1"/>
    </xf>
    <xf numFmtId="38" fontId="61" fillId="10" borderId="21" xfId="2" applyNumberFormat="1" applyFont="1" applyFill="1" applyBorder="1" applyAlignment="1">
      <alignment horizontal="right" vertical="center" wrapText="1" shrinkToFit="1"/>
    </xf>
    <xf numFmtId="38" fontId="64" fillId="10" borderId="21" xfId="2" applyNumberFormat="1" applyFont="1" applyFill="1" applyBorder="1" applyAlignment="1">
      <alignment horizontal="right" vertical="center" wrapText="1" shrinkToFit="1"/>
    </xf>
    <xf numFmtId="38" fontId="61" fillId="10" borderId="21" xfId="2" applyNumberFormat="1" applyFont="1" applyFill="1" applyBorder="1" applyAlignment="1">
      <alignment vertical="center" wrapText="1"/>
    </xf>
    <xf numFmtId="38" fontId="60" fillId="10" borderId="21" xfId="2" applyNumberFormat="1" applyFont="1" applyFill="1" applyBorder="1" applyAlignment="1">
      <alignment horizontal="right" vertical="center" wrapText="1" shrinkToFit="1"/>
    </xf>
    <xf numFmtId="38" fontId="59" fillId="10" borderId="21" xfId="2" applyNumberFormat="1" applyFont="1" applyFill="1" applyBorder="1" applyAlignment="1">
      <alignment vertical="center" wrapText="1"/>
    </xf>
    <xf numFmtId="38" fontId="59" fillId="10" borderId="21" xfId="2" applyNumberFormat="1" applyFont="1" applyFill="1" applyBorder="1" applyAlignment="1">
      <alignment horizontal="right" vertical="center" wrapText="1" shrinkToFit="1"/>
    </xf>
    <xf numFmtId="38" fontId="58" fillId="10" borderId="21" xfId="2" applyNumberFormat="1" applyFont="1" applyFill="1" applyBorder="1" applyAlignment="1">
      <alignment horizontal="right" vertical="center" wrapText="1" shrinkToFit="1"/>
    </xf>
    <xf numFmtId="38" fontId="58" fillId="10" borderId="21" xfId="2" applyNumberFormat="1" applyFont="1" applyFill="1" applyBorder="1" applyAlignment="1">
      <alignment horizontal="right" vertical="center" wrapText="1"/>
    </xf>
    <xf numFmtId="38" fontId="58" fillId="10" borderId="30" xfId="2" applyNumberFormat="1" applyFont="1" applyFill="1" applyBorder="1" applyAlignment="1">
      <alignment horizontal="right" vertical="center" wrapText="1"/>
    </xf>
    <xf numFmtId="38" fontId="65" fillId="10" borderId="21" xfId="2" applyNumberFormat="1" applyFont="1" applyFill="1" applyBorder="1" applyAlignment="1">
      <alignment horizontal="right" vertical="center" wrapText="1" shrinkToFit="1"/>
    </xf>
    <xf numFmtId="38" fontId="61" fillId="10" borderId="21" xfId="2" applyNumberFormat="1" applyFont="1" applyFill="1" applyBorder="1" applyAlignment="1">
      <alignment horizontal="right" vertical="center" wrapText="1"/>
    </xf>
    <xf numFmtId="38" fontId="65" fillId="10" borderId="21" xfId="2" applyNumberFormat="1" applyFont="1" applyFill="1" applyBorder="1" applyAlignment="1">
      <alignment horizontal="right" vertical="center" wrapText="1"/>
    </xf>
    <xf numFmtId="38" fontId="64" fillId="10" borderId="21" xfId="2" applyNumberFormat="1" applyFont="1" applyFill="1" applyBorder="1" applyAlignment="1">
      <alignment horizontal="right" vertical="center" wrapText="1"/>
    </xf>
    <xf numFmtId="38" fontId="65" fillId="10" borderId="21" xfId="2" applyNumberFormat="1" applyFont="1" applyFill="1" applyBorder="1" applyAlignment="1">
      <alignment vertical="center" wrapText="1"/>
    </xf>
    <xf numFmtId="38" fontId="58" fillId="10" borderId="21" xfId="2" applyNumberFormat="1" applyFont="1" applyFill="1" applyBorder="1" applyAlignment="1">
      <alignment vertical="center" wrapText="1" shrinkToFit="1"/>
    </xf>
    <xf numFmtId="38" fontId="59" fillId="10" borderId="21" xfId="2" applyNumberFormat="1" applyFont="1" applyFill="1" applyBorder="1" applyAlignment="1">
      <alignment vertical="center" wrapText="1" shrinkToFit="1"/>
    </xf>
    <xf numFmtId="38" fontId="60" fillId="10" borderId="21" xfId="2" applyNumberFormat="1" applyFont="1" applyFill="1" applyBorder="1" applyAlignment="1">
      <alignment horizontal="right" vertical="center" wrapText="1"/>
    </xf>
    <xf numFmtId="38" fontId="48" fillId="10" borderId="21" xfId="2" applyNumberFormat="1" applyFont="1" applyFill="1" applyBorder="1" applyAlignment="1">
      <alignment vertical="center" wrapText="1"/>
    </xf>
    <xf numFmtId="38" fontId="60" fillId="10" borderId="21" xfId="2" applyNumberFormat="1" applyFont="1" applyFill="1" applyBorder="1" applyAlignment="1">
      <alignment vertical="center" wrapText="1"/>
    </xf>
    <xf numFmtId="38" fontId="59" fillId="10" borderId="23" xfId="2" applyNumberFormat="1" applyFont="1" applyFill="1" applyBorder="1" applyAlignment="1">
      <alignment horizontal="right" vertical="center" wrapText="1" shrinkToFit="1"/>
    </xf>
    <xf numFmtId="38" fontId="60" fillId="10" borderId="32" xfId="2" applyNumberFormat="1" applyFont="1" applyFill="1" applyBorder="1" applyAlignment="1">
      <alignment horizontal="right" vertical="center" wrapText="1" shrinkToFit="1"/>
    </xf>
    <xf numFmtId="38" fontId="65" fillId="10" borderId="32" xfId="2" applyNumberFormat="1" applyFont="1" applyFill="1" applyBorder="1" applyAlignment="1">
      <alignment horizontal="right" vertical="center" wrapText="1" shrinkToFit="1"/>
    </xf>
    <xf numFmtId="38" fontId="61" fillId="10" borderId="32" xfId="2" applyNumberFormat="1" applyFont="1" applyFill="1" applyBorder="1" applyAlignment="1">
      <alignment vertical="center" wrapText="1"/>
    </xf>
    <xf numFmtId="38" fontId="58" fillId="10" borderId="32" xfId="2" applyNumberFormat="1" applyFont="1" applyFill="1" applyBorder="1" applyAlignment="1">
      <alignment horizontal="right" vertical="center" wrapText="1" shrinkToFit="1"/>
    </xf>
    <xf numFmtId="38" fontId="59" fillId="10" borderId="42" xfId="2" applyNumberFormat="1" applyFont="1" applyFill="1" applyBorder="1" applyAlignment="1">
      <alignment horizontal="right" vertical="center" wrapText="1" shrinkToFit="1"/>
    </xf>
    <xf numFmtId="38" fontId="59" fillId="10" borderId="32" xfId="2" applyNumberFormat="1" applyFont="1" applyFill="1" applyBorder="1" applyAlignment="1">
      <alignment vertical="center" wrapText="1"/>
    </xf>
    <xf numFmtId="38" fontId="59" fillId="10" borderId="32" xfId="2" applyNumberFormat="1" applyFont="1" applyFill="1" applyBorder="1" applyAlignment="1">
      <alignment horizontal="right" vertical="center" wrapText="1" shrinkToFit="1"/>
    </xf>
    <xf numFmtId="38" fontId="58" fillId="10" borderId="32" xfId="2" applyNumberFormat="1" applyFont="1" applyFill="1" applyBorder="1" applyAlignment="1">
      <alignment horizontal="right" vertical="center" wrapText="1"/>
    </xf>
    <xf numFmtId="38" fontId="60" fillId="0" borderId="0" xfId="2" applyNumberFormat="1" applyFont="1" applyFill="1" applyBorder="1" applyAlignment="1">
      <alignment vertical="center" wrapText="1"/>
    </xf>
    <xf numFmtId="9" fontId="60" fillId="0" borderId="0" xfId="2" applyNumberFormat="1" applyFont="1" applyFill="1" applyBorder="1" applyAlignment="1">
      <alignment vertical="center" wrapText="1"/>
    </xf>
    <xf numFmtId="14" fontId="60" fillId="0" borderId="0" xfId="2" applyNumberFormat="1" applyFont="1" applyFill="1" applyBorder="1" applyAlignment="1">
      <alignment vertical="center" wrapText="1"/>
    </xf>
    <xf numFmtId="38" fontId="58" fillId="0" borderId="0" xfId="2" applyNumberFormat="1" applyFont="1" applyFill="1" applyBorder="1" applyAlignment="1">
      <alignment vertical="center" wrapText="1"/>
    </xf>
    <xf numFmtId="38" fontId="58" fillId="15" borderId="27" xfId="2" applyNumberFormat="1" applyFont="1" applyFill="1" applyBorder="1" applyAlignment="1">
      <alignment vertical="center" wrapText="1"/>
    </xf>
    <xf numFmtId="38" fontId="58" fillId="15" borderId="28" xfId="2" applyNumberFormat="1" applyFont="1" applyFill="1" applyBorder="1" applyAlignment="1">
      <alignment vertical="center" wrapText="1"/>
    </xf>
    <xf numFmtId="38" fontId="60" fillId="14" borderId="21" xfId="2" applyNumberFormat="1" applyFont="1" applyFill="1" applyBorder="1" applyAlignment="1">
      <alignment vertical="center" wrapText="1"/>
    </xf>
    <xf numFmtId="38" fontId="60" fillId="14" borderId="21" xfId="2" applyNumberFormat="1" applyFont="1" applyFill="1" applyBorder="1" applyAlignment="1">
      <alignment horizontal="right" vertical="center" wrapText="1" shrinkToFit="1"/>
    </xf>
    <xf numFmtId="9" fontId="60" fillId="14" borderId="21" xfId="2" applyNumberFormat="1" applyFont="1" applyFill="1" applyBorder="1" applyAlignment="1">
      <alignment vertical="center" wrapText="1"/>
    </xf>
    <xf numFmtId="14" fontId="60" fillId="14" borderId="21" xfId="2" applyNumberFormat="1" applyFont="1" applyFill="1" applyBorder="1" applyAlignment="1">
      <alignment vertical="center" wrapText="1"/>
    </xf>
    <xf numFmtId="38" fontId="59" fillId="14" borderId="21" xfId="2" applyNumberFormat="1" applyFont="1" applyFill="1" applyBorder="1" applyAlignment="1">
      <alignment horizontal="right" vertical="center" wrapText="1" shrinkToFit="1"/>
    </xf>
    <xf numFmtId="38" fontId="58" fillId="14" borderId="21" xfId="2" applyNumberFormat="1" applyFont="1" applyFill="1" applyBorder="1" applyAlignment="1">
      <alignment horizontal="right" vertical="center" wrapText="1" shrinkToFit="1"/>
    </xf>
    <xf numFmtId="38" fontId="58" fillId="14" borderId="21" xfId="2" applyNumberFormat="1" applyFont="1" applyFill="1" applyBorder="1" applyAlignment="1">
      <alignment horizontal="right" vertical="center" wrapText="1"/>
    </xf>
    <xf numFmtId="38" fontId="58" fillId="14" borderId="21" xfId="2" applyNumberFormat="1" applyFont="1" applyFill="1" applyBorder="1" applyAlignment="1">
      <alignment vertical="center" wrapText="1"/>
    </xf>
    <xf numFmtId="38" fontId="58" fillId="14" borderId="30" xfId="2" applyNumberFormat="1" applyFont="1" applyFill="1" applyBorder="1" applyAlignment="1">
      <alignment horizontal="right" vertical="center" wrapText="1"/>
    </xf>
    <xf numFmtId="38" fontId="60" fillId="14" borderId="32" xfId="2" applyNumberFormat="1" applyFont="1" applyFill="1" applyBorder="1" applyAlignment="1">
      <alignment vertical="center" wrapText="1"/>
    </xf>
    <xf numFmtId="38" fontId="60" fillId="14" borderId="32" xfId="2" applyNumberFormat="1" applyFont="1" applyFill="1" applyBorder="1" applyAlignment="1">
      <alignment horizontal="right" vertical="center" wrapText="1" shrinkToFit="1"/>
    </xf>
    <xf numFmtId="9" fontId="60" fillId="14" borderId="32" xfId="2" applyNumberFormat="1" applyFont="1" applyFill="1" applyBorder="1" applyAlignment="1">
      <alignment vertical="center" wrapText="1"/>
    </xf>
    <xf numFmtId="14" fontId="60" fillId="14" borderId="32" xfId="2" applyNumberFormat="1" applyFont="1" applyFill="1" applyBorder="1" applyAlignment="1">
      <alignment vertical="center" wrapText="1"/>
    </xf>
    <xf numFmtId="38" fontId="59" fillId="14" borderId="32" xfId="2" applyNumberFormat="1" applyFont="1" applyFill="1" applyBorder="1" applyAlignment="1">
      <alignment horizontal="right" vertical="center" wrapText="1" shrinkToFit="1"/>
    </xf>
    <xf numFmtId="38" fontId="58" fillId="14" borderId="32" xfId="2" applyNumberFormat="1" applyFont="1" applyFill="1" applyBorder="1" applyAlignment="1">
      <alignment horizontal="right" vertical="center" wrapText="1" shrinkToFit="1"/>
    </xf>
    <xf numFmtId="38" fontId="58" fillId="14" borderId="32" xfId="2" applyNumberFormat="1" applyFont="1" applyFill="1" applyBorder="1" applyAlignment="1">
      <alignment horizontal="right" vertical="center" wrapText="1"/>
    </xf>
    <xf numFmtId="38" fontId="58" fillId="14" borderId="32" xfId="2" applyNumberFormat="1" applyFont="1" applyFill="1" applyBorder="1" applyAlignment="1">
      <alignment vertical="center" wrapText="1"/>
    </xf>
    <xf numFmtId="38" fontId="58" fillId="14" borderId="33" xfId="2" applyNumberFormat="1" applyFont="1" applyFill="1" applyBorder="1" applyAlignment="1">
      <alignment horizontal="right" vertical="center" wrapText="1"/>
    </xf>
    <xf numFmtId="38" fontId="58" fillId="6" borderId="21" xfId="2" applyNumberFormat="1" applyFont="1" applyFill="1" applyBorder="1" applyAlignment="1">
      <alignment vertical="center" wrapText="1"/>
    </xf>
    <xf numFmtId="0" fontId="14" fillId="0" borderId="16" xfId="0" quotePrefix="1" applyFont="1" applyFill="1" applyBorder="1" applyAlignment="1" applyProtection="1">
      <alignment horizontal="left" vertical="center" wrapText="1"/>
    </xf>
    <xf numFmtId="3" fontId="8" fillId="0" borderId="63" xfId="3" applyFont="1" applyFill="1" applyBorder="1" applyAlignment="1" applyProtection="1">
      <alignment horizontal="left" vertical="center" wrapText="1" indent="2"/>
    </xf>
    <xf numFmtId="3" fontId="8" fillId="0" borderId="63" xfId="3" applyFont="1" applyFill="1" applyBorder="1" applyAlignment="1" applyProtection="1">
      <alignment horizontal="right" vertical="center"/>
    </xf>
    <xf numFmtId="38" fontId="14" fillId="0" borderId="63" xfId="2" applyNumberFormat="1" applyFont="1" applyFill="1" applyBorder="1" applyAlignment="1" applyProtection="1">
      <alignment horizontal="right" vertical="center" wrapText="1"/>
      <protection locked="0"/>
    </xf>
    <xf numFmtId="38" fontId="13" fillId="0" borderId="64" xfId="2" applyNumberFormat="1" applyFont="1" applyFill="1" applyBorder="1" applyAlignment="1" applyProtection="1">
      <alignment horizontal="right" vertical="center" wrapText="1"/>
      <protection locked="0"/>
    </xf>
    <xf numFmtId="0" fontId="14" fillId="0" borderId="15" xfId="0" quotePrefix="1" applyFont="1" applyFill="1" applyBorder="1" applyAlignment="1" applyProtection="1">
      <alignment horizontal="left" vertical="center" wrapText="1"/>
    </xf>
    <xf numFmtId="0" fontId="8" fillId="0" borderId="23" xfId="0" applyFont="1" applyFill="1" applyBorder="1" applyAlignment="1" applyProtection="1">
      <alignment horizontal="left" wrapText="1" indent="2"/>
    </xf>
    <xf numFmtId="3" fontId="8" fillId="0" borderId="23" xfId="3" applyFont="1" applyFill="1" applyBorder="1" applyAlignment="1" applyProtection="1">
      <alignment horizontal="right" vertical="center"/>
    </xf>
    <xf numFmtId="38" fontId="14" fillId="0" borderId="23" xfId="2" applyNumberFormat="1" applyFont="1" applyFill="1" applyBorder="1" applyAlignment="1" applyProtection="1">
      <alignment horizontal="right" vertical="center" wrapText="1"/>
      <protection locked="0"/>
    </xf>
    <xf numFmtId="38" fontId="13" fillId="0" borderId="17" xfId="2" applyNumberFormat="1" applyFont="1" applyFill="1" applyBorder="1" applyAlignment="1" applyProtection="1">
      <alignment horizontal="right" vertical="center" wrapText="1"/>
      <protection locked="0"/>
    </xf>
    <xf numFmtId="3" fontId="11" fillId="11" borderId="67" xfId="3" applyFont="1" applyFill="1" applyBorder="1" applyAlignment="1" applyProtection="1">
      <alignment horizontal="left" vertical="center"/>
    </xf>
    <xf numFmtId="38" fontId="14" fillId="11" borderId="67" xfId="2" applyNumberFormat="1" applyFont="1" applyFill="1" applyBorder="1" applyAlignment="1" applyProtection="1">
      <alignment horizontal="left" vertical="center" wrapText="1"/>
    </xf>
    <xf numFmtId="38" fontId="13" fillId="11" borderId="68" xfId="2" applyNumberFormat="1" applyFont="1" applyFill="1" applyBorder="1" applyAlignment="1" applyProtection="1">
      <alignment horizontal="left" vertical="center" wrapText="1"/>
    </xf>
    <xf numFmtId="0" fontId="15" fillId="0" borderId="69" xfId="0" quotePrefix="1" applyFont="1" applyFill="1" applyBorder="1" applyAlignment="1" applyProtection="1">
      <alignment horizontal="left" vertical="center" wrapText="1"/>
    </xf>
    <xf numFmtId="38" fontId="18" fillId="0" borderId="70" xfId="2" applyNumberFormat="1" applyFont="1" applyFill="1" applyBorder="1" applyAlignment="1" applyProtection="1">
      <alignment horizontal="right" vertical="center" wrapText="1"/>
      <protection locked="0"/>
    </xf>
    <xf numFmtId="3" fontId="11" fillId="11" borderId="72" xfId="3" applyFont="1" applyFill="1" applyBorder="1" applyAlignment="1" applyProtection="1">
      <alignment horizontal="left" vertical="center"/>
    </xf>
    <xf numFmtId="0" fontId="13" fillId="11" borderId="67" xfId="0" applyFont="1" applyFill="1" applyBorder="1" applyAlignment="1" applyProtection="1">
      <alignment horizontal="right" vertical="center"/>
    </xf>
    <xf numFmtId="0" fontId="13" fillId="11" borderId="72" xfId="0" applyFont="1" applyFill="1" applyBorder="1" applyAlignment="1" applyProtection="1">
      <alignment horizontal="left" vertical="center"/>
    </xf>
    <xf numFmtId="0" fontId="14" fillId="0" borderId="66" xfId="0" applyFont="1" applyFill="1" applyBorder="1" applyAlignment="1" applyProtection="1">
      <alignment horizontal="left" vertical="center" wrapText="1"/>
    </xf>
    <xf numFmtId="0" fontId="14" fillId="0" borderId="67" xfId="0" applyFont="1" applyFill="1" applyBorder="1" applyAlignment="1" applyProtection="1">
      <alignment horizontal="left" vertical="center" wrapText="1" indent="1"/>
    </xf>
    <xf numFmtId="3" fontId="8" fillId="0" borderId="67" xfId="3" applyFont="1" applyFill="1" applyBorder="1" applyAlignment="1" applyProtection="1">
      <alignment horizontal="right" vertical="center"/>
    </xf>
    <xf numFmtId="38" fontId="14" fillId="0" borderId="67" xfId="2" applyNumberFormat="1" applyFont="1" applyFill="1" applyBorder="1" applyAlignment="1" applyProtection="1">
      <alignment horizontal="right" vertical="center" wrapText="1"/>
    </xf>
    <xf numFmtId="38" fontId="13" fillId="0" borderId="68" xfId="2" applyNumberFormat="1" applyFont="1" applyFill="1" applyBorder="1" applyAlignment="1" applyProtection="1">
      <alignment horizontal="right" vertical="center" wrapText="1"/>
    </xf>
    <xf numFmtId="0" fontId="15" fillId="0" borderId="69" xfId="0" applyFont="1" applyFill="1" applyBorder="1" applyAlignment="1" applyProtection="1">
      <alignment horizontal="left" vertical="center" wrapText="1"/>
    </xf>
    <xf numFmtId="0" fontId="14" fillId="0" borderId="69" xfId="0" applyFont="1" applyFill="1" applyBorder="1" applyAlignment="1" applyProtection="1">
      <alignment horizontal="left" vertical="center" wrapText="1"/>
    </xf>
    <xf numFmtId="38" fontId="13" fillId="0" borderId="70" xfId="2" applyNumberFormat="1" applyFont="1" applyFill="1" applyBorder="1" applyAlignment="1" applyProtection="1">
      <alignment horizontal="right" vertical="center" wrapText="1"/>
    </xf>
    <xf numFmtId="0" fontId="14" fillId="0" borderId="69" xfId="0" quotePrefix="1" applyFont="1" applyFill="1" applyBorder="1" applyAlignment="1" applyProtection="1">
      <alignment horizontal="left" vertical="center" wrapText="1"/>
    </xf>
    <xf numFmtId="38" fontId="13" fillId="0" borderId="70" xfId="2" applyNumberFormat="1" applyFont="1" applyFill="1" applyBorder="1" applyAlignment="1" applyProtection="1">
      <alignment horizontal="right" vertical="center" wrapText="1"/>
      <protection locked="0"/>
    </xf>
    <xf numFmtId="0" fontId="14" fillId="11" borderId="69" xfId="0" quotePrefix="1" applyFont="1" applyFill="1" applyBorder="1" applyAlignment="1" applyProtection="1">
      <alignment horizontal="left" vertical="center" wrapText="1"/>
    </xf>
    <xf numFmtId="0" fontId="14" fillId="11" borderId="69" xfId="0" applyFont="1" applyFill="1" applyBorder="1" applyAlignment="1" applyProtection="1">
      <alignment horizontal="left" vertical="center" wrapText="1"/>
    </xf>
    <xf numFmtId="0" fontId="8" fillId="0" borderId="67" xfId="0" applyFont="1" applyFill="1" applyBorder="1" applyAlignment="1" applyProtection="1">
      <alignment horizontal="left" wrapText="1" indent="2"/>
    </xf>
    <xf numFmtId="38" fontId="14" fillId="0" borderId="67" xfId="2" applyNumberFormat="1" applyFont="1" applyFill="1" applyBorder="1" applyAlignment="1" applyProtection="1">
      <alignment horizontal="right" vertical="center" wrapText="1"/>
      <protection locked="0"/>
    </xf>
    <xf numFmtId="38" fontId="13" fillId="0" borderId="68" xfId="2" applyNumberFormat="1" applyFont="1" applyFill="1" applyBorder="1" applyAlignment="1" applyProtection="1">
      <alignment horizontal="right" vertical="center" wrapText="1"/>
      <protection locked="0"/>
    </xf>
    <xf numFmtId="38" fontId="14" fillId="0" borderId="70" xfId="2" applyNumberFormat="1" applyFont="1" applyFill="1" applyBorder="1" applyAlignment="1" applyProtection="1">
      <alignment horizontal="right" vertical="center" wrapText="1"/>
    </xf>
    <xf numFmtId="38" fontId="14" fillId="0" borderId="70" xfId="2" applyNumberFormat="1" applyFont="1" applyFill="1" applyBorder="1" applyAlignment="1" applyProtection="1">
      <alignment horizontal="right" vertical="center" wrapText="1"/>
      <protection locked="0"/>
    </xf>
    <xf numFmtId="38" fontId="15" fillId="0" borderId="70" xfId="2" applyNumberFormat="1" applyFont="1" applyFill="1" applyBorder="1" applyAlignment="1" applyProtection="1">
      <alignment horizontal="right" vertical="center" wrapText="1"/>
      <protection locked="0"/>
    </xf>
    <xf numFmtId="3" fontId="8" fillId="0" borderId="69" xfId="3" applyFont="1" applyFill="1" applyBorder="1" applyAlignment="1" applyProtection="1">
      <alignment horizontal="left" vertical="center" wrapText="1"/>
    </xf>
    <xf numFmtId="3" fontId="17" fillId="0" borderId="69" xfId="3" applyFont="1" applyFill="1" applyBorder="1" applyAlignment="1" applyProtection="1">
      <alignment horizontal="left" vertical="center" wrapText="1"/>
    </xf>
    <xf numFmtId="3" fontId="11" fillId="11" borderId="67" xfId="3" applyFont="1" applyFill="1" applyBorder="1" applyAlignment="1" applyProtection="1">
      <alignment horizontal="left" vertical="center" wrapText="1" indent="1"/>
    </xf>
    <xf numFmtId="38" fontId="13" fillId="11" borderId="68" xfId="2" applyNumberFormat="1" applyFont="1" applyFill="1" applyBorder="1" applyAlignment="1" applyProtection="1">
      <alignment horizontal="right" vertical="center" wrapText="1"/>
    </xf>
    <xf numFmtId="0" fontId="11" fillId="11" borderId="72" xfId="0" applyFont="1" applyFill="1" applyBorder="1" applyAlignment="1" applyProtection="1">
      <alignment horizontal="left" vertical="center"/>
    </xf>
    <xf numFmtId="0" fontId="13" fillId="11" borderId="75" xfId="0" applyFont="1" applyFill="1" applyBorder="1" applyAlignment="1" applyProtection="1">
      <alignment horizontal="left" vertical="center"/>
    </xf>
    <xf numFmtId="38" fontId="13" fillId="11" borderId="75" xfId="2" applyNumberFormat="1" applyFont="1" applyFill="1" applyBorder="1" applyAlignment="1" applyProtection="1">
      <alignment horizontal="left" vertical="center" wrapText="1"/>
    </xf>
    <xf numFmtId="38" fontId="13" fillId="11" borderId="76" xfId="2" applyNumberFormat="1" applyFont="1" applyFill="1" applyBorder="1" applyAlignment="1" applyProtection="1">
      <alignment horizontal="left" vertical="center" wrapText="1"/>
    </xf>
    <xf numFmtId="3" fontId="17" fillId="0" borderId="66" xfId="3" applyFont="1" applyFill="1" applyBorder="1" applyAlignment="1" applyProtection="1">
      <alignment horizontal="left" vertical="center" wrapText="1"/>
    </xf>
    <xf numFmtId="3" fontId="17" fillId="0" borderId="67" xfId="3" applyFont="1" applyFill="1" applyBorder="1" applyAlignment="1" applyProtection="1">
      <alignment horizontal="left" vertical="center" wrapText="1" indent="3"/>
    </xf>
    <xf numFmtId="0" fontId="15" fillId="0" borderId="67" xfId="0" applyFont="1" applyFill="1" applyBorder="1" applyAlignment="1" applyProtection="1">
      <alignment horizontal="right" vertical="center"/>
    </xf>
    <xf numFmtId="38" fontId="15" fillId="0" borderId="67" xfId="2" applyNumberFormat="1" applyFont="1" applyFill="1" applyBorder="1" applyAlignment="1" applyProtection="1">
      <alignment horizontal="right" vertical="center" wrapText="1"/>
      <protection locked="0"/>
    </xf>
    <xf numFmtId="38" fontId="18" fillId="0" borderId="68" xfId="2" applyNumberFormat="1" applyFont="1" applyFill="1" applyBorder="1" applyAlignment="1" applyProtection="1">
      <alignment horizontal="right" vertical="center" wrapText="1"/>
      <protection locked="0"/>
    </xf>
    <xf numFmtId="38" fontId="15" fillId="0" borderId="70" xfId="2" applyNumberFormat="1" applyFont="1" applyFill="1" applyBorder="1" applyAlignment="1" applyProtection="1">
      <alignment horizontal="right" vertical="center" wrapText="1"/>
    </xf>
    <xf numFmtId="3" fontId="17" fillId="0" borderId="69" xfId="3" applyFont="1" applyFill="1" applyBorder="1" applyAlignment="1" applyProtection="1">
      <alignment horizontal="left" vertical="center" wrapText="1" indent="1"/>
    </xf>
    <xf numFmtId="38" fontId="15" fillId="0" borderId="70" xfId="2" applyNumberFormat="1" applyFont="1" applyFill="1" applyBorder="1" applyAlignment="1" applyProtection="1">
      <alignment horizontal="left" vertical="center" wrapText="1" indent="1"/>
      <protection locked="0"/>
    </xf>
    <xf numFmtId="38" fontId="16" fillId="0" borderId="70" xfId="1" applyNumberFormat="1" applyFont="1" applyFill="1" applyBorder="1" applyAlignment="1" applyProtection="1">
      <alignment horizontal="right" vertical="center" wrapText="1"/>
      <protection locked="0"/>
    </xf>
    <xf numFmtId="38" fontId="11" fillId="11" borderId="75" xfId="0" applyNumberFormat="1" applyFont="1" applyFill="1" applyBorder="1" applyAlignment="1" applyProtection="1">
      <alignment horizontal="left" vertical="center" wrapText="1"/>
    </xf>
    <xf numFmtId="38" fontId="11" fillId="11" borderId="76" xfId="0" applyNumberFormat="1" applyFont="1" applyFill="1" applyBorder="1" applyAlignment="1" applyProtection="1">
      <alignment horizontal="left" vertical="center" wrapText="1"/>
    </xf>
    <xf numFmtId="49" fontId="14" fillId="0" borderId="66" xfId="0" quotePrefix="1" applyNumberFormat="1" applyFont="1" applyFill="1" applyBorder="1" applyAlignment="1" applyProtection="1">
      <alignment horizontal="right" vertical="center" wrapText="1"/>
      <protection locked="0"/>
    </xf>
    <xf numFmtId="0" fontId="14" fillId="0" borderId="67" xfId="0" applyFont="1" applyFill="1" applyBorder="1" applyAlignment="1" applyProtection="1">
      <alignment horizontal="left" vertical="center" wrapText="1"/>
      <protection locked="0"/>
    </xf>
    <xf numFmtId="0" fontId="14" fillId="0" borderId="67" xfId="0" applyFont="1" applyFill="1" applyBorder="1" applyAlignment="1" applyProtection="1">
      <alignment horizontal="right" vertical="center" wrapText="1"/>
      <protection locked="0"/>
    </xf>
    <xf numFmtId="38" fontId="8" fillId="0" borderId="67" xfId="2" quotePrefix="1" applyNumberFormat="1" applyFont="1" applyFill="1" applyBorder="1" applyAlignment="1" applyProtection="1">
      <alignment horizontal="right" vertical="center" wrapText="1"/>
      <protection locked="0"/>
    </xf>
    <xf numFmtId="38" fontId="14" fillId="0" borderId="68" xfId="2" quotePrefix="1" applyNumberFormat="1" applyFont="1" applyFill="1" applyBorder="1" applyAlignment="1" applyProtection="1">
      <alignment horizontal="right" vertical="center" wrapText="1"/>
      <protection locked="0"/>
    </xf>
    <xf numFmtId="49" fontId="14" fillId="0" borderId="69" xfId="0" quotePrefix="1" applyNumberFormat="1" applyFont="1" applyFill="1" applyBorder="1" applyAlignment="1" applyProtection="1">
      <alignment horizontal="right" vertical="center" wrapText="1"/>
      <protection locked="0"/>
    </xf>
    <xf numFmtId="38" fontId="14" fillId="0" borderId="70" xfId="2" quotePrefix="1" applyNumberFormat="1" applyFont="1" applyFill="1" applyBorder="1" applyAlignment="1" applyProtection="1">
      <alignment horizontal="right" vertical="center" wrapText="1"/>
      <protection locked="0"/>
    </xf>
    <xf numFmtId="49" fontId="15" fillId="0" borderId="69" xfId="0" quotePrefix="1" applyNumberFormat="1" applyFont="1" applyFill="1" applyBorder="1" applyAlignment="1" applyProtection="1">
      <alignment horizontal="right" vertical="center" wrapText="1"/>
      <protection locked="0"/>
    </xf>
    <xf numFmtId="0" fontId="14" fillId="0" borderId="70" xfId="0" applyFont="1" applyFill="1" applyBorder="1" applyAlignment="1" applyProtection="1">
      <alignment vertical="center" wrapText="1"/>
      <protection locked="0"/>
    </xf>
    <xf numFmtId="49" fontId="14" fillId="0" borderId="71" xfId="0" quotePrefix="1" applyNumberFormat="1" applyFont="1" applyFill="1" applyBorder="1" applyAlignment="1" applyProtection="1">
      <alignment horizontal="right" vertical="center" wrapText="1"/>
      <protection locked="0"/>
    </xf>
    <xf numFmtId="164" fontId="14" fillId="0" borderId="72" xfId="0" applyNumberFormat="1" applyFont="1" applyFill="1" applyBorder="1" applyAlignment="1" applyProtection="1">
      <alignment horizontal="left" vertical="center" wrapText="1" indent="2"/>
      <protection locked="0"/>
    </xf>
    <xf numFmtId="0" fontId="14" fillId="0" borderId="72" xfId="0" applyFont="1" applyFill="1" applyBorder="1" applyAlignment="1" applyProtection="1">
      <alignment horizontal="right" vertical="center" wrapText="1"/>
      <protection locked="0"/>
    </xf>
    <xf numFmtId="38" fontId="14" fillId="0" borderId="72" xfId="2" applyNumberFormat="1" applyFont="1" applyFill="1" applyBorder="1" applyAlignment="1" applyProtection="1">
      <alignment horizontal="right" vertical="center" wrapText="1"/>
      <protection locked="0"/>
    </xf>
    <xf numFmtId="38" fontId="14" fillId="0" borderId="73" xfId="2" applyNumberFormat="1" applyFont="1" applyFill="1" applyBorder="1" applyAlignment="1" applyProtection="1">
      <alignment horizontal="right" vertical="center" wrapText="1"/>
      <protection locked="0"/>
    </xf>
    <xf numFmtId="0" fontId="14" fillId="0" borderId="67" xfId="0" applyFont="1" applyFill="1" applyBorder="1" applyAlignment="1" applyProtection="1">
      <alignment horizontal="left" vertical="center" wrapText="1" indent="2"/>
      <protection locked="0"/>
    </xf>
    <xf numFmtId="38" fontId="8" fillId="0" borderId="70" xfId="2" quotePrefix="1" applyNumberFormat="1" applyFont="1" applyFill="1" applyBorder="1" applyAlignment="1" applyProtection="1">
      <alignment horizontal="right" vertical="center" wrapText="1"/>
      <protection locked="0"/>
    </xf>
    <xf numFmtId="38" fontId="15" fillId="0" borderId="70" xfId="2" applyNumberFormat="1" applyFont="1" applyFill="1" applyBorder="1" applyAlignment="1" applyProtection="1">
      <alignment horizontal="left" vertical="center" wrapText="1"/>
      <protection locked="0"/>
    </xf>
    <xf numFmtId="38" fontId="13" fillId="10" borderId="70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67" xfId="0" applyFont="1" applyFill="1" applyBorder="1" applyAlignment="1" applyProtection="1">
      <alignment horizontal="left" vertical="center" wrapText="1" indent="2"/>
      <protection locked="0"/>
    </xf>
    <xf numFmtId="38" fontId="13" fillId="0" borderId="67" xfId="2" quotePrefix="1" applyNumberFormat="1" applyFont="1" applyFill="1" applyBorder="1" applyAlignment="1" applyProtection="1">
      <alignment horizontal="right" vertical="center" wrapText="1"/>
      <protection locked="0"/>
    </xf>
    <xf numFmtId="38" fontId="8" fillId="0" borderId="70" xfId="2" applyNumberFormat="1" applyFont="1" applyFill="1" applyBorder="1" applyAlignment="1" applyProtection="1">
      <alignment horizontal="right" vertical="center" wrapText="1"/>
      <protection locked="0"/>
    </xf>
    <xf numFmtId="38" fontId="15" fillId="0" borderId="70" xfId="2" quotePrefix="1" applyNumberFormat="1" applyFont="1" applyFill="1" applyBorder="1" applyAlignment="1" applyProtection="1">
      <alignment horizontal="right" vertical="center" wrapText="1"/>
      <protection locked="0"/>
    </xf>
    <xf numFmtId="38" fontId="17" fillId="0" borderId="70" xfId="2" applyNumberFormat="1" applyFont="1" applyFill="1" applyBorder="1" applyAlignment="1" applyProtection="1">
      <alignment horizontal="right" vertical="center" wrapText="1"/>
      <protection locked="0"/>
    </xf>
    <xf numFmtId="49" fontId="15" fillId="0" borderId="69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70" xfId="0" applyFont="1" applyFill="1" applyBorder="1" applyAlignment="1" applyProtection="1">
      <alignment vertical="center"/>
      <protection locked="0"/>
    </xf>
    <xf numFmtId="38" fontId="13" fillId="10" borderId="72" xfId="2" quotePrefix="1" applyNumberFormat="1" applyFont="1" applyFill="1" applyBorder="1" applyAlignment="1" applyProtection="1">
      <alignment horizontal="left" vertical="center" wrapText="1"/>
      <protection locked="0"/>
    </xf>
    <xf numFmtId="38" fontId="13" fillId="10" borderId="73" xfId="2" quotePrefix="1" applyNumberFormat="1" applyFont="1" applyFill="1" applyBorder="1" applyAlignment="1" applyProtection="1">
      <alignment horizontal="left" vertical="center" wrapText="1"/>
      <protection locked="0"/>
    </xf>
    <xf numFmtId="38" fontId="13" fillId="10" borderId="68" xfId="2" quotePrefix="1" applyNumberFormat="1" applyFont="1" applyFill="1" applyBorder="1" applyAlignment="1" applyProtection="1">
      <alignment horizontal="right" vertical="center" wrapText="1"/>
      <protection locked="0"/>
    </xf>
    <xf numFmtId="38" fontId="11" fillId="10" borderId="70" xfId="2" applyNumberFormat="1" applyFont="1" applyFill="1" applyBorder="1" applyAlignment="1" applyProtection="1">
      <alignment horizontal="right" vertical="center" wrapText="1"/>
      <protection locked="0"/>
    </xf>
    <xf numFmtId="38" fontId="13" fillId="10" borderId="67" xfId="2" applyNumberFormat="1" applyFont="1" applyFill="1" applyBorder="1" applyAlignment="1" applyProtection="1">
      <alignment horizontal="right" vertical="center" wrapText="1"/>
      <protection locked="0"/>
    </xf>
    <xf numFmtId="38" fontId="18" fillId="10" borderId="70" xfId="2" quotePrefix="1" applyNumberFormat="1" applyFont="1" applyFill="1" applyBorder="1" applyAlignment="1" applyProtection="1">
      <alignment horizontal="right" vertical="center" wrapText="1"/>
      <protection locked="0"/>
    </xf>
    <xf numFmtId="49" fontId="13" fillId="10" borderId="71" xfId="0" quotePrefix="1" applyNumberFormat="1" applyFont="1" applyFill="1" applyBorder="1" applyAlignment="1" applyProtection="1">
      <alignment vertical="center" wrapText="1"/>
      <protection locked="0"/>
    </xf>
    <xf numFmtId="0" fontId="13" fillId="10" borderId="72" xfId="0" applyFont="1" applyFill="1" applyBorder="1" applyAlignment="1" applyProtection="1">
      <alignment vertical="center" wrapText="1"/>
      <protection locked="0"/>
    </xf>
    <xf numFmtId="0" fontId="13" fillId="10" borderId="66" xfId="0" quotePrefix="1" applyFont="1" applyFill="1" applyBorder="1" applyAlignment="1" applyProtection="1">
      <alignment horizontal="right" vertical="center" wrapText="1"/>
      <protection locked="0"/>
    </xf>
    <xf numFmtId="38" fontId="11" fillId="10" borderId="67" xfId="2" applyNumberFormat="1" applyFont="1" applyFill="1" applyBorder="1" applyAlignment="1" applyProtection="1">
      <alignment horizontal="right" vertical="center" wrapText="1"/>
      <protection locked="0"/>
    </xf>
    <xf numFmtId="38" fontId="8" fillId="10" borderId="68" xfId="2" applyNumberFormat="1" applyFont="1" applyFill="1" applyBorder="1" applyAlignment="1" applyProtection="1">
      <alignment horizontal="right" vertical="center" wrapText="1"/>
      <protection locked="0"/>
    </xf>
    <xf numFmtId="0" fontId="14" fillId="10" borderId="69" xfId="0" quotePrefix="1" applyFont="1" applyFill="1" applyBorder="1" applyAlignment="1" applyProtection="1">
      <alignment horizontal="right" vertical="center" wrapText="1"/>
      <protection locked="0"/>
    </xf>
    <xf numFmtId="0" fontId="13" fillId="10" borderId="7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38" fontId="8" fillId="0" borderId="0" xfId="2" applyNumberFormat="1" applyFont="1" applyFill="1" applyBorder="1" applyAlignment="1">
      <alignment wrapText="1"/>
    </xf>
    <xf numFmtId="38" fontId="11" fillId="0" borderId="0" xfId="2" applyNumberFormat="1" applyFont="1" applyFill="1" applyBorder="1" applyAlignment="1" applyProtection="1">
      <alignment horizontal="right" vertical="center" wrapText="1"/>
      <protection locked="0"/>
    </xf>
    <xf numFmtId="38" fontId="8" fillId="0" borderId="0" xfId="2" applyNumberFormat="1" applyFont="1" applyFill="1" applyBorder="1" applyAlignment="1" applyProtection="1">
      <alignment horizontal="right" vertical="center" wrapText="1"/>
      <protection locked="0"/>
    </xf>
    <xf numFmtId="38" fontId="13" fillId="0" borderId="0" xfId="2" quotePrefix="1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3" fillId="5" borderId="0" xfId="0" applyFont="1" applyFill="1" applyBorder="1" applyAlignment="1" applyProtection="1">
      <alignment horizontal="left" vertical="center" wrapText="1"/>
    </xf>
    <xf numFmtId="3" fontId="11" fillId="5" borderId="0" xfId="3" applyFont="1" applyFill="1" applyBorder="1" applyAlignment="1" applyProtection="1">
      <alignment horizontal="left" vertical="center"/>
    </xf>
    <xf numFmtId="38" fontId="13" fillId="5" borderId="0" xfId="2" applyNumberFormat="1" applyFont="1" applyFill="1" applyBorder="1" applyAlignment="1" applyProtection="1">
      <alignment horizontal="left" vertical="center" wrapText="1"/>
    </xf>
    <xf numFmtId="0" fontId="14" fillId="0" borderId="67" xfId="0" applyFont="1" applyFill="1" applyBorder="1" applyAlignment="1" applyProtection="1">
      <alignment horizontal="left" vertical="center" wrapText="1" indent="2"/>
    </xf>
    <xf numFmtId="38" fontId="13" fillId="5" borderId="70" xfId="2" applyNumberFormat="1" applyFont="1" applyFill="1" applyBorder="1" applyAlignment="1" applyProtection="1">
      <alignment horizontal="right" vertical="center" wrapText="1"/>
      <protection locked="0"/>
    </xf>
    <xf numFmtId="3" fontId="8" fillId="5" borderId="67" xfId="3" applyFont="1" applyFill="1" applyBorder="1" applyAlignment="1" applyProtection="1">
      <alignment horizontal="right" vertical="center"/>
    </xf>
    <xf numFmtId="38" fontId="13" fillId="5" borderId="68" xfId="2" applyNumberFormat="1" applyFont="1" applyFill="1" applyBorder="1" applyAlignment="1" applyProtection="1">
      <alignment horizontal="right" vertical="center" wrapText="1"/>
      <protection locked="0"/>
    </xf>
    <xf numFmtId="38" fontId="13" fillId="5" borderId="70" xfId="2" applyNumberFormat="1" applyFont="1" applyFill="1" applyBorder="1" applyAlignment="1" applyProtection="1">
      <alignment horizontal="right" vertical="center" wrapText="1"/>
    </xf>
    <xf numFmtId="0" fontId="14" fillId="5" borderId="67" xfId="0" applyFont="1" applyFill="1" applyBorder="1" applyAlignment="1" applyProtection="1">
      <alignment horizontal="right" vertical="center"/>
    </xf>
    <xf numFmtId="3" fontId="17" fillId="5" borderId="69" xfId="3" applyFont="1" applyFill="1" applyBorder="1" applyAlignment="1" applyProtection="1">
      <alignment horizontal="left" vertical="center" wrapText="1" indent="1"/>
    </xf>
    <xf numFmtId="38" fontId="15" fillId="5" borderId="70" xfId="2" applyNumberFormat="1" applyFont="1" applyFill="1" applyBorder="1" applyAlignment="1" applyProtection="1">
      <alignment horizontal="left" vertical="center" wrapText="1" indent="1"/>
      <protection locked="0"/>
    </xf>
    <xf numFmtId="38" fontId="17" fillId="5" borderId="70" xfId="1" applyNumberFormat="1" applyFont="1" applyFill="1" applyBorder="1" applyAlignment="1" applyProtection="1">
      <alignment horizontal="right" vertical="center" wrapText="1"/>
      <protection locked="0"/>
    </xf>
    <xf numFmtId="38" fontId="8" fillId="5" borderId="70" xfId="1" applyNumberFormat="1" applyFont="1" applyFill="1" applyBorder="1" applyAlignment="1" applyProtection="1">
      <alignment horizontal="right" vertical="center" wrapText="1"/>
      <protection locked="0"/>
    </xf>
    <xf numFmtId="38" fontId="14" fillId="0" borderId="70" xfId="2" applyNumberFormat="1" applyFont="1" applyFill="1" applyBorder="1" applyAlignment="1" applyProtection="1">
      <alignment vertical="center" wrapText="1"/>
      <protection locked="0"/>
    </xf>
    <xf numFmtId="38" fontId="14" fillId="0" borderId="72" xfId="2" applyNumberFormat="1" applyFont="1" applyFill="1" applyBorder="1" applyAlignment="1" applyProtection="1">
      <alignment vertical="center" wrapText="1"/>
      <protection locked="0"/>
    </xf>
    <xf numFmtId="38" fontId="14" fillId="0" borderId="73" xfId="2" applyNumberFormat="1" applyFont="1" applyFill="1" applyBorder="1" applyAlignment="1" applyProtection="1">
      <alignment vertical="center" wrapText="1"/>
      <protection locked="0"/>
    </xf>
    <xf numFmtId="38" fontId="11" fillId="0" borderId="70" xfId="2" quotePrefix="1" applyNumberFormat="1" applyFont="1" applyFill="1" applyBorder="1" applyAlignment="1" applyProtection="1">
      <alignment horizontal="right" vertical="center" wrapText="1"/>
      <protection locked="0"/>
    </xf>
    <xf numFmtId="0" fontId="11" fillId="5" borderId="0" xfId="0" applyFont="1" applyFill="1" applyBorder="1" applyAlignment="1" applyProtection="1">
      <alignment vertical="center" wrapText="1"/>
      <protection locked="0"/>
    </xf>
    <xf numFmtId="0" fontId="13" fillId="10" borderId="67" xfId="0" applyFont="1" applyFill="1" applyBorder="1" applyAlignment="1" applyProtection="1">
      <alignment vertical="center"/>
      <protection locked="0"/>
    </xf>
    <xf numFmtId="0" fontId="13" fillId="10" borderId="68" xfId="0" applyFont="1" applyFill="1" applyBorder="1" applyAlignment="1" applyProtection="1">
      <alignment vertical="center"/>
      <protection locked="0"/>
    </xf>
    <xf numFmtId="38" fontId="13" fillId="10" borderId="70" xfId="0" applyNumberFormat="1" applyFont="1" applyFill="1" applyBorder="1" applyAlignment="1" applyProtection="1">
      <alignment vertical="center" wrapText="1"/>
      <protection locked="0"/>
    </xf>
    <xf numFmtId="38" fontId="13" fillId="10" borderId="67" xfId="2" applyNumberFormat="1" applyFont="1" applyFill="1" applyBorder="1" applyAlignment="1" applyProtection="1">
      <alignment vertical="center" wrapText="1"/>
      <protection locked="0"/>
    </xf>
    <xf numFmtId="0" fontId="15" fillId="10" borderId="70" xfId="0" applyFont="1" applyFill="1" applyBorder="1" applyAlignment="1" applyProtection="1">
      <alignment vertical="center"/>
      <protection locked="0"/>
    </xf>
    <xf numFmtId="0" fontId="18" fillId="10" borderId="70" xfId="0" applyFont="1" applyFill="1" applyBorder="1" applyAlignment="1" applyProtection="1">
      <alignment vertical="center"/>
      <protection locked="0"/>
    </xf>
    <xf numFmtId="0" fontId="14" fillId="0" borderId="66" xfId="0" quotePrefix="1" applyFont="1" applyFill="1" applyBorder="1" applyAlignment="1" applyProtection="1">
      <alignment horizontal="right" vertical="center" wrapText="1"/>
      <protection locked="0"/>
    </xf>
    <xf numFmtId="0" fontId="8" fillId="0" borderId="67" xfId="0" applyFont="1" applyFill="1" applyBorder="1" applyAlignment="1" applyProtection="1">
      <alignment horizontal="left" vertical="center" wrapText="1"/>
      <protection locked="0"/>
    </xf>
    <xf numFmtId="0" fontId="13" fillId="0" borderId="67" xfId="0" applyFont="1" applyFill="1" applyBorder="1" applyAlignment="1" applyProtection="1">
      <alignment vertical="center"/>
      <protection locked="0"/>
    </xf>
    <xf numFmtId="0" fontId="14" fillId="0" borderId="68" xfId="0" applyFont="1" applyFill="1" applyBorder="1" applyAlignment="1" applyProtection="1">
      <alignment vertical="center"/>
      <protection locked="0"/>
    </xf>
    <xf numFmtId="0" fontId="14" fillId="0" borderId="69" xfId="0" quotePrefix="1" applyFont="1" applyFill="1" applyBorder="1" applyAlignment="1" applyProtection="1">
      <alignment horizontal="right" vertical="center" wrapText="1"/>
      <protection locked="0"/>
    </xf>
    <xf numFmtId="0" fontId="14" fillId="0" borderId="70" xfId="0" applyFont="1" applyFill="1" applyBorder="1" applyAlignment="1" applyProtection="1">
      <alignment vertical="center"/>
      <protection locked="0"/>
    </xf>
    <xf numFmtId="49" fontId="19" fillId="6" borderId="71" xfId="0" applyNumberFormat="1" applyFont="1" applyFill="1" applyBorder="1" applyAlignment="1" applyProtection="1">
      <alignment horizontal="center" vertical="center" textRotation="90" wrapText="1"/>
    </xf>
    <xf numFmtId="0" fontId="19" fillId="6" borderId="72" xfId="0" applyFont="1" applyFill="1" applyBorder="1" applyAlignment="1" applyProtection="1">
      <alignment horizontal="center" vertical="center" wrapText="1"/>
    </xf>
    <xf numFmtId="0" fontId="19" fillId="6" borderId="72" xfId="0" applyFont="1" applyFill="1" applyBorder="1" applyAlignment="1" applyProtection="1">
      <alignment horizontal="center" vertical="center" textRotation="90"/>
    </xf>
    <xf numFmtId="38" fontId="19" fillId="6" borderId="72" xfId="2" applyNumberFormat="1" applyFont="1" applyFill="1" applyBorder="1" applyAlignment="1" applyProtection="1">
      <alignment horizontal="center" vertical="center" wrapText="1"/>
    </xf>
    <xf numFmtId="38" fontId="19" fillId="6" borderId="73" xfId="2" applyNumberFormat="1" applyFont="1" applyFill="1" applyBorder="1" applyAlignment="1" applyProtection="1">
      <alignment horizontal="center" vertical="center" wrapText="1"/>
    </xf>
    <xf numFmtId="0" fontId="15" fillId="0" borderId="16" xfId="0" quotePrefix="1" applyFont="1" applyFill="1" applyBorder="1" applyAlignment="1" applyProtection="1">
      <alignment horizontal="left" vertical="center" wrapText="1"/>
    </xf>
    <xf numFmtId="0" fontId="15" fillId="0" borderId="24" xfId="0" applyFont="1" applyFill="1" applyBorder="1" applyAlignment="1" applyProtection="1">
      <alignment horizontal="left" vertical="center" wrapText="1" indent="3"/>
    </xf>
    <xf numFmtId="3" fontId="17" fillId="0" borderId="24" xfId="3" applyFont="1" applyFill="1" applyBorder="1" applyAlignment="1" applyProtection="1">
      <alignment horizontal="right" vertical="center"/>
    </xf>
    <xf numFmtId="38" fontId="15" fillId="0" borderId="24" xfId="2" applyNumberFormat="1" applyFont="1" applyFill="1" applyBorder="1" applyAlignment="1" applyProtection="1">
      <alignment horizontal="right" vertical="center" wrapText="1"/>
      <protection locked="0"/>
    </xf>
    <xf numFmtId="38" fontId="18" fillId="0" borderId="64" xfId="2" applyNumberFormat="1" applyFont="1" applyFill="1" applyBorder="1" applyAlignment="1" applyProtection="1">
      <alignment horizontal="right" vertical="center" wrapText="1"/>
      <protection locked="0"/>
    </xf>
    <xf numFmtId="38" fontId="14" fillId="0" borderId="72" xfId="0" applyNumberFormat="1" applyFont="1" applyFill="1" applyBorder="1" applyAlignment="1" applyProtection="1">
      <alignment vertical="center" wrapText="1"/>
      <protection locked="0"/>
    </xf>
    <xf numFmtId="38" fontId="13" fillId="10" borderId="68" xfId="2" applyNumberFormat="1" applyFont="1" applyFill="1" applyBorder="1" applyAlignment="1" applyProtection="1">
      <alignment vertical="center" wrapText="1"/>
      <protection locked="0"/>
    </xf>
    <xf numFmtId="38" fontId="13" fillId="10" borderId="70" xfId="2" applyNumberFormat="1" applyFont="1" applyFill="1" applyBorder="1" applyAlignment="1" applyProtection="1">
      <alignment vertical="center" wrapText="1"/>
      <protection locked="0"/>
    </xf>
    <xf numFmtId="38" fontId="13" fillId="10" borderId="73" xfId="2" applyNumberFormat="1" applyFont="1" applyFill="1" applyBorder="1" applyAlignment="1" applyProtection="1">
      <alignment horizontal="left" vertical="center" wrapText="1"/>
      <protection locked="0"/>
    </xf>
    <xf numFmtId="0" fontId="15" fillId="5" borderId="70" xfId="0" applyFont="1" applyFill="1" applyBorder="1" applyAlignment="1" applyProtection="1">
      <alignment vertical="center"/>
      <protection locked="0"/>
    </xf>
    <xf numFmtId="0" fontId="18" fillId="5" borderId="70" xfId="0" applyFont="1" applyFill="1" applyBorder="1" applyAlignment="1" applyProtection="1">
      <alignment vertical="center"/>
      <protection locked="0"/>
    </xf>
    <xf numFmtId="38" fontId="14" fillId="0" borderId="68" xfId="2" applyNumberFormat="1" applyFont="1" applyFill="1" applyBorder="1" applyAlignment="1" applyProtection="1">
      <alignment vertical="center" wrapText="1"/>
      <protection locked="0"/>
    </xf>
    <xf numFmtId="3" fontId="11" fillId="6" borderId="67" xfId="0" applyNumberFormat="1" applyFont="1" applyFill="1" applyBorder="1" applyAlignment="1">
      <alignment horizontal="center" vertical="center" wrapText="1"/>
    </xf>
    <xf numFmtId="3" fontId="8" fillId="6" borderId="68" xfId="0" applyNumberFormat="1" applyFont="1" applyFill="1" applyBorder="1" applyAlignment="1">
      <alignment horizontal="center" vertical="center" wrapText="1"/>
    </xf>
    <xf numFmtId="3" fontId="11" fillId="6" borderId="21" xfId="0" applyNumberFormat="1" applyFont="1" applyFill="1" applyBorder="1" applyAlignment="1">
      <alignment vertical="center" wrapText="1"/>
    </xf>
    <xf numFmtId="3" fontId="8" fillId="6" borderId="70" xfId="0" applyNumberFormat="1" applyFont="1" applyFill="1" applyBorder="1" applyAlignment="1">
      <alignment vertical="center" wrapText="1"/>
    </xf>
    <xf numFmtId="3" fontId="8" fillId="9" borderId="70" xfId="2" applyNumberFormat="1" applyFont="1" applyFill="1" applyBorder="1" applyAlignment="1">
      <alignment vertical="center" wrapText="1"/>
    </xf>
    <xf numFmtId="38" fontId="8" fillId="9" borderId="70" xfId="0" applyNumberFormat="1" applyFont="1" applyFill="1" applyBorder="1" applyAlignment="1">
      <alignment vertical="center" wrapText="1"/>
    </xf>
    <xf numFmtId="3" fontId="13" fillId="6" borderId="72" xfId="0" applyNumberFormat="1" applyFont="1" applyFill="1" applyBorder="1" applyAlignment="1" applyProtection="1">
      <alignment horizontal="center" vertical="center" wrapText="1"/>
    </xf>
    <xf numFmtId="0" fontId="13" fillId="6" borderId="72" xfId="0" applyFont="1" applyFill="1" applyBorder="1" applyAlignment="1" applyProtection="1">
      <alignment horizontal="center" vertical="center" wrapText="1"/>
    </xf>
    <xf numFmtId="0" fontId="13" fillId="6" borderId="73" xfId="0" applyFont="1" applyFill="1" applyBorder="1" applyAlignment="1" applyProtection="1">
      <alignment horizontal="center" vertical="center" wrapText="1"/>
    </xf>
    <xf numFmtId="0" fontId="13" fillId="6" borderId="66" xfId="0" applyFont="1" applyFill="1" applyBorder="1" applyAlignment="1" applyProtection="1">
      <alignment vertical="center" wrapText="1"/>
    </xf>
    <xf numFmtId="0" fontId="13" fillId="6" borderId="67" xfId="0" applyFont="1" applyFill="1" applyBorder="1" applyAlignment="1" applyProtection="1">
      <alignment horizontal="center" vertical="center" wrapText="1"/>
    </xf>
    <xf numFmtId="3" fontId="13" fillId="6" borderId="67" xfId="0" applyNumberFormat="1" applyFont="1" applyFill="1" applyBorder="1" applyAlignment="1" applyProtection="1">
      <alignment horizontal="left" vertical="center" wrapText="1"/>
    </xf>
    <xf numFmtId="3" fontId="14" fillId="6" borderId="67" xfId="0" applyNumberFormat="1" applyFont="1" applyFill="1" applyBorder="1" applyAlignment="1" applyProtection="1">
      <alignment horizontal="right" vertical="center" wrapText="1"/>
    </xf>
    <xf numFmtId="3" fontId="13" fillId="6" borderId="68" xfId="0" applyNumberFormat="1" applyFont="1" applyFill="1" applyBorder="1" applyAlignment="1" applyProtection="1">
      <alignment horizontal="left" vertical="center" wrapText="1"/>
    </xf>
    <xf numFmtId="0" fontId="14" fillId="6" borderId="67" xfId="0" applyFont="1" applyFill="1" applyBorder="1" applyAlignment="1" applyProtection="1">
      <alignment horizontal="center" vertical="center" wrapText="1"/>
    </xf>
    <xf numFmtId="0" fontId="29" fillId="6" borderId="67" xfId="0" applyFont="1" applyFill="1" applyBorder="1" applyAlignment="1" applyProtection="1">
      <alignment horizontal="center" vertical="center" wrapText="1"/>
    </xf>
    <xf numFmtId="0" fontId="30" fillId="6" borderId="67" xfId="0" applyFont="1" applyFill="1" applyBorder="1" applyAlignment="1" applyProtection="1">
      <alignment horizontal="center" vertical="center" wrapText="1"/>
    </xf>
    <xf numFmtId="0" fontId="13" fillId="6" borderId="71" xfId="0" applyFont="1" applyFill="1" applyBorder="1" applyAlignment="1" applyProtection="1">
      <alignment horizontal="left" vertical="center" wrapText="1"/>
    </xf>
    <xf numFmtId="0" fontId="29" fillId="6" borderId="72" xfId="0" applyFont="1" applyFill="1" applyBorder="1" applyAlignment="1" applyProtection="1">
      <alignment horizontal="center" vertical="center" wrapText="1"/>
    </xf>
    <xf numFmtId="3" fontId="13" fillId="6" borderId="72" xfId="0" applyNumberFormat="1" applyFont="1" applyFill="1" applyBorder="1" applyAlignment="1" applyProtection="1">
      <alignment horizontal="left" vertical="center" wrapText="1"/>
    </xf>
    <xf numFmtId="3" fontId="14" fillId="6" borderId="72" xfId="0" applyNumberFormat="1" applyFont="1" applyFill="1" applyBorder="1" applyAlignment="1" applyProtection="1">
      <alignment horizontal="right" vertical="center" wrapText="1"/>
    </xf>
    <xf numFmtId="3" fontId="13" fillId="6" borderId="73" xfId="0" applyNumberFormat="1" applyFont="1" applyFill="1" applyBorder="1" applyAlignment="1" applyProtection="1">
      <alignment horizontal="left" vertical="center" wrapText="1"/>
    </xf>
    <xf numFmtId="0" fontId="30" fillId="6" borderId="72" xfId="0" applyFont="1" applyFill="1" applyBorder="1" applyAlignment="1" applyProtection="1">
      <alignment horizontal="center" vertical="center" wrapText="1"/>
    </xf>
    <xf numFmtId="3" fontId="13" fillId="6" borderId="75" xfId="0" applyNumberFormat="1" applyFont="1" applyFill="1" applyBorder="1" applyAlignment="1" applyProtection="1">
      <alignment horizontal="left" vertical="center" wrapText="1"/>
    </xf>
    <xf numFmtId="3" fontId="14" fillId="6" borderId="75" xfId="0" applyNumberFormat="1" applyFont="1" applyFill="1" applyBorder="1" applyAlignment="1" applyProtection="1">
      <alignment horizontal="right" vertical="center" wrapText="1"/>
    </xf>
    <xf numFmtId="3" fontId="13" fillId="6" borderId="76" xfId="0" applyNumberFormat="1" applyFont="1" applyFill="1" applyBorder="1" applyAlignment="1" applyProtection="1">
      <alignment horizontal="left" vertical="center" wrapText="1"/>
    </xf>
    <xf numFmtId="0" fontId="14" fillId="0" borderId="85" xfId="0" applyFont="1" applyFill="1" applyBorder="1" applyAlignment="1" applyProtection="1">
      <alignment horizontal="left" vertical="center" wrapText="1" indent="1"/>
    </xf>
    <xf numFmtId="0" fontId="30" fillId="0" borderId="23" xfId="0" applyFont="1" applyFill="1" applyBorder="1" applyAlignment="1" applyProtection="1">
      <alignment horizontal="center" vertical="center" wrapText="1"/>
    </xf>
    <xf numFmtId="3" fontId="14" fillId="0" borderId="23" xfId="0" applyNumberFormat="1" applyFont="1" applyFill="1" applyBorder="1" applyAlignment="1" applyProtection="1">
      <alignment vertical="center" wrapText="1"/>
    </xf>
    <xf numFmtId="3" fontId="14" fillId="0" borderId="23" xfId="0" applyNumberFormat="1" applyFont="1" applyFill="1" applyBorder="1" applyAlignment="1" applyProtection="1">
      <alignment horizontal="right" vertical="center" wrapText="1"/>
    </xf>
    <xf numFmtId="3" fontId="14" fillId="0" borderId="86" xfId="0" applyNumberFormat="1" applyFont="1" applyFill="1" applyBorder="1" applyAlignment="1" applyProtection="1">
      <alignment vertical="center" wrapText="1"/>
    </xf>
    <xf numFmtId="0" fontId="14" fillId="12" borderId="89" xfId="0" applyFont="1" applyFill="1" applyBorder="1" applyAlignment="1" applyProtection="1">
      <alignment vertical="center" wrapText="1"/>
    </xf>
    <xf numFmtId="0" fontId="14" fillId="12" borderId="90" xfId="0" applyFont="1" applyFill="1" applyBorder="1" applyAlignment="1" applyProtection="1">
      <alignment vertical="center" wrapText="1"/>
    </xf>
    <xf numFmtId="0" fontId="14" fillId="12" borderId="90" xfId="0" applyFont="1" applyFill="1" applyBorder="1" applyAlignment="1" applyProtection="1">
      <alignment horizontal="right" vertical="center" wrapText="1"/>
    </xf>
    <xf numFmtId="0" fontId="14" fillId="12" borderId="91" xfId="0" applyFont="1" applyFill="1" applyBorder="1" applyAlignment="1" applyProtection="1">
      <alignment vertical="center" wrapText="1"/>
    </xf>
    <xf numFmtId="3" fontId="13" fillId="5" borderId="67" xfId="0" applyNumberFormat="1" applyFont="1" applyFill="1" applyBorder="1" applyAlignment="1" applyProtection="1">
      <alignment horizontal="left" vertical="center" wrapText="1"/>
    </xf>
    <xf numFmtId="3" fontId="14" fillId="5" borderId="21" xfId="0" applyNumberFormat="1" applyFont="1" applyFill="1" applyBorder="1" applyAlignment="1" applyProtection="1">
      <alignment vertical="center" wrapText="1"/>
    </xf>
    <xf numFmtId="3" fontId="50" fillId="5" borderId="21" xfId="0" applyNumberFormat="1" applyFont="1" applyFill="1" applyBorder="1" applyAlignment="1" applyProtection="1">
      <alignment vertical="center" wrapText="1"/>
    </xf>
    <xf numFmtId="3" fontId="14" fillId="5" borderId="23" xfId="0" applyNumberFormat="1" applyFont="1" applyFill="1" applyBorder="1" applyAlignment="1" applyProtection="1">
      <alignment vertical="center" wrapText="1"/>
    </xf>
    <xf numFmtId="3" fontId="50" fillId="5" borderId="75" xfId="0" applyNumberFormat="1" applyFont="1" applyFill="1" applyBorder="1" applyAlignment="1" applyProtection="1">
      <alignment vertical="center" wrapText="1"/>
    </xf>
    <xf numFmtId="3" fontId="50" fillId="5" borderId="21" xfId="0" applyNumberFormat="1" applyFont="1" applyFill="1" applyBorder="1" applyAlignment="1" applyProtection="1">
      <alignment horizontal="right" vertical="center" wrapText="1"/>
    </xf>
    <xf numFmtId="3" fontId="48" fillId="5" borderId="21" xfId="2" applyNumberFormat="1" applyFont="1" applyFill="1" applyBorder="1" applyAlignment="1" applyProtection="1">
      <alignment horizontal="right" vertical="center" wrapText="1"/>
    </xf>
    <xf numFmtId="3" fontId="14" fillId="5" borderId="72" xfId="0" applyNumberFormat="1" applyFont="1" applyFill="1" applyBorder="1" applyAlignment="1" applyProtection="1">
      <alignment vertical="center" wrapText="1"/>
    </xf>
    <xf numFmtId="3" fontId="15" fillId="5" borderId="75" xfId="0" applyNumberFormat="1" applyFont="1" applyFill="1" applyBorder="1" applyAlignment="1" applyProtection="1">
      <alignment vertical="center" wrapText="1"/>
    </xf>
    <xf numFmtId="3" fontId="13" fillId="5" borderId="0" xfId="0" applyNumberFormat="1" applyFont="1" applyFill="1" applyBorder="1" applyAlignment="1" applyProtection="1">
      <alignment horizontal="left" vertical="center" wrapText="1"/>
    </xf>
    <xf numFmtId="0" fontId="12" fillId="6" borderId="67" xfId="0" applyFont="1" applyFill="1" applyBorder="1" applyAlignment="1">
      <alignment horizontal="center" vertical="center"/>
    </xf>
    <xf numFmtId="0" fontId="12" fillId="6" borderId="6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49" fontId="13" fillId="5" borderId="77" xfId="0" quotePrefix="1" applyNumberFormat="1" applyFont="1" applyFill="1" applyBorder="1" applyAlignment="1" applyProtection="1">
      <alignment horizontal="right" vertical="center" wrapText="1"/>
      <protection locked="0"/>
    </xf>
    <xf numFmtId="0" fontId="13" fillId="5" borderId="24" xfId="0" applyFont="1" applyFill="1" applyBorder="1" applyAlignment="1" applyProtection="1">
      <alignment horizontal="right" vertical="center" wrapText="1"/>
      <protection locked="0"/>
    </xf>
    <xf numFmtId="38" fontId="13" fillId="5" borderId="24" xfId="2" applyNumberFormat="1" applyFont="1" applyFill="1" applyBorder="1" applyAlignment="1" applyProtection="1">
      <alignment vertical="center" wrapText="1"/>
      <protection locked="0"/>
    </xf>
    <xf numFmtId="38" fontId="14" fillId="5" borderId="78" xfId="2" applyNumberFormat="1" applyFont="1" applyFill="1" applyBorder="1" applyAlignment="1" applyProtection="1">
      <alignment vertical="center" wrapText="1"/>
      <protection locked="0"/>
    </xf>
    <xf numFmtId="38" fontId="13" fillId="10" borderId="68" xfId="0" applyNumberFormat="1" applyFont="1" applyFill="1" applyBorder="1" applyAlignment="1" applyProtection="1">
      <alignment vertical="center" wrapText="1"/>
      <protection locked="0"/>
    </xf>
    <xf numFmtId="49" fontId="15" fillId="5" borderId="92" xfId="0" quotePrefix="1" applyNumberFormat="1" applyFont="1" applyFill="1" applyBorder="1" applyAlignment="1" applyProtection="1">
      <alignment horizontal="left" vertical="center" wrapText="1"/>
      <protection locked="0"/>
    </xf>
    <xf numFmtId="0" fontId="17" fillId="0" borderId="21" xfId="0" applyFont="1" applyFill="1" applyBorder="1" applyAlignment="1">
      <alignment horizontal="left" vertical="center" wrapText="1" indent="2"/>
    </xf>
    <xf numFmtId="49" fontId="14" fillId="5" borderId="77" xfId="0" quotePrefix="1" applyNumberFormat="1" applyFont="1" applyFill="1" applyBorder="1" applyAlignment="1" applyProtection="1">
      <alignment horizontal="right" vertical="center" wrapText="1"/>
      <protection locked="0"/>
    </xf>
    <xf numFmtId="0" fontId="14" fillId="5" borderId="24" xfId="0" applyFont="1" applyFill="1" applyBorder="1" applyAlignment="1" applyProtection="1">
      <alignment horizontal="left" vertical="center" wrapText="1" indent="1"/>
      <protection locked="0"/>
    </xf>
    <xf numFmtId="0" fontId="14" fillId="5" borderId="24" xfId="0" applyFont="1" applyFill="1" applyBorder="1" applyAlignment="1" applyProtection="1">
      <alignment horizontal="right" vertical="center" wrapText="1"/>
      <protection locked="0"/>
    </xf>
    <xf numFmtId="38" fontId="14" fillId="5" borderId="24" xfId="2" applyNumberFormat="1" applyFont="1" applyFill="1" applyBorder="1" applyAlignment="1" applyProtection="1">
      <alignment vertical="center" wrapText="1"/>
      <protection locked="0"/>
    </xf>
    <xf numFmtId="38" fontId="14" fillId="5" borderId="78" xfId="0" applyNumberFormat="1" applyFont="1" applyFill="1" applyBorder="1" applyAlignment="1" applyProtection="1">
      <alignment vertical="center" wrapText="1"/>
      <protection locked="0"/>
    </xf>
    <xf numFmtId="38" fontId="8" fillId="9" borderId="21" xfId="2" applyNumberFormat="1" applyFont="1" applyFill="1" applyBorder="1" applyAlignment="1">
      <alignment vertical="center" wrapText="1"/>
    </xf>
    <xf numFmtId="38" fontId="14" fillId="9" borderId="21" xfId="2" quotePrefix="1" applyNumberFormat="1" applyFont="1" applyFill="1" applyBorder="1" applyAlignment="1" applyProtection="1">
      <alignment horizontal="right" vertical="center" wrapText="1"/>
      <protection locked="0"/>
    </xf>
    <xf numFmtId="3" fontId="8" fillId="5" borderId="21" xfId="0" applyNumberFormat="1" applyFont="1" applyFill="1" applyBorder="1" applyAlignment="1">
      <alignment vertical="center" wrapText="1"/>
    </xf>
    <xf numFmtId="38" fontId="8" fillId="9" borderId="72" xfId="2" applyNumberFormat="1" applyFont="1" applyFill="1" applyBorder="1" applyAlignment="1">
      <alignment vertical="center" wrapText="1"/>
    </xf>
    <xf numFmtId="3" fontId="8" fillId="5" borderId="0" xfId="0" applyNumberFormat="1" applyFont="1" applyFill="1" applyBorder="1" applyAlignment="1">
      <alignment vertical="center" wrapText="1"/>
    </xf>
    <xf numFmtId="3" fontId="8" fillId="5" borderId="88" xfId="0" applyNumberFormat="1" applyFont="1" applyFill="1" applyBorder="1" applyAlignment="1">
      <alignment vertical="center" wrapText="1"/>
    </xf>
    <xf numFmtId="38" fontId="8" fillId="5" borderId="88" xfId="2" applyNumberFormat="1" applyFont="1" applyFill="1" applyBorder="1" applyAlignment="1">
      <alignment vertical="center" wrapText="1"/>
    </xf>
    <xf numFmtId="0" fontId="15" fillId="5" borderId="24" xfId="0" applyFont="1" applyFill="1" applyBorder="1" applyAlignment="1" applyProtection="1">
      <alignment horizontal="left" vertical="center" wrapText="1" indent="2"/>
      <protection locked="0"/>
    </xf>
    <xf numFmtId="38" fontId="15" fillId="5" borderId="24" xfId="2" quotePrefix="1" applyNumberFormat="1" applyFont="1" applyFill="1" applyBorder="1" applyAlignment="1" applyProtection="1">
      <alignment horizontal="right" vertical="center" wrapText="1"/>
      <protection locked="0"/>
    </xf>
    <xf numFmtId="38" fontId="35" fillId="5" borderId="0" xfId="0" applyNumberFormat="1" applyFont="1" applyFill="1" applyAlignment="1">
      <alignment vertical="center" wrapText="1"/>
    </xf>
    <xf numFmtId="38" fontId="18" fillId="0" borderId="21" xfId="2" quotePrefix="1" applyNumberFormat="1" applyFont="1" applyFill="1" applyBorder="1" applyAlignment="1" applyProtection="1">
      <alignment horizontal="right" vertical="center" wrapText="1"/>
      <protection locked="0"/>
    </xf>
    <xf numFmtId="0" fontId="13" fillId="11" borderId="67" xfId="0" applyFont="1" applyFill="1" applyBorder="1" applyAlignment="1" applyProtection="1">
      <alignment horizontal="left" vertical="center"/>
    </xf>
    <xf numFmtId="3" fontId="17" fillId="0" borderId="21" xfId="3" applyFont="1" applyFill="1" applyBorder="1" applyAlignment="1" applyProtection="1">
      <alignment horizontal="left" vertical="center"/>
    </xf>
    <xf numFmtId="3" fontId="17" fillId="5" borderId="21" xfId="3" applyFont="1" applyFill="1" applyBorder="1" applyAlignment="1" applyProtection="1">
      <alignment horizontal="left" vertical="center"/>
    </xf>
    <xf numFmtId="3" fontId="17" fillId="11" borderId="21" xfId="3" applyFont="1" applyFill="1" applyBorder="1" applyAlignment="1" applyProtection="1">
      <alignment horizontal="left" vertical="center"/>
    </xf>
    <xf numFmtId="0" fontId="15" fillId="5" borderId="21" xfId="0" applyFont="1" applyFill="1" applyBorder="1" applyAlignment="1" applyProtection="1">
      <alignment horizontal="left" vertical="center"/>
    </xf>
    <xf numFmtId="0" fontId="13" fillId="11" borderId="21" xfId="0" applyFont="1" applyFill="1" applyBorder="1" applyAlignment="1" applyProtection="1">
      <alignment horizontal="left" vertical="center"/>
    </xf>
    <xf numFmtId="0" fontId="15" fillId="0" borderId="21" xfId="0" applyFont="1" applyFill="1" applyBorder="1" applyAlignment="1" applyProtection="1">
      <alignment horizontal="left" vertical="center"/>
    </xf>
    <xf numFmtId="0" fontId="15" fillId="11" borderId="21" xfId="0" applyFont="1" applyFill="1" applyBorder="1" applyAlignment="1" applyProtection="1">
      <alignment horizontal="left" vertical="center"/>
    </xf>
    <xf numFmtId="0" fontId="13" fillId="5" borderId="21" xfId="0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>
      <alignment vertical="center" wrapText="1"/>
    </xf>
    <xf numFmtId="3" fontId="13" fillId="10" borderId="68" xfId="0" applyNumberFormat="1" applyFont="1" applyFill="1" applyBorder="1" applyAlignment="1" applyProtection="1">
      <alignment vertical="center"/>
      <protection locked="0"/>
    </xf>
    <xf numFmtId="3" fontId="13" fillId="10" borderId="70" xfId="0" applyNumberFormat="1" applyFont="1" applyFill="1" applyBorder="1" applyAlignment="1" applyProtection="1">
      <alignment vertical="center"/>
      <protection locked="0"/>
    </xf>
    <xf numFmtId="3" fontId="13" fillId="10" borderId="70" xfId="0" applyNumberFormat="1" applyFont="1" applyFill="1" applyBorder="1" applyAlignment="1" applyProtection="1">
      <alignment horizontal="right" vertical="center" wrapText="1"/>
      <protection locked="0"/>
    </xf>
    <xf numFmtId="3" fontId="14" fillId="5" borderId="70" xfId="2" applyNumberFormat="1" applyFont="1" applyFill="1" applyBorder="1" applyAlignment="1" applyProtection="1">
      <alignment vertical="center" wrapText="1"/>
      <protection locked="0"/>
    </xf>
    <xf numFmtId="3" fontId="14" fillId="5" borderId="70" xfId="0" applyNumberFormat="1" applyFont="1" applyFill="1" applyBorder="1" applyAlignment="1" applyProtection="1">
      <alignment horizontal="right" vertical="center" wrapText="1"/>
      <protection locked="0"/>
    </xf>
    <xf numFmtId="38" fontId="68" fillId="0" borderId="0" xfId="2" applyNumberFormat="1" applyFont="1" applyFill="1" applyAlignment="1">
      <alignment wrapText="1"/>
    </xf>
    <xf numFmtId="38" fontId="70" fillId="0" borderId="0" xfId="2" applyNumberFormat="1" applyFont="1" applyFill="1" applyAlignment="1">
      <alignment wrapText="1"/>
    </xf>
    <xf numFmtId="38" fontId="69" fillId="0" borderId="70" xfId="2" applyNumberFormat="1" applyFont="1" applyFill="1" applyBorder="1" applyAlignment="1" applyProtection="1">
      <alignment horizontal="right" vertical="center" wrapText="1"/>
      <protection locked="0"/>
    </xf>
    <xf numFmtId="3" fontId="8" fillId="0" borderId="70" xfId="0" applyNumberFormat="1" applyFont="1" applyFill="1" applyBorder="1" applyAlignment="1">
      <alignment vertical="center" wrapText="1"/>
    </xf>
    <xf numFmtId="38" fontId="68" fillId="5" borderId="0" xfId="2" applyNumberFormat="1" applyFont="1" applyFill="1" applyAlignment="1">
      <alignment wrapText="1"/>
    </xf>
    <xf numFmtId="38" fontId="27" fillId="5" borderId="0" xfId="2" applyNumberFormat="1" applyFont="1" applyFill="1" applyAlignment="1">
      <alignment horizontal="right" wrapText="1"/>
    </xf>
    <xf numFmtId="38" fontId="27" fillId="5" borderId="0" xfId="2" applyNumberFormat="1" applyFont="1" applyFill="1" applyAlignment="1">
      <alignment horizontal="right" vertical="center" wrapText="1"/>
    </xf>
    <xf numFmtId="38" fontId="68" fillId="5" borderId="0" xfId="2" applyNumberFormat="1" applyFont="1" applyFill="1" applyAlignment="1">
      <alignment horizontal="right" wrapText="1"/>
    </xf>
    <xf numFmtId="0" fontId="69" fillId="5" borderId="21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38" fontId="27" fillId="0" borderId="0" xfId="2" applyNumberFormat="1" applyFont="1" applyAlignment="1">
      <alignment wrapText="1"/>
    </xf>
    <xf numFmtId="3" fontId="8" fillId="2" borderId="70" xfId="0" applyNumberFormat="1" applyFont="1" applyFill="1" applyBorder="1" applyAlignment="1">
      <alignment vertical="center" wrapText="1"/>
    </xf>
    <xf numFmtId="38" fontId="8" fillId="0" borderId="23" xfId="2" applyNumberFormat="1" applyFont="1" applyFill="1" applyBorder="1" applyAlignment="1">
      <alignment vertical="center" wrapText="1"/>
    </xf>
    <xf numFmtId="38" fontId="8" fillId="9" borderId="23" xfId="2" applyNumberFormat="1" applyFont="1" applyFill="1" applyBorder="1" applyAlignment="1">
      <alignment vertical="center" wrapText="1"/>
    </xf>
    <xf numFmtId="3" fontId="8" fillId="9" borderId="86" xfId="0" applyNumberFormat="1" applyFont="1" applyFill="1" applyBorder="1" applyAlignment="1">
      <alignment vertical="center" wrapText="1"/>
    </xf>
    <xf numFmtId="38" fontId="47" fillId="5" borderId="69" xfId="2" applyNumberFormat="1" applyFont="1" applyFill="1" applyBorder="1" applyAlignment="1" applyProtection="1">
      <alignment horizontal="left" vertical="center" wrapText="1"/>
      <protection locked="0"/>
    </xf>
    <xf numFmtId="38" fontId="47" fillId="5" borderId="21" xfId="2" applyNumberFormat="1" applyFont="1" applyFill="1" applyBorder="1" applyAlignment="1" applyProtection="1">
      <alignment horizontal="left" vertical="center" wrapText="1"/>
      <protection locked="0"/>
    </xf>
    <xf numFmtId="38" fontId="47" fillId="5" borderId="70" xfId="2" applyNumberFormat="1" applyFont="1" applyFill="1" applyBorder="1" applyAlignment="1" applyProtection="1">
      <alignment horizontal="left" vertical="center" wrapText="1"/>
      <protection locked="0"/>
    </xf>
    <xf numFmtId="0" fontId="46" fillId="5" borderId="57" xfId="0" applyFont="1" applyFill="1" applyBorder="1" applyAlignment="1" applyProtection="1">
      <alignment horizontal="left" vertical="center"/>
      <protection locked="0"/>
    </xf>
    <xf numFmtId="0" fontId="46" fillId="5" borderId="55" xfId="0" applyFont="1" applyFill="1" applyBorder="1" applyAlignment="1" applyProtection="1">
      <alignment horizontal="left" vertical="center"/>
      <protection locked="0"/>
    </xf>
    <xf numFmtId="38" fontId="44" fillId="5" borderId="69" xfId="2" applyNumberFormat="1" applyFont="1" applyFill="1" applyBorder="1" applyAlignment="1" applyProtection="1">
      <alignment horizontal="right" vertical="center" wrapText="1"/>
      <protection locked="0"/>
    </xf>
    <xf numFmtId="38" fontId="44" fillId="5" borderId="70" xfId="2" applyNumberFormat="1" applyFont="1" applyFill="1" applyBorder="1" applyAlignment="1" applyProtection="1">
      <alignment horizontal="right" vertical="center" wrapText="1"/>
      <protection locked="0"/>
    </xf>
    <xf numFmtId="38" fontId="43" fillId="0" borderId="70" xfId="0" applyNumberFormat="1" applyFont="1" applyFill="1" applyBorder="1" applyAlignment="1" applyProtection="1">
      <alignment vertical="center" wrapText="1"/>
      <protection locked="0"/>
    </xf>
    <xf numFmtId="0" fontId="43" fillId="0" borderId="70" xfId="0" applyFont="1" applyFill="1" applyBorder="1" applyAlignment="1" applyProtection="1">
      <alignment vertical="center" wrapText="1"/>
      <protection locked="0"/>
    </xf>
    <xf numFmtId="38" fontId="43" fillId="5" borderId="70" xfId="0" applyNumberFormat="1" applyFont="1" applyFill="1" applyBorder="1" applyAlignment="1" applyProtection="1">
      <alignment vertical="center" wrapText="1"/>
      <protection locked="0"/>
    </xf>
    <xf numFmtId="0" fontId="11" fillId="6" borderId="68" xfId="0" applyFont="1" applyFill="1" applyBorder="1" applyAlignment="1" applyProtection="1">
      <alignment horizontal="center" vertical="center" wrapText="1"/>
    </xf>
    <xf numFmtId="0" fontId="13" fillId="6" borderId="74" xfId="0" applyFont="1" applyFill="1" applyBorder="1" applyAlignment="1" applyProtection="1">
      <alignment horizontal="center" vertical="center" wrapText="1"/>
    </xf>
    <xf numFmtId="0" fontId="13" fillId="6" borderId="75" xfId="0" applyFont="1" applyFill="1" applyBorder="1" applyAlignment="1" applyProtection="1">
      <alignment horizontal="center" vertical="center" wrapText="1"/>
    </xf>
    <xf numFmtId="0" fontId="13" fillId="6" borderId="66" xfId="0" applyFont="1" applyFill="1" applyBorder="1" applyAlignment="1" applyProtection="1">
      <alignment horizontal="center" vertical="center" wrapText="1"/>
    </xf>
    <xf numFmtId="0" fontId="13" fillId="6" borderId="67" xfId="0" applyFont="1" applyFill="1" applyBorder="1" applyAlignment="1" applyProtection="1">
      <alignment horizontal="center" vertical="center" wrapText="1"/>
    </xf>
    <xf numFmtId="0" fontId="13" fillId="6" borderId="71" xfId="0" applyFont="1" applyFill="1" applyBorder="1" applyAlignment="1" applyProtection="1">
      <alignment horizontal="center" vertical="center" wrapText="1"/>
    </xf>
    <xf numFmtId="0" fontId="13" fillId="6" borderId="72" xfId="0" applyFont="1" applyFill="1" applyBorder="1" applyAlignment="1" applyProtection="1">
      <alignment horizontal="center" vertical="center" wrapText="1"/>
    </xf>
    <xf numFmtId="0" fontId="12" fillId="6" borderId="66" xfId="0" applyFont="1" applyFill="1" applyBorder="1" applyAlignment="1">
      <alignment horizontal="center" vertical="center"/>
    </xf>
    <xf numFmtId="0" fontId="12" fillId="6" borderId="67" xfId="0" applyFont="1" applyFill="1" applyBorder="1" applyAlignment="1">
      <alignment horizontal="center" vertical="center"/>
    </xf>
    <xf numFmtId="0" fontId="12" fillId="6" borderId="68" xfId="0" applyFont="1" applyFill="1" applyBorder="1" applyAlignment="1">
      <alignment horizontal="center" vertical="center" wrapText="1"/>
    </xf>
    <xf numFmtId="0" fontId="12" fillId="6" borderId="70" xfId="0" applyFont="1" applyFill="1" applyBorder="1" applyAlignment="1">
      <alignment horizontal="center" vertical="center" wrapText="1"/>
    </xf>
    <xf numFmtId="0" fontId="12" fillId="6" borderId="73" xfId="0" applyFont="1" applyFill="1" applyBorder="1" applyAlignment="1">
      <alignment horizontal="center" vertical="center" wrapText="1"/>
    </xf>
    <xf numFmtId="0" fontId="12" fillId="6" borderId="66" xfId="0" applyFont="1" applyFill="1" applyBorder="1" applyAlignment="1">
      <alignment horizontal="center" vertical="center" wrapText="1"/>
    </xf>
    <xf numFmtId="0" fontId="12" fillId="6" borderId="67" xfId="0" applyFont="1" applyFill="1" applyBorder="1" applyAlignment="1">
      <alignment horizontal="center" vertical="center" wrapText="1"/>
    </xf>
    <xf numFmtId="0" fontId="12" fillId="6" borderId="69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12" fillId="6" borderId="71" xfId="0" applyFont="1" applyFill="1" applyBorder="1" applyAlignment="1">
      <alignment horizontal="center" vertical="center" wrapText="1"/>
    </xf>
    <xf numFmtId="0" fontId="12" fillId="6" borderId="72" xfId="0" applyFont="1" applyFill="1" applyBorder="1" applyAlignment="1">
      <alignment horizontal="center" vertical="center" wrapText="1"/>
    </xf>
    <xf numFmtId="38" fontId="46" fillId="8" borderId="69" xfId="2" applyNumberFormat="1" applyFont="1" applyFill="1" applyBorder="1" applyAlignment="1" applyProtection="1">
      <alignment horizontal="center" vertical="center" wrapText="1"/>
      <protection locked="0"/>
    </xf>
    <xf numFmtId="38" fontId="46" fillId="8" borderId="21" xfId="2" applyNumberFormat="1" applyFont="1" applyFill="1" applyBorder="1" applyAlignment="1" applyProtection="1">
      <alignment horizontal="center" vertical="center" wrapText="1"/>
      <protection locked="0"/>
    </xf>
    <xf numFmtId="38" fontId="46" fillId="8" borderId="70" xfId="2" applyNumberFormat="1" applyFont="1" applyFill="1" applyBorder="1" applyAlignment="1" applyProtection="1">
      <alignment horizontal="center" vertical="center" wrapText="1"/>
      <protection locked="0"/>
    </xf>
    <xf numFmtId="0" fontId="42" fillId="6" borderId="66" xfId="0" applyFont="1" applyFill="1" applyBorder="1" applyAlignment="1" applyProtection="1">
      <alignment horizontal="center" vertical="center" wrapText="1"/>
      <protection locked="0"/>
    </xf>
    <xf numFmtId="0" fontId="42" fillId="6" borderId="67" xfId="0" applyFont="1" applyFill="1" applyBorder="1" applyAlignment="1" applyProtection="1">
      <alignment horizontal="center" vertical="center" wrapText="1"/>
      <protection locked="0"/>
    </xf>
    <xf numFmtId="0" fontId="42" fillId="6" borderId="68" xfId="0" applyFont="1" applyFill="1" applyBorder="1" applyAlignment="1" applyProtection="1">
      <alignment horizontal="center" vertical="center" wrapText="1"/>
      <protection locked="0"/>
    </xf>
    <xf numFmtId="49" fontId="42" fillId="6" borderId="66" xfId="0" applyNumberFormat="1" applyFont="1" applyFill="1" applyBorder="1" applyAlignment="1" applyProtection="1">
      <alignment horizontal="center" vertical="center" textRotation="90" wrapText="1"/>
      <protection locked="0"/>
    </xf>
    <xf numFmtId="49" fontId="42" fillId="6" borderId="71" xfId="0" applyNumberFormat="1" applyFont="1" applyFill="1" applyBorder="1" applyAlignment="1" applyProtection="1">
      <alignment horizontal="center" vertical="center" textRotation="90" wrapText="1"/>
      <protection locked="0"/>
    </xf>
    <xf numFmtId="0" fontId="41" fillId="6" borderId="67" xfId="0" applyFont="1" applyFill="1" applyBorder="1" applyAlignment="1" applyProtection="1">
      <alignment horizontal="center" vertical="center" wrapText="1"/>
      <protection locked="0"/>
    </xf>
    <xf numFmtId="0" fontId="41" fillId="6" borderId="72" xfId="0" applyFont="1" applyFill="1" applyBorder="1" applyAlignment="1" applyProtection="1">
      <alignment horizontal="center" vertical="center" wrapText="1"/>
      <protection locked="0"/>
    </xf>
    <xf numFmtId="0" fontId="51" fillId="6" borderId="68" xfId="0" applyFont="1" applyFill="1" applyBorder="1" applyAlignment="1" applyProtection="1">
      <alignment horizontal="center" vertical="center" textRotation="90"/>
      <protection locked="0"/>
    </xf>
    <xf numFmtId="0" fontId="51" fillId="6" borderId="73" xfId="0" applyFont="1" applyFill="1" applyBorder="1" applyAlignment="1" applyProtection="1">
      <alignment horizontal="center" vertical="center" textRotation="90"/>
      <protection locked="0"/>
    </xf>
    <xf numFmtId="38" fontId="42" fillId="6" borderId="66" xfId="2" applyNumberFormat="1" applyFont="1" applyFill="1" applyBorder="1" applyAlignment="1" applyProtection="1">
      <alignment horizontal="center" vertical="center" wrapText="1"/>
      <protection locked="0"/>
    </xf>
    <xf numFmtId="38" fontId="42" fillId="6" borderId="67" xfId="2" applyNumberFormat="1" applyFont="1" applyFill="1" applyBorder="1" applyAlignment="1" applyProtection="1">
      <alignment horizontal="center" vertical="center" wrapText="1"/>
      <protection locked="0"/>
    </xf>
    <xf numFmtId="38" fontId="42" fillId="6" borderId="68" xfId="2" applyNumberFormat="1" applyFont="1" applyFill="1" applyBorder="1" applyAlignment="1" applyProtection="1">
      <alignment horizontal="center" vertical="center" wrapText="1"/>
      <protection locked="0"/>
    </xf>
    <xf numFmtId="0" fontId="46" fillId="6" borderId="66" xfId="0" applyFont="1" applyFill="1" applyBorder="1" applyAlignment="1" applyProtection="1">
      <alignment horizontal="center" vertical="center" wrapText="1"/>
      <protection locked="0"/>
    </xf>
    <xf numFmtId="0" fontId="46" fillId="6" borderId="67" xfId="0" applyFont="1" applyFill="1" applyBorder="1" applyAlignment="1" applyProtection="1">
      <alignment horizontal="center" vertical="center" wrapText="1"/>
      <protection locked="0"/>
    </xf>
    <xf numFmtId="0" fontId="46" fillId="6" borderId="68" xfId="0" applyFont="1" applyFill="1" applyBorder="1" applyAlignment="1" applyProtection="1">
      <alignment horizontal="center" vertical="center" wrapText="1"/>
      <protection locked="0"/>
    </xf>
    <xf numFmtId="49" fontId="38" fillId="6" borderId="66" xfId="0" applyNumberFormat="1" applyFont="1" applyFill="1" applyBorder="1" applyAlignment="1" applyProtection="1">
      <alignment horizontal="center" vertical="center" textRotation="90" wrapText="1"/>
      <protection locked="0"/>
    </xf>
    <xf numFmtId="49" fontId="38" fillId="6" borderId="71" xfId="0" applyNumberFormat="1" applyFont="1" applyFill="1" applyBorder="1" applyAlignment="1" applyProtection="1">
      <alignment horizontal="center" vertical="center" textRotation="90" wrapText="1"/>
      <protection locked="0"/>
    </xf>
    <xf numFmtId="0" fontId="37" fillId="6" borderId="67" xfId="0" applyFont="1" applyFill="1" applyBorder="1" applyAlignment="1" applyProtection="1">
      <alignment horizontal="center" vertical="center" wrapText="1"/>
      <protection locked="0"/>
    </xf>
    <xf numFmtId="0" fontId="37" fillId="6" borderId="72" xfId="0" applyFont="1" applyFill="1" applyBorder="1" applyAlignment="1" applyProtection="1">
      <alignment horizontal="center" vertical="center" wrapText="1"/>
      <protection locked="0"/>
    </xf>
    <xf numFmtId="0" fontId="38" fillId="6" borderId="68" xfId="0" applyFont="1" applyFill="1" applyBorder="1" applyAlignment="1" applyProtection="1">
      <alignment horizontal="center" vertical="center" textRotation="90" wrapText="1"/>
      <protection locked="0"/>
    </xf>
    <xf numFmtId="0" fontId="38" fillId="6" borderId="73" xfId="0" applyFont="1" applyFill="1" applyBorder="1" applyAlignment="1" applyProtection="1">
      <alignment horizontal="center" vertical="center" textRotation="90" wrapText="1"/>
      <protection locked="0"/>
    </xf>
    <xf numFmtId="38" fontId="46" fillId="6" borderId="66" xfId="2" applyNumberFormat="1" applyFont="1" applyFill="1" applyBorder="1" applyAlignment="1" applyProtection="1">
      <alignment horizontal="center" vertical="center" wrapText="1"/>
      <protection locked="0"/>
    </xf>
    <xf numFmtId="38" fontId="46" fillId="6" borderId="67" xfId="2" applyNumberFormat="1" applyFont="1" applyFill="1" applyBorder="1" applyAlignment="1" applyProtection="1">
      <alignment horizontal="center" vertical="center" wrapText="1"/>
      <protection locked="0"/>
    </xf>
    <xf numFmtId="38" fontId="46" fillId="6" borderId="68" xfId="2" applyNumberFormat="1" applyFont="1" applyFill="1" applyBorder="1" applyAlignment="1" applyProtection="1">
      <alignment horizontal="center" vertical="center" wrapText="1"/>
      <protection locked="0"/>
    </xf>
    <xf numFmtId="0" fontId="47" fillId="6" borderId="66" xfId="0" applyFont="1" applyFill="1" applyBorder="1" applyAlignment="1" applyProtection="1">
      <alignment horizontal="center" vertical="center" wrapText="1"/>
      <protection locked="0"/>
    </xf>
    <xf numFmtId="0" fontId="47" fillId="6" borderId="67" xfId="0" applyFont="1" applyFill="1" applyBorder="1" applyAlignment="1" applyProtection="1">
      <alignment horizontal="center" vertical="center" wrapText="1"/>
      <protection locked="0"/>
    </xf>
    <xf numFmtId="0" fontId="47" fillId="6" borderId="68" xfId="0" applyFont="1" applyFill="1" applyBorder="1" applyAlignment="1" applyProtection="1">
      <alignment horizontal="center" vertical="center" wrapText="1"/>
      <protection locked="0"/>
    </xf>
    <xf numFmtId="49" fontId="13" fillId="9" borderId="66" xfId="0" applyNumberFormat="1" applyFont="1" applyFill="1" applyBorder="1" applyAlignment="1" applyProtection="1">
      <alignment horizontal="center" vertical="center" wrapText="1"/>
    </xf>
    <xf numFmtId="49" fontId="13" fillId="9" borderId="67" xfId="0" applyNumberFormat="1" applyFont="1" applyFill="1" applyBorder="1" applyAlignment="1" applyProtection="1">
      <alignment horizontal="center" vertical="center" wrapText="1"/>
    </xf>
    <xf numFmtId="49" fontId="13" fillId="9" borderId="68" xfId="0" applyNumberFormat="1" applyFont="1" applyFill="1" applyBorder="1" applyAlignment="1" applyProtection="1">
      <alignment horizontal="center" vertical="center" wrapText="1"/>
    </xf>
    <xf numFmtId="38" fontId="19" fillId="9" borderId="21" xfId="2" applyNumberFormat="1" applyFont="1" applyFill="1" applyBorder="1" applyAlignment="1" applyProtection="1">
      <alignment horizontal="center" vertical="center" wrapText="1"/>
    </xf>
    <xf numFmtId="38" fontId="19" fillId="9" borderId="72" xfId="2" applyNumberFormat="1" applyFont="1" applyFill="1" applyBorder="1" applyAlignment="1" applyProtection="1">
      <alignment horizontal="center" vertical="center" wrapText="1"/>
    </xf>
    <xf numFmtId="38" fontId="19" fillId="9" borderId="70" xfId="2" applyNumberFormat="1" applyFont="1" applyFill="1" applyBorder="1" applyAlignment="1" applyProtection="1">
      <alignment horizontal="center" vertical="center" wrapText="1"/>
    </xf>
    <xf numFmtId="38" fontId="19" fillId="9" borderId="73" xfId="2" applyNumberFormat="1" applyFont="1" applyFill="1" applyBorder="1" applyAlignment="1" applyProtection="1">
      <alignment horizontal="center" vertical="center" wrapText="1"/>
    </xf>
    <xf numFmtId="49" fontId="19" fillId="9" borderId="69" xfId="0" applyNumberFormat="1" applyFont="1" applyFill="1" applyBorder="1" applyAlignment="1" applyProtection="1">
      <alignment horizontal="center" vertical="center" textRotation="90" wrapText="1"/>
    </xf>
    <xf numFmtId="49" fontId="19" fillId="9" borderId="71" xfId="0" applyNumberFormat="1" applyFont="1" applyFill="1" applyBorder="1" applyAlignment="1" applyProtection="1">
      <alignment horizontal="center" vertical="center" textRotation="90" wrapText="1"/>
    </xf>
    <xf numFmtId="0" fontId="19" fillId="9" borderId="21" xfId="0" applyFont="1" applyFill="1" applyBorder="1" applyAlignment="1" applyProtection="1">
      <alignment horizontal="center" vertical="center" wrapText="1"/>
    </xf>
    <xf numFmtId="0" fontId="19" fillId="9" borderId="72" xfId="0" applyFont="1" applyFill="1" applyBorder="1" applyAlignment="1" applyProtection="1">
      <alignment horizontal="center" vertical="center" wrapText="1"/>
    </xf>
    <xf numFmtId="0" fontId="19" fillId="9" borderId="21" xfId="0" applyFont="1" applyFill="1" applyBorder="1" applyAlignment="1" applyProtection="1">
      <alignment horizontal="center" vertical="center" textRotation="90" wrapText="1"/>
    </xf>
    <xf numFmtId="0" fontId="19" fillId="9" borderId="72" xfId="0" applyFont="1" applyFill="1" applyBorder="1" applyAlignment="1" applyProtection="1">
      <alignment horizontal="center" vertical="center" textRotation="90" wrapText="1"/>
    </xf>
    <xf numFmtId="49" fontId="13" fillId="6" borderId="66" xfId="0" applyNumberFormat="1" applyFont="1" applyFill="1" applyBorder="1" applyAlignment="1" applyProtection="1">
      <alignment horizontal="center" vertical="center" wrapText="1"/>
    </xf>
    <xf numFmtId="49" fontId="13" fillId="6" borderId="67" xfId="0" applyNumberFormat="1" applyFont="1" applyFill="1" applyBorder="1" applyAlignment="1" applyProtection="1">
      <alignment horizontal="center" vertical="center" wrapText="1"/>
    </xf>
    <xf numFmtId="49" fontId="13" fillId="6" borderId="68" xfId="0" applyNumberFormat="1" applyFont="1" applyFill="1" applyBorder="1" applyAlignment="1" applyProtection="1">
      <alignment horizontal="center" vertical="center" wrapText="1"/>
    </xf>
    <xf numFmtId="49" fontId="19" fillId="6" borderId="69" xfId="0" applyNumberFormat="1" applyFont="1" applyFill="1" applyBorder="1" applyAlignment="1" applyProtection="1">
      <alignment horizontal="center" vertical="center" textRotation="90" wrapText="1"/>
    </xf>
    <xf numFmtId="49" fontId="19" fillId="6" borderId="71" xfId="0" applyNumberFormat="1" applyFont="1" applyFill="1" applyBorder="1" applyAlignment="1" applyProtection="1">
      <alignment horizontal="center" vertical="center" textRotation="90" wrapText="1"/>
    </xf>
    <xf numFmtId="0" fontId="19" fillId="6" borderId="21" xfId="0" applyFont="1" applyFill="1" applyBorder="1" applyAlignment="1" applyProtection="1">
      <alignment horizontal="center" vertical="center" wrapText="1"/>
    </xf>
    <xf numFmtId="0" fontId="19" fillId="6" borderId="72" xfId="0" applyFont="1" applyFill="1" applyBorder="1" applyAlignment="1" applyProtection="1">
      <alignment horizontal="center" vertical="center" wrapText="1"/>
    </xf>
    <xf numFmtId="0" fontId="19" fillId="6" borderId="21" xfId="0" applyFont="1" applyFill="1" applyBorder="1" applyAlignment="1" applyProtection="1">
      <alignment horizontal="center" vertical="center" textRotation="90"/>
    </xf>
    <xf numFmtId="0" fontId="19" fillId="6" borderId="72" xfId="0" applyFont="1" applyFill="1" applyBorder="1" applyAlignment="1" applyProtection="1">
      <alignment horizontal="center" vertical="center" textRotation="90"/>
    </xf>
    <xf numFmtId="38" fontId="19" fillId="6" borderId="21" xfId="2" applyNumberFormat="1" applyFont="1" applyFill="1" applyBorder="1" applyAlignment="1" applyProtection="1">
      <alignment horizontal="center" vertical="center" wrapText="1"/>
    </xf>
    <xf numFmtId="38" fontId="19" fillId="6" borderId="72" xfId="2" applyNumberFormat="1" applyFont="1" applyFill="1" applyBorder="1" applyAlignment="1" applyProtection="1">
      <alignment horizontal="center" vertical="center" wrapText="1"/>
    </xf>
    <xf numFmtId="38" fontId="19" fillId="6" borderId="70" xfId="2" applyNumberFormat="1" applyFont="1" applyFill="1" applyBorder="1" applyAlignment="1" applyProtection="1">
      <alignment horizontal="center" vertical="center" wrapText="1"/>
    </xf>
    <xf numFmtId="38" fontId="19" fillId="6" borderId="73" xfId="2" applyNumberFormat="1" applyFont="1" applyFill="1" applyBorder="1" applyAlignment="1" applyProtection="1">
      <alignment horizontal="center" vertical="center" wrapText="1"/>
    </xf>
    <xf numFmtId="0" fontId="24" fillId="6" borderId="66" xfId="0" applyFont="1" applyFill="1" applyBorder="1" applyAlignment="1" applyProtection="1">
      <alignment horizontal="center" vertical="center" wrapText="1"/>
    </xf>
    <xf numFmtId="0" fontId="24" fillId="6" borderId="67" xfId="0" applyFont="1" applyFill="1" applyBorder="1" applyAlignment="1" applyProtection="1">
      <alignment horizontal="center" vertical="center" wrapText="1"/>
    </xf>
    <xf numFmtId="0" fontId="24" fillId="6" borderId="68" xfId="0" applyFont="1" applyFill="1" applyBorder="1" applyAlignment="1" applyProtection="1">
      <alignment horizontal="center" vertical="center" wrapText="1"/>
    </xf>
    <xf numFmtId="38" fontId="13" fillId="6" borderId="71" xfId="2" applyNumberFormat="1" applyFont="1" applyFill="1" applyBorder="1" applyAlignment="1">
      <alignment horizontal="center" vertical="center" wrapText="1"/>
    </xf>
    <xf numFmtId="38" fontId="13" fillId="6" borderId="73" xfId="2" applyNumberFormat="1" applyFont="1" applyFill="1" applyBorder="1" applyAlignment="1">
      <alignment horizontal="center" vertical="center" wrapText="1"/>
    </xf>
    <xf numFmtId="38" fontId="13" fillId="6" borderId="66" xfId="2" applyNumberFormat="1" applyFont="1" applyFill="1" applyBorder="1" applyAlignment="1">
      <alignment horizontal="center" vertical="center" wrapText="1"/>
    </xf>
    <xf numFmtId="38" fontId="13" fillId="6" borderId="68" xfId="2" applyNumberFormat="1" applyFont="1" applyFill="1" applyBorder="1" applyAlignment="1">
      <alignment horizontal="center" vertical="center" wrapText="1"/>
    </xf>
    <xf numFmtId="38" fontId="39" fillId="6" borderId="79" xfId="2" applyNumberFormat="1" applyFont="1" applyFill="1" applyBorder="1" applyAlignment="1">
      <alignment horizontal="left" vertical="center" wrapText="1"/>
    </xf>
    <xf numFmtId="38" fontId="39" fillId="6" borderId="80" xfId="2" applyNumberFormat="1" applyFont="1" applyFill="1" applyBorder="1" applyAlignment="1">
      <alignment horizontal="left" vertical="center" wrapText="1"/>
    </xf>
    <xf numFmtId="38" fontId="39" fillId="6" borderId="81" xfId="2" applyNumberFormat="1" applyFont="1" applyFill="1" applyBorder="1" applyAlignment="1">
      <alignment horizontal="left" vertical="center" wrapText="1"/>
    </xf>
    <xf numFmtId="38" fontId="39" fillId="2" borderId="36" xfId="2" applyNumberFormat="1" applyFont="1" applyFill="1" applyBorder="1" applyAlignment="1">
      <alignment horizontal="left" vertical="center" wrapText="1"/>
    </xf>
    <xf numFmtId="38" fontId="39" fillId="2" borderId="37" xfId="2" applyNumberFormat="1" applyFont="1" applyFill="1" applyBorder="1" applyAlignment="1">
      <alignment horizontal="left" vertical="center" wrapText="1"/>
    </xf>
    <xf numFmtId="38" fontId="39" fillId="2" borderId="34" xfId="2" applyNumberFormat="1" applyFont="1" applyFill="1" applyBorder="1" applyAlignment="1">
      <alignment horizontal="left" vertical="center" wrapText="1"/>
    </xf>
    <xf numFmtId="38" fontId="39" fillId="7" borderId="66" xfId="2" applyNumberFormat="1" applyFont="1" applyFill="1" applyBorder="1" applyAlignment="1">
      <alignment horizontal="left" vertical="center" wrapText="1"/>
    </xf>
    <xf numFmtId="38" fontId="39" fillId="7" borderId="67" xfId="2" applyNumberFormat="1" applyFont="1" applyFill="1" applyBorder="1" applyAlignment="1">
      <alignment horizontal="left" vertical="center" wrapText="1"/>
    </xf>
    <xf numFmtId="38" fontId="39" fillId="13" borderId="19" xfId="2" applyNumberFormat="1" applyFont="1" applyFill="1" applyBorder="1" applyAlignment="1">
      <alignment horizontal="left" vertical="center" wrapText="1"/>
    </xf>
    <xf numFmtId="38" fontId="39" fillId="13" borderId="11" xfId="2" applyNumberFormat="1" applyFont="1" applyFill="1" applyBorder="1" applyAlignment="1">
      <alignment horizontal="left" vertical="center" wrapText="1"/>
    </xf>
    <xf numFmtId="38" fontId="39" fillId="13" borderId="48" xfId="2" applyNumberFormat="1" applyFont="1" applyFill="1" applyBorder="1" applyAlignment="1">
      <alignment horizontal="left" vertical="center" wrapText="1"/>
    </xf>
    <xf numFmtId="38" fontId="39" fillId="15" borderId="36" xfId="2" applyNumberFormat="1" applyFont="1" applyFill="1" applyBorder="1" applyAlignment="1">
      <alignment horizontal="left" vertical="center" wrapText="1"/>
    </xf>
    <xf numFmtId="38" fontId="39" fillId="15" borderId="37" xfId="2" applyNumberFormat="1" applyFont="1" applyFill="1" applyBorder="1" applyAlignment="1">
      <alignment horizontal="left" vertical="center" wrapText="1"/>
    </xf>
    <xf numFmtId="38" fontId="39" fillId="15" borderId="34" xfId="2" applyNumberFormat="1" applyFont="1" applyFill="1" applyBorder="1" applyAlignment="1">
      <alignment horizontal="left" vertical="center" wrapText="1"/>
    </xf>
  </cellXfs>
  <cellStyles count="6">
    <cellStyle name="Ezres" xfId="2" builtinId="3"/>
    <cellStyle name="költségvetési tábla" xfId="3"/>
    <cellStyle name="Normál" xfId="0" builtinId="0"/>
    <cellStyle name="Oszlopszint_1" xfId="1" builtinId="2" iLevel="0"/>
    <cellStyle name="számérték" xfId="4"/>
    <cellStyle name="Százalék" xfId="5" builtinId="5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2B800"/>
      <color rgb="FF2F34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tabSelected="1" view="pageBreakPreview" zoomScale="90" zoomScaleNormal="80" zoomScaleSheetLayoutView="90" workbookViewId="0">
      <selection activeCell="M3" sqref="M3"/>
    </sheetView>
  </sheetViews>
  <sheetFormatPr defaultColWidth="9.140625" defaultRowHeight="12.75" x14ac:dyDescent="0.2"/>
  <cols>
    <col min="1" max="1" width="51.5703125" style="40" customWidth="1"/>
    <col min="2" max="2" width="3.85546875" style="64" customWidth="1"/>
    <col min="3" max="3" width="15.28515625" style="88" customWidth="1"/>
    <col min="4" max="4" width="15.28515625" style="40" customWidth="1"/>
    <col min="5" max="5" width="12.140625" style="67" customWidth="1"/>
    <col min="6" max="6" width="15.28515625" style="40" customWidth="1"/>
    <col min="7" max="7" width="2.140625" style="38" customWidth="1"/>
    <col min="8" max="8" width="51.42578125" style="40" customWidth="1"/>
    <col min="9" max="9" width="3.5703125" style="64" customWidth="1"/>
    <col min="10" max="11" width="15.28515625" style="40" customWidth="1"/>
    <col min="12" max="12" width="12.140625" style="67" customWidth="1"/>
    <col min="13" max="13" width="15.28515625" style="38" customWidth="1"/>
    <col min="14" max="16384" width="9.140625" style="40"/>
  </cols>
  <sheetData>
    <row r="1" spans="1:13" ht="21" customHeight="1" thickTop="1" x14ac:dyDescent="0.2">
      <c r="A1" s="1506" t="s">
        <v>0</v>
      </c>
      <c r="B1" s="1507"/>
      <c r="C1" s="1">
        <v>2016</v>
      </c>
      <c r="D1" s="1"/>
      <c r="E1" s="1"/>
      <c r="F1" s="1503"/>
      <c r="G1" s="186"/>
      <c r="H1" s="1506" t="s">
        <v>3</v>
      </c>
      <c r="I1" s="1507"/>
      <c r="J1" s="1">
        <v>2016</v>
      </c>
      <c r="K1" s="1"/>
      <c r="L1" s="1"/>
      <c r="M1" s="1503"/>
    </row>
    <row r="2" spans="1:13" s="39" customFormat="1" ht="28.5" customHeight="1" thickBot="1" x14ac:dyDescent="0.25">
      <c r="A2" s="1508"/>
      <c r="B2" s="1509"/>
      <c r="C2" s="1398" t="s">
        <v>1481</v>
      </c>
      <c r="D2" s="1399" t="s">
        <v>1482</v>
      </c>
      <c r="E2" s="1399" t="s">
        <v>1538</v>
      </c>
      <c r="F2" s="1400" t="s">
        <v>1782</v>
      </c>
      <c r="G2" s="187"/>
      <c r="H2" s="1508"/>
      <c r="I2" s="1509"/>
      <c r="J2" s="1398" t="s">
        <v>1481</v>
      </c>
      <c r="K2" s="1399" t="s">
        <v>1482</v>
      </c>
      <c r="L2" s="1399" t="s">
        <v>1538</v>
      </c>
      <c r="M2" s="1400" t="s">
        <v>1782</v>
      </c>
    </row>
    <row r="3" spans="1:13" ht="28.5" customHeight="1" thickTop="1" x14ac:dyDescent="0.2">
      <c r="A3" s="1401" t="s">
        <v>4</v>
      </c>
      <c r="B3" s="1402"/>
      <c r="C3" s="1403">
        <f>SUM(C4:C8)</f>
        <v>1155606181</v>
      </c>
      <c r="D3" s="1403">
        <f>SUM(D4:D8)</f>
        <v>1313095224</v>
      </c>
      <c r="E3" s="1404">
        <f>SUM(D3-C3)</f>
        <v>157489043</v>
      </c>
      <c r="F3" s="1405">
        <f>SUM(F4:F8)</f>
        <v>1047709581</v>
      </c>
      <c r="G3" s="188"/>
      <c r="H3" s="1401" t="s">
        <v>5</v>
      </c>
      <c r="I3" s="1406"/>
      <c r="J3" s="1403">
        <f>SUM(J4,J7,J11,J12)</f>
        <v>866313182</v>
      </c>
      <c r="K3" s="1403">
        <f>SUM(K4,K7,K11,K12)</f>
        <v>1096969237</v>
      </c>
      <c r="L3" s="1404">
        <f>SUM(L4,L7,L11,L12)</f>
        <v>230656055</v>
      </c>
      <c r="M3" s="1405">
        <f>SUM(M4,M7,M11,M12)</f>
        <v>863875932</v>
      </c>
    </row>
    <row r="4" spans="1:13" ht="18.75" customHeight="1" x14ac:dyDescent="0.2">
      <c r="A4" s="659" t="s">
        <v>1192</v>
      </c>
      <c r="B4" s="285" t="s">
        <v>774</v>
      </c>
      <c r="C4" s="1428">
        <f>SUM('04 KI ÖSSZ'!P5)</f>
        <v>313623432</v>
      </c>
      <c r="D4" s="286">
        <f>SUM('04 KI ÖSSZ'!Q5)</f>
        <v>318970323</v>
      </c>
      <c r="E4" s="287">
        <f>SUM(D4-C4)</f>
        <v>5346891</v>
      </c>
      <c r="F4" s="660">
        <f>SUM(A33+'04 KI ÖSSZ'!R5)</f>
        <v>230364740</v>
      </c>
      <c r="G4" s="45"/>
      <c r="H4" s="659" t="s">
        <v>1517</v>
      </c>
      <c r="I4" s="285" t="s">
        <v>153</v>
      </c>
      <c r="J4" s="1428">
        <f>SUM('03 BE ÖSSZ'!P9)</f>
        <v>331255732</v>
      </c>
      <c r="K4" s="286">
        <f>SUM('03 BE ÖSSZ'!Q9)</f>
        <v>358572181</v>
      </c>
      <c r="L4" s="287">
        <f t="shared" ref="L4:L12" si="0">SUM(K4-J4)</f>
        <v>27316449</v>
      </c>
      <c r="M4" s="660">
        <f>SUM('03 BE ÖSSZ'!R9)</f>
        <v>289934579</v>
      </c>
    </row>
    <row r="5" spans="1:13" ht="18.75" customHeight="1" x14ac:dyDescent="0.2">
      <c r="A5" s="659" t="s">
        <v>1242</v>
      </c>
      <c r="B5" s="285" t="s">
        <v>775</v>
      </c>
      <c r="C5" s="1428">
        <f>SUM('04 KI ÖSSZ'!P6)</f>
        <v>89538956</v>
      </c>
      <c r="D5" s="286">
        <f>SUM('04 KI ÖSSZ'!Q6)</f>
        <v>91538957</v>
      </c>
      <c r="E5" s="287">
        <f t="shared" ref="E5:E25" si="1">SUM(D5-C5)</f>
        <v>2000001</v>
      </c>
      <c r="F5" s="660">
        <f>SUM('04 KI ÖSSZ'!R6)</f>
        <v>68142839</v>
      </c>
      <c r="G5" s="45"/>
      <c r="H5" s="681" t="s">
        <v>1443</v>
      </c>
      <c r="I5" s="288"/>
      <c r="J5" s="292">
        <f>SUM('03 BE ÖSSZ'!D3)</f>
        <v>292405732</v>
      </c>
      <c r="K5" s="289">
        <f>SUM('03 BE ÖSSZ'!E3)</f>
        <v>341503247</v>
      </c>
      <c r="L5" s="290">
        <f t="shared" si="0"/>
        <v>49097515</v>
      </c>
      <c r="M5" s="682">
        <f>SUM('03 BE ÖSSZ'!F3)</f>
        <v>272865645</v>
      </c>
    </row>
    <row r="6" spans="1:13" ht="18.75" customHeight="1" x14ac:dyDescent="0.2">
      <c r="A6" s="659" t="s">
        <v>1525</v>
      </c>
      <c r="B6" s="285" t="s">
        <v>840</v>
      </c>
      <c r="C6" s="1428">
        <f>SUM('04 KI ÖSSZ'!P12)</f>
        <v>267359000</v>
      </c>
      <c r="D6" s="286">
        <f>SUM('04 KI ÖSSZ'!Q12)</f>
        <v>297134000</v>
      </c>
      <c r="E6" s="287">
        <f t="shared" si="1"/>
        <v>29775000</v>
      </c>
      <c r="F6" s="660">
        <f>SUM('04 KI ÖSSZ'!R12)</f>
        <v>232704175</v>
      </c>
      <c r="G6" s="45"/>
      <c r="H6" s="683" t="s">
        <v>1484</v>
      </c>
      <c r="I6" s="288"/>
      <c r="J6" s="292">
        <f>SUM('03 BE ÖSSZ'!D8)</f>
        <v>38850000</v>
      </c>
      <c r="K6" s="289">
        <f>SUM('03 BE ÖSSZ'!E8)</f>
        <v>16205040</v>
      </c>
      <c r="L6" s="290">
        <f t="shared" si="0"/>
        <v>-22644960</v>
      </c>
      <c r="M6" s="682">
        <f>SUM('03 BE ÖSSZ'!F8)</f>
        <v>16205040</v>
      </c>
    </row>
    <row r="7" spans="1:13" ht="18.75" customHeight="1" x14ac:dyDescent="0.2">
      <c r="A7" s="659" t="s">
        <v>1526</v>
      </c>
      <c r="B7" s="285" t="s">
        <v>976</v>
      </c>
      <c r="C7" s="1428">
        <f>SUM('04 KI ÖSSZ'!P21)</f>
        <v>15800000</v>
      </c>
      <c r="D7" s="286">
        <f>SUM('04 KI ÖSSZ'!Q21)</f>
        <v>15800000</v>
      </c>
      <c r="E7" s="287">
        <f t="shared" si="1"/>
        <v>0</v>
      </c>
      <c r="F7" s="660">
        <f>SUM('04 KI ÖSSZ'!R21)</f>
        <v>8016523</v>
      </c>
      <c r="G7" s="45"/>
      <c r="H7" s="659" t="s">
        <v>1518</v>
      </c>
      <c r="I7" s="285" t="s">
        <v>482</v>
      </c>
      <c r="J7" s="1428">
        <f>SUM('03 BE ÖSSZ'!P22)</f>
        <v>503700000</v>
      </c>
      <c r="K7" s="286">
        <f>SUM('03 BE ÖSSZ'!Q22)</f>
        <v>703020000</v>
      </c>
      <c r="L7" s="287">
        <f t="shared" si="0"/>
        <v>199320000</v>
      </c>
      <c r="M7" s="660">
        <f>SUM('03 BE ÖSSZ'!R22)</f>
        <v>510795614</v>
      </c>
    </row>
    <row r="8" spans="1:13" ht="18.75" customHeight="1" x14ac:dyDescent="0.2">
      <c r="A8" s="659" t="s">
        <v>1527</v>
      </c>
      <c r="B8" s="285" t="s">
        <v>1028</v>
      </c>
      <c r="C8" s="1428">
        <f>SUM(C9,C12)</f>
        <v>469284793</v>
      </c>
      <c r="D8" s="286">
        <f>SUM(D9,D12)</f>
        <v>589651944</v>
      </c>
      <c r="E8" s="287">
        <f t="shared" si="1"/>
        <v>120367151</v>
      </c>
      <c r="F8" s="660">
        <f>SUM('04 KI ÖSSZ'!R28)</f>
        <v>508481304</v>
      </c>
      <c r="G8" s="45"/>
      <c r="H8" s="684" t="s">
        <v>1597</v>
      </c>
      <c r="I8" s="291"/>
      <c r="J8" s="292">
        <f>SUM('03 BE ÖSSZ'!D19)</f>
        <v>180000000</v>
      </c>
      <c r="K8" s="292">
        <f>SUM('03 BE ÖSSZ'!E19)</f>
        <v>362000000</v>
      </c>
      <c r="L8" s="290">
        <f t="shared" si="0"/>
        <v>182000000</v>
      </c>
      <c r="M8" s="685">
        <f>SUM('03 BE ÖSSZ'!F19)</f>
        <v>178149069</v>
      </c>
    </row>
    <row r="9" spans="1:13" ht="18.75" customHeight="1" x14ac:dyDescent="0.2">
      <c r="A9" s="661" t="s">
        <v>1022</v>
      </c>
      <c r="B9" s="293"/>
      <c r="C9" s="1432">
        <f>SUM('04 KI ÖSSZ'!D25)</f>
        <v>328217793</v>
      </c>
      <c r="D9" s="294">
        <f>SUM('04 KI ÖSSZ'!Q25)</f>
        <v>373180362</v>
      </c>
      <c r="E9" s="290">
        <f t="shared" si="1"/>
        <v>44962569</v>
      </c>
      <c r="F9" s="662">
        <f>SUM('04 KI ÖSSZ'!R25)</f>
        <v>373180362</v>
      </c>
      <c r="G9" s="45"/>
      <c r="H9" s="684" t="s">
        <v>1598</v>
      </c>
      <c r="I9" s="291"/>
      <c r="J9" s="292">
        <f>SUM('03 BE ÖSSZ'!D20)</f>
        <v>318000000</v>
      </c>
      <c r="K9" s="292">
        <f>SUM('03 BE ÖSSZ'!E20)</f>
        <v>335300000</v>
      </c>
      <c r="L9" s="290">
        <f t="shared" si="0"/>
        <v>17300000</v>
      </c>
      <c r="M9" s="685">
        <f>SUM('03 BE ÖSSZ'!F20)</f>
        <v>326889156</v>
      </c>
    </row>
    <row r="10" spans="1:13" ht="18.75" customHeight="1" x14ac:dyDescent="0.2">
      <c r="A10" s="663" t="s">
        <v>1531</v>
      </c>
      <c r="B10" s="295"/>
      <c r="C10" s="1433">
        <f>SUM(Önkorm.!D546)</f>
        <v>157088793</v>
      </c>
      <c r="D10" s="296">
        <f>SUM('04 KI ÖSSZ'!E26)</f>
        <v>216180126</v>
      </c>
      <c r="E10" s="290">
        <f t="shared" si="1"/>
        <v>59091333</v>
      </c>
      <c r="F10" s="664">
        <f>SUM('04 KI ÖSSZ'!R26)</f>
        <v>216180126</v>
      </c>
      <c r="G10" s="45"/>
      <c r="H10" s="684" t="s">
        <v>1599</v>
      </c>
      <c r="I10" s="297"/>
      <c r="J10" s="292">
        <f>SUM('03 BE ÖSSZ'!D21)</f>
        <v>5700000</v>
      </c>
      <c r="K10" s="292">
        <f>SUM('03 BE ÖSSZ'!E21)</f>
        <v>5720000</v>
      </c>
      <c r="L10" s="290">
        <f t="shared" si="0"/>
        <v>20000</v>
      </c>
      <c r="M10" s="685">
        <f>SUM('03 BE ÖSSZ'!F21)</f>
        <v>5757389</v>
      </c>
    </row>
    <row r="11" spans="1:13" ht="18.75" customHeight="1" x14ac:dyDescent="0.2">
      <c r="A11" s="663" t="s">
        <v>1532</v>
      </c>
      <c r="B11" s="295"/>
      <c r="C11" s="1433">
        <f>SUM(Önkorm.!D547)</f>
        <v>171129000</v>
      </c>
      <c r="D11" s="296">
        <f>SUM('06 tartalékok'!C4)</f>
        <v>157000236</v>
      </c>
      <c r="E11" s="290">
        <f t="shared" si="1"/>
        <v>-14128764</v>
      </c>
      <c r="F11" s="664">
        <f>SUM('04 KI ÖSSZ'!R27)</f>
        <v>157000236</v>
      </c>
      <c r="G11" s="45"/>
      <c r="H11" s="659" t="s">
        <v>5</v>
      </c>
      <c r="I11" s="285" t="s">
        <v>547</v>
      </c>
      <c r="J11" s="1428">
        <f>SUM('03 BE ÖSSZ'!P23)</f>
        <v>31357450</v>
      </c>
      <c r="K11" s="286">
        <f>SUM('03 BE ÖSSZ'!Q23)</f>
        <v>31612056</v>
      </c>
      <c r="L11" s="287">
        <f t="shared" si="0"/>
        <v>254606</v>
      </c>
      <c r="M11" s="660">
        <f>SUM('03 BE ÖSSZ'!R23)</f>
        <v>59143526</v>
      </c>
    </row>
    <row r="12" spans="1:13" ht="18.75" customHeight="1" thickBot="1" x14ac:dyDescent="0.25">
      <c r="A12" s="665" t="s">
        <v>1600</v>
      </c>
      <c r="B12" s="666"/>
      <c r="C12" s="667">
        <f>SUM(Önkorm.!D469,Önkorm.!D474,Önkorm.!D476,Önkorm.!D477,Önkorm.!D488,Önkorm.!D499,Önkorm.!D510,Önkorm.!D512,Önkorm.!D524,Önkorm.!D525,Önkorm.!D526,Önkorm.!D527)</f>
        <v>141067000</v>
      </c>
      <c r="D12" s="667">
        <f>SUM(Önkorm.!E469,Önkorm.!E474,Önkorm.!E476,Önkorm.!E477,Önkorm.!E488,Önkorm.!E499,Önkorm.!E510,Önkorm.!E512,Önkorm.!E524,Önkorm.!E525,Önkorm.!E526,Önkorm.!E527)</f>
        <v>216471582</v>
      </c>
      <c r="E12" s="668">
        <f t="shared" si="1"/>
        <v>75404582</v>
      </c>
      <c r="F12" s="669">
        <f>SUM('04 KI ÖSSZ'!R22:R24)</f>
        <v>135300942</v>
      </c>
      <c r="G12" s="44"/>
      <c r="H12" s="672" t="s">
        <v>1519</v>
      </c>
      <c r="I12" s="673" t="s">
        <v>617</v>
      </c>
      <c r="J12" s="1434">
        <f>SUM('03 BE ÖSSZ'!P35)</f>
        <v>0</v>
      </c>
      <c r="K12" s="674">
        <f>SUM('03 BE ÖSSZ'!Q35)</f>
        <v>3765000</v>
      </c>
      <c r="L12" s="675">
        <f t="shared" si="0"/>
        <v>3765000</v>
      </c>
      <c r="M12" s="676">
        <f>SUM('03 BE ÖSSZ'!R35)</f>
        <v>4002213</v>
      </c>
    </row>
    <row r="13" spans="1:13" ht="28.5" customHeight="1" thickTop="1" x14ac:dyDescent="0.2">
      <c r="A13" s="1401" t="s">
        <v>6</v>
      </c>
      <c r="B13" s="1407"/>
      <c r="C13" s="1403">
        <f>SUM(C14:C16)</f>
        <v>114049000</v>
      </c>
      <c r="D13" s="1403">
        <f>SUM(D14:D16)</f>
        <v>197317367</v>
      </c>
      <c r="E13" s="1404">
        <f t="shared" si="1"/>
        <v>83268367</v>
      </c>
      <c r="F13" s="1405">
        <f>SUM(F14:F16)</f>
        <v>28522024</v>
      </c>
      <c r="G13" s="188"/>
      <c r="H13" s="1401" t="s">
        <v>7</v>
      </c>
      <c r="I13" s="1408"/>
      <c r="J13" s="1403">
        <f>SUM(J14:J16)</f>
        <v>44000000</v>
      </c>
      <c r="K13" s="1403">
        <f>SUM(K14:K16)</f>
        <v>44538000</v>
      </c>
      <c r="L13" s="1404">
        <f t="shared" ref="L13:L26" si="2">SUM(K13-J13)</f>
        <v>538000</v>
      </c>
      <c r="M13" s="1405">
        <f>SUM(M14:M16)</f>
        <v>44538000</v>
      </c>
    </row>
    <row r="14" spans="1:13" ht="18.75" customHeight="1" x14ac:dyDescent="0.2">
      <c r="A14" s="659" t="s">
        <v>1528</v>
      </c>
      <c r="B14" s="285" t="s">
        <v>1048</v>
      </c>
      <c r="C14" s="1428">
        <f>SUM('04 KI ÖSSZ'!P36)</f>
        <v>112382000</v>
      </c>
      <c r="D14" s="286">
        <f>SUM('04 KI ÖSSZ'!Q36)</f>
        <v>167530835</v>
      </c>
      <c r="E14" s="287">
        <f t="shared" si="1"/>
        <v>55148835</v>
      </c>
      <c r="F14" s="660">
        <f>SUM('04 KI ÖSSZ'!R36)</f>
        <v>25311888</v>
      </c>
      <c r="G14" s="686"/>
      <c r="H14" s="659" t="s">
        <v>1520</v>
      </c>
      <c r="I14" s="285" t="s">
        <v>228</v>
      </c>
      <c r="J14" s="1428">
        <f>SUM('03 BE ÖSSZ'!P15)</f>
        <v>44000000</v>
      </c>
      <c r="K14" s="286">
        <f>SUM('03 BE ÖSSZ'!Q15)</f>
        <v>44538000</v>
      </c>
      <c r="L14" s="287">
        <f t="shared" si="2"/>
        <v>538000</v>
      </c>
      <c r="M14" s="660">
        <f>SUM('03 BE ÖSSZ'!R15)</f>
        <v>44538000</v>
      </c>
    </row>
    <row r="15" spans="1:13" ht="18.75" customHeight="1" x14ac:dyDescent="0.2">
      <c r="A15" s="659" t="s">
        <v>1529</v>
      </c>
      <c r="B15" s="285" t="s">
        <v>1058</v>
      </c>
      <c r="C15" s="1428">
        <f>SUM('04 KI ÖSSZ'!P41)</f>
        <v>0</v>
      </c>
      <c r="D15" s="286">
        <f>SUM('04 KI ÖSSZ'!Q41)</f>
        <v>29766532.000000004</v>
      </c>
      <c r="E15" s="287">
        <f t="shared" si="1"/>
        <v>29766532.000000004</v>
      </c>
      <c r="F15" s="660">
        <f>SUM('04 KI ÖSSZ'!R41)</f>
        <v>3190136</v>
      </c>
      <c r="G15" s="45"/>
      <c r="H15" s="659" t="s">
        <v>1521</v>
      </c>
      <c r="I15" s="285" t="s">
        <v>565</v>
      </c>
      <c r="J15" s="1428">
        <f>SUM('03 BE ÖSSZ'!P29)</f>
        <v>0</v>
      </c>
      <c r="K15" s="286">
        <f>SUM('03 BE ÖSSZ'!Q29)</f>
        <v>0</v>
      </c>
      <c r="L15" s="287">
        <f t="shared" si="2"/>
        <v>0</v>
      </c>
      <c r="M15" s="660">
        <f>SUM('03 BE ÖSSZ'!R29)</f>
        <v>0</v>
      </c>
    </row>
    <row r="16" spans="1:13" ht="18.75" customHeight="1" x14ac:dyDescent="0.2">
      <c r="A16" s="659" t="s">
        <v>1530</v>
      </c>
      <c r="B16" s="285" t="s">
        <v>1071</v>
      </c>
      <c r="C16" s="1428">
        <f>SUM('04 KI ÖSSZ'!P51)</f>
        <v>1667000</v>
      </c>
      <c r="D16" s="286">
        <f>SUM('04 KI ÖSSZ'!Q51)</f>
        <v>20000</v>
      </c>
      <c r="E16" s="287">
        <f t="shared" si="1"/>
        <v>-1647000</v>
      </c>
      <c r="F16" s="660">
        <f>SUM('04 KI ÖSSZ'!R51)</f>
        <v>20000</v>
      </c>
      <c r="G16" s="45"/>
      <c r="H16" s="659" t="s">
        <v>1522</v>
      </c>
      <c r="I16" s="285" t="s">
        <v>649</v>
      </c>
      <c r="J16" s="1428">
        <f>SUM('03 BE ÖSSZ'!P41)</f>
        <v>0</v>
      </c>
      <c r="K16" s="286">
        <f>SUM('03 BE ÖSSZ'!Q41)</f>
        <v>0</v>
      </c>
      <c r="L16" s="287">
        <f t="shared" si="2"/>
        <v>0</v>
      </c>
      <c r="M16" s="660">
        <f>SUM('03 BE ÖSSZ'!R41)</f>
        <v>0</v>
      </c>
    </row>
    <row r="17" spans="1:13" ht="28.5" customHeight="1" thickBot="1" x14ac:dyDescent="0.25">
      <c r="A17" s="1409" t="s">
        <v>8</v>
      </c>
      <c r="B17" s="1410"/>
      <c r="C17" s="1411">
        <f>SUM(C3,C13)</f>
        <v>1269655181</v>
      </c>
      <c r="D17" s="1411">
        <f>SUM(D3,D13)</f>
        <v>1510412591</v>
      </c>
      <c r="E17" s="1412">
        <f t="shared" si="1"/>
        <v>240757410</v>
      </c>
      <c r="F17" s="1413">
        <f>SUM(F3+F13)</f>
        <v>1076231605</v>
      </c>
      <c r="G17" s="1436"/>
      <c r="H17" s="1409" t="s">
        <v>9</v>
      </c>
      <c r="I17" s="1414"/>
      <c r="J17" s="1411">
        <f>SUM(J3,J13)</f>
        <v>910313182</v>
      </c>
      <c r="K17" s="1411">
        <f>SUM(K3,K13)</f>
        <v>1141507237</v>
      </c>
      <c r="L17" s="1412">
        <f t="shared" si="2"/>
        <v>231194055</v>
      </c>
      <c r="M17" s="1413">
        <f>SUM(M3+M13)</f>
        <v>908413932</v>
      </c>
    </row>
    <row r="18" spans="1:13" ht="30.75" customHeight="1" thickTop="1" x14ac:dyDescent="0.2">
      <c r="A18" s="655" t="s">
        <v>10</v>
      </c>
      <c r="B18" s="670" t="s">
        <v>1146</v>
      </c>
      <c r="C18" s="1427">
        <f>SUM(C19,C21,C22,C23)</f>
        <v>425600989</v>
      </c>
      <c r="D18" s="656">
        <f>SUM(D19,D21,D22,D23)</f>
        <v>455487498</v>
      </c>
      <c r="E18" s="657">
        <f t="shared" si="1"/>
        <v>29886509</v>
      </c>
      <c r="F18" s="658">
        <f>SUM('04 KI ÖSSZ'!R58)</f>
        <v>332484945</v>
      </c>
      <c r="G18" s="188"/>
      <c r="H18" s="687" t="s">
        <v>1523</v>
      </c>
      <c r="I18" s="670" t="s">
        <v>725</v>
      </c>
      <c r="J18" s="1427">
        <f>SUM(J19,J22,J23,J24)</f>
        <v>784942989</v>
      </c>
      <c r="K18" s="656">
        <f>SUM(K19,K22,K23,K24)</f>
        <v>824392852</v>
      </c>
      <c r="L18" s="657">
        <f t="shared" si="2"/>
        <v>39449863</v>
      </c>
      <c r="M18" s="658">
        <f>SUM(M19,M22,M23,M24)</f>
        <v>697093504</v>
      </c>
    </row>
    <row r="19" spans="1:13" ht="18.75" customHeight="1" x14ac:dyDescent="0.2">
      <c r="A19" s="659" t="s">
        <v>1513</v>
      </c>
      <c r="B19" s="285"/>
      <c r="C19" s="1428">
        <f>SUM('04 KI ÖSSZ'!P53)</f>
        <v>425600989</v>
      </c>
      <c r="D19" s="286">
        <f>SUM('04 KI ÖSSZ'!Q53)</f>
        <v>455487498</v>
      </c>
      <c r="E19" s="287">
        <f t="shared" si="1"/>
        <v>29886509</v>
      </c>
      <c r="F19" s="660">
        <f>SUM('04 KI ÖSSZ'!R53)</f>
        <v>332484945</v>
      </c>
      <c r="G19" s="188"/>
      <c r="H19" s="659" t="s">
        <v>700</v>
      </c>
      <c r="I19" s="285"/>
      <c r="J19" s="1428">
        <f>SUM('03 BE ÖSSZ'!P49)</f>
        <v>784942989</v>
      </c>
      <c r="K19" s="286">
        <f>SUM('03 BE ÖSSZ'!Q43)</f>
        <v>824392852</v>
      </c>
      <c r="L19" s="287">
        <f t="shared" si="2"/>
        <v>39449863</v>
      </c>
      <c r="M19" s="660">
        <f>SUM('03 BE ÖSSZ'!R43)</f>
        <v>697093504</v>
      </c>
    </row>
    <row r="20" spans="1:13" ht="18.75" customHeight="1" x14ac:dyDescent="0.2">
      <c r="A20" s="661" t="s">
        <v>1533</v>
      </c>
      <c r="B20" s="298"/>
      <c r="C20" s="1429">
        <f>SUM('04 KI ÖSSZ'!P54)</f>
        <v>416179989</v>
      </c>
      <c r="D20" s="299">
        <f>SUM('04 KI ÖSSZ'!Q54)</f>
        <v>440941852</v>
      </c>
      <c r="E20" s="290">
        <f t="shared" si="1"/>
        <v>24761863</v>
      </c>
      <c r="F20" s="671">
        <f>SUM('04 KI ÖSSZ'!R54)</f>
        <v>323063504</v>
      </c>
      <c r="G20" s="189"/>
      <c r="H20" s="661" t="s">
        <v>1536</v>
      </c>
      <c r="I20" s="300"/>
      <c r="J20" s="1429">
        <f>SUM('03 BE ÖSSZ'!P45)</f>
        <v>416179989</v>
      </c>
      <c r="K20" s="299">
        <f>SUM('03 BE ÖSSZ'!Q45)</f>
        <v>440941852</v>
      </c>
      <c r="L20" s="290">
        <f t="shared" si="2"/>
        <v>24761863</v>
      </c>
      <c r="M20" s="688">
        <f>SUM('03 BE ÖSSZ'!R45)</f>
        <v>323063504</v>
      </c>
    </row>
    <row r="21" spans="1:13" ht="18.75" customHeight="1" x14ac:dyDescent="0.2">
      <c r="A21" s="659" t="s">
        <v>1534</v>
      </c>
      <c r="B21" s="285"/>
      <c r="C21" s="1428">
        <f>SUM('04 KI ÖSSZ'!D55)</f>
        <v>0</v>
      </c>
      <c r="D21" s="286">
        <f>SUM('04 KI ÖSSZ'!E55)</f>
        <v>0</v>
      </c>
      <c r="E21" s="287">
        <f t="shared" si="1"/>
        <v>0</v>
      </c>
      <c r="F21" s="660">
        <v>0</v>
      </c>
      <c r="G21" s="189"/>
      <c r="H21" s="661" t="s">
        <v>1524</v>
      </c>
      <c r="I21" s="293"/>
      <c r="J21" s="1429">
        <f>SUM('03 BE ÖSSZ'!P44)</f>
        <v>359342000</v>
      </c>
      <c r="K21" s="299">
        <f>SUM(Önkorm.!E307+'Polg. Hiv.'!E309+Óvoda!E306)</f>
        <v>372702000</v>
      </c>
      <c r="L21" s="290">
        <f t="shared" si="2"/>
        <v>13360000</v>
      </c>
      <c r="M21" s="688">
        <v>372702000</v>
      </c>
    </row>
    <row r="22" spans="1:13" ht="18.75" customHeight="1" x14ac:dyDescent="0.2">
      <c r="A22" s="659" t="s">
        <v>1141</v>
      </c>
      <c r="B22" s="285"/>
      <c r="C22" s="1428">
        <f>SUM('04 KI ÖSSZ'!D56)</f>
        <v>0</v>
      </c>
      <c r="D22" s="286">
        <f>SUM('04 KI ÖSSZ'!E56)</f>
        <v>0</v>
      </c>
      <c r="E22" s="287">
        <f t="shared" si="1"/>
        <v>0</v>
      </c>
      <c r="F22" s="660">
        <v>0</v>
      </c>
      <c r="G22" s="45"/>
      <c r="H22" s="659" t="s">
        <v>712</v>
      </c>
      <c r="I22" s="285"/>
      <c r="J22" s="1428">
        <f>SUM('03 BE ÖSSZ'!P46)</f>
        <v>0</v>
      </c>
      <c r="K22" s="286">
        <f>SUM('03 BE ÖSSZ'!Q46)</f>
        <v>0</v>
      </c>
      <c r="L22" s="287">
        <f t="shared" si="2"/>
        <v>0</v>
      </c>
      <c r="M22" s="660">
        <v>0</v>
      </c>
    </row>
    <row r="23" spans="1:13" s="41" customFormat="1" ht="18.75" customHeight="1" x14ac:dyDescent="0.2">
      <c r="A23" s="1418" t="s">
        <v>1143</v>
      </c>
      <c r="B23" s="1419"/>
      <c r="C23" s="1430">
        <f>SUM('04 KI ÖSSZ'!D57)</f>
        <v>0</v>
      </c>
      <c r="D23" s="1420">
        <f>SUM('04 KI ÖSSZ'!E57)</f>
        <v>0</v>
      </c>
      <c r="E23" s="1421">
        <f t="shared" si="1"/>
        <v>0</v>
      </c>
      <c r="F23" s="1422">
        <v>0</v>
      </c>
      <c r="G23" s="44"/>
      <c r="H23" s="659" t="s">
        <v>716</v>
      </c>
      <c r="I23" s="285"/>
      <c r="J23" s="1428">
        <f>SUM('03 BE ÖSSZ'!P48)</f>
        <v>0</v>
      </c>
      <c r="K23" s="286">
        <f>SUM('03 BE ÖSSZ'!Q48)</f>
        <v>0</v>
      </c>
      <c r="L23" s="287">
        <f t="shared" si="2"/>
        <v>0</v>
      </c>
      <c r="M23" s="660">
        <v>0</v>
      </c>
    </row>
    <row r="24" spans="1:13" ht="18.75" customHeight="1" thickBot="1" x14ac:dyDescent="0.25">
      <c r="A24" s="1423"/>
      <c r="B24" s="1424"/>
      <c r="C24" s="1424"/>
      <c r="D24" s="1424"/>
      <c r="E24" s="1425"/>
      <c r="F24" s="1426"/>
      <c r="G24" s="45"/>
      <c r="H24" s="672" t="s">
        <v>714</v>
      </c>
      <c r="I24" s="673"/>
      <c r="J24" s="1434">
        <f>SUM('03 BE ÖSSZ'!P47)</f>
        <v>0</v>
      </c>
      <c r="K24" s="674">
        <f>SUM('03 BE ÖSSZ'!Q47)</f>
        <v>0</v>
      </c>
      <c r="L24" s="675">
        <f t="shared" si="2"/>
        <v>0</v>
      </c>
      <c r="M24" s="676">
        <v>0</v>
      </c>
    </row>
    <row r="25" spans="1:13" ht="18.75" customHeight="1" thickTop="1" thickBot="1" x14ac:dyDescent="0.25">
      <c r="A25" s="677" t="s">
        <v>11</v>
      </c>
      <c r="B25" s="678"/>
      <c r="C25" s="1431">
        <v>-416179990</v>
      </c>
      <c r="D25" s="679">
        <f>SUM(D20)*(-1)</f>
        <v>-440941852</v>
      </c>
      <c r="E25" s="680">
        <f t="shared" si="1"/>
        <v>-24761862</v>
      </c>
      <c r="F25" s="679">
        <f>SUM(F20)*(-1)</f>
        <v>-323063504</v>
      </c>
      <c r="G25" s="45"/>
      <c r="H25" s="677" t="s">
        <v>11</v>
      </c>
      <c r="I25" s="678"/>
      <c r="J25" s="1435">
        <v>-416179990</v>
      </c>
      <c r="K25" s="689">
        <f>SUM(K20)*(-1)</f>
        <v>-440941852</v>
      </c>
      <c r="L25" s="690">
        <f t="shared" si="2"/>
        <v>-24761862</v>
      </c>
      <c r="M25" s="689">
        <f>SUM(M20)*(-1)</f>
        <v>-323063504</v>
      </c>
    </row>
    <row r="26" spans="1:13" ht="28.5" customHeight="1" thickTop="1" thickBot="1" x14ac:dyDescent="0.25">
      <c r="A26" s="1504" t="s">
        <v>12</v>
      </c>
      <c r="B26" s="1505"/>
      <c r="C26" s="1415">
        <f>SUM(C17,C18,C25)</f>
        <v>1279076180</v>
      </c>
      <c r="D26" s="1415">
        <f>SUM(D17,D18,D25)</f>
        <v>1524958237</v>
      </c>
      <c r="E26" s="1416">
        <f>SUM(E17,E18,E25)</f>
        <v>245882057</v>
      </c>
      <c r="F26" s="1417">
        <f>SUM(F17,F18,F25)</f>
        <v>1085653046</v>
      </c>
      <c r="G26" s="190"/>
      <c r="H26" s="1504" t="s">
        <v>13</v>
      </c>
      <c r="I26" s="1505"/>
      <c r="J26" s="1415">
        <f>SUM(J17,J18,J25)</f>
        <v>1279076181</v>
      </c>
      <c r="K26" s="1415">
        <f>SUM(K17,K18,K25)</f>
        <v>1524958237</v>
      </c>
      <c r="L26" s="1416">
        <f t="shared" si="2"/>
        <v>245882056</v>
      </c>
      <c r="M26" s="1417">
        <f>SUM(M17,M18,M25)</f>
        <v>1282443932</v>
      </c>
    </row>
    <row r="27" spans="1:13" s="42" customFormat="1" ht="18" customHeight="1" thickTop="1" x14ac:dyDescent="0.2">
      <c r="A27" s="40"/>
      <c r="B27" s="64"/>
      <c r="C27" s="88"/>
      <c r="D27" s="40"/>
      <c r="E27" s="67"/>
      <c r="F27" s="40"/>
      <c r="G27" s="47"/>
      <c r="H27" s="40"/>
      <c r="I27" s="64"/>
      <c r="J27" s="40"/>
      <c r="K27" s="40"/>
      <c r="L27" s="67"/>
      <c r="M27" s="38"/>
    </row>
    <row r="28" spans="1:13" s="38" customFormat="1" ht="18" customHeight="1" x14ac:dyDescent="0.2">
      <c r="A28" s="42"/>
      <c r="B28" s="65"/>
      <c r="C28" s="89"/>
      <c r="D28" s="42"/>
      <c r="E28" s="68"/>
      <c r="F28" s="42"/>
      <c r="G28" s="46"/>
      <c r="H28" s="40"/>
      <c r="I28" s="64"/>
      <c r="J28" s="40"/>
      <c r="K28" s="40"/>
      <c r="L28" s="67"/>
    </row>
    <row r="29" spans="1:13" x14ac:dyDescent="0.2">
      <c r="A29" s="38"/>
      <c r="B29" s="66"/>
      <c r="C29" s="63"/>
      <c r="D29" s="38"/>
      <c r="E29" s="69"/>
      <c r="F29" s="38"/>
    </row>
  </sheetData>
  <mergeCells count="6">
    <mergeCell ref="J1:M1"/>
    <mergeCell ref="C1:F1"/>
    <mergeCell ref="A26:B26"/>
    <mergeCell ref="H26:I26"/>
    <mergeCell ref="A1:B2"/>
    <mergeCell ref="H1:I2"/>
  </mergeCells>
  <phoneticPr fontId="5" type="noConversion"/>
  <conditionalFormatting sqref="J26">
    <cfRule type="expression" dxfId="1" priority="7">
      <formula>$J$26=$C$26</formula>
    </cfRule>
  </conditionalFormatting>
  <conditionalFormatting sqref="C26">
    <cfRule type="expression" dxfId="0" priority="8">
      <formula>$C$26=$J$26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8" scale="88" fitToHeight="0" pageOrder="overThenDown" orientation="landscape" r:id="rId1"/>
  <headerFooter>
    <oddHeader>&amp;C&amp;"Calibri Light,Félkövér"1. melléklet
Bevételek és kiadások mérlegszerű bemutatása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opLeftCell="D4" zoomScale="90" zoomScaleNormal="90" zoomScaleSheetLayoutView="80" workbookViewId="0">
      <selection activeCell="M13" sqref="M13"/>
    </sheetView>
  </sheetViews>
  <sheetFormatPr defaultColWidth="9.140625" defaultRowHeight="12.75" x14ac:dyDescent="0.2"/>
  <cols>
    <col min="1" max="1" width="5.5703125" style="33" customWidth="1"/>
    <col min="2" max="2" width="60.5703125" style="31" customWidth="1"/>
    <col min="3" max="14" width="14.28515625" style="31" customWidth="1"/>
    <col min="15" max="15" width="15.42578125" style="30" customWidth="1"/>
    <col min="16" max="16384" width="9.140625" style="31"/>
  </cols>
  <sheetData>
    <row r="1" spans="1:15" s="30" customFormat="1" ht="42" customHeight="1" thickTop="1" x14ac:dyDescent="0.2">
      <c r="A1" s="1582" t="s">
        <v>1178</v>
      </c>
      <c r="B1" s="1583"/>
      <c r="C1" s="1093" t="s">
        <v>1179</v>
      </c>
      <c r="D1" s="1087" t="s">
        <v>1180</v>
      </c>
      <c r="E1" s="1087" t="s">
        <v>1181</v>
      </c>
      <c r="F1" s="1087" t="s">
        <v>1182</v>
      </c>
      <c r="G1" s="1087" t="s">
        <v>1183</v>
      </c>
      <c r="H1" s="1087" t="s">
        <v>1184</v>
      </c>
      <c r="I1" s="1087" t="s">
        <v>1185</v>
      </c>
      <c r="J1" s="1087" t="s">
        <v>1186</v>
      </c>
      <c r="K1" s="1087" t="s">
        <v>1187</v>
      </c>
      <c r="L1" s="1087" t="s">
        <v>1188</v>
      </c>
      <c r="M1" s="1087" t="s">
        <v>1189</v>
      </c>
      <c r="N1" s="1087" t="s">
        <v>1190</v>
      </c>
      <c r="O1" s="1088" t="s">
        <v>1191</v>
      </c>
    </row>
    <row r="2" spans="1:15" s="30" customFormat="1" ht="23.25" customHeight="1" thickBot="1" x14ac:dyDescent="0.25">
      <c r="A2" s="1580" t="s">
        <v>1192</v>
      </c>
      <c r="B2" s="1581"/>
      <c r="C2" s="1095">
        <f>SUM(C3:C4)</f>
        <v>7220000</v>
      </c>
      <c r="D2" s="1091">
        <f t="shared" ref="D2:O2" si="0">SUM(D3:D4)</f>
        <v>7220000</v>
      </c>
      <c r="E2" s="1091">
        <f t="shared" si="0"/>
        <v>7220000</v>
      </c>
      <c r="F2" s="1091">
        <f t="shared" si="0"/>
        <v>7220000</v>
      </c>
      <c r="G2" s="1091">
        <f t="shared" si="0"/>
        <v>7220000</v>
      </c>
      <c r="H2" s="1091">
        <f t="shared" si="0"/>
        <v>7220000</v>
      </c>
      <c r="I2" s="1091">
        <f t="shared" si="0"/>
        <v>7220000</v>
      </c>
      <c r="J2" s="1091">
        <f t="shared" si="0"/>
        <v>7220000</v>
      </c>
      <c r="K2" s="1091">
        <f t="shared" si="0"/>
        <v>7220000</v>
      </c>
      <c r="L2" s="1091">
        <f t="shared" si="0"/>
        <v>7220000</v>
      </c>
      <c r="M2" s="1091">
        <f t="shared" si="0"/>
        <v>7220000</v>
      </c>
      <c r="N2" s="1091">
        <f t="shared" si="0"/>
        <v>7220000</v>
      </c>
      <c r="O2" s="1092">
        <f t="shared" si="0"/>
        <v>86640000</v>
      </c>
    </row>
    <row r="3" spans="1:15" ht="27" customHeight="1" thickTop="1" x14ac:dyDescent="0.2">
      <c r="A3" s="1102">
        <v>1</v>
      </c>
      <c r="B3" s="1103" t="s">
        <v>1193</v>
      </c>
      <c r="C3" s="1104">
        <v>7100000</v>
      </c>
      <c r="D3" s="1105">
        <v>7100000</v>
      </c>
      <c r="E3" s="1105">
        <v>7100000</v>
      </c>
      <c r="F3" s="1105">
        <v>7100000</v>
      </c>
      <c r="G3" s="1105">
        <v>7100000</v>
      </c>
      <c r="H3" s="1105">
        <v>7100000</v>
      </c>
      <c r="I3" s="1105">
        <v>7100000</v>
      </c>
      <c r="J3" s="1105">
        <v>7100000</v>
      </c>
      <c r="K3" s="1105">
        <v>7100000</v>
      </c>
      <c r="L3" s="1105">
        <v>7100000</v>
      </c>
      <c r="M3" s="1105">
        <v>7100000</v>
      </c>
      <c r="N3" s="1105">
        <v>7100000</v>
      </c>
      <c r="O3" s="1106">
        <f>SUM(C3:N3)</f>
        <v>85200000</v>
      </c>
    </row>
    <row r="4" spans="1:15" ht="27" customHeight="1" x14ac:dyDescent="0.2">
      <c r="A4" s="1090">
        <v>2</v>
      </c>
      <c r="B4" s="1096" t="s">
        <v>1194</v>
      </c>
      <c r="C4" s="1094">
        <v>120000</v>
      </c>
      <c r="D4" s="487">
        <v>120000</v>
      </c>
      <c r="E4" s="487">
        <v>120000</v>
      </c>
      <c r="F4" s="487">
        <v>120000</v>
      </c>
      <c r="G4" s="487">
        <v>120000</v>
      </c>
      <c r="H4" s="487">
        <v>120000</v>
      </c>
      <c r="I4" s="487">
        <v>120000</v>
      </c>
      <c r="J4" s="487">
        <v>120000</v>
      </c>
      <c r="K4" s="487">
        <v>120000</v>
      </c>
      <c r="L4" s="487">
        <v>120000</v>
      </c>
      <c r="M4" s="487">
        <v>120000</v>
      </c>
      <c r="N4" s="487">
        <v>120000</v>
      </c>
      <c r="O4" s="1089">
        <f>SUM(C4:N4)</f>
        <v>1440000</v>
      </c>
    </row>
    <row r="5" spans="1:15" s="30" customFormat="1" ht="27" customHeight="1" thickBot="1" x14ac:dyDescent="0.25">
      <c r="A5" s="1580" t="s">
        <v>1195</v>
      </c>
      <c r="B5" s="1581"/>
      <c r="C5" s="1095">
        <f>SUM(C6:C18)</f>
        <v>2094000</v>
      </c>
      <c r="D5" s="1091">
        <f t="shared" ref="D5:O5" si="1">SUM(D6:D18)</f>
        <v>2194000</v>
      </c>
      <c r="E5" s="1091">
        <f t="shared" si="1"/>
        <v>2314000</v>
      </c>
      <c r="F5" s="1091">
        <f t="shared" si="1"/>
        <v>2164000</v>
      </c>
      <c r="G5" s="1091">
        <f t="shared" si="1"/>
        <v>2214000</v>
      </c>
      <c r="H5" s="1091">
        <f t="shared" si="1"/>
        <v>2114000</v>
      </c>
      <c r="I5" s="1091">
        <f t="shared" si="1"/>
        <v>2114000</v>
      </c>
      <c r="J5" s="1091">
        <f t="shared" si="1"/>
        <v>2164000</v>
      </c>
      <c r="K5" s="1091">
        <f t="shared" si="1"/>
        <v>2114000</v>
      </c>
      <c r="L5" s="1091">
        <f t="shared" si="1"/>
        <v>2164000</v>
      </c>
      <c r="M5" s="1091">
        <f t="shared" si="1"/>
        <v>11114000</v>
      </c>
      <c r="N5" s="1091">
        <f t="shared" si="1"/>
        <v>2094000</v>
      </c>
      <c r="O5" s="1092">
        <f t="shared" si="1"/>
        <v>34858000</v>
      </c>
    </row>
    <row r="6" spans="1:15" ht="27" customHeight="1" thickTop="1" x14ac:dyDescent="0.2">
      <c r="A6" s="1097">
        <v>3</v>
      </c>
      <c r="B6" s="1101" t="s">
        <v>1196</v>
      </c>
      <c r="C6" s="1098">
        <v>100000</v>
      </c>
      <c r="D6" s="1099">
        <v>100000</v>
      </c>
      <c r="E6" s="1099">
        <v>100000</v>
      </c>
      <c r="F6" s="1099">
        <v>100000</v>
      </c>
      <c r="G6" s="1099">
        <v>100000</v>
      </c>
      <c r="H6" s="1099">
        <v>100000</v>
      </c>
      <c r="I6" s="1099">
        <v>100000</v>
      </c>
      <c r="J6" s="1099">
        <v>100000</v>
      </c>
      <c r="K6" s="1099">
        <v>100000</v>
      </c>
      <c r="L6" s="1099">
        <v>100000</v>
      </c>
      <c r="M6" s="1099">
        <v>1100000</v>
      </c>
      <c r="N6" s="1099">
        <v>100000</v>
      </c>
      <c r="O6" s="1100">
        <f t="shared" ref="O6:O18" si="2">SUM(C6:N6)</f>
        <v>2200000</v>
      </c>
    </row>
    <row r="7" spans="1:15" ht="27" customHeight="1" x14ac:dyDescent="0.2">
      <c r="A7" s="1090">
        <v>4</v>
      </c>
      <c r="B7" s="1096" t="s">
        <v>1197</v>
      </c>
      <c r="C7" s="1094">
        <v>100000</v>
      </c>
      <c r="D7" s="487">
        <v>200000</v>
      </c>
      <c r="E7" s="487">
        <v>300000</v>
      </c>
      <c r="F7" s="487">
        <v>300000</v>
      </c>
      <c r="G7" s="487">
        <v>400000</v>
      </c>
      <c r="H7" s="487">
        <v>400000</v>
      </c>
      <c r="I7" s="487">
        <v>400000</v>
      </c>
      <c r="J7" s="487">
        <v>400000</v>
      </c>
      <c r="K7" s="487">
        <v>300000</v>
      </c>
      <c r="L7" s="487">
        <v>300000</v>
      </c>
      <c r="M7" s="487">
        <v>200000</v>
      </c>
      <c r="N7" s="487">
        <v>100000</v>
      </c>
      <c r="O7" s="1089">
        <f>SUM(C7:N7)</f>
        <v>3400000</v>
      </c>
    </row>
    <row r="8" spans="1:15" ht="27" customHeight="1" x14ac:dyDescent="0.2">
      <c r="A8" s="1090">
        <v>5</v>
      </c>
      <c r="B8" s="1096" t="s">
        <v>1198</v>
      </c>
      <c r="C8" s="1094">
        <v>50000</v>
      </c>
      <c r="D8" s="487">
        <v>50000</v>
      </c>
      <c r="E8" s="487">
        <v>70000</v>
      </c>
      <c r="F8" s="487">
        <v>70000</v>
      </c>
      <c r="G8" s="487">
        <v>70000</v>
      </c>
      <c r="H8" s="487">
        <v>70000</v>
      </c>
      <c r="I8" s="487">
        <v>70000</v>
      </c>
      <c r="J8" s="487">
        <v>70000</v>
      </c>
      <c r="K8" s="487">
        <v>70000</v>
      </c>
      <c r="L8" s="487">
        <v>70000</v>
      </c>
      <c r="M8" s="487">
        <v>70000</v>
      </c>
      <c r="N8" s="487">
        <v>50000</v>
      </c>
      <c r="O8" s="1089">
        <f t="shared" si="2"/>
        <v>780000</v>
      </c>
    </row>
    <row r="9" spans="1:15" ht="27" customHeight="1" x14ac:dyDescent="0.2">
      <c r="A9" s="1090">
        <v>6</v>
      </c>
      <c r="B9" s="1096" t="s">
        <v>1199</v>
      </c>
      <c r="C9" s="1094">
        <v>250000</v>
      </c>
      <c r="D9" s="487">
        <v>250000</v>
      </c>
      <c r="E9" s="487">
        <v>250000</v>
      </c>
      <c r="F9" s="487">
        <v>100000</v>
      </c>
      <c r="G9" s="487">
        <v>50000</v>
      </c>
      <c r="H9" s="487">
        <v>50000</v>
      </c>
      <c r="I9" s="487">
        <v>50000</v>
      </c>
      <c r="J9" s="487">
        <v>50000</v>
      </c>
      <c r="K9" s="487">
        <v>50000</v>
      </c>
      <c r="L9" s="487">
        <v>100000</v>
      </c>
      <c r="M9" s="487">
        <v>150000</v>
      </c>
      <c r="N9" s="487">
        <v>250000</v>
      </c>
      <c r="O9" s="1089">
        <f t="shared" si="2"/>
        <v>1600000</v>
      </c>
    </row>
    <row r="10" spans="1:15" ht="27" customHeight="1" x14ac:dyDescent="0.2">
      <c r="A10" s="1090">
        <v>7</v>
      </c>
      <c r="B10" s="1096" t="s">
        <v>1200</v>
      </c>
      <c r="C10" s="1094">
        <v>100000</v>
      </c>
      <c r="D10" s="487">
        <v>100000</v>
      </c>
      <c r="E10" s="487">
        <v>100000</v>
      </c>
      <c r="F10" s="487">
        <v>100000</v>
      </c>
      <c r="G10" s="487">
        <v>100000</v>
      </c>
      <c r="H10" s="487">
        <v>100000</v>
      </c>
      <c r="I10" s="487">
        <v>100000</v>
      </c>
      <c r="J10" s="487">
        <v>100000</v>
      </c>
      <c r="K10" s="487">
        <v>100000</v>
      </c>
      <c r="L10" s="487">
        <v>100000</v>
      </c>
      <c r="M10" s="487">
        <v>100000</v>
      </c>
      <c r="N10" s="487">
        <v>100000</v>
      </c>
      <c r="O10" s="1089">
        <f t="shared" si="2"/>
        <v>1200000</v>
      </c>
    </row>
    <row r="11" spans="1:15" ht="27" customHeight="1" x14ac:dyDescent="0.2">
      <c r="A11" s="1090">
        <v>8</v>
      </c>
      <c r="B11" s="1096" t="s">
        <v>1201</v>
      </c>
      <c r="C11" s="1094">
        <v>250000</v>
      </c>
      <c r="D11" s="487">
        <v>250000</v>
      </c>
      <c r="E11" s="487">
        <v>250000</v>
      </c>
      <c r="F11" s="487">
        <v>250000</v>
      </c>
      <c r="G11" s="487">
        <v>250000</v>
      </c>
      <c r="H11" s="487">
        <v>250000</v>
      </c>
      <c r="I11" s="487">
        <v>250000</v>
      </c>
      <c r="J11" s="487">
        <v>250000</v>
      </c>
      <c r="K11" s="487">
        <v>250000</v>
      </c>
      <c r="L11" s="487">
        <v>250000</v>
      </c>
      <c r="M11" s="487">
        <v>250000</v>
      </c>
      <c r="N11" s="487">
        <v>250000</v>
      </c>
      <c r="O11" s="1089">
        <f t="shared" si="2"/>
        <v>3000000</v>
      </c>
    </row>
    <row r="12" spans="1:15" ht="27" customHeight="1" x14ac:dyDescent="0.2">
      <c r="A12" s="1090">
        <v>9</v>
      </c>
      <c r="B12" s="1096" t="s">
        <v>1202</v>
      </c>
      <c r="C12" s="1094">
        <v>250000</v>
      </c>
      <c r="D12" s="487">
        <v>250000</v>
      </c>
      <c r="E12" s="487">
        <v>250000</v>
      </c>
      <c r="F12" s="487">
        <v>250000</v>
      </c>
      <c r="G12" s="487">
        <v>250000</v>
      </c>
      <c r="H12" s="487">
        <v>250000</v>
      </c>
      <c r="I12" s="487">
        <v>250000</v>
      </c>
      <c r="J12" s="487">
        <v>250000</v>
      </c>
      <c r="K12" s="487">
        <v>250000</v>
      </c>
      <c r="L12" s="487">
        <v>250000</v>
      </c>
      <c r="M12" s="487">
        <v>8250000</v>
      </c>
      <c r="N12" s="487">
        <v>250000</v>
      </c>
      <c r="O12" s="1089">
        <f t="shared" si="2"/>
        <v>11000000</v>
      </c>
    </row>
    <row r="13" spans="1:15" ht="27" customHeight="1" x14ac:dyDescent="0.2">
      <c r="A13" s="1090">
        <v>10</v>
      </c>
      <c r="B13" s="1096" t="s">
        <v>1203</v>
      </c>
      <c r="C13" s="1094">
        <v>34000</v>
      </c>
      <c r="D13" s="487">
        <v>34000</v>
      </c>
      <c r="E13" s="487">
        <v>34000</v>
      </c>
      <c r="F13" s="487">
        <v>34000</v>
      </c>
      <c r="G13" s="487">
        <v>34000</v>
      </c>
      <c r="H13" s="487">
        <v>34000</v>
      </c>
      <c r="I13" s="487">
        <v>34000</v>
      </c>
      <c r="J13" s="487">
        <v>34000</v>
      </c>
      <c r="K13" s="487">
        <v>34000</v>
      </c>
      <c r="L13" s="487">
        <v>34000</v>
      </c>
      <c r="M13" s="487">
        <v>34000</v>
      </c>
      <c r="N13" s="487">
        <v>34000</v>
      </c>
      <c r="O13" s="1089">
        <f t="shared" si="2"/>
        <v>408000</v>
      </c>
    </row>
    <row r="14" spans="1:15" ht="27" customHeight="1" x14ac:dyDescent="0.2">
      <c r="A14" s="1090">
        <v>11</v>
      </c>
      <c r="B14" s="1096" t="s">
        <v>1204</v>
      </c>
      <c r="C14" s="1094">
        <v>600000</v>
      </c>
      <c r="D14" s="487">
        <v>600000</v>
      </c>
      <c r="E14" s="487">
        <v>600000</v>
      </c>
      <c r="F14" s="487">
        <v>600000</v>
      </c>
      <c r="G14" s="487">
        <v>600000</v>
      </c>
      <c r="H14" s="487">
        <v>600000</v>
      </c>
      <c r="I14" s="487">
        <v>600000</v>
      </c>
      <c r="J14" s="487">
        <v>600000</v>
      </c>
      <c r="K14" s="487">
        <v>600000</v>
      </c>
      <c r="L14" s="487">
        <v>600000</v>
      </c>
      <c r="M14" s="487">
        <v>600000</v>
      </c>
      <c r="N14" s="487">
        <v>600000</v>
      </c>
      <c r="O14" s="1089">
        <f t="shared" si="2"/>
        <v>7200000</v>
      </c>
    </row>
    <row r="15" spans="1:15" ht="27" customHeight="1" x14ac:dyDescent="0.2">
      <c r="A15" s="1090">
        <v>12</v>
      </c>
      <c r="B15" s="1096" t="s">
        <v>1205</v>
      </c>
      <c r="C15" s="1094">
        <v>100000</v>
      </c>
      <c r="D15" s="487">
        <v>100000</v>
      </c>
      <c r="E15" s="487">
        <v>100000</v>
      </c>
      <c r="F15" s="487">
        <v>100000</v>
      </c>
      <c r="G15" s="487">
        <v>100000</v>
      </c>
      <c r="H15" s="487">
        <v>50000</v>
      </c>
      <c r="I15" s="487">
        <v>50000</v>
      </c>
      <c r="J15" s="487">
        <v>100000</v>
      </c>
      <c r="K15" s="487">
        <v>100000</v>
      </c>
      <c r="L15" s="487">
        <v>100000</v>
      </c>
      <c r="M15" s="487">
        <v>100000</v>
      </c>
      <c r="N15" s="487">
        <v>100000</v>
      </c>
      <c r="O15" s="1089">
        <f t="shared" si="2"/>
        <v>1100000</v>
      </c>
    </row>
    <row r="16" spans="1:15" ht="27" customHeight="1" x14ac:dyDescent="0.2">
      <c r="A16" s="1090">
        <v>13</v>
      </c>
      <c r="B16" s="1096" t="s">
        <v>1206</v>
      </c>
      <c r="C16" s="1094">
        <v>100000</v>
      </c>
      <c r="D16" s="487">
        <v>100000</v>
      </c>
      <c r="E16" s="487">
        <v>100000</v>
      </c>
      <c r="F16" s="487">
        <v>100000</v>
      </c>
      <c r="G16" s="487">
        <v>100000</v>
      </c>
      <c r="H16" s="487">
        <v>50000</v>
      </c>
      <c r="I16" s="487">
        <v>50000</v>
      </c>
      <c r="J16" s="487">
        <v>50000</v>
      </c>
      <c r="K16" s="487">
        <v>100000</v>
      </c>
      <c r="L16" s="487">
        <v>100000</v>
      </c>
      <c r="M16" s="487">
        <v>100000</v>
      </c>
      <c r="N16" s="487">
        <v>100000</v>
      </c>
      <c r="O16" s="1089">
        <f t="shared" si="2"/>
        <v>1050000</v>
      </c>
    </row>
    <row r="17" spans="1:15" ht="27" customHeight="1" x14ac:dyDescent="0.2">
      <c r="A17" s="1090">
        <v>14</v>
      </c>
      <c r="B17" s="1096" t="s">
        <v>1207</v>
      </c>
      <c r="C17" s="1094">
        <v>60000</v>
      </c>
      <c r="D17" s="487">
        <v>60000</v>
      </c>
      <c r="E17" s="487">
        <v>60000</v>
      </c>
      <c r="F17" s="487">
        <v>60000</v>
      </c>
      <c r="G17" s="487">
        <v>60000</v>
      </c>
      <c r="H17" s="487">
        <v>60000</v>
      </c>
      <c r="I17" s="487">
        <v>60000</v>
      </c>
      <c r="J17" s="487">
        <v>60000</v>
      </c>
      <c r="K17" s="487">
        <v>60000</v>
      </c>
      <c r="L17" s="487">
        <v>60000</v>
      </c>
      <c r="M17" s="487">
        <v>60000</v>
      </c>
      <c r="N17" s="487">
        <v>60000</v>
      </c>
      <c r="O17" s="1089">
        <f t="shared" si="2"/>
        <v>720000</v>
      </c>
    </row>
    <row r="18" spans="1:15" ht="27" customHeight="1" x14ac:dyDescent="0.2">
      <c r="A18" s="1090">
        <v>15</v>
      </c>
      <c r="B18" s="1096" t="s">
        <v>1208</v>
      </c>
      <c r="C18" s="1094">
        <v>100000</v>
      </c>
      <c r="D18" s="487">
        <v>100000</v>
      </c>
      <c r="E18" s="487">
        <v>100000</v>
      </c>
      <c r="F18" s="487">
        <v>100000</v>
      </c>
      <c r="G18" s="487">
        <v>100000</v>
      </c>
      <c r="H18" s="487">
        <v>100000</v>
      </c>
      <c r="I18" s="487">
        <v>100000</v>
      </c>
      <c r="J18" s="487">
        <v>100000</v>
      </c>
      <c r="K18" s="487">
        <v>100000</v>
      </c>
      <c r="L18" s="487">
        <v>100000</v>
      </c>
      <c r="M18" s="487">
        <v>100000</v>
      </c>
      <c r="N18" s="487">
        <v>100000</v>
      </c>
      <c r="O18" s="1089">
        <f t="shared" si="2"/>
        <v>1200000</v>
      </c>
    </row>
    <row r="19" spans="1:15" ht="27" customHeight="1" x14ac:dyDescent="0.2">
      <c r="A19" s="1107">
        <v>16</v>
      </c>
      <c r="B19" s="1108" t="s">
        <v>1701</v>
      </c>
      <c r="C19" s="1109"/>
      <c r="D19" s="1110"/>
      <c r="E19" s="1110"/>
      <c r="F19" s="1110"/>
      <c r="G19" s="1110"/>
      <c r="H19" s="1110"/>
      <c r="I19" s="1110"/>
      <c r="J19" s="1110"/>
      <c r="K19" s="1110"/>
      <c r="L19" s="1110"/>
      <c r="M19" s="1110"/>
      <c r="N19" s="1110"/>
      <c r="O19" s="1111"/>
    </row>
    <row r="20" spans="1:15" s="32" customFormat="1" ht="23.25" customHeight="1" thickBot="1" x14ac:dyDescent="0.25">
      <c r="A20" s="1580" t="s">
        <v>1209</v>
      </c>
      <c r="B20" s="1581"/>
      <c r="C20" s="1095">
        <f t="shared" ref="C20:N20" si="3">SUM(C3:C18)</f>
        <v>11408000</v>
      </c>
      <c r="D20" s="1091">
        <f t="shared" si="3"/>
        <v>11608000</v>
      </c>
      <c r="E20" s="1091">
        <f t="shared" si="3"/>
        <v>11848000</v>
      </c>
      <c r="F20" s="1091">
        <f t="shared" si="3"/>
        <v>11548000</v>
      </c>
      <c r="G20" s="1091">
        <f t="shared" si="3"/>
        <v>11648000</v>
      </c>
      <c r="H20" s="1091">
        <f t="shared" si="3"/>
        <v>11448000</v>
      </c>
      <c r="I20" s="1091">
        <f t="shared" si="3"/>
        <v>11448000</v>
      </c>
      <c r="J20" s="1091">
        <f t="shared" si="3"/>
        <v>11548000</v>
      </c>
      <c r="K20" s="1091">
        <f t="shared" si="3"/>
        <v>11448000</v>
      </c>
      <c r="L20" s="1091">
        <f t="shared" si="3"/>
        <v>11548000</v>
      </c>
      <c r="M20" s="1091">
        <f t="shared" si="3"/>
        <v>29448000</v>
      </c>
      <c r="N20" s="1091">
        <f t="shared" si="3"/>
        <v>11408000</v>
      </c>
      <c r="O20" s="1092">
        <f>SUM(O3:O4)+SUM(O6:O18)</f>
        <v>121498000</v>
      </c>
    </row>
    <row r="21" spans="1:15" ht="13.5" thickTop="1" x14ac:dyDescent="0.2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</row>
  </sheetData>
  <mergeCells count="4">
    <mergeCell ref="A2:B2"/>
    <mergeCell ref="A5:B5"/>
    <mergeCell ref="A20:B20"/>
    <mergeCell ref="A1:B1"/>
  </mergeCells>
  <phoneticPr fontId="5" type="noConversion"/>
  <pageMargins left="0.7" right="0.7" top="0.75" bottom="0.75" header="0.3" footer="0.3"/>
  <pageSetup paperSize="9" scale="5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C115"/>
  <sheetViews>
    <sheetView showGridLines="0" zoomScale="90" zoomScaleNormal="90" zoomScaleSheetLayoutView="84" workbookViewId="0">
      <pane xSplit="3" ySplit="3" topLeftCell="P22" activePane="bottomRight" state="frozen"/>
      <selection pane="topRight" activeCell="D1" sqref="D1"/>
      <selection pane="bottomLeft" activeCell="A4" sqref="A4"/>
      <selection pane="bottomRight" activeCell="P12" sqref="P12"/>
    </sheetView>
  </sheetViews>
  <sheetFormatPr defaultColWidth="9.140625" defaultRowHeight="15.75" outlineLevelRow="1" x14ac:dyDescent="0.2"/>
  <cols>
    <col min="1" max="1" width="3.7109375" style="891" customWidth="1"/>
    <col min="2" max="2" width="5.85546875" style="938" customWidth="1"/>
    <col min="3" max="3" width="27.7109375" style="937" customWidth="1"/>
    <col min="4" max="4" width="12.42578125" style="938" customWidth="1"/>
    <col min="5" max="5" width="7.7109375" style="938" customWidth="1"/>
    <col min="6" max="6" width="5.85546875" style="939" customWidth="1"/>
    <col min="7" max="7" width="12.140625" style="938" customWidth="1"/>
    <col min="8" max="13" width="14" style="922" customWidth="1"/>
    <col min="14" max="14" width="14" style="925" customWidth="1"/>
    <col min="15" max="15" width="14" style="924" customWidth="1"/>
    <col min="16" max="21" width="14" style="922" customWidth="1"/>
    <col min="22" max="22" width="14" style="931" customWidth="1"/>
    <col min="23" max="23" width="14" style="922" customWidth="1"/>
    <col min="24" max="24" width="14" style="923" customWidth="1"/>
    <col min="25" max="27" width="14" style="922" customWidth="1"/>
    <col min="28" max="28" width="14" style="932" customWidth="1"/>
    <col min="29" max="32" width="14" style="922" customWidth="1"/>
    <col min="33" max="33" width="14" style="1243" customWidth="1"/>
    <col min="34" max="36" width="14" style="922" customWidth="1"/>
    <col min="37" max="38" width="14" style="1243" customWidth="1"/>
    <col min="39" max="39" width="11.42578125" style="882" customWidth="1"/>
    <col min="40" max="44" width="11.85546875" style="485" customWidth="1"/>
    <col min="45" max="45" width="11.85546875" style="888" customWidth="1"/>
    <col min="46" max="46" width="11.85546875" style="886" customWidth="1"/>
    <col min="47" max="47" width="11.85546875" style="1043" customWidth="1"/>
    <col min="48" max="48" width="12.5703125" style="938" customWidth="1"/>
    <col min="49" max="54" width="11.42578125" style="938" customWidth="1"/>
    <col min="55" max="55" width="13.140625" style="943" customWidth="1"/>
    <col min="56" max="16384" width="9.140625" style="938"/>
  </cols>
  <sheetData>
    <row r="1" spans="1:48" s="921" customFormat="1" ht="120.75" customHeight="1" thickTop="1" x14ac:dyDescent="0.2">
      <c r="A1" s="1050"/>
      <c r="B1" s="950" t="s">
        <v>14</v>
      </c>
      <c r="C1" s="951" t="s">
        <v>1214</v>
      </c>
      <c r="D1" s="951" t="s">
        <v>1210</v>
      </c>
      <c r="E1" s="950" t="s">
        <v>1211</v>
      </c>
      <c r="F1" s="952" t="s">
        <v>1212</v>
      </c>
      <c r="G1" s="953" t="s">
        <v>1213</v>
      </c>
      <c r="H1" s="954" t="s">
        <v>1215</v>
      </c>
      <c r="I1" s="954" t="s">
        <v>1216</v>
      </c>
      <c r="J1" s="954" t="s">
        <v>1217</v>
      </c>
      <c r="K1" s="954" t="s">
        <v>1218</v>
      </c>
      <c r="L1" s="954" t="s">
        <v>1219</v>
      </c>
      <c r="M1" s="911" t="s">
        <v>730</v>
      </c>
      <c r="N1" s="955" t="s">
        <v>1220</v>
      </c>
      <c r="O1" s="953" t="s">
        <v>1221</v>
      </c>
      <c r="P1" s="950" t="s">
        <v>1222</v>
      </c>
      <c r="Q1" s="911" t="s">
        <v>1223</v>
      </c>
      <c r="R1" s="950" t="s">
        <v>1225</v>
      </c>
      <c r="S1" s="911" t="s">
        <v>1226</v>
      </c>
      <c r="T1" s="954" t="s">
        <v>1227</v>
      </c>
      <c r="U1" s="954" t="s">
        <v>736</v>
      </c>
      <c r="V1" s="954" t="s">
        <v>739</v>
      </c>
      <c r="W1" s="950" t="s">
        <v>742</v>
      </c>
      <c r="X1" s="950" t="s">
        <v>745</v>
      </c>
      <c r="Y1" s="950" t="s">
        <v>1228</v>
      </c>
      <c r="Z1" s="950" t="s">
        <v>751</v>
      </c>
      <c r="AA1" s="950" t="s">
        <v>754</v>
      </c>
      <c r="AB1" s="950" t="s">
        <v>1229</v>
      </c>
      <c r="AC1" s="950" t="s">
        <v>1230</v>
      </c>
      <c r="AD1" s="950" t="s">
        <v>759</v>
      </c>
      <c r="AE1" s="950" t="s">
        <v>761</v>
      </c>
      <c r="AF1" s="950" t="s">
        <v>1231</v>
      </c>
      <c r="AG1" s="911" t="s">
        <v>1232</v>
      </c>
      <c r="AH1" s="950" t="s">
        <v>767</v>
      </c>
      <c r="AI1" s="950" t="s">
        <v>769</v>
      </c>
      <c r="AJ1" s="950" t="s">
        <v>771</v>
      </c>
      <c r="AK1" s="911" t="s">
        <v>1233</v>
      </c>
      <c r="AL1" s="912" t="s">
        <v>1234</v>
      </c>
      <c r="AM1" s="878" t="s">
        <v>1224</v>
      </c>
      <c r="AN1" s="1036" t="s">
        <v>1235</v>
      </c>
      <c r="AO1" s="1035" t="s">
        <v>1236</v>
      </c>
      <c r="AP1" s="1035" t="s">
        <v>1237</v>
      </c>
      <c r="AQ1" s="1035" t="s">
        <v>1238</v>
      </c>
      <c r="AR1" s="1035" t="s">
        <v>1239</v>
      </c>
      <c r="AS1" s="1035" t="s">
        <v>1240</v>
      </c>
      <c r="AT1" s="1035" t="s">
        <v>1241</v>
      </c>
      <c r="AU1" s="892" t="s">
        <v>1242</v>
      </c>
      <c r="AV1" s="956"/>
    </row>
    <row r="2" spans="1:48" s="961" customFormat="1" ht="16.5" thickBot="1" x14ac:dyDescent="0.25">
      <c r="A2" s="893"/>
      <c r="B2" s="957"/>
      <c r="C2" s="958"/>
      <c r="D2" s="957"/>
      <c r="E2" s="957"/>
      <c r="F2" s="959"/>
      <c r="G2" s="957"/>
      <c r="H2" s="914"/>
      <c r="I2" s="914"/>
      <c r="J2" s="914"/>
      <c r="K2" s="914"/>
      <c r="L2" s="914"/>
      <c r="M2" s="914"/>
      <c r="N2" s="915"/>
      <c r="O2" s="916"/>
      <c r="P2" s="914"/>
      <c r="Q2" s="914"/>
      <c r="R2" s="914"/>
      <c r="S2" s="914" t="s">
        <v>731</v>
      </c>
      <c r="T2" s="914" t="s">
        <v>734</v>
      </c>
      <c r="U2" s="914" t="s">
        <v>737</v>
      </c>
      <c r="V2" s="914" t="s">
        <v>740</v>
      </c>
      <c r="W2" s="914" t="s">
        <v>743</v>
      </c>
      <c r="X2" s="914" t="s">
        <v>746</v>
      </c>
      <c r="Y2" s="914" t="s">
        <v>749</v>
      </c>
      <c r="Z2" s="914" t="s">
        <v>752</v>
      </c>
      <c r="AA2" s="914"/>
      <c r="AB2" s="914" t="s">
        <v>755</v>
      </c>
      <c r="AC2" s="914" t="s">
        <v>758</v>
      </c>
      <c r="AD2" s="914" t="s">
        <v>760</v>
      </c>
      <c r="AE2" s="914" t="s">
        <v>762</v>
      </c>
      <c r="AF2" s="914" t="s">
        <v>763</v>
      </c>
      <c r="AG2" s="913" t="s">
        <v>766</v>
      </c>
      <c r="AH2" s="914" t="s">
        <v>768</v>
      </c>
      <c r="AI2" s="914" t="s">
        <v>770</v>
      </c>
      <c r="AJ2" s="914" t="s">
        <v>772</v>
      </c>
      <c r="AK2" s="913" t="s">
        <v>773</v>
      </c>
      <c r="AL2" s="917" t="s">
        <v>774</v>
      </c>
      <c r="AM2" s="1044"/>
      <c r="AN2" s="1037" t="s">
        <v>777</v>
      </c>
      <c r="AO2" s="894" t="s">
        <v>778</v>
      </c>
      <c r="AP2" s="894" t="s">
        <v>779</v>
      </c>
      <c r="AQ2" s="894" t="s">
        <v>780</v>
      </c>
      <c r="AR2" s="894" t="s">
        <v>782</v>
      </c>
      <c r="AS2" s="894" t="s">
        <v>784</v>
      </c>
      <c r="AT2" s="894" t="s">
        <v>786</v>
      </c>
      <c r="AU2" s="895" t="s">
        <v>775</v>
      </c>
      <c r="AV2" s="960"/>
    </row>
    <row r="3" spans="1:48" s="934" customFormat="1" ht="30.75" customHeight="1" thickTop="1" x14ac:dyDescent="0.2">
      <c r="A3" s="1584" t="s">
        <v>52</v>
      </c>
      <c r="B3" s="1585"/>
      <c r="C3" s="1585"/>
      <c r="D3" s="1585"/>
      <c r="E3" s="1585"/>
      <c r="F3" s="1585"/>
      <c r="G3" s="1586"/>
      <c r="H3" s="918"/>
      <c r="I3" s="918"/>
      <c r="J3" s="918"/>
      <c r="K3" s="918"/>
      <c r="L3" s="918"/>
      <c r="M3" s="918"/>
      <c r="N3" s="918"/>
      <c r="O3" s="918"/>
      <c r="P3" s="918"/>
      <c r="Q3" s="918" t="e">
        <f>SUM(#REF!)</f>
        <v>#REF!</v>
      </c>
      <c r="R3" s="918"/>
      <c r="S3" s="919" t="e">
        <f>SUM(#REF!)</f>
        <v>#REF!</v>
      </c>
      <c r="T3" s="919" t="e">
        <f>SUM(#REF!)</f>
        <v>#REF!</v>
      </c>
      <c r="U3" s="919" t="e">
        <f>SUM(#REF!)</f>
        <v>#REF!</v>
      </c>
      <c r="V3" s="919" t="e">
        <f>SUM(#REF!)</f>
        <v>#REF!</v>
      </c>
      <c r="W3" s="919" t="e">
        <f>SUM(#REF!)</f>
        <v>#REF!</v>
      </c>
      <c r="X3" s="919" t="e">
        <f>SUM(#REF!)</f>
        <v>#REF!</v>
      </c>
      <c r="Y3" s="919" t="e">
        <f>SUM(#REF!)</f>
        <v>#REF!</v>
      </c>
      <c r="Z3" s="919" t="e">
        <f>SUM(#REF!)</f>
        <v>#REF!</v>
      </c>
      <c r="AA3" s="919" t="e">
        <f>SUM(#REF!)</f>
        <v>#REF!</v>
      </c>
      <c r="AB3" s="919" t="e">
        <f>SUM(#REF!)</f>
        <v>#REF!</v>
      </c>
      <c r="AC3" s="919" t="e">
        <f>SUM(#REF!)</f>
        <v>#REF!</v>
      </c>
      <c r="AD3" s="919" t="e">
        <f>SUM(#REF!)</f>
        <v>#REF!</v>
      </c>
      <c r="AE3" s="919" t="e">
        <f>SUM(#REF!)</f>
        <v>#REF!</v>
      </c>
      <c r="AF3" s="919" t="e">
        <f>SUM(#REF!)</f>
        <v>#REF!</v>
      </c>
      <c r="AG3" s="919" t="e">
        <f>SUM(#REF!)</f>
        <v>#REF!</v>
      </c>
      <c r="AH3" s="919" t="e">
        <f>SUM(#REF!)</f>
        <v>#REF!</v>
      </c>
      <c r="AI3" s="919" t="e">
        <f>SUM(#REF!)</f>
        <v>#REF!</v>
      </c>
      <c r="AJ3" s="919" t="e">
        <f>SUM(#REF!)</f>
        <v>#REF!</v>
      </c>
      <c r="AK3" s="919" t="e">
        <f>SUM(#REF!)</f>
        <v>#REF!</v>
      </c>
      <c r="AL3" s="920" t="e">
        <f>SUM(#REF!)</f>
        <v>#REF!</v>
      </c>
      <c r="AM3" s="1045"/>
      <c r="AN3" s="898" t="e">
        <f>SUM(#REF!)</f>
        <v>#REF!</v>
      </c>
      <c r="AO3" s="896" t="e">
        <f>SUM(#REF!)</f>
        <v>#REF!</v>
      </c>
      <c r="AP3" s="896" t="e">
        <f>SUM(#REF!)</f>
        <v>#REF!</v>
      </c>
      <c r="AQ3" s="896" t="e">
        <f>SUM(#REF!)</f>
        <v>#REF!</v>
      </c>
      <c r="AR3" s="896" t="e">
        <f>SUM(#REF!)</f>
        <v>#REF!</v>
      </c>
      <c r="AS3" s="896" t="e">
        <f>SUM(#REF!)</f>
        <v>#REF!</v>
      </c>
      <c r="AT3" s="896" t="e">
        <f>SUM(#REF!)</f>
        <v>#REF!</v>
      </c>
      <c r="AU3" s="897" t="e">
        <f>SUM(AN3:AT3)</f>
        <v>#REF!</v>
      </c>
      <c r="AV3" s="933"/>
    </row>
    <row r="4" spans="1:48" s="1032" customFormat="1" ht="13.5" thickBot="1" x14ac:dyDescent="0.25">
      <c r="A4" s="1051"/>
      <c r="B4" s="1029"/>
      <c r="C4" s="1030"/>
      <c r="D4" s="1029"/>
      <c r="E4" s="1029"/>
      <c r="F4" s="1031"/>
      <c r="G4" s="1029"/>
      <c r="H4" s="1125"/>
      <c r="I4" s="1125"/>
      <c r="J4" s="1125"/>
      <c r="K4" s="1125"/>
      <c r="L4" s="1125"/>
      <c r="M4" s="1126"/>
      <c r="N4" s="1127"/>
      <c r="O4" s="1128"/>
      <c r="P4" s="1126"/>
      <c r="Q4" s="1126"/>
      <c r="R4" s="1126"/>
      <c r="S4" s="1126"/>
      <c r="T4" s="1129"/>
      <c r="U4" s="1129"/>
      <c r="V4" s="1129"/>
      <c r="W4" s="1126"/>
      <c r="X4" s="1126"/>
      <c r="Y4" s="1126"/>
      <c r="Z4" s="1126"/>
      <c r="AA4" s="1130"/>
      <c r="AB4" s="1126"/>
      <c r="AC4" s="1126"/>
      <c r="AD4" s="1126"/>
      <c r="AE4" s="1126"/>
      <c r="AF4" s="1126"/>
      <c r="AG4" s="1126"/>
      <c r="AH4" s="1126"/>
      <c r="AI4" s="1126"/>
      <c r="AJ4" s="1126"/>
      <c r="AK4" s="1126"/>
      <c r="AL4" s="1126"/>
      <c r="AM4" s="1046"/>
      <c r="AN4" s="1039"/>
      <c r="AO4" s="1039"/>
      <c r="AP4" s="1039"/>
      <c r="AQ4" s="1039"/>
      <c r="AR4" s="1039"/>
      <c r="AS4" s="1039"/>
      <c r="AT4" s="1039"/>
      <c r="AU4" s="1038"/>
    </row>
    <row r="5" spans="1:48" s="934" customFormat="1" ht="30.75" customHeight="1" x14ac:dyDescent="0.2">
      <c r="A5" s="1587" t="s">
        <v>1243</v>
      </c>
      <c r="B5" s="1588"/>
      <c r="C5" s="1588"/>
      <c r="D5" s="1588"/>
      <c r="E5" s="1588"/>
      <c r="F5" s="1588"/>
      <c r="G5" s="1589"/>
      <c r="H5" s="1131"/>
      <c r="I5" s="1131"/>
      <c r="J5" s="1131"/>
      <c r="K5" s="1131"/>
      <c r="L5" s="1131"/>
      <c r="M5" s="1131"/>
      <c r="N5" s="1131"/>
      <c r="O5" s="1131"/>
      <c r="P5" s="1131"/>
      <c r="Q5" s="1131"/>
      <c r="R5" s="1131"/>
      <c r="S5" s="1131"/>
      <c r="T5" s="1131"/>
      <c r="U5" s="1131"/>
      <c r="V5" s="1131"/>
      <c r="W5" s="1131"/>
      <c r="X5" s="1131"/>
      <c r="Y5" s="1131">
        <f t="shared" ref="Y5:AA5" si="0">SUM(Y6:Y25)</f>
        <v>844900</v>
      </c>
      <c r="Z5" s="1131"/>
      <c r="AA5" s="1131">
        <f t="shared" si="0"/>
        <v>40000</v>
      </c>
      <c r="AB5" s="1131"/>
      <c r="AC5" s="1131"/>
      <c r="AD5" s="1131"/>
      <c r="AE5" s="1131"/>
      <c r="AF5" s="1131"/>
      <c r="AG5" s="1131"/>
      <c r="AH5" s="1131" t="e">
        <f t="shared" ref="AH5:AL5" si="1">SUM(AH6:AH25)</f>
        <v>#REF!</v>
      </c>
      <c r="AI5" s="1131">
        <f t="shared" si="1"/>
        <v>0</v>
      </c>
      <c r="AJ5" s="1131">
        <f t="shared" si="1"/>
        <v>0</v>
      </c>
      <c r="AK5" s="1131" t="e">
        <f t="shared" si="1"/>
        <v>#REF!</v>
      </c>
      <c r="AL5" s="1132" t="e">
        <f t="shared" si="1"/>
        <v>#REF!</v>
      </c>
      <c r="AM5" s="1047"/>
      <c r="AN5" s="900" t="e">
        <f t="shared" ref="AN5:AS5" si="2">SUM(AN6:AN25)</f>
        <v>#REF!</v>
      </c>
      <c r="AO5" s="899">
        <f t="shared" si="2"/>
        <v>0</v>
      </c>
      <c r="AP5" s="899">
        <f t="shared" si="2"/>
        <v>0</v>
      </c>
      <c r="AQ5" s="899">
        <f t="shared" si="2"/>
        <v>166600</v>
      </c>
      <c r="AR5" s="899">
        <f t="shared" si="2"/>
        <v>0</v>
      </c>
      <c r="AS5" s="899">
        <f t="shared" si="2"/>
        <v>0</v>
      </c>
      <c r="AT5" s="899">
        <f>SUM(AF5*1.19*0.15)</f>
        <v>0</v>
      </c>
      <c r="AU5" s="904" t="e">
        <f>SUM(AN5:AT5)</f>
        <v>#REF!</v>
      </c>
      <c r="AV5" s="933"/>
    </row>
    <row r="6" spans="1:48" s="936" customFormat="1" outlineLevel="1" x14ac:dyDescent="0.2">
      <c r="A6" s="1052"/>
      <c r="B6" s="965" t="s">
        <v>18</v>
      </c>
      <c r="C6" s="966" t="s">
        <v>1245</v>
      </c>
      <c r="D6" s="966" t="s">
        <v>1244</v>
      </c>
      <c r="E6" s="1033"/>
      <c r="F6" s="967">
        <v>74</v>
      </c>
      <c r="G6" s="1033"/>
      <c r="H6" s="1133"/>
      <c r="I6" s="1133"/>
      <c r="J6" s="1133"/>
      <c r="K6" s="1133"/>
      <c r="L6" s="1133"/>
      <c r="M6" s="1134"/>
      <c r="N6" s="1135"/>
      <c r="O6" s="1136"/>
      <c r="P6" s="1134"/>
      <c r="Q6" s="1134"/>
      <c r="R6" s="1134"/>
      <c r="S6" s="1134"/>
      <c r="T6" s="1137"/>
      <c r="U6" s="1137"/>
      <c r="V6" s="1137"/>
      <c r="W6" s="1134"/>
      <c r="X6" s="1134"/>
      <c r="Y6" s="1134">
        <f>(168980*AM6)/12</f>
        <v>168980</v>
      </c>
      <c r="Z6" s="1134"/>
      <c r="AA6" s="1133"/>
      <c r="AB6" s="1137"/>
      <c r="AC6" s="1138">
        <v>67305</v>
      </c>
      <c r="AD6" s="1134"/>
      <c r="AE6" s="1134"/>
      <c r="AF6" s="1134"/>
      <c r="AG6" s="1139">
        <f>SUM(S6+T6+U6+V6+W6+X6+Y6+Z6)+(AA6+AC6+AD6+AE6+AF6)*AM6</f>
        <v>976640</v>
      </c>
      <c r="AH6" s="1140">
        <v>448700</v>
      </c>
      <c r="AI6" s="1134"/>
      <c r="AJ6" s="1134"/>
      <c r="AK6" s="1139">
        <f>SUM(AH6:AJ6)*AM6</f>
        <v>5384400</v>
      </c>
      <c r="AL6" s="1141">
        <f t="shared" ref="AL6:AL25" si="3">SUM(AG6+AK6)</f>
        <v>6361040</v>
      </c>
      <c r="AM6" s="1048">
        <v>12</v>
      </c>
      <c r="AN6" s="879">
        <f t="shared" ref="AN6:AN25" si="4">SUM(AL6*0.27)</f>
        <v>1717480.8</v>
      </c>
      <c r="AO6" s="875"/>
      <c r="AP6" s="875"/>
      <c r="AQ6" s="875">
        <v>33320</v>
      </c>
      <c r="AR6" s="875"/>
      <c r="AS6" s="875"/>
      <c r="AT6" s="875">
        <v>35700</v>
      </c>
      <c r="AU6" s="909">
        <f t="shared" ref="AU6:AU21" si="5">SUM(AN6:AT6)</f>
        <v>1786500.8</v>
      </c>
      <c r="AV6" s="935"/>
    </row>
    <row r="7" spans="1:48" s="936" customFormat="1" outlineLevel="1" x14ac:dyDescent="0.2">
      <c r="A7" s="1052"/>
      <c r="B7" s="965" t="s">
        <v>18</v>
      </c>
      <c r="C7" s="966" t="s">
        <v>1247</v>
      </c>
      <c r="D7" s="966" t="s">
        <v>1246</v>
      </c>
      <c r="E7" s="1033"/>
      <c r="F7" s="967">
        <v>76</v>
      </c>
      <c r="G7" s="1033"/>
      <c r="H7" s="1133"/>
      <c r="I7" s="1133"/>
      <c r="J7" s="1133"/>
      <c r="K7" s="1133"/>
      <c r="L7" s="1133"/>
      <c r="M7" s="1134"/>
      <c r="N7" s="1135"/>
      <c r="O7" s="1136"/>
      <c r="P7" s="1134"/>
      <c r="Q7" s="1134"/>
      <c r="R7" s="1134"/>
      <c r="S7" s="1134"/>
      <c r="T7" s="1134"/>
      <c r="U7" s="1134"/>
      <c r="V7" s="1134"/>
      <c r="W7" s="1134"/>
      <c r="X7" s="1134"/>
      <c r="Y7" s="1134"/>
      <c r="Z7" s="1134"/>
      <c r="AA7" s="1133"/>
      <c r="AB7" s="1137"/>
      <c r="AC7" s="1138">
        <v>23565</v>
      </c>
      <c r="AD7" s="1134"/>
      <c r="AE7" s="1134"/>
      <c r="AF7" s="1134"/>
      <c r="AG7" s="1139">
        <f t="shared" ref="AG7:AG25" si="6">SUM(S7+T7+U7+V7+W7+X7+Y7+Z7)+(AA7+AC7+AD7+AE7+AF7)*AM7</f>
        <v>282780</v>
      </c>
      <c r="AH7" s="1140">
        <v>157100</v>
      </c>
      <c r="AI7" s="1134"/>
      <c r="AJ7" s="1134"/>
      <c r="AK7" s="1139">
        <f t="shared" ref="AK7:AK25" si="7">SUM(AH7:AJ7)*AM7</f>
        <v>1885200</v>
      </c>
      <c r="AL7" s="1141">
        <f t="shared" si="3"/>
        <v>2167980</v>
      </c>
      <c r="AM7" s="1048">
        <v>12</v>
      </c>
      <c r="AN7" s="879">
        <f t="shared" si="4"/>
        <v>585354.60000000009</v>
      </c>
      <c r="AO7" s="875"/>
      <c r="AP7" s="875"/>
      <c r="AQ7" s="875"/>
      <c r="AR7" s="875"/>
      <c r="AS7" s="875"/>
      <c r="AT7" s="875"/>
      <c r="AU7" s="909">
        <f t="shared" si="5"/>
        <v>585354.60000000009</v>
      </c>
      <c r="AV7" s="935"/>
    </row>
    <row r="8" spans="1:48" s="936" customFormat="1" outlineLevel="1" x14ac:dyDescent="0.2">
      <c r="A8" s="1052"/>
      <c r="B8" s="965" t="s">
        <v>18</v>
      </c>
      <c r="C8" s="966" t="s">
        <v>1248</v>
      </c>
      <c r="D8" s="966" t="s">
        <v>1246</v>
      </c>
      <c r="E8" s="1033"/>
      <c r="F8" s="967">
        <v>76</v>
      </c>
      <c r="G8" s="1033"/>
      <c r="H8" s="1133"/>
      <c r="I8" s="1142"/>
      <c r="J8" s="1142"/>
      <c r="K8" s="1133"/>
      <c r="L8" s="1133"/>
      <c r="M8" s="1134"/>
      <c r="N8" s="1135"/>
      <c r="O8" s="1136"/>
      <c r="P8" s="1134"/>
      <c r="Q8" s="1134"/>
      <c r="R8" s="1134"/>
      <c r="S8" s="1134"/>
      <c r="T8" s="1134"/>
      <c r="U8" s="1134"/>
      <c r="V8" s="1134"/>
      <c r="W8" s="1134"/>
      <c r="X8" s="1134"/>
      <c r="Y8" s="1134"/>
      <c r="Z8" s="1134"/>
      <c r="AA8" s="1142"/>
      <c r="AB8" s="1137"/>
      <c r="AC8" s="1138">
        <v>0</v>
      </c>
      <c r="AD8" s="1134"/>
      <c r="AE8" s="1134"/>
      <c r="AF8" s="1134"/>
      <c r="AG8" s="1139">
        <f t="shared" si="6"/>
        <v>0</v>
      </c>
      <c r="AH8" s="1140">
        <v>180000</v>
      </c>
      <c r="AI8" s="1134"/>
      <c r="AJ8" s="1134"/>
      <c r="AK8" s="1139">
        <f t="shared" si="7"/>
        <v>900000</v>
      </c>
      <c r="AL8" s="1141">
        <f t="shared" si="3"/>
        <v>900000</v>
      </c>
      <c r="AM8" s="1048">
        <v>5</v>
      </c>
      <c r="AN8" s="879">
        <f t="shared" si="4"/>
        <v>243000.00000000003</v>
      </c>
      <c r="AO8" s="875"/>
      <c r="AP8" s="875"/>
      <c r="AQ8" s="875"/>
      <c r="AR8" s="875"/>
      <c r="AS8" s="875"/>
      <c r="AT8" s="875"/>
      <c r="AU8" s="909">
        <f t="shared" si="5"/>
        <v>243000.00000000003</v>
      </c>
      <c r="AV8" s="935"/>
    </row>
    <row r="9" spans="1:48" s="936" customFormat="1" outlineLevel="1" x14ac:dyDescent="0.2">
      <c r="A9" s="1052"/>
      <c r="B9" s="965" t="s">
        <v>18</v>
      </c>
      <c r="C9" s="966" t="s">
        <v>1250</v>
      </c>
      <c r="D9" s="966" t="s">
        <v>1249</v>
      </c>
      <c r="E9" s="1033"/>
      <c r="F9" s="967">
        <v>75</v>
      </c>
      <c r="G9" s="1033"/>
      <c r="H9" s="1133"/>
      <c r="I9" s="1133"/>
      <c r="J9" s="1133"/>
      <c r="K9" s="1133"/>
      <c r="L9" s="1133"/>
      <c r="M9" s="1134"/>
      <c r="N9" s="1135"/>
      <c r="O9" s="1136"/>
      <c r="P9" s="1134"/>
      <c r="Q9" s="1134"/>
      <c r="R9" s="1134"/>
      <c r="S9" s="1134"/>
      <c r="T9" s="1134"/>
      <c r="U9" s="1134"/>
      <c r="V9" s="1134"/>
      <c r="W9" s="1134"/>
      <c r="X9" s="1134"/>
      <c r="Y9" s="1134"/>
      <c r="Z9" s="1134"/>
      <c r="AA9" s="1133"/>
      <c r="AB9" s="1137"/>
      <c r="AC9" s="1134"/>
      <c r="AD9" s="1134"/>
      <c r="AE9" s="1134"/>
      <c r="AF9" s="1134"/>
      <c r="AG9" s="1139">
        <f t="shared" si="6"/>
        <v>0</v>
      </c>
      <c r="AH9" s="1140" t="e">
        <f>SUM(#REF!*AM9)</f>
        <v>#REF!</v>
      </c>
      <c r="AI9" s="1134"/>
      <c r="AJ9" s="1134"/>
      <c r="AK9" s="1139" t="e">
        <f t="shared" si="7"/>
        <v>#REF!</v>
      </c>
      <c r="AL9" s="1141" t="e">
        <f t="shared" si="3"/>
        <v>#REF!</v>
      </c>
      <c r="AM9" s="1048">
        <v>12</v>
      </c>
      <c r="AN9" s="879" t="e">
        <f t="shared" si="4"/>
        <v>#REF!</v>
      </c>
      <c r="AO9" s="875"/>
      <c r="AP9" s="875"/>
      <c r="AQ9" s="875"/>
      <c r="AR9" s="875"/>
      <c r="AS9" s="875"/>
      <c r="AT9" s="875"/>
      <c r="AU9" s="909" t="e">
        <f t="shared" si="5"/>
        <v>#REF!</v>
      </c>
      <c r="AV9" s="935"/>
    </row>
    <row r="10" spans="1:48" s="936" customFormat="1" outlineLevel="1" x14ac:dyDescent="0.2">
      <c r="A10" s="1052"/>
      <c r="B10" s="965" t="s">
        <v>18</v>
      </c>
      <c r="C10" s="966" t="s">
        <v>1251</v>
      </c>
      <c r="D10" s="966" t="s">
        <v>1249</v>
      </c>
      <c r="E10" s="1033"/>
      <c r="F10" s="967">
        <v>75</v>
      </c>
      <c r="G10" s="1033"/>
      <c r="H10" s="1133"/>
      <c r="I10" s="1133"/>
      <c r="J10" s="1133"/>
      <c r="K10" s="1133"/>
      <c r="L10" s="1133"/>
      <c r="M10" s="1134"/>
      <c r="N10" s="1135"/>
      <c r="O10" s="1136"/>
      <c r="P10" s="1134"/>
      <c r="Q10" s="1134"/>
      <c r="R10" s="1134"/>
      <c r="S10" s="1134"/>
      <c r="T10" s="1137"/>
      <c r="U10" s="1137"/>
      <c r="V10" s="1137"/>
      <c r="W10" s="1134"/>
      <c r="X10" s="1134"/>
      <c r="Y10" s="1134"/>
      <c r="Z10" s="1134"/>
      <c r="AA10" s="1133"/>
      <c r="AB10" s="1137"/>
      <c r="AC10" s="1134"/>
      <c r="AD10" s="1134"/>
      <c r="AE10" s="1134"/>
      <c r="AF10" s="1134"/>
      <c r="AG10" s="1139">
        <f t="shared" si="6"/>
        <v>0</v>
      </c>
      <c r="AH10" s="1140" t="e">
        <f>SUM(#REF!*AM10)</f>
        <v>#REF!</v>
      </c>
      <c r="AI10" s="1134"/>
      <c r="AJ10" s="1134"/>
      <c r="AK10" s="1139" t="e">
        <f t="shared" si="7"/>
        <v>#REF!</v>
      </c>
      <c r="AL10" s="1141" t="e">
        <f t="shared" si="3"/>
        <v>#REF!</v>
      </c>
      <c r="AM10" s="1048">
        <v>12</v>
      </c>
      <c r="AN10" s="879" t="e">
        <f t="shared" si="4"/>
        <v>#REF!</v>
      </c>
      <c r="AO10" s="875"/>
      <c r="AP10" s="875"/>
      <c r="AQ10" s="875"/>
      <c r="AR10" s="875"/>
      <c r="AS10" s="875"/>
      <c r="AT10" s="875"/>
      <c r="AU10" s="909" t="e">
        <f t="shared" si="5"/>
        <v>#REF!</v>
      </c>
      <c r="AV10" s="935"/>
    </row>
    <row r="11" spans="1:48" s="936" customFormat="1" outlineLevel="1" x14ac:dyDescent="0.2">
      <c r="A11" s="1052"/>
      <c r="B11" s="965" t="s">
        <v>18</v>
      </c>
      <c r="C11" s="966" t="s">
        <v>1252</v>
      </c>
      <c r="D11" s="966" t="s">
        <v>1249</v>
      </c>
      <c r="E11" s="1033"/>
      <c r="F11" s="967">
        <v>75</v>
      </c>
      <c r="G11" s="1033"/>
      <c r="H11" s="1133"/>
      <c r="I11" s="1133"/>
      <c r="J11" s="1133"/>
      <c r="K11" s="1133"/>
      <c r="L11" s="1133"/>
      <c r="M11" s="1134"/>
      <c r="N11" s="1135"/>
      <c r="O11" s="1136"/>
      <c r="P11" s="1134"/>
      <c r="Q11" s="1134"/>
      <c r="R11" s="1134"/>
      <c r="S11" s="1134"/>
      <c r="T11" s="1134"/>
      <c r="U11" s="1134"/>
      <c r="V11" s="1134"/>
      <c r="W11" s="1134"/>
      <c r="X11" s="1134"/>
      <c r="Y11" s="1134"/>
      <c r="Z11" s="1134"/>
      <c r="AA11" s="1133"/>
      <c r="AB11" s="1137"/>
      <c r="AC11" s="1134"/>
      <c r="AD11" s="1134"/>
      <c r="AE11" s="1134"/>
      <c r="AF11" s="1134"/>
      <c r="AG11" s="1139">
        <f t="shared" si="6"/>
        <v>0</v>
      </c>
      <c r="AH11" s="1140" t="e">
        <f>SUM(#REF!*AM11)</f>
        <v>#REF!</v>
      </c>
      <c r="AI11" s="1134"/>
      <c r="AJ11" s="1134"/>
      <c r="AK11" s="1139" t="e">
        <f t="shared" si="7"/>
        <v>#REF!</v>
      </c>
      <c r="AL11" s="1141" t="e">
        <f t="shared" si="3"/>
        <v>#REF!</v>
      </c>
      <c r="AM11" s="1048">
        <v>12</v>
      </c>
      <c r="AN11" s="879" t="e">
        <f t="shared" si="4"/>
        <v>#REF!</v>
      </c>
      <c r="AO11" s="875"/>
      <c r="AP11" s="875"/>
      <c r="AQ11" s="875"/>
      <c r="AR11" s="875"/>
      <c r="AS11" s="875"/>
      <c r="AT11" s="875"/>
      <c r="AU11" s="909" t="e">
        <f t="shared" si="5"/>
        <v>#REF!</v>
      </c>
      <c r="AV11" s="935"/>
    </row>
    <row r="12" spans="1:48" s="936" customFormat="1" outlineLevel="1" x14ac:dyDescent="0.2">
      <c r="A12" s="1052"/>
      <c r="B12" s="965" t="s">
        <v>18</v>
      </c>
      <c r="C12" s="966" t="s">
        <v>1253</v>
      </c>
      <c r="D12" s="966" t="s">
        <v>1249</v>
      </c>
      <c r="E12" s="1033"/>
      <c r="F12" s="967">
        <v>75</v>
      </c>
      <c r="G12" s="1033"/>
      <c r="H12" s="1133"/>
      <c r="I12" s="1142"/>
      <c r="J12" s="1142"/>
      <c r="K12" s="1133"/>
      <c r="L12" s="1133"/>
      <c r="M12" s="1134"/>
      <c r="N12" s="1135"/>
      <c r="O12" s="1136"/>
      <c r="P12" s="1134"/>
      <c r="Q12" s="1134"/>
      <c r="R12" s="1134"/>
      <c r="S12" s="1134"/>
      <c r="T12" s="1134"/>
      <c r="U12" s="1134"/>
      <c r="V12" s="1134"/>
      <c r="W12" s="1134"/>
      <c r="X12" s="1134"/>
      <c r="Y12" s="1134"/>
      <c r="Z12" s="1134"/>
      <c r="AA12" s="1142"/>
      <c r="AB12" s="1137"/>
      <c r="AC12" s="1134"/>
      <c r="AD12" s="1134"/>
      <c r="AE12" s="1134"/>
      <c r="AF12" s="1134"/>
      <c r="AG12" s="1139">
        <f t="shared" si="6"/>
        <v>0</v>
      </c>
      <c r="AH12" s="1140" t="e">
        <f>SUM(#REF!*AM12)</f>
        <v>#REF!</v>
      </c>
      <c r="AI12" s="1134"/>
      <c r="AJ12" s="1134"/>
      <c r="AK12" s="1139" t="e">
        <f t="shared" si="7"/>
        <v>#REF!</v>
      </c>
      <c r="AL12" s="1141" t="e">
        <f t="shared" si="3"/>
        <v>#REF!</v>
      </c>
      <c r="AM12" s="1048">
        <v>12</v>
      </c>
      <c r="AN12" s="879" t="e">
        <f t="shared" si="4"/>
        <v>#REF!</v>
      </c>
      <c r="AO12" s="875"/>
      <c r="AP12" s="875"/>
      <c r="AQ12" s="875"/>
      <c r="AR12" s="875"/>
      <c r="AS12" s="875"/>
      <c r="AT12" s="875"/>
      <c r="AU12" s="909" t="e">
        <f t="shared" si="5"/>
        <v>#REF!</v>
      </c>
      <c r="AV12" s="935"/>
    </row>
    <row r="13" spans="1:48" s="936" customFormat="1" outlineLevel="1" x14ac:dyDescent="0.2">
      <c r="A13" s="1052"/>
      <c r="B13" s="965" t="s">
        <v>18</v>
      </c>
      <c r="C13" s="968" t="s">
        <v>1254</v>
      </c>
      <c r="D13" s="966" t="s">
        <v>1249</v>
      </c>
      <c r="E13" s="1033"/>
      <c r="F13" s="967">
        <v>75</v>
      </c>
      <c r="G13" s="1033"/>
      <c r="H13" s="1133"/>
      <c r="I13" s="1133"/>
      <c r="J13" s="1133"/>
      <c r="K13" s="1133"/>
      <c r="L13" s="1133"/>
      <c r="M13" s="1134"/>
      <c r="N13" s="1135"/>
      <c r="O13" s="1136"/>
      <c r="P13" s="1134"/>
      <c r="Q13" s="1134"/>
      <c r="R13" s="1134"/>
      <c r="S13" s="1134"/>
      <c r="T13" s="1134"/>
      <c r="U13" s="1134"/>
      <c r="V13" s="1134"/>
      <c r="W13" s="1134"/>
      <c r="X13" s="1134"/>
      <c r="Y13" s="1134"/>
      <c r="Z13" s="1134"/>
      <c r="AA13" s="1133"/>
      <c r="AB13" s="1137"/>
      <c r="AC13" s="1134"/>
      <c r="AD13" s="1134"/>
      <c r="AE13" s="1134"/>
      <c r="AF13" s="1134"/>
      <c r="AG13" s="1139">
        <f t="shared" si="6"/>
        <v>0</v>
      </c>
      <c r="AH13" s="1140" t="e">
        <f>SUM(#REF!*AM13)</f>
        <v>#REF!</v>
      </c>
      <c r="AI13" s="1134"/>
      <c r="AJ13" s="1134"/>
      <c r="AK13" s="1139" t="e">
        <f t="shared" si="7"/>
        <v>#REF!</v>
      </c>
      <c r="AL13" s="1141" t="e">
        <f t="shared" si="3"/>
        <v>#REF!</v>
      </c>
      <c r="AM13" s="1048">
        <v>12</v>
      </c>
      <c r="AN13" s="879" t="e">
        <f t="shared" si="4"/>
        <v>#REF!</v>
      </c>
      <c r="AO13" s="875"/>
      <c r="AP13" s="875"/>
      <c r="AQ13" s="875"/>
      <c r="AR13" s="875"/>
      <c r="AS13" s="875"/>
      <c r="AT13" s="875"/>
      <c r="AU13" s="909" t="e">
        <f t="shared" si="5"/>
        <v>#REF!</v>
      </c>
      <c r="AV13" s="935"/>
    </row>
    <row r="14" spans="1:48" s="936" customFormat="1" outlineLevel="1" x14ac:dyDescent="0.2">
      <c r="A14" s="1052"/>
      <c r="B14" s="965" t="s">
        <v>18</v>
      </c>
      <c r="C14" s="966" t="s">
        <v>1255</v>
      </c>
      <c r="D14" s="966" t="s">
        <v>1249</v>
      </c>
      <c r="E14" s="1033"/>
      <c r="F14" s="967">
        <v>75</v>
      </c>
      <c r="G14" s="1033"/>
      <c r="H14" s="1133"/>
      <c r="I14" s="1133"/>
      <c r="J14" s="1133"/>
      <c r="K14" s="1133"/>
      <c r="L14" s="1133"/>
      <c r="M14" s="1134"/>
      <c r="N14" s="1135"/>
      <c r="O14" s="1136"/>
      <c r="P14" s="1134"/>
      <c r="Q14" s="1134"/>
      <c r="R14" s="1134"/>
      <c r="S14" s="1134"/>
      <c r="T14" s="1137"/>
      <c r="U14" s="1137"/>
      <c r="V14" s="1137"/>
      <c r="W14" s="1134"/>
      <c r="X14" s="1134"/>
      <c r="Y14" s="1134"/>
      <c r="Z14" s="1134"/>
      <c r="AA14" s="1133"/>
      <c r="AB14" s="1137"/>
      <c r="AC14" s="1134"/>
      <c r="AD14" s="1134"/>
      <c r="AE14" s="1134"/>
      <c r="AF14" s="1134"/>
      <c r="AG14" s="1139">
        <f t="shared" si="6"/>
        <v>0</v>
      </c>
      <c r="AH14" s="1140" t="e">
        <f>SUM(#REF!*AM14)</f>
        <v>#REF!</v>
      </c>
      <c r="AI14" s="1134"/>
      <c r="AJ14" s="1134"/>
      <c r="AK14" s="1139" t="e">
        <f t="shared" si="7"/>
        <v>#REF!</v>
      </c>
      <c r="AL14" s="1141" t="e">
        <f t="shared" si="3"/>
        <v>#REF!</v>
      </c>
      <c r="AM14" s="1048">
        <v>12</v>
      </c>
      <c r="AN14" s="879" t="e">
        <f t="shared" si="4"/>
        <v>#REF!</v>
      </c>
      <c r="AO14" s="875"/>
      <c r="AP14" s="875"/>
      <c r="AQ14" s="875"/>
      <c r="AR14" s="875"/>
      <c r="AS14" s="875"/>
      <c r="AT14" s="875"/>
      <c r="AU14" s="909" t="e">
        <f t="shared" si="5"/>
        <v>#REF!</v>
      </c>
      <c r="AV14" s="935"/>
    </row>
    <row r="15" spans="1:48" s="936" customFormat="1" outlineLevel="1" x14ac:dyDescent="0.2">
      <c r="A15" s="1052"/>
      <c r="B15" s="965" t="s">
        <v>18</v>
      </c>
      <c r="C15" s="966" t="s">
        <v>1256</v>
      </c>
      <c r="D15" s="966" t="s">
        <v>1249</v>
      </c>
      <c r="E15" s="1033"/>
      <c r="F15" s="967">
        <v>75</v>
      </c>
      <c r="G15" s="1033"/>
      <c r="H15" s="1133"/>
      <c r="I15" s="1133"/>
      <c r="J15" s="1133"/>
      <c r="K15" s="1133"/>
      <c r="L15" s="1133"/>
      <c r="M15" s="1134"/>
      <c r="N15" s="1135"/>
      <c r="O15" s="1136"/>
      <c r="P15" s="1134"/>
      <c r="Q15" s="1134"/>
      <c r="R15" s="1134"/>
      <c r="S15" s="1134"/>
      <c r="T15" s="1134"/>
      <c r="U15" s="1134"/>
      <c r="V15" s="1134"/>
      <c r="W15" s="1134"/>
      <c r="X15" s="1134"/>
      <c r="Y15" s="1134"/>
      <c r="Z15" s="1134"/>
      <c r="AA15" s="1133"/>
      <c r="AB15" s="1137"/>
      <c r="AC15" s="1134"/>
      <c r="AD15" s="1134"/>
      <c r="AE15" s="1134"/>
      <c r="AF15" s="1134"/>
      <c r="AG15" s="1139">
        <f t="shared" si="6"/>
        <v>0</v>
      </c>
      <c r="AH15" s="1140" t="e">
        <f>SUM(#REF!*AM15)</f>
        <v>#REF!</v>
      </c>
      <c r="AI15" s="1134"/>
      <c r="AJ15" s="1134"/>
      <c r="AK15" s="1139" t="e">
        <f t="shared" si="7"/>
        <v>#REF!</v>
      </c>
      <c r="AL15" s="1141" t="e">
        <f t="shared" si="3"/>
        <v>#REF!</v>
      </c>
      <c r="AM15" s="1048">
        <v>12</v>
      </c>
      <c r="AN15" s="879" t="e">
        <f t="shared" si="4"/>
        <v>#REF!</v>
      </c>
      <c r="AO15" s="875"/>
      <c r="AP15" s="875"/>
      <c r="AQ15" s="875"/>
      <c r="AR15" s="875"/>
      <c r="AS15" s="875"/>
      <c r="AT15" s="875"/>
      <c r="AU15" s="909" t="e">
        <f t="shared" si="5"/>
        <v>#REF!</v>
      </c>
      <c r="AV15" s="935"/>
    </row>
    <row r="16" spans="1:48" s="936" customFormat="1" outlineLevel="1" x14ac:dyDescent="0.2">
      <c r="A16" s="1052"/>
      <c r="B16" s="965" t="s">
        <v>18</v>
      </c>
      <c r="C16" s="968" t="s">
        <v>1258</v>
      </c>
      <c r="D16" s="966" t="s">
        <v>1257</v>
      </c>
      <c r="E16" s="1033"/>
      <c r="F16" s="967">
        <v>75</v>
      </c>
      <c r="G16" s="1033"/>
      <c r="H16" s="1133"/>
      <c r="I16" s="1133"/>
      <c r="J16" s="1133"/>
      <c r="K16" s="1133"/>
      <c r="L16" s="1133"/>
      <c r="M16" s="1134"/>
      <c r="N16" s="1135"/>
      <c r="O16" s="1136"/>
      <c r="P16" s="1134"/>
      <c r="Q16" s="1134"/>
      <c r="R16" s="1134"/>
      <c r="S16" s="1134"/>
      <c r="T16" s="1134"/>
      <c r="U16" s="1134"/>
      <c r="V16" s="1134"/>
      <c r="W16" s="1134"/>
      <c r="X16" s="1134"/>
      <c r="Y16" s="1134"/>
      <c r="Z16" s="1134"/>
      <c r="AA16" s="1133"/>
      <c r="AB16" s="1137"/>
      <c r="AC16" s="1134"/>
      <c r="AD16" s="1134"/>
      <c r="AE16" s="1134"/>
      <c r="AF16" s="1134"/>
      <c r="AG16" s="1139">
        <f t="shared" si="6"/>
        <v>0</v>
      </c>
      <c r="AH16" s="1140" t="e">
        <f>SUM(#REF!*AM16)</f>
        <v>#REF!</v>
      </c>
      <c r="AI16" s="1134"/>
      <c r="AJ16" s="1134"/>
      <c r="AK16" s="1139" t="e">
        <f t="shared" si="7"/>
        <v>#REF!</v>
      </c>
      <c r="AL16" s="1141" t="e">
        <f t="shared" si="3"/>
        <v>#REF!</v>
      </c>
      <c r="AM16" s="1048">
        <v>12</v>
      </c>
      <c r="AN16" s="879" t="e">
        <f t="shared" si="4"/>
        <v>#REF!</v>
      </c>
      <c r="AO16" s="875"/>
      <c r="AP16" s="875"/>
      <c r="AQ16" s="875"/>
      <c r="AR16" s="875"/>
      <c r="AS16" s="875"/>
      <c r="AT16" s="875"/>
      <c r="AU16" s="909" t="e">
        <f t="shared" si="5"/>
        <v>#REF!</v>
      </c>
      <c r="AV16" s="935"/>
    </row>
    <row r="17" spans="1:48" s="936" customFormat="1" outlineLevel="1" x14ac:dyDescent="0.2">
      <c r="A17" s="1052"/>
      <c r="B17" s="965" t="s">
        <v>18</v>
      </c>
      <c r="C17" s="966" t="s">
        <v>1259</v>
      </c>
      <c r="D17" s="966" t="s">
        <v>1257</v>
      </c>
      <c r="E17" s="1033"/>
      <c r="F17" s="967">
        <v>75</v>
      </c>
      <c r="G17" s="1033"/>
      <c r="H17" s="1133"/>
      <c r="I17" s="1133"/>
      <c r="J17" s="1133"/>
      <c r="K17" s="1133"/>
      <c r="L17" s="1133"/>
      <c r="M17" s="1134"/>
      <c r="N17" s="1135"/>
      <c r="O17" s="1136"/>
      <c r="P17" s="1134"/>
      <c r="Q17" s="1134"/>
      <c r="R17" s="1134"/>
      <c r="S17" s="1134"/>
      <c r="T17" s="1134"/>
      <c r="U17" s="1134"/>
      <c r="V17" s="1134"/>
      <c r="W17" s="1134"/>
      <c r="X17" s="1134"/>
      <c r="Y17" s="1134"/>
      <c r="Z17" s="1134"/>
      <c r="AA17" s="1133"/>
      <c r="AB17" s="1137"/>
      <c r="AC17" s="1134"/>
      <c r="AD17" s="1134"/>
      <c r="AE17" s="1134"/>
      <c r="AF17" s="1134"/>
      <c r="AG17" s="1139">
        <f t="shared" si="6"/>
        <v>0</v>
      </c>
      <c r="AH17" s="1140" t="e">
        <f>SUM(#REF!*AM17)</f>
        <v>#REF!</v>
      </c>
      <c r="AI17" s="1134"/>
      <c r="AJ17" s="1134"/>
      <c r="AK17" s="1139" t="e">
        <f t="shared" si="7"/>
        <v>#REF!</v>
      </c>
      <c r="AL17" s="1141" t="e">
        <f t="shared" si="3"/>
        <v>#REF!</v>
      </c>
      <c r="AM17" s="1048">
        <v>12</v>
      </c>
      <c r="AN17" s="879" t="e">
        <f t="shared" si="4"/>
        <v>#REF!</v>
      </c>
      <c r="AO17" s="875"/>
      <c r="AP17" s="875"/>
      <c r="AQ17" s="875"/>
      <c r="AR17" s="875"/>
      <c r="AS17" s="875"/>
      <c r="AT17" s="875"/>
      <c r="AU17" s="909" t="e">
        <f t="shared" si="5"/>
        <v>#REF!</v>
      </c>
      <c r="AV17" s="935"/>
    </row>
    <row r="18" spans="1:48" s="936" customFormat="1" outlineLevel="1" x14ac:dyDescent="0.2">
      <c r="A18" s="1052"/>
      <c r="B18" s="965" t="s">
        <v>18</v>
      </c>
      <c r="C18" s="966" t="s">
        <v>1260</v>
      </c>
      <c r="D18" s="966" t="s">
        <v>1257</v>
      </c>
      <c r="E18" s="1033"/>
      <c r="F18" s="967">
        <v>75</v>
      </c>
      <c r="G18" s="1033"/>
      <c r="H18" s="1133"/>
      <c r="I18" s="1133"/>
      <c r="J18" s="1133"/>
      <c r="K18" s="1133"/>
      <c r="L18" s="1133"/>
      <c r="M18" s="1134"/>
      <c r="N18" s="1135"/>
      <c r="O18" s="1136"/>
      <c r="P18" s="1134"/>
      <c r="Q18" s="1134"/>
      <c r="R18" s="1134"/>
      <c r="S18" s="1134"/>
      <c r="T18" s="1134"/>
      <c r="U18" s="1134"/>
      <c r="V18" s="1134"/>
      <c r="W18" s="1134"/>
      <c r="X18" s="1134"/>
      <c r="Y18" s="1134"/>
      <c r="Z18" s="1134"/>
      <c r="AA18" s="1133"/>
      <c r="AB18" s="1137"/>
      <c r="AC18" s="1134"/>
      <c r="AD18" s="1134"/>
      <c r="AE18" s="1134"/>
      <c r="AF18" s="1134"/>
      <c r="AG18" s="1139">
        <f t="shared" si="6"/>
        <v>0</v>
      </c>
      <c r="AH18" s="1140" t="e">
        <f>SUM(#REF!*AM18)</f>
        <v>#REF!</v>
      </c>
      <c r="AI18" s="1134"/>
      <c r="AJ18" s="1134"/>
      <c r="AK18" s="1139" t="e">
        <f t="shared" si="7"/>
        <v>#REF!</v>
      </c>
      <c r="AL18" s="1141" t="e">
        <f t="shared" si="3"/>
        <v>#REF!</v>
      </c>
      <c r="AM18" s="1048">
        <v>12</v>
      </c>
      <c r="AN18" s="879" t="e">
        <f t="shared" si="4"/>
        <v>#REF!</v>
      </c>
      <c r="AO18" s="875"/>
      <c r="AP18" s="875"/>
      <c r="AQ18" s="875"/>
      <c r="AR18" s="875"/>
      <c r="AS18" s="875"/>
      <c r="AT18" s="875"/>
      <c r="AU18" s="909" t="e">
        <f t="shared" si="5"/>
        <v>#REF!</v>
      </c>
      <c r="AV18" s="935"/>
    </row>
    <row r="19" spans="1:48" s="936" customFormat="1" outlineLevel="1" x14ac:dyDescent="0.2">
      <c r="A19" s="1052"/>
      <c r="B19" s="965" t="s">
        <v>18</v>
      </c>
      <c r="C19" s="966" t="s">
        <v>1261</v>
      </c>
      <c r="D19" s="966" t="s">
        <v>1257</v>
      </c>
      <c r="E19" s="1033"/>
      <c r="F19" s="967">
        <v>75</v>
      </c>
      <c r="G19" s="1033"/>
      <c r="H19" s="1133"/>
      <c r="I19" s="1133"/>
      <c r="J19" s="1133"/>
      <c r="K19" s="1133"/>
      <c r="L19" s="1133"/>
      <c r="M19" s="1134"/>
      <c r="N19" s="1135"/>
      <c r="O19" s="1136"/>
      <c r="P19" s="1134"/>
      <c r="Q19" s="1134"/>
      <c r="R19" s="1134"/>
      <c r="S19" s="1134"/>
      <c r="T19" s="1134"/>
      <c r="U19" s="1134"/>
      <c r="V19" s="1134"/>
      <c r="W19" s="1134"/>
      <c r="X19" s="1134"/>
      <c r="Y19" s="1134"/>
      <c r="Z19" s="1134"/>
      <c r="AA19" s="1133"/>
      <c r="AB19" s="1137"/>
      <c r="AC19" s="1134"/>
      <c r="AD19" s="1134"/>
      <c r="AE19" s="1134"/>
      <c r="AF19" s="1134"/>
      <c r="AG19" s="1139">
        <f t="shared" si="6"/>
        <v>0</v>
      </c>
      <c r="AH19" s="1140" t="e">
        <f>SUM(#REF!*AM19)</f>
        <v>#REF!</v>
      </c>
      <c r="AI19" s="1134"/>
      <c r="AJ19" s="1134"/>
      <c r="AK19" s="1139" t="e">
        <f t="shared" si="7"/>
        <v>#REF!</v>
      </c>
      <c r="AL19" s="1141" t="e">
        <f t="shared" si="3"/>
        <v>#REF!</v>
      </c>
      <c r="AM19" s="1048">
        <v>12</v>
      </c>
      <c r="AN19" s="879" t="e">
        <f t="shared" si="4"/>
        <v>#REF!</v>
      </c>
      <c r="AO19" s="875"/>
      <c r="AP19" s="875"/>
      <c r="AQ19" s="875"/>
      <c r="AR19" s="875"/>
      <c r="AS19" s="875"/>
      <c r="AT19" s="875"/>
      <c r="AU19" s="909" t="e">
        <f t="shared" si="5"/>
        <v>#REF!</v>
      </c>
      <c r="AV19" s="935"/>
    </row>
    <row r="20" spans="1:48" s="936" customFormat="1" outlineLevel="1" x14ac:dyDescent="0.2">
      <c r="A20" s="1052"/>
      <c r="B20" s="965" t="s">
        <v>18</v>
      </c>
      <c r="C20" s="966" t="s">
        <v>1262</v>
      </c>
      <c r="D20" s="966" t="s">
        <v>1257</v>
      </c>
      <c r="E20" s="1033"/>
      <c r="F20" s="967">
        <v>75</v>
      </c>
      <c r="G20" s="1033"/>
      <c r="H20" s="1133"/>
      <c r="I20" s="1133"/>
      <c r="J20" s="1133"/>
      <c r="K20" s="1133"/>
      <c r="L20" s="1133"/>
      <c r="M20" s="1134"/>
      <c r="N20" s="1135"/>
      <c r="O20" s="1136"/>
      <c r="P20" s="1134"/>
      <c r="Q20" s="1134"/>
      <c r="R20" s="1134"/>
      <c r="S20" s="1134"/>
      <c r="T20" s="1134"/>
      <c r="U20" s="1134"/>
      <c r="V20" s="1134"/>
      <c r="W20" s="1134"/>
      <c r="X20" s="1134"/>
      <c r="Y20" s="1134"/>
      <c r="Z20" s="1134"/>
      <c r="AA20" s="1133"/>
      <c r="AB20" s="1137"/>
      <c r="AC20" s="1134"/>
      <c r="AD20" s="1134"/>
      <c r="AE20" s="1134"/>
      <c r="AF20" s="1134"/>
      <c r="AG20" s="1139">
        <f t="shared" si="6"/>
        <v>0</v>
      </c>
      <c r="AH20" s="1140" t="e">
        <f>SUM(#REF!*AM20)</f>
        <v>#REF!</v>
      </c>
      <c r="AI20" s="1134"/>
      <c r="AJ20" s="1134"/>
      <c r="AK20" s="1139" t="e">
        <f t="shared" si="7"/>
        <v>#REF!</v>
      </c>
      <c r="AL20" s="1141" t="e">
        <f t="shared" si="3"/>
        <v>#REF!</v>
      </c>
      <c r="AM20" s="1048">
        <v>12</v>
      </c>
      <c r="AN20" s="879" t="e">
        <f t="shared" si="4"/>
        <v>#REF!</v>
      </c>
      <c r="AO20" s="875"/>
      <c r="AP20" s="875"/>
      <c r="AQ20" s="875"/>
      <c r="AR20" s="875"/>
      <c r="AS20" s="875"/>
      <c r="AT20" s="875"/>
      <c r="AU20" s="909" t="e">
        <f t="shared" si="5"/>
        <v>#REF!</v>
      </c>
      <c r="AV20" s="935"/>
    </row>
    <row r="21" spans="1:48" s="936" customFormat="1" outlineLevel="1" x14ac:dyDescent="0.2">
      <c r="A21" s="1052"/>
      <c r="B21" s="965" t="s">
        <v>18</v>
      </c>
      <c r="C21" s="966" t="s">
        <v>1263</v>
      </c>
      <c r="D21" s="966" t="s">
        <v>1257</v>
      </c>
      <c r="E21" s="1033"/>
      <c r="F21" s="967">
        <v>75</v>
      </c>
      <c r="G21" s="1033"/>
      <c r="H21" s="1133"/>
      <c r="I21" s="1133"/>
      <c r="J21" s="1133"/>
      <c r="K21" s="1133"/>
      <c r="L21" s="1133"/>
      <c r="M21" s="1134"/>
      <c r="N21" s="1135"/>
      <c r="O21" s="1136"/>
      <c r="P21" s="1134"/>
      <c r="Q21" s="1134"/>
      <c r="R21" s="1134"/>
      <c r="S21" s="1134"/>
      <c r="T21" s="1134"/>
      <c r="U21" s="1134"/>
      <c r="V21" s="1134"/>
      <c r="W21" s="1134"/>
      <c r="X21" s="1134"/>
      <c r="Y21" s="1134"/>
      <c r="Z21" s="1134"/>
      <c r="AA21" s="1133"/>
      <c r="AB21" s="1137"/>
      <c r="AC21" s="1134"/>
      <c r="AD21" s="1134"/>
      <c r="AE21" s="1134"/>
      <c r="AF21" s="1134"/>
      <c r="AG21" s="1139">
        <f t="shared" si="6"/>
        <v>0</v>
      </c>
      <c r="AH21" s="1140" t="e">
        <f>SUM(#REF!*AM21)</f>
        <v>#REF!</v>
      </c>
      <c r="AI21" s="1134"/>
      <c r="AJ21" s="1134"/>
      <c r="AK21" s="1139" t="e">
        <f t="shared" si="7"/>
        <v>#REF!</v>
      </c>
      <c r="AL21" s="1141" t="e">
        <f t="shared" si="3"/>
        <v>#REF!</v>
      </c>
      <c r="AM21" s="1048">
        <v>12</v>
      </c>
      <c r="AN21" s="879" t="e">
        <f t="shared" si="4"/>
        <v>#REF!</v>
      </c>
      <c r="AO21" s="875"/>
      <c r="AP21" s="875"/>
      <c r="AQ21" s="875"/>
      <c r="AR21" s="875"/>
      <c r="AS21" s="875"/>
      <c r="AT21" s="875"/>
      <c r="AU21" s="909" t="e">
        <f t="shared" si="5"/>
        <v>#REF!</v>
      </c>
      <c r="AV21" s="935"/>
    </row>
    <row r="22" spans="1:48" s="936" customFormat="1" outlineLevel="1" x14ac:dyDescent="0.2">
      <c r="A22" s="1052"/>
      <c r="B22" s="965" t="s">
        <v>22</v>
      </c>
      <c r="C22" s="966" t="s">
        <v>1264</v>
      </c>
      <c r="D22" s="966"/>
      <c r="E22" s="1033"/>
      <c r="F22" s="967">
        <v>28</v>
      </c>
      <c r="G22" s="1033"/>
      <c r="H22" s="1133">
        <v>159515</v>
      </c>
      <c r="I22" s="1133">
        <v>40037</v>
      </c>
      <c r="J22" s="1133"/>
      <c r="K22" s="1133">
        <v>55450</v>
      </c>
      <c r="L22" s="1133"/>
      <c r="M22" s="1134">
        <f>SUM(H22:K22)</f>
        <v>255002</v>
      </c>
      <c r="N22" s="1135"/>
      <c r="O22" s="1136"/>
      <c r="P22" s="1134"/>
      <c r="Q22" s="1134" t="e">
        <f>ROUND(SUM(M22+P22+#REF!),-2)</f>
        <v>#REF!</v>
      </c>
      <c r="R22" s="1134"/>
      <c r="S22" s="1134" t="e">
        <f>SUM(Q22*AM22+R22)</f>
        <v>#REF!</v>
      </c>
      <c r="T22" s="1134">
        <v>200000</v>
      </c>
      <c r="U22" s="1134"/>
      <c r="V22" s="1134"/>
      <c r="W22" s="1134"/>
      <c r="X22" s="1134"/>
      <c r="Y22" s="1134">
        <f>(168980*AM22)/12</f>
        <v>168980</v>
      </c>
      <c r="Z22" s="1134"/>
      <c r="AA22" s="1133">
        <v>10000</v>
      </c>
      <c r="AB22" s="1137">
        <f>SUM(AA22*12)</f>
        <v>120000</v>
      </c>
      <c r="AC22" s="1134"/>
      <c r="AD22" s="1134"/>
      <c r="AE22" s="1134"/>
      <c r="AF22" s="1134"/>
      <c r="AG22" s="1139" t="e">
        <f t="shared" si="6"/>
        <v>#REF!</v>
      </c>
      <c r="AH22" s="1140"/>
      <c r="AI22" s="1134"/>
      <c r="AJ22" s="1134"/>
      <c r="AK22" s="1139">
        <f t="shared" si="7"/>
        <v>0</v>
      </c>
      <c r="AL22" s="1141" t="e">
        <f t="shared" si="3"/>
        <v>#REF!</v>
      </c>
      <c r="AM22" s="1048">
        <v>12</v>
      </c>
      <c r="AN22" s="879" t="e">
        <f t="shared" si="4"/>
        <v>#REF!</v>
      </c>
      <c r="AO22" s="875"/>
      <c r="AP22" s="875"/>
      <c r="AQ22" s="875">
        <v>33320</v>
      </c>
      <c r="AR22" s="875"/>
      <c r="AS22" s="875"/>
      <c r="AT22" s="875">
        <v>35700</v>
      </c>
      <c r="AU22" s="909" t="e">
        <f>SUM(AN22:AT22)</f>
        <v>#REF!</v>
      </c>
      <c r="AV22" s="935"/>
    </row>
    <row r="23" spans="1:48" s="936" customFormat="1" outlineLevel="1" x14ac:dyDescent="0.2">
      <c r="A23" s="1052"/>
      <c r="B23" s="965" t="s">
        <v>22</v>
      </c>
      <c r="C23" s="966" t="s">
        <v>1265</v>
      </c>
      <c r="D23" s="966"/>
      <c r="E23" s="1033"/>
      <c r="F23" s="967">
        <v>28</v>
      </c>
      <c r="G23" s="1033"/>
      <c r="H23" s="1133">
        <v>196115</v>
      </c>
      <c r="I23" s="1133">
        <v>26640</v>
      </c>
      <c r="J23" s="1133"/>
      <c r="K23" s="1133">
        <v>30348</v>
      </c>
      <c r="L23" s="1133"/>
      <c r="M23" s="1134">
        <f>SUM(H23:K23)</f>
        <v>253103</v>
      </c>
      <c r="N23" s="1135"/>
      <c r="O23" s="1136"/>
      <c r="P23" s="1134"/>
      <c r="Q23" s="1134" t="e">
        <f>ROUND(SUM(M23+P23+#REF!),-2)</f>
        <v>#REF!</v>
      </c>
      <c r="R23" s="1134"/>
      <c r="S23" s="1134" t="e">
        <f>SUM(Q23*AM23+R23)</f>
        <v>#REF!</v>
      </c>
      <c r="T23" s="1137">
        <v>150000</v>
      </c>
      <c r="U23" s="1137"/>
      <c r="V23" s="1137"/>
      <c r="W23" s="1134"/>
      <c r="X23" s="1134"/>
      <c r="Y23" s="1134">
        <f>(168980*AM23)/12</f>
        <v>168980</v>
      </c>
      <c r="Z23" s="1134"/>
      <c r="AA23" s="1133">
        <v>10000</v>
      </c>
      <c r="AB23" s="1137">
        <f>SUM(AA23*12)</f>
        <v>120000</v>
      </c>
      <c r="AC23" s="1134"/>
      <c r="AD23" s="1134"/>
      <c r="AE23" s="1134"/>
      <c r="AF23" s="1134"/>
      <c r="AG23" s="1139" t="e">
        <f t="shared" si="6"/>
        <v>#REF!</v>
      </c>
      <c r="AH23" s="1140"/>
      <c r="AI23" s="1134"/>
      <c r="AJ23" s="1134"/>
      <c r="AK23" s="1139">
        <f t="shared" si="7"/>
        <v>0</v>
      </c>
      <c r="AL23" s="1141" t="e">
        <f t="shared" si="3"/>
        <v>#REF!</v>
      </c>
      <c r="AM23" s="1048">
        <v>12</v>
      </c>
      <c r="AN23" s="879" t="e">
        <f t="shared" si="4"/>
        <v>#REF!</v>
      </c>
      <c r="AO23" s="875"/>
      <c r="AP23" s="875"/>
      <c r="AQ23" s="875">
        <v>33320</v>
      </c>
      <c r="AR23" s="875"/>
      <c r="AS23" s="875"/>
      <c r="AT23" s="875">
        <v>35700</v>
      </c>
      <c r="AU23" s="909" t="e">
        <f>SUM(AN23:AT23)</f>
        <v>#REF!</v>
      </c>
      <c r="AV23" s="935"/>
    </row>
    <row r="24" spans="1:48" s="936" customFormat="1" outlineLevel="1" x14ac:dyDescent="0.2">
      <c r="A24" s="1052"/>
      <c r="B24" s="965" t="s">
        <v>22</v>
      </c>
      <c r="C24" s="966" t="s">
        <v>1266</v>
      </c>
      <c r="D24" s="966"/>
      <c r="E24" s="1033"/>
      <c r="F24" s="967">
        <v>28</v>
      </c>
      <c r="G24" s="1033"/>
      <c r="H24" s="1133">
        <v>149145</v>
      </c>
      <c r="I24" s="1133"/>
      <c r="J24" s="1133"/>
      <c r="K24" s="1133">
        <v>58763</v>
      </c>
      <c r="L24" s="1133"/>
      <c r="M24" s="1134">
        <f>SUM(H24:K24)</f>
        <v>207908</v>
      </c>
      <c r="N24" s="1135"/>
      <c r="O24" s="1136"/>
      <c r="P24" s="1134"/>
      <c r="Q24" s="1134" t="e">
        <f>ROUND(SUM(M24+P24+#REF!),-2)</f>
        <v>#REF!</v>
      </c>
      <c r="R24" s="1134"/>
      <c r="S24" s="1134" t="e">
        <f>SUM(Q24*AM24+R24)</f>
        <v>#REF!</v>
      </c>
      <c r="T24" s="1134">
        <v>150000</v>
      </c>
      <c r="U24" s="1134"/>
      <c r="V24" s="1134"/>
      <c r="W24" s="1134"/>
      <c r="X24" s="1134"/>
      <c r="Y24" s="1134">
        <f>(168980*AM24)/12</f>
        <v>168980</v>
      </c>
      <c r="Z24" s="1134"/>
      <c r="AA24" s="1133">
        <v>10000</v>
      </c>
      <c r="AB24" s="1137">
        <f>SUM(AA24*12)</f>
        <v>120000</v>
      </c>
      <c r="AC24" s="1134"/>
      <c r="AD24" s="1134"/>
      <c r="AE24" s="1134"/>
      <c r="AF24" s="1134"/>
      <c r="AG24" s="1139" t="e">
        <f t="shared" si="6"/>
        <v>#REF!</v>
      </c>
      <c r="AH24" s="1140"/>
      <c r="AI24" s="1134"/>
      <c r="AJ24" s="1134"/>
      <c r="AK24" s="1139">
        <f t="shared" si="7"/>
        <v>0</v>
      </c>
      <c r="AL24" s="1141" t="e">
        <f t="shared" si="3"/>
        <v>#REF!</v>
      </c>
      <c r="AM24" s="1048">
        <v>12</v>
      </c>
      <c r="AN24" s="879" t="e">
        <f t="shared" si="4"/>
        <v>#REF!</v>
      </c>
      <c r="AO24" s="875"/>
      <c r="AP24" s="875"/>
      <c r="AQ24" s="875">
        <v>33320</v>
      </c>
      <c r="AR24" s="875"/>
      <c r="AS24" s="875"/>
      <c r="AT24" s="875">
        <v>35700</v>
      </c>
      <c r="AU24" s="909" t="e">
        <f>SUM(AN24:AT24)</f>
        <v>#REF!</v>
      </c>
      <c r="AV24" s="935"/>
    </row>
    <row r="25" spans="1:48" s="936" customFormat="1" ht="16.5" outlineLevel="1" thickBot="1" x14ac:dyDescent="0.25">
      <c r="A25" s="1053"/>
      <c r="B25" s="969" t="s">
        <v>22</v>
      </c>
      <c r="C25" s="970" t="s">
        <v>1267</v>
      </c>
      <c r="D25" s="970"/>
      <c r="E25" s="1034"/>
      <c r="F25" s="971">
        <v>28</v>
      </c>
      <c r="G25" s="1034"/>
      <c r="H25" s="1143">
        <v>139995</v>
      </c>
      <c r="I25" s="1144"/>
      <c r="J25" s="1144"/>
      <c r="K25" s="1143">
        <v>64196</v>
      </c>
      <c r="L25" s="1143"/>
      <c r="M25" s="1145">
        <f>SUM(H25:K25)</f>
        <v>204191</v>
      </c>
      <c r="N25" s="1146"/>
      <c r="O25" s="1147"/>
      <c r="P25" s="1145"/>
      <c r="Q25" s="1145" t="e">
        <f>ROUND(SUM(M25+P25+#REF!),-2)</f>
        <v>#REF!</v>
      </c>
      <c r="R25" s="1145"/>
      <c r="S25" s="1145" t="e">
        <f>SUM(Q25*AM25+R25)</f>
        <v>#REF!</v>
      </c>
      <c r="T25" s="1145">
        <v>150000</v>
      </c>
      <c r="U25" s="1145"/>
      <c r="V25" s="1145"/>
      <c r="W25" s="1145"/>
      <c r="X25" s="1145"/>
      <c r="Y25" s="1134">
        <f>(168980*AM25)/12</f>
        <v>168980</v>
      </c>
      <c r="Z25" s="1145"/>
      <c r="AA25" s="1143">
        <v>10000</v>
      </c>
      <c r="AB25" s="1148">
        <f>SUM(AA25*12)</f>
        <v>120000</v>
      </c>
      <c r="AC25" s="1145"/>
      <c r="AD25" s="1145"/>
      <c r="AE25" s="1145"/>
      <c r="AF25" s="1145"/>
      <c r="AG25" s="1139" t="e">
        <f t="shared" si="6"/>
        <v>#REF!</v>
      </c>
      <c r="AH25" s="1149"/>
      <c r="AI25" s="1145"/>
      <c r="AJ25" s="1145"/>
      <c r="AK25" s="1139">
        <f t="shared" si="7"/>
        <v>0</v>
      </c>
      <c r="AL25" s="1141" t="e">
        <f t="shared" si="3"/>
        <v>#REF!</v>
      </c>
      <c r="AM25" s="1048">
        <v>12</v>
      </c>
      <c r="AN25" s="881" t="e">
        <f t="shared" si="4"/>
        <v>#REF!</v>
      </c>
      <c r="AO25" s="877"/>
      <c r="AP25" s="877"/>
      <c r="AQ25" s="875">
        <v>33320</v>
      </c>
      <c r="AR25" s="875"/>
      <c r="AS25" s="875"/>
      <c r="AT25" s="875">
        <v>35700</v>
      </c>
      <c r="AU25" s="910" t="e">
        <f>SUM(AN25:AT25)</f>
        <v>#REF!</v>
      </c>
      <c r="AV25" s="935"/>
    </row>
    <row r="26" spans="1:48" s="944" customFormat="1" ht="16.5" thickBot="1" x14ac:dyDescent="0.25">
      <c r="A26" s="1054"/>
      <c r="B26" s="962"/>
      <c r="C26" s="963"/>
      <c r="D26" s="962"/>
      <c r="E26" s="962"/>
      <c r="F26" s="964"/>
      <c r="G26" s="962"/>
      <c r="H26" s="1150"/>
      <c r="I26" s="1151"/>
      <c r="J26" s="1151"/>
      <c r="K26" s="1150"/>
      <c r="L26" s="1150"/>
      <c r="M26" s="1152"/>
      <c r="N26" s="1153"/>
      <c r="O26" s="1154"/>
      <c r="P26" s="1152"/>
      <c r="Q26" s="1152"/>
      <c r="R26" s="1152"/>
      <c r="S26" s="1152"/>
      <c r="T26" s="1152"/>
      <c r="U26" s="1152"/>
      <c r="V26" s="1152"/>
      <c r="W26" s="1152"/>
      <c r="X26" s="1152"/>
      <c r="Y26" s="1152"/>
      <c r="Z26" s="1152"/>
      <c r="AA26" s="1151"/>
      <c r="AB26" s="1155"/>
      <c r="AC26" s="1152"/>
      <c r="AD26" s="1152"/>
      <c r="AE26" s="1152"/>
      <c r="AF26" s="1152"/>
      <c r="AG26" s="1156"/>
      <c r="AH26" s="1152"/>
      <c r="AI26" s="1152"/>
      <c r="AJ26" s="1152"/>
      <c r="AK26" s="1156"/>
      <c r="AL26" s="1156"/>
      <c r="AM26" s="1040"/>
      <c r="AN26" s="1040"/>
      <c r="AO26" s="1040"/>
      <c r="AP26" s="1040"/>
      <c r="AQ26" s="1040"/>
      <c r="AR26" s="1040"/>
      <c r="AS26" s="1040"/>
      <c r="AT26" s="1040"/>
      <c r="AU26" s="1123"/>
    </row>
    <row r="27" spans="1:48" s="936" customFormat="1" ht="30.75" customHeight="1" thickTop="1" x14ac:dyDescent="0.2">
      <c r="A27" s="1590" t="s">
        <v>23</v>
      </c>
      <c r="B27" s="1591"/>
      <c r="C27" s="1591"/>
      <c r="D27" s="1591"/>
      <c r="E27" s="1591"/>
      <c r="F27" s="1591"/>
      <c r="G27" s="1591"/>
      <c r="H27" s="1157"/>
      <c r="I27" s="1157"/>
      <c r="J27" s="1157"/>
      <c r="K27" s="1157"/>
      <c r="L27" s="1157"/>
      <c r="M27" s="1157"/>
      <c r="N27" s="1157"/>
      <c r="O27" s="1157"/>
      <c r="P27" s="1157"/>
      <c r="Q27" s="1158">
        <f>SUM(Q28:Q55)</f>
        <v>7263300</v>
      </c>
      <c r="R27" s="1157"/>
      <c r="S27" s="1159">
        <f t="shared" ref="S27:AE27" si="8">SUM(S28:S55)</f>
        <v>79345307.671232879</v>
      </c>
      <c r="T27" s="1159">
        <f t="shared" si="8"/>
        <v>5100000</v>
      </c>
      <c r="U27" s="1159">
        <f t="shared" si="8"/>
        <v>600000</v>
      </c>
      <c r="V27" s="1159" t="e">
        <f t="shared" si="8"/>
        <v>#REF!</v>
      </c>
      <c r="W27" s="1159">
        <f t="shared" si="8"/>
        <v>0</v>
      </c>
      <c r="X27" s="1159">
        <f t="shared" si="8"/>
        <v>0</v>
      </c>
      <c r="Y27" s="1159">
        <f t="shared" si="8"/>
        <v>4081638.5981735163</v>
      </c>
      <c r="Z27" s="1159">
        <f t="shared" si="8"/>
        <v>0</v>
      </c>
      <c r="AA27" s="1159">
        <f t="shared" si="8"/>
        <v>72500</v>
      </c>
      <c r="AB27" s="1159">
        <f t="shared" si="8"/>
        <v>806000</v>
      </c>
      <c r="AC27" s="1159">
        <f t="shared" si="8"/>
        <v>350000</v>
      </c>
      <c r="AD27" s="1159">
        <f t="shared" si="8"/>
        <v>0</v>
      </c>
      <c r="AE27" s="1159">
        <f t="shared" si="8"/>
        <v>0</v>
      </c>
      <c r="AF27" s="1159">
        <v>600000</v>
      </c>
      <c r="AG27" s="1160" t="e">
        <f>SUM(AG28:AG55)</f>
        <v>#REF!</v>
      </c>
      <c r="AH27" s="1158">
        <f>SUM(AH28:AH55)</f>
        <v>0</v>
      </c>
      <c r="AI27" s="1158">
        <f>SUM(AI28:AI55)</f>
        <v>0</v>
      </c>
      <c r="AJ27" s="1158" t="e">
        <f>SUM(#REF!*12)</f>
        <v>#REF!</v>
      </c>
      <c r="AK27" s="1158" t="e">
        <f>SUM(AH27:AJ27)</f>
        <v>#REF!</v>
      </c>
      <c r="AL27" s="1161" t="e">
        <f t="shared" ref="AL27:AL55" si="9">SUM(AG27,AK27)</f>
        <v>#REF!</v>
      </c>
      <c r="AM27" s="1112"/>
      <c r="AN27" s="900" t="e">
        <f>SUM(AN28:AN55)</f>
        <v>#REF!</v>
      </c>
      <c r="AO27" s="899">
        <v>964500</v>
      </c>
      <c r="AP27" s="899">
        <f>SUM(AP28:AP55)</f>
        <v>0</v>
      </c>
      <c r="AQ27" s="899">
        <f>SUM(AF27*1.19*0.27)</f>
        <v>192780</v>
      </c>
      <c r="AR27" s="899">
        <f>SUM(AR28:AR55)</f>
        <v>0</v>
      </c>
      <c r="AS27" s="899">
        <f>SUM(AS28:AS55)</f>
        <v>0</v>
      </c>
      <c r="AT27" s="899">
        <f>SUM(AF27*1.19*0.15)</f>
        <v>107100</v>
      </c>
      <c r="AU27" s="904" t="e">
        <f>SUM(AN27:AT27)</f>
        <v>#REF!</v>
      </c>
      <c r="AV27" s="935"/>
    </row>
    <row r="28" spans="1:48" s="936" customFormat="1" outlineLevel="1" x14ac:dyDescent="0.2">
      <c r="A28" s="1116">
        <v>1</v>
      </c>
      <c r="B28" s="972" t="s">
        <v>1268</v>
      </c>
      <c r="C28" s="973" t="s">
        <v>1269</v>
      </c>
      <c r="D28" s="973" t="s">
        <v>1693</v>
      </c>
      <c r="E28" s="972"/>
      <c r="F28" s="974">
        <v>8</v>
      </c>
      <c r="G28" s="975"/>
      <c r="H28" s="1162">
        <v>299538</v>
      </c>
      <c r="I28" s="1162">
        <f t="shared" ref="I28:I55" si="10">SUM(H28*0.2)</f>
        <v>59907.600000000006</v>
      </c>
      <c r="J28" s="1162">
        <v>61840</v>
      </c>
      <c r="K28" s="1162"/>
      <c r="L28" s="1162">
        <v>59908</v>
      </c>
      <c r="M28" s="1163">
        <f t="shared" ref="M28:M55" si="11">ROUND(SUM(H28:L28),-2)</f>
        <v>481200</v>
      </c>
      <c r="N28" s="1164" t="s">
        <v>1270</v>
      </c>
      <c r="O28" s="1165"/>
      <c r="P28" s="1162">
        <f>SUM(M28*N28)</f>
        <v>0</v>
      </c>
      <c r="Q28" s="1166">
        <f t="shared" ref="Q28:Q33" si="12">ROUND(SUM(M28+P28),-2)</f>
        <v>481200</v>
      </c>
      <c r="R28" s="1163"/>
      <c r="S28" s="1167">
        <f t="shared" ref="S28:S37" si="13">SUM(Q28*AM28+R28)</f>
        <v>5774400</v>
      </c>
      <c r="T28" s="1168">
        <v>600000</v>
      </c>
      <c r="U28" s="1168">
        <v>200000</v>
      </c>
      <c r="V28" s="1168"/>
      <c r="W28" s="1167"/>
      <c r="X28" s="1167"/>
      <c r="Y28" s="1167">
        <f t="shared" ref="Y28:Y37" si="14">(168980*AM28)/12</f>
        <v>168980</v>
      </c>
      <c r="Z28" s="1167"/>
      <c r="AA28" s="1162">
        <v>9000</v>
      </c>
      <c r="AB28" s="1168">
        <f t="shared" ref="AB28:AB37" si="15">SUM(AA28*AM28)</f>
        <v>108000</v>
      </c>
      <c r="AC28" s="1167"/>
      <c r="AD28" s="1167"/>
      <c r="AE28" s="1167"/>
      <c r="AF28" s="1167"/>
      <c r="AG28" s="1169">
        <f t="shared" ref="AG28:AG55" si="16">SUM(S28,T28,U28,V28,W28,X28,Y28,Z28,AB28,AC28,AD28,AE28,AF28)</f>
        <v>6851380</v>
      </c>
      <c r="AH28" s="1167"/>
      <c r="AI28" s="1167"/>
      <c r="AJ28" s="1167"/>
      <c r="AK28" s="1169"/>
      <c r="AL28" s="1170">
        <f t="shared" si="9"/>
        <v>6851380</v>
      </c>
      <c r="AM28" s="1113">
        <v>12</v>
      </c>
      <c r="AN28" s="879">
        <f t="shared" ref="AN28:AN33" si="17">SUM(AL28*0.27)</f>
        <v>1849872.6</v>
      </c>
      <c r="AO28" s="874"/>
      <c r="AP28" s="874"/>
      <c r="AQ28" s="875">
        <v>33320</v>
      </c>
      <c r="AR28" s="875"/>
      <c r="AS28" s="875"/>
      <c r="AT28" s="875">
        <v>35700</v>
      </c>
      <c r="AU28" s="905">
        <f t="shared" ref="AU28:AU33" si="18">SUM(AN28:AT28)</f>
        <v>1918892.6</v>
      </c>
      <c r="AV28" s="935"/>
    </row>
    <row r="29" spans="1:48" s="936" customFormat="1" outlineLevel="1" x14ac:dyDescent="0.2">
      <c r="A29" s="1116">
        <v>2</v>
      </c>
      <c r="B29" s="972" t="s">
        <v>1268</v>
      </c>
      <c r="C29" s="973" t="s">
        <v>1271</v>
      </c>
      <c r="D29" s="973" t="s">
        <v>1694</v>
      </c>
      <c r="E29" s="972"/>
      <c r="F29" s="974">
        <v>7</v>
      </c>
      <c r="G29" s="975"/>
      <c r="H29" s="1162">
        <v>270550</v>
      </c>
      <c r="I29" s="1162">
        <f t="shared" si="10"/>
        <v>54110</v>
      </c>
      <c r="J29" s="1162"/>
      <c r="K29" s="1162"/>
      <c r="L29" s="1162">
        <v>27055</v>
      </c>
      <c r="M29" s="1163">
        <f t="shared" si="11"/>
        <v>351700</v>
      </c>
      <c r="N29" s="1164">
        <v>0.2</v>
      </c>
      <c r="O29" s="1165" t="s">
        <v>1272</v>
      </c>
      <c r="P29" s="1162">
        <f>SUM(M29*N29)</f>
        <v>70340</v>
      </c>
      <c r="Q29" s="1166">
        <f t="shared" si="12"/>
        <v>422000</v>
      </c>
      <c r="R29" s="1163"/>
      <c r="S29" s="1167">
        <f t="shared" si="13"/>
        <v>5064000</v>
      </c>
      <c r="T29" s="1167">
        <v>200000</v>
      </c>
      <c r="U29" s="1167"/>
      <c r="V29" s="1167"/>
      <c r="W29" s="1167"/>
      <c r="X29" s="1167"/>
      <c r="Y29" s="1167">
        <f t="shared" si="14"/>
        <v>168980</v>
      </c>
      <c r="Z29" s="1167"/>
      <c r="AA29" s="1162">
        <v>0</v>
      </c>
      <c r="AB29" s="1168">
        <f t="shared" si="15"/>
        <v>0</v>
      </c>
      <c r="AC29" s="1167"/>
      <c r="AD29" s="1167"/>
      <c r="AE29" s="1167"/>
      <c r="AF29" s="1167"/>
      <c r="AG29" s="1169">
        <f t="shared" si="16"/>
        <v>5432980</v>
      </c>
      <c r="AH29" s="1167"/>
      <c r="AI29" s="1167"/>
      <c r="AJ29" s="1167"/>
      <c r="AK29" s="1169"/>
      <c r="AL29" s="1170">
        <f t="shared" si="9"/>
        <v>5432980</v>
      </c>
      <c r="AM29" s="1113">
        <v>12</v>
      </c>
      <c r="AN29" s="879">
        <f t="shared" si="17"/>
        <v>1466904.6</v>
      </c>
      <c r="AO29" s="874"/>
      <c r="AP29" s="874"/>
      <c r="AQ29" s="875">
        <v>33320</v>
      </c>
      <c r="AR29" s="875"/>
      <c r="AS29" s="875"/>
      <c r="AT29" s="875">
        <v>35700</v>
      </c>
      <c r="AU29" s="905">
        <f t="shared" si="18"/>
        <v>1535924.6</v>
      </c>
      <c r="AV29" s="935"/>
    </row>
    <row r="30" spans="1:48" s="936" customFormat="1" outlineLevel="1" x14ac:dyDescent="0.2">
      <c r="A30" s="1116">
        <v>3</v>
      </c>
      <c r="B30" s="972" t="s">
        <v>1268</v>
      </c>
      <c r="C30" s="973" t="s">
        <v>1273</v>
      </c>
      <c r="D30" s="973" t="s">
        <v>26</v>
      </c>
      <c r="E30" s="972"/>
      <c r="F30" s="974">
        <v>7</v>
      </c>
      <c r="G30" s="975"/>
      <c r="H30" s="1162">
        <v>270550</v>
      </c>
      <c r="I30" s="1162">
        <f t="shared" si="10"/>
        <v>54110</v>
      </c>
      <c r="J30" s="1162">
        <v>23190</v>
      </c>
      <c r="K30" s="1162"/>
      <c r="L30" s="1162">
        <v>27055</v>
      </c>
      <c r="M30" s="1163">
        <f t="shared" si="11"/>
        <v>374900</v>
      </c>
      <c r="N30" s="1164" t="s">
        <v>1274</v>
      </c>
      <c r="O30" s="1165" t="s">
        <v>1275</v>
      </c>
      <c r="P30" s="1162">
        <f>SUM(M30*N30)</f>
        <v>26243.000000000004</v>
      </c>
      <c r="Q30" s="1166">
        <f t="shared" si="12"/>
        <v>401100</v>
      </c>
      <c r="R30" s="1163"/>
      <c r="S30" s="1167">
        <f t="shared" si="13"/>
        <v>4813200</v>
      </c>
      <c r="T30" s="1167">
        <v>200000</v>
      </c>
      <c r="U30" s="1167"/>
      <c r="V30" s="1167"/>
      <c r="W30" s="1167"/>
      <c r="X30" s="1167"/>
      <c r="Y30" s="1167">
        <f t="shared" si="14"/>
        <v>168980</v>
      </c>
      <c r="Z30" s="1167"/>
      <c r="AA30" s="1162">
        <v>12000</v>
      </c>
      <c r="AB30" s="1168">
        <f t="shared" si="15"/>
        <v>144000</v>
      </c>
      <c r="AC30" s="1167"/>
      <c r="AD30" s="1167"/>
      <c r="AE30" s="1167"/>
      <c r="AF30" s="1167"/>
      <c r="AG30" s="1169">
        <f t="shared" si="16"/>
        <v>5326180</v>
      </c>
      <c r="AH30" s="1167"/>
      <c r="AI30" s="1167"/>
      <c r="AJ30" s="1167"/>
      <c r="AK30" s="1169"/>
      <c r="AL30" s="1170">
        <f t="shared" si="9"/>
        <v>5326180</v>
      </c>
      <c r="AM30" s="1113">
        <v>12</v>
      </c>
      <c r="AN30" s="879">
        <f t="shared" si="17"/>
        <v>1438068.6</v>
      </c>
      <c r="AO30" s="874"/>
      <c r="AP30" s="874"/>
      <c r="AQ30" s="875">
        <v>33320</v>
      </c>
      <c r="AR30" s="875"/>
      <c r="AS30" s="875"/>
      <c r="AT30" s="875">
        <v>35700</v>
      </c>
      <c r="AU30" s="905">
        <f t="shared" si="18"/>
        <v>1507088.6</v>
      </c>
      <c r="AV30" s="935"/>
    </row>
    <row r="31" spans="1:48" s="936" customFormat="1" outlineLevel="1" x14ac:dyDescent="0.2">
      <c r="A31" s="1116">
        <v>4</v>
      </c>
      <c r="B31" s="972" t="s">
        <v>1268</v>
      </c>
      <c r="C31" s="973" t="s">
        <v>1276</v>
      </c>
      <c r="D31" s="973" t="s">
        <v>26</v>
      </c>
      <c r="E31" s="972"/>
      <c r="F31" s="974">
        <v>7</v>
      </c>
      <c r="G31" s="975"/>
      <c r="H31" s="1162">
        <v>270550</v>
      </c>
      <c r="I31" s="1162">
        <f t="shared" si="10"/>
        <v>54110</v>
      </c>
      <c r="J31" s="1162"/>
      <c r="K31" s="1162"/>
      <c r="L31" s="1162">
        <v>27055</v>
      </c>
      <c r="M31" s="1163">
        <f t="shared" si="11"/>
        <v>351700</v>
      </c>
      <c r="N31" s="1164" t="s">
        <v>1277</v>
      </c>
      <c r="O31" s="1165" t="s">
        <v>1278</v>
      </c>
      <c r="P31" s="1162"/>
      <c r="Q31" s="1166">
        <f t="shared" si="12"/>
        <v>351700</v>
      </c>
      <c r="R31" s="1163"/>
      <c r="S31" s="1167">
        <f t="shared" si="13"/>
        <v>4220400</v>
      </c>
      <c r="T31" s="1167">
        <v>300000</v>
      </c>
      <c r="U31" s="1167"/>
      <c r="V31" s="1167"/>
      <c r="W31" s="1167"/>
      <c r="X31" s="1167"/>
      <c r="Y31" s="1167">
        <f t="shared" si="14"/>
        <v>168980</v>
      </c>
      <c r="Z31" s="1167"/>
      <c r="AA31" s="1162"/>
      <c r="AB31" s="1168">
        <f t="shared" si="15"/>
        <v>0</v>
      </c>
      <c r="AC31" s="1167"/>
      <c r="AD31" s="1167"/>
      <c r="AE31" s="1167"/>
      <c r="AF31" s="1167"/>
      <c r="AG31" s="1169">
        <f t="shared" si="16"/>
        <v>4689380</v>
      </c>
      <c r="AH31" s="1167"/>
      <c r="AI31" s="1167"/>
      <c r="AJ31" s="1167"/>
      <c r="AK31" s="1169"/>
      <c r="AL31" s="1170">
        <f t="shared" si="9"/>
        <v>4689380</v>
      </c>
      <c r="AM31" s="1114">
        <v>12</v>
      </c>
      <c r="AN31" s="879">
        <f t="shared" si="17"/>
        <v>1266132.6000000001</v>
      </c>
      <c r="AO31" s="874"/>
      <c r="AP31" s="874"/>
      <c r="AQ31" s="875">
        <v>33320</v>
      </c>
      <c r="AR31" s="875"/>
      <c r="AS31" s="875"/>
      <c r="AT31" s="875">
        <v>35700</v>
      </c>
      <c r="AU31" s="905">
        <f t="shared" si="18"/>
        <v>1335152.6000000001</v>
      </c>
      <c r="AV31" s="935"/>
    </row>
    <row r="32" spans="1:48" s="941" customFormat="1" outlineLevel="1" x14ac:dyDescent="0.2">
      <c r="A32" s="1117"/>
      <c r="B32" s="976" t="s">
        <v>1268</v>
      </c>
      <c r="C32" s="977" t="s">
        <v>1279</v>
      </c>
      <c r="D32" s="977" t="s">
        <v>26</v>
      </c>
      <c r="E32" s="976"/>
      <c r="F32" s="978" t="s">
        <v>478</v>
      </c>
      <c r="G32" s="979"/>
      <c r="H32" s="1171">
        <v>220305</v>
      </c>
      <c r="I32" s="1171">
        <f t="shared" si="10"/>
        <v>44061</v>
      </c>
      <c r="J32" s="1171"/>
      <c r="K32" s="1171"/>
      <c r="L32" s="1171"/>
      <c r="M32" s="1171">
        <f t="shared" si="11"/>
        <v>264400</v>
      </c>
      <c r="N32" s="1172"/>
      <c r="O32" s="1173"/>
      <c r="P32" s="1171">
        <f t="shared" ref="P32:P41" si="19">SUM(M32*N32)</f>
        <v>0</v>
      </c>
      <c r="Q32" s="1174">
        <f t="shared" si="12"/>
        <v>264400</v>
      </c>
      <c r="R32" s="1171"/>
      <c r="S32" s="1174">
        <f t="shared" si="13"/>
        <v>226007.67123287672</v>
      </c>
      <c r="T32" s="1174">
        <v>0</v>
      </c>
      <c r="U32" s="1174"/>
      <c r="V32" s="1174"/>
      <c r="W32" s="1174"/>
      <c r="X32" s="1174"/>
      <c r="Y32" s="1174">
        <f t="shared" si="14"/>
        <v>12036.931506849316</v>
      </c>
      <c r="Z32" s="1174"/>
      <c r="AA32" s="1171"/>
      <c r="AB32" s="1175">
        <f t="shared" si="15"/>
        <v>0</v>
      </c>
      <c r="AC32" s="1174"/>
      <c r="AD32" s="1174"/>
      <c r="AE32" s="1174"/>
      <c r="AF32" s="1174"/>
      <c r="AG32" s="1176">
        <f t="shared" si="16"/>
        <v>238044.60273972602</v>
      </c>
      <c r="AH32" s="1174"/>
      <c r="AI32" s="1174"/>
      <c r="AJ32" s="1174"/>
      <c r="AK32" s="1176"/>
      <c r="AL32" s="1177">
        <f t="shared" si="9"/>
        <v>238044.60273972602</v>
      </c>
      <c r="AM32" s="1115">
        <f>SUM(12*26)/365</f>
        <v>0.85479452054794525</v>
      </c>
      <c r="AN32" s="885">
        <f t="shared" si="17"/>
        <v>64272.042739726028</v>
      </c>
      <c r="AO32" s="883"/>
      <c r="AP32" s="883"/>
      <c r="AQ32" s="884">
        <v>33320</v>
      </c>
      <c r="AR32" s="884"/>
      <c r="AS32" s="884"/>
      <c r="AT32" s="884">
        <v>35700</v>
      </c>
      <c r="AU32" s="906">
        <f t="shared" si="18"/>
        <v>133292.04273972602</v>
      </c>
      <c r="AV32" s="940"/>
    </row>
    <row r="33" spans="1:48" s="936" customFormat="1" outlineLevel="1" x14ac:dyDescent="0.2">
      <c r="A33" s="1116">
        <v>5</v>
      </c>
      <c r="B33" s="972" t="s">
        <v>1268</v>
      </c>
      <c r="C33" s="973" t="s">
        <v>1280</v>
      </c>
      <c r="D33" s="973" t="s">
        <v>26</v>
      </c>
      <c r="E33" s="972"/>
      <c r="F33" s="974">
        <v>7</v>
      </c>
      <c r="G33" s="975"/>
      <c r="H33" s="1162">
        <v>270550</v>
      </c>
      <c r="I33" s="1162">
        <f t="shared" si="10"/>
        <v>54110</v>
      </c>
      <c r="J33" s="1162"/>
      <c r="K33" s="1162"/>
      <c r="L33" s="1162">
        <v>27055</v>
      </c>
      <c r="M33" s="1163">
        <f t="shared" si="11"/>
        <v>351700</v>
      </c>
      <c r="N33" s="1164"/>
      <c r="O33" s="1165"/>
      <c r="P33" s="1162">
        <f t="shared" si="19"/>
        <v>0</v>
      </c>
      <c r="Q33" s="1166">
        <f t="shared" si="12"/>
        <v>351700</v>
      </c>
      <c r="R33" s="1163">
        <v>241500</v>
      </c>
      <c r="S33" s="1167">
        <f t="shared" si="13"/>
        <v>4110200</v>
      </c>
      <c r="T33" s="1167">
        <v>200000</v>
      </c>
      <c r="U33" s="1167"/>
      <c r="V33" s="1167"/>
      <c r="W33" s="1167"/>
      <c r="X33" s="1167"/>
      <c r="Y33" s="1167">
        <f t="shared" si="14"/>
        <v>154898.33333333334</v>
      </c>
      <c r="Z33" s="1167"/>
      <c r="AA33" s="1162">
        <v>10000</v>
      </c>
      <c r="AB33" s="1168">
        <f t="shared" si="15"/>
        <v>110000</v>
      </c>
      <c r="AC33" s="1167"/>
      <c r="AD33" s="1167"/>
      <c r="AE33" s="1167"/>
      <c r="AF33" s="1167"/>
      <c r="AG33" s="1169">
        <f t="shared" si="16"/>
        <v>4575098.333333333</v>
      </c>
      <c r="AH33" s="1167"/>
      <c r="AI33" s="1167"/>
      <c r="AJ33" s="1167"/>
      <c r="AK33" s="1169"/>
      <c r="AL33" s="1170">
        <f t="shared" si="9"/>
        <v>4575098.333333333</v>
      </c>
      <c r="AM33" s="1113">
        <v>11</v>
      </c>
      <c r="AN33" s="879">
        <f t="shared" si="17"/>
        <v>1235276.55</v>
      </c>
      <c r="AO33" s="874"/>
      <c r="AP33" s="874"/>
      <c r="AQ33" s="875">
        <v>33320</v>
      </c>
      <c r="AR33" s="875"/>
      <c r="AS33" s="875"/>
      <c r="AT33" s="875">
        <v>35700</v>
      </c>
      <c r="AU33" s="909">
        <f t="shared" si="18"/>
        <v>1304296.55</v>
      </c>
      <c r="AV33" s="935"/>
    </row>
    <row r="34" spans="1:48" s="936" customFormat="1" outlineLevel="1" x14ac:dyDescent="0.2">
      <c r="A34" s="1116">
        <v>6</v>
      </c>
      <c r="B34" s="972" t="s">
        <v>1268</v>
      </c>
      <c r="C34" s="973" t="s">
        <v>1281</v>
      </c>
      <c r="D34" s="973" t="s">
        <v>1695</v>
      </c>
      <c r="E34" s="972"/>
      <c r="F34" s="974">
        <v>19</v>
      </c>
      <c r="G34" s="975"/>
      <c r="H34" s="1162">
        <v>197115</v>
      </c>
      <c r="I34" s="1162">
        <f t="shared" si="10"/>
        <v>39423</v>
      </c>
      <c r="J34" s="1162"/>
      <c r="K34" s="1162"/>
      <c r="L34" s="1162"/>
      <c r="M34" s="1163">
        <f t="shared" si="11"/>
        <v>236500</v>
      </c>
      <c r="N34" s="1164">
        <v>0.1</v>
      </c>
      <c r="O34" s="1165"/>
      <c r="P34" s="1162">
        <f t="shared" si="19"/>
        <v>23650</v>
      </c>
      <c r="Q34" s="1166">
        <f>ROUND(SUM(M34+P34),-2)</f>
        <v>260200</v>
      </c>
      <c r="R34" s="1163"/>
      <c r="S34" s="1167">
        <f t="shared" si="13"/>
        <v>3122400</v>
      </c>
      <c r="T34" s="1168">
        <v>250000</v>
      </c>
      <c r="U34" s="1168"/>
      <c r="V34" s="1168" t="e">
        <f>SUM(#REF!*#REF!)</f>
        <v>#REF!</v>
      </c>
      <c r="W34" s="1167"/>
      <c r="X34" s="1167"/>
      <c r="Y34" s="1167">
        <f t="shared" si="14"/>
        <v>168980</v>
      </c>
      <c r="Z34" s="1167"/>
      <c r="AA34" s="1162">
        <v>2500</v>
      </c>
      <c r="AB34" s="1168">
        <f t="shared" si="15"/>
        <v>30000</v>
      </c>
      <c r="AC34" s="1167">
        <v>150000</v>
      </c>
      <c r="AD34" s="1167"/>
      <c r="AE34" s="1167"/>
      <c r="AF34" s="1167"/>
      <c r="AG34" s="1169" t="e">
        <f t="shared" si="16"/>
        <v>#REF!</v>
      </c>
      <c r="AH34" s="1167"/>
      <c r="AI34" s="1167"/>
      <c r="AJ34" s="1167"/>
      <c r="AK34" s="1169"/>
      <c r="AL34" s="1170" t="e">
        <f t="shared" si="9"/>
        <v>#REF!</v>
      </c>
      <c r="AM34" s="1113">
        <v>12</v>
      </c>
      <c r="AN34" s="879" t="e">
        <f t="shared" ref="AN34:AN42" si="20">SUM(AL34*0.27)</f>
        <v>#REF!</v>
      </c>
      <c r="AO34" s="874"/>
      <c r="AP34" s="874"/>
      <c r="AQ34" s="875">
        <v>33320</v>
      </c>
      <c r="AR34" s="875"/>
      <c r="AS34" s="875"/>
      <c r="AT34" s="875">
        <v>35700</v>
      </c>
      <c r="AU34" s="905" t="e">
        <f t="shared" ref="AU34:AU41" si="21">SUM(AN34:AT34)</f>
        <v>#REF!</v>
      </c>
      <c r="AV34" s="935"/>
    </row>
    <row r="35" spans="1:48" s="936" customFormat="1" outlineLevel="1" x14ac:dyDescent="0.2">
      <c r="A35" s="1116">
        <v>7</v>
      </c>
      <c r="B35" s="972" t="s">
        <v>1268</v>
      </c>
      <c r="C35" s="973" t="s">
        <v>1282</v>
      </c>
      <c r="D35" s="973" t="s">
        <v>1695</v>
      </c>
      <c r="E35" s="972"/>
      <c r="F35" s="974">
        <v>19</v>
      </c>
      <c r="G35" s="975"/>
      <c r="H35" s="1162">
        <v>177790</v>
      </c>
      <c r="I35" s="1162">
        <f t="shared" si="10"/>
        <v>35558</v>
      </c>
      <c r="J35" s="1162">
        <v>23190</v>
      </c>
      <c r="K35" s="1162"/>
      <c r="L35" s="1162"/>
      <c r="M35" s="1163">
        <f t="shared" si="11"/>
        <v>236500</v>
      </c>
      <c r="N35" s="1164"/>
      <c r="O35" s="1165"/>
      <c r="P35" s="1162">
        <f t="shared" si="19"/>
        <v>0</v>
      </c>
      <c r="Q35" s="1166">
        <f t="shared" ref="Q35:Q55" si="22">ROUND(SUM(M35+P35),-2)</f>
        <v>236500</v>
      </c>
      <c r="R35" s="1163"/>
      <c r="S35" s="1167">
        <f t="shared" si="13"/>
        <v>2838000</v>
      </c>
      <c r="T35" s="1168">
        <v>300000</v>
      </c>
      <c r="U35" s="1168"/>
      <c r="V35" s="1168"/>
      <c r="W35" s="1167"/>
      <c r="X35" s="1167"/>
      <c r="Y35" s="1167">
        <f t="shared" si="14"/>
        <v>168980</v>
      </c>
      <c r="Z35" s="1167"/>
      <c r="AA35" s="1162"/>
      <c r="AB35" s="1168">
        <f t="shared" si="15"/>
        <v>0</v>
      </c>
      <c r="AC35" s="1167"/>
      <c r="AD35" s="1167"/>
      <c r="AE35" s="1167"/>
      <c r="AF35" s="1167"/>
      <c r="AG35" s="1169">
        <f t="shared" si="16"/>
        <v>3306980</v>
      </c>
      <c r="AH35" s="1167"/>
      <c r="AI35" s="1167"/>
      <c r="AJ35" s="1167"/>
      <c r="AK35" s="1169"/>
      <c r="AL35" s="1170">
        <f t="shared" si="9"/>
        <v>3306980</v>
      </c>
      <c r="AM35" s="1113">
        <v>12</v>
      </c>
      <c r="AN35" s="879">
        <f t="shared" si="20"/>
        <v>892884.60000000009</v>
      </c>
      <c r="AO35" s="874"/>
      <c r="AP35" s="874"/>
      <c r="AQ35" s="875">
        <v>33320</v>
      </c>
      <c r="AR35" s="875"/>
      <c r="AS35" s="875"/>
      <c r="AT35" s="875">
        <v>35700</v>
      </c>
      <c r="AU35" s="905">
        <f t="shared" si="21"/>
        <v>961904.60000000009</v>
      </c>
      <c r="AV35" s="935"/>
    </row>
    <row r="36" spans="1:48" s="936" customFormat="1" outlineLevel="1" x14ac:dyDescent="0.2">
      <c r="A36" s="1116">
        <v>8</v>
      </c>
      <c r="B36" s="972" t="s">
        <v>28</v>
      </c>
      <c r="C36" s="973" t="s">
        <v>1283</v>
      </c>
      <c r="D36" s="973" t="s">
        <v>1696</v>
      </c>
      <c r="E36" s="972"/>
      <c r="F36" s="974">
        <v>59</v>
      </c>
      <c r="G36" s="975"/>
      <c r="H36" s="1162"/>
      <c r="I36" s="1162"/>
      <c r="J36" s="1162"/>
      <c r="K36" s="1162"/>
      <c r="L36" s="1162"/>
      <c r="M36" s="1163">
        <v>250000</v>
      </c>
      <c r="N36" s="1164"/>
      <c r="O36" s="1165"/>
      <c r="P36" s="1162">
        <f t="shared" si="19"/>
        <v>0</v>
      </c>
      <c r="Q36" s="1166">
        <f t="shared" si="22"/>
        <v>250000</v>
      </c>
      <c r="R36" s="1163"/>
      <c r="S36" s="1167">
        <f t="shared" si="13"/>
        <v>1500000</v>
      </c>
      <c r="T36" s="1168">
        <v>100000</v>
      </c>
      <c r="U36" s="1168"/>
      <c r="V36" s="1168"/>
      <c r="W36" s="1167"/>
      <c r="X36" s="1167"/>
      <c r="Y36" s="1167">
        <f t="shared" si="14"/>
        <v>84490</v>
      </c>
      <c r="Z36" s="1167"/>
      <c r="AA36" s="1162"/>
      <c r="AB36" s="1168">
        <f t="shared" si="15"/>
        <v>0</v>
      </c>
      <c r="AC36" s="1167"/>
      <c r="AD36" s="1167"/>
      <c r="AE36" s="1167"/>
      <c r="AF36" s="1167"/>
      <c r="AG36" s="1169">
        <f t="shared" si="16"/>
        <v>1684490</v>
      </c>
      <c r="AH36" s="1167"/>
      <c r="AI36" s="1167"/>
      <c r="AJ36" s="1167"/>
      <c r="AK36" s="1169"/>
      <c r="AL36" s="1170">
        <f t="shared" si="9"/>
        <v>1684490</v>
      </c>
      <c r="AM36" s="1113">
        <v>6</v>
      </c>
      <c r="AN36" s="879">
        <f t="shared" si="20"/>
        <v>454812.30000000005</v>
      </c>
      <c r="AO36" s="874"/>
      <c r="AP36" s="874"/>
      <c r="AQ36" s="875">
        <v>33320</v>
      </c>
      <c r="AR36" s="875"/>
      <c r="AS36" s="875"/>
      <c r="AT36" s="875">
        <v>35700</v>
      </c>
      <c r="AU36" s="905">
        <f t="shared" si="21"/>
        <v>523832.30000000005</v>
      </c>
      <c r="AV36" s="935"/>
    </row>
    <row r="37" spans="1:48" s="936" customFormat="1" outlineLevel="1" x14ac:dyDescent="0.2">
      <c r="A37" s="1116">
        <v>9</v>
      </c>
      <c r="B37" s="972" t="s">
        <v>1268</v>
      </c>
      <c r="C37" s="973" t="s">
        <v>1284</v>
      </c>
      <c r="D37" s="973" t="s">
        <v>1695</v>
      </c>
      <c r="E37" s="972"/>
      <c r="F37" s="974">
        <v>19</v>
      </c>
      <c r="G37" s="975"/>
      <c r="H37" s="1162">
        <v>185520</v>
      </c>
      <c r="I37" s="1162">
        <f t="shared" si="10"/>
        <v>37104</v>
      </c>
      <c r="J37" s="1162"/>
      <c r="K37" s="1162"/>
      <c r="L37" s="1162"/>
      <c r="M37" s="1163">
        <f t="shared" si="11"/>
        <v>222600</v>
      </c>
      <c r="N37" s="1164">
        <v>0.35</v>
      </c>
      <c r="O37" s="1165">
        <v>42339</v>
      </c>
      <c r="P37" s="1162">
        <f t="shared" si="19"/>
        <v>77910</v>
      </c>
      <c r="Q37" s="1166">
        <f t="shared" si="22"/>
        <v>300500</v>
      </c>
      <c r="R37" s="1163"/>
      <c r="S37" s="1167">
        <f t="shared" si="13"/>
        <v>3606000</v>
      </c>
      <c r="T37" s="1167">
        <v>300000</v>
      </c>
      <c r="U37" s="1167"/>
      <c r="V37" s="1168" t="e">
        <f>SUM(#REF!*#REF!)</f>
        <v>#REF!</v>
      </c>
      <c r="W37" s="1167"/>
      <c r="X37" s="1167"/>
      <c r="Y37" s="1167">
        <f t="shared" si="14"/>
        <v>168980</v>
      </c>
      <c r="Z37" s="1167"/>
      <c r="AA37" s="1162">
        <v>2500</v>
      </c>
      <c r="AB37" s="1168">
        <f t="shared" si="15"/>
        <v>30000</v>
      </c>
      <c r="AC37" s="1167"/>
      <c r="AD37" s="1167"/>
      <c r="AE37" s="1167"/>
      <c r="AF37" s="1167"/>
      <c r="AG37" s="1169" t="e">
        <f t="shared" si="16"/>
        <v>#REF!</v>
      </c>
      <c r="AH37" s="1167"/>
      <c r="AI37" s="1167"/>
      <c r="AJ37" s="1167"/>
      <c r="AK37" s="1169"/>
      <c r="AL37" s="1170" t="e">
        <f t="shared" si="9"/>
        <v>#REF!</v>
      </c>
      <c r="AM37" s="1113">
        <v>12</v>
      </c>
      <c r="AN37" s="879" t="e">
        <f t="shared" si="20"/>
        <v>#REF!</v>
      </c>
      <c r="AO37" s="874"/>
      <c r="AP37" s="874"/>
      <c r="AQ37" s="875">
        <v>33320</v>
      </c>
      <c r="AR37" s="875"/>
      <c r="AS37" s="875"/>
      <c r="AT37" s="875">
        <v>35700</v>
      </c>
      <c r="AU37" s="905" t="e">
        <f t="shared" si="21"/>
        <v>#REF!</v>
      </c>
      <c r="AV37" s="935"/>
    </row>
    <row r="38" spans="1:48" s="936" customFormat="1" outlineLevel="1" x14ac:dyDescent="0.2">
      <c r="A38" s="1116"/>
      <c r="B38" s="972"/>
      <c r="C38" s="973" t="s">
        <v>1284</v>
      </c>
      <c r="D38" s="973" t="s">
        <v>26</v>
      </c>
      <c r="E38" s="972"/>
      <c r="F38" s="974"/>
      <c r="G38" s="975"/>
      <c r="H38" s="1162"/>
      <c r="I38" s="1162"/>
      <c r="J38" s="1162"/>
      <c r="K38" s="1162"/>
      <c r="L38" s="1162"/>
      <c r="M38" s="1163"/>
      <c r="N38" s="1164"/>
      <c r="O38" s="1165"/>
      <c r="P38" s="1162"/>
      <c r="Q38" s="1166"/>
      <c r="R38" s="1163"/>
      <c r="S38" s="1167"/>
      <c r="T38" s="1167"/>
      <c r="U38" s="1167"/>
      <c r="V38" s="1168"/>
      <c r="W38" s="1167"/>
      <c r="X38" s="1167"/>
      <c r="Y38" s="1167"/>
      <c r="Z38" s="1167"/>
      <c r="AA38" s="1162"/>
      <c r="AB38" s="1168"/>
      <c r="AC38" s="1167"/>
      <c r="AD38" s="1167"/>
      <c r="AE38" s="1167"/>
      <c r="AF38" s="1167"/>
      <c r="AG38" s="1169"/>
      <c r="AH38" s="1167"/>
      <c r="AI38" s="1167"/>
      <c r="AJ38" s="1167"/>
      <c r="AK38" s="1169"/>
      <c r="AL38" s="1170"/>
      <c r="AM38" s="1113"/>
      <c r="AN38" s="879"/>
      <c r="AO38" s="874"/>
      <c r="AP38" s="874"/>
      <c r="AQ38" s="875"/>
      <c r="AR38" s="875"/>
      <c r="AS38" s="875"/>
      <c r="AT38" s="875"/>
      <c r="AU38" s="905"/>
      <c r="AV38" s="935"/>
    </row>
    <row r="39" spans="1:48" s="936" customFormat="1" outlineLevel="1" x14ac:dyDescent="0.2">
      <c r="A39" s="1116">
        <v>10</v>
      </c>
      <c r="B39" s="972" t="s">
        <v>1268</v>
      </c>
      <c r="C39" s="973" t="s">
        <v>1285</v>
      </c>
      <c r="D39" s="973" t="s">
        <v>1697</v>
      </c>
      <c r="E39" s="972"/>
      <c r="F39" s="974">
        <v>20</v>
      </c>
      <c r="G39" s="975"/>
      <c r="H39" s="1162">
        <v>170060</v>
      </c>
      <c r="I39" s="1162">
        <f t="shared" si="10"/>
        <v>34012</v>
      </c>
      <c r="J39" s="1162"/>
      <c r="K39" s="1162"/>
      <c r="L39" s="1162"/>
      <c r="M39" s="1163">
        <f t="shared" si="11"/>
        <v>204100</v>
      </c>
      <c r="N39" s="1164">
        <v>0.5</v>
      </c>
      <c r="O39" s="1165">
        <v>42339</v>
      </c>
      <c r="P39" s="1162">
        <f t="shared" si="19"/>
        <v>102050</v>
      </c>
      <c r="Q39" s="1166">
        <f t="shared" si="22"/>
        <v>306200</v>
      </c>
      <c r="R39" s="1163"/>
      <c r="S39" s="1167">
        <f t="shared" ref="S39:S55" si="23">SUM(Q39*AM39+R39)</f>
        <v>3674400</v>
      </c>
      <c r="T39" s="1167">
        <v>0</v>
      </c>
      <c r="U39" s="1167">
        <v>200000</v>
      </c>
      <c r="V39" s="1167"/>
      <c r="W39" s="1167"/>
      <c r="X39" s="1167"/>
      <c r="Y39" s="1167">
        <f t="shared" ref="Y39:Y55" si="24">(168980*AM39)/12</f>
        <v>168980</v>
      </c>
      <c r="Z39" s="1167"/>
      <c r="AA39" s="1162">
        <v>8000</v>
      </c>
      <c r="AB39" s="1168">
        <f t="shared" ref="AB39:AB55" si="25">SUM(AA39*AM39)</f>
        <v>96000</v>
      </c>
      <c r="AC39" s="1167"/>
      <c r="AD39" s="1167"/>
      <c r="AE39" s="1167"/>
      <c r="AF39" s="1167"/>
      <c r="AG39" s="1169">
        <f t="shared" si="16"/>
        <v>4139380</v>
      </c>
      <c r="AH39" s="1167"/>
      <c r="AI39" s="1167"/>
      <c r="AJ39" s="1167"/>
      <c r="AK39" s="1169"/>
      <c r="AL39" s="1170">
        <f t="shared" si="9"/>
        <v>4139380</v>
      </c>
      <c r="AM39" s="1113">
        <v>12</v>
      </c>
      <c r="AN39" s="879">
        <f t="shared" si="20"/>
        <v>1117632.6000000001</v>
      </c>
      <c r="AO39" s="874"/>
      <c r="AP39" s="874"/>
      <c r="AQ39" s="875">
        <v>33320</v>
      </c>
      <c r="AR39" s="875"/>
      <c r="AS39" s="875"/>
      <c r="AT39" s="875">
        <v>35700</v>
      </c>
      <c r="AU39" s="905">
        <f t="shared" si="21"/>
        <v>1186652.6000000001</v>
      </c>
      <c r="AV39" s="935"/>
    </row>
    <row r="40" spans="1:48" s="936" customFormat="1" outlineLevel="1" x14ac:dyDescent="0.2">
      <c r="A40" s="1116">
        <v>11</v>
      </c>
      <c r="B40" s="972" t="s">
        <v>1268</v>
      </c>
      <c r="C40" s="973" t="s">
        <v>1286</v>
      </c>
      <c r="D40" s="973" t="s">
        <v>1697</v>
      </c>
      <c r="E40" s="972"/>
      <c r="F40" s="974">
        <v>20</v>
      </c>
      <c r="G40" s="975"/>
      <c r="H40" s="1162">
        <v>96625</v>
      </c>
      <c r="I40" s="1162">
        <f t="shared" si="10"/>
        <v>19325</v>
      </c>
      <c r="J40" s="1162"/>
      <c r="K40" s="1162"/>
      <c r="L40" s="1162"/>
      <c r="M40" s="1163">
        <f t="shared" si="11"/>
        <v>116000</v>
      </c>
      <c r="N40" s="1164">
        <v>0.4</v>
      </c>
      <c r="O40" s="1165">
        <v>42339</v>
      </c>
      <c r="P40" s="1162">
        <f t="shared" si="19"/>
        <v>46400</v>
      </c>
      <c r="Q40" s="1166">
        <f t="shared" si="22"/>
        <v>162400</v>
      </c>
      <c r="R40" s="1163"/>
      <c r="S40" s="1167">
        <f t="shared" si="23"/>
        <v>1948800</v>
      </c>
      <c r="T40" s="1167">
        <v>200000</v>
      </c>
      <c r="U40" s="1167"/>
      <c r="V40" s="1167"/>
      <c r="W40" s="1167"/>
      <c r="X40" s="1167"/>
      <c r="Y40" s="1167">
        <f t="shared" si="24"/>
        <v>168980</v>
      </c>
      <c r="Z40" s="1167"/>
      <c r="AA40" s="1162"/>
      <c r="AB40" s="1168">
        <f t="shared" si="25"/>
        <v>0</v>
      </c>
      <c r="AC40" s="1167"/>
      <c r="AD40" s="1167"/>
      <c r="AE40" s="1167"/>
      <c r="AF40" s="1167"/>
      <c r="AG40" s="1169">
        <f t="shared" si="16"/>
        <v>2317780</v>
      </c>
      <c r="AH40" s="1167"/>
      <c r="AI40" s="1167"/>
      <c r="AJ40" s="1167"/>
      <c r="AK40" s="1169"/>
      <c r="AL40" s="1170">
        <f t="shared" si="9"/>
        <v>2317780</v>
      </c>
      <c r="AM40" s="1113">
        <v>12</v>
      </c>
      <c r="AN40" s="879">
        <f t="shared" si="20"/>
        <v>625800.60000000009</v>
      </c>
      <c r="AO40" s="874"/>
      <c r="AP40" s="874"/>
      <c r="AQ40" s="875">
        <v>33320</v>
      </c>
      <c r="AR40" s="875"/>
      <c r="AS40" s="875"/>
      <c r="AT40" s="875">
        <v>35700</v>
      </c>
      <c r="AU40" s="905">
        <f t="shared" si="21"/>
        <v>694820.60000000009</v>
      </c>
      <c r="AV40" s="935"/>
    </row>
    <row r="41" spans="1:48" s="936" customFormat="1" outlineLevel="1" x14ac:dyDescent="0.2">
      <c r="A41" s="1116">
        <v>12</v>
      </c>
      <c r="B41" s="972" t="s">
        <v>1268</v>
      </c>
      <c r="C41" s="973" t="s">
        <v>1287</v>
      </c>
      <c r="D41" s="973" t="s">
        <v>1697</v>
      </c>
      <c r="E41" s="972"/>
      <c r="F41" s="974">
        <v>20</v>
      </c>
      <c r="G41" s="975"/>
      <c r="H41" s="1162">
        <v>162330</v>
      </c>
      <c r="I41" s="1162">
        <f t="shared" si="10"/>
        <v>32466</v>
      </c>
      <c r="J41" s="1162"/>
      <c r="K41" s="1162"/>
      <c r="L41" s="1162"/>
      <c r="M41" s="1163">
        <f t="shared" si="11"/>
        <v>194800</v>
      </c>
      <c r="N41" s="1164">
        <v>0.1</v>
      </c>
      <c r="O41" s="1165">
        <v>42339</v>
      </c>
      <c r="P41" s="1162">
        <f t="shared" si="19"/>
        <v>19480</v>
      </c>
      <c r="Q41" s="1166">
        <f t="shared" si="22"/>
        <v>214300</v>
      </c>
      <c r="R41" s="1163"/>
      <c r="S41" s="1167">
        <f t="shared" si="23"/>
        <v>214300</v>
      </c>
      <c r="T41" s="1168">
        <v>150000</v>
      </c>
      <c r="U41" s="1168"/>
      <c r="V41" s="1168"/>
      <c r="W41" s="1167"/>
      <c r="X41" s="1167"/>
      <c r="Y41" s="1167">
        <f t="shared" si="24"/>
        <v>14081.666666666666</v>
      </c>
      <c r="Z41" s="1167"/>
      <c r="AA41" s="1162">
        <v>4000</v>
      </c>
      <c r="AB41" s="1168">
        <f t="shared" si="25"/>
        <v>4000</v>
      </c>
      <c r="AC41" s="1167"/>
      <c r="AD41" s="1167"/>
      <c r="AE41" s="1167"/>
      <c r="AF41" s="1167"/>
      <c r="AG41" s="1169">
        <f t="shared" si="16"/>
        <v>382381.66666666669</v>
      </c>
      <c r="AH41" s="1167"/>
      <c r="AI41" s="1167"/>
      <c r="AJ41" s="1167"/>
      <c r="AK41" s="1169"/>
      <c r="AL41" s="1170">
        <f t="shared" si="9"/>
        <v>382381.66666666669</v>
      </c>
      <c r="AM41" s="1113">
        <v>1</v>
      </c>
      <c r="AN41" s="879">
        <f t="shared" si="20"/>
        <v>103243.05000000002</v>
      </c>
      <c r="AO41" s="874"/>
      <c r="AP41" s="874"/>
      <c r="AQ41" s="875">
        <v>33320</v>
      </c>
      <c r="AR41" s="875"/>
      <c r="AS41" s="875"/>
      <c r="AT41" s="875">
        <v>35700</v>
      </c>
      <c r="AU41" s="905">
        <f t="shared" si="21"/>
        <v>172263.05000000002</v>
      </c>
      <c r="AV41" s="935"/>
    </row>
    <row r="42" spans="1:48" s="936" customFormat="1" outlineLevel="1" x14ac:dyDescent="0.2">
      <c r="A42" s="1116">
        <v>13</v>
      </c>
      <c r="B42" s="972" t="s">
        <v>1268</v>
      </c>
      <c r="C42" s="980" t="s">
        <v>1288</v>
      </c>
      <c r="D42" s="973" t="s">
        <v>1697</v>
      </c>
      <c r="E42" s="972"/>
      <c r="F42" s="974">
        <v>20</v>
      </c>
      <c r="G42" s="975"/>
      <c r="H42" s="1162"/>
      <c r="I42" s="1162">
        <f t="shared" si="10"/>
        <v>0</v>
      </c>
      <c r="J42" s="1162"/>
      <c r="K42" s="1162"/>
      <c r="L42" s="1162"/>
      <c r="M42" s="1163">
        <v>260000</v>
      </c>
      <c r="N42" s="1164" t="s">
        <v>1277</v>
      </c>
      <c r="O42" s="1165">
        <v>42217</v>
      </c>
      <c r="P42" s="1162"/>
      <c r="Q42" s="1166">
        <f t="shared" si="22"/>
        <v>260000</v>
      </c>
      <c r="R42" s="1163"/>
      <c r="S42" s="1167">
        <f t="shared" si="23"/>
        <v>3120000</v>
      </c>
      <c r="T42" s="1168">
        <v>100000</v>
      </c>
      <c r="U42" s="1168"/>
      <c r="V42" s="1168"/>
      <c r="W42" s="1167"/>
      <c r="X42" s="1167"/>
      <c r="Y42" s="1167">
        <f t="shared" si="24"/>
        <v>168980</v>
      </c>
      <c r="Z42" s="1167"/>
      <c r="AA42" s="1162">
        <v>8500</v>
      </c>
      <c r="AB42" s="1168">
        <f t="shared" si="25"/>
        <v>102000</v>
      </c>
      <c r="AC42" s="1167"/>
      <c r="AD42" s="1167"/>
      <c r="AE42" s="1167"/>
      <c r="AF42" s="1167"/>
      <c r="AG42" s="1169">
        <f t="shared" si="16"/>
        <v>3490980</v>
      </c>
      <c r="AH42" s="1167"/>
      <c r="AI42" s="1167"/>
      <c r="AJ42" s="1167"/>
      <c r="AK42" s="1169"/>
      <c r="AL42" s="1170">
        <f t="shared" si="9"/>
        <v>3490980</v>
      </c>
      <c r="AM42" s="1113">
        <v>12</v>
      </c>
      <c r="AN42" s="879">
        <f t="shared" si="20"/>
        <v>942564.60000000009</v>
      </c>
      <c r="AO42" s="874"/>
      <c r="AP42" s="874"/>
      <c r="AQ42" s="875">
        <v>33320</v>
      </c>
      <c r="AR42" s="875"/>
      <c r="AS42" s="875"/>
      <c r="AT42" s="875">
        <v>35700</v>
      </c>
      <c r="AU42" s="909">
        <f>SUM(AN42:AT42)</f>
        <v>1011584.6000000001</v>
      </c>
      <c r="AV42" s="935"/>
    </row>
    <row r="43" spans="1:48" s="936" customFormat="1" outlineLevel="1" x14ac:dyDescent="0.2">
      <c r="A43" s="1116">
        <v>14</v>
      </c>
      <c r="B43" s="972" t="s">
        <v>1268</v>
      </c>
      <c r="C43" s="980" t="s">
        <v>1289</v>
      </c>
      <c r="D43" s="973" t="s">
        <v>1695</v>
      </c>
      <c r="E43" s="972"/>
      <c r="F43" s="974">
        <v>19</v>
      </c>
      <c r="G43" s="975"/>
      <c r="H43" s="1162">
        <v>220305</v>
      </c>
      <c r="I43" s="1162">
        <f t="shared" si="10"/>
        <v>44061</v>
      </c>
      <c r="J43" s="1162"/>
      <c r="K43" s="1162"/>
      <c r="L43" s="1162"/>
      <c r="M43" s="1163">
        <f t="shared" si="11"/>
        <v>264400</v>
      </c>
      <c r="N43" s="1164">
        <v>0.15</v>
      </c>
      <c r="O43" s="1165"/>
      <c r="P43" s="1162">
        <f>SUM(M43*N43)</f>
        <v>39660</v>
      </c>
      <c r="Q43" s="1166">
        <f t="shared" si="22"/>
        <v>304100</v>
      </c>
      <c r="R43" s="1163"/>
      <c r="S43" s="1167">
        <f t="shared" si="23"/>
        <v>3649200</v>
      </c>
      <c r="T43" s="1167">
        <v>0</v>
      </c>
      <c r="U43" s="1167"/>
      <c r="V43" s="1167"/>
      <c r="W43" s="1167"/>
      <c r="X43" s="1167"/>
      <c r="Y43" s="1167">
        <f t="shared" si="24"/>
        <v>168980</v>
      </c>
      <c r="Z43" s="1167"/>
      <c r="AA43" s="1162"/>
      <c r="AB43" s="1168">
        <f t="shared" si="25"/>
        <v>0</v>
      </c>
      <c r="AC43" s="1167"/>
      <c r="AD43" s="1167"/>
      <c r="AE43" s="1167"/>
      <c r="AF43" s="1167"/>
      <c r="AG43" s="1169">
        <f t="shared" si="16"/>
        <v>3818180</v>
      </c>
      <c r="AH43" s="1167"/>
      <c r="AI43" s="1167"/>
      <c r="AJ43" s="1167"/>
      <c r="AK43" s="1169"/>
      <c r="AL43" s="1170">
        <f t="shared" si="9"/>
        <v>3818180</v>
      </c>
      <c r="AM43" s="1113">
        <v>12</v>
      </c>
      <c r="AN43" s="879">
        <f t="shared" ref="AN43:AN55" si="26">SUM(AL43*0.27)</f>
        <v>1030908.6000000001</v>
      </c>
      <c r="AO43" s="874"/>
      <c r="AP43" s="874"/>
      <c r="AQ43" s="875">
        <v>33320</v>
      </c>
      <c r="AR43" s="875"/>
      <c r="AS43" s="875"/>
      <c r="AT43" s="875">
        <v>35700</v>
      </c>
      <c r="AU43" s="905">
        <f t="shared" ref="AU43:AU106" si="27">SUM(AN43:AT43)</f>
        <v>1099928.6000000001</v>
      </c>
      <c r="AV43" s="935"/>
    </row>
    <row r="44" spans="1:48" s="936" customFormat="1" outlineLevel="1" x14ac:dyDescent="0.2">
      <c r="A44" s="1116">
        <v>15</v>
      </c>
      <c r="B44" s="972" t="s">
        <v>1268</v>
      </c>
      <c r="C44" s="973" t="s">
        <v>1290</v>
      </c>
      <c r="D44" s="973" t="s">
        <v>1697</v>
      </c>
      <c r="E44" s="972"/>
      <c r="F44" s="974">
        <v>20</v>
      </c>
      <c r="G44" s="975"/>
      <c r="H44" s="1162">
        <v>154600</v>
      </c>
      <c r="I44" s="1162">
        <f t="shared" si="10"/>
        <v>30920</v>
      </c>
      <c r="J44" s="1178"/>
      <c r="K44" s="1162"/>
      <c r="L44" s="1162"/>
      <c r="M44" s="1163">
        <f t="shared" si="11"/>
        <v>185500</v>
      </c>
      <c r="N44" s="1164">
        <v>0.1</v>
      </c>
      <c r="O44" s="1165"/>
      <c r="P44" s="1162">
        <f>SUM(M44*N44)</f>
        <v>18550</v>
      </c>
      <c r="Q44" s="1166">
        <f t="shared" si="22"/>
        <v>204100</v>
      </c>
      <c r="R44" s="1163"/>
      <c r="S44" s="1167">
        <f t="shared" si="23"/>
        <v>2449200</v>
      </c>
      <c r="T44" s="1167">
        <v>250000</v>
      </c>
      <c r="U44" s="1167"/>
      <c r="V44" s="1167"/>
      <c r="W44" s="1167"/>
      <c r="X44" s="1167"/>
      <c r="Y44" s="1167">
        <f t="shared" si="24"/>
        <v>168980</v>
      </c>
      <c r="Z44" s="1167"/>
      <c r="AA44" s="1162"/>
      <c r="AB44" s="1168">
        <f t="shared" si="25"/>
        <v>0</v>
      </c>
      <c r="AC44" s="1167"/>
      <c r="AD44" s="1167"/>
      <c r="AE44" s="1167"/>
      <c r="AF44" s="1167"/>
      <c r="AG44" s="1169">
        <f t="shared" si="16"/>
        <v>2868180</v>
      </c>
      <c r="AH44" s="1167"/>
      <c r="AI44" s="1167"/>
      <c r="AJ44" s="1167"/>
      <c r="AK44" s="1169"/>
      <c r="AL44" s="1170">
        <f t="shared" si="9"/>
        <v>2868180</v>
      </c>
      <c r="AM44" s="1113">
        <v>12</v>
      </c>
      <c r="AN44" s="879">
        <f t="shared" si="26"/>
        <v>774408.60000000009</v>
      </c>
      <c r="AO44" s="874"/>
      <c r="AP44" s="874"/>
      <c r="AQ44" s="875">
        <v>33320</v>
      </c>
      <c r="AR44" s="875"/>
      <c r="AS44" s="875"/>
      <c r="AT44" s="875">
        <v>35700</v>
      </c>
      <c r="AU44" s="905">
        <f t="shared" si="27"/>
        <v>843428.60000000009</v>
      </c>
      <c r="AV44" s="935"/>
    </row>
    <row r="45" spans="1:48" s="936" customFormat="1" outlineLevel="1" x14ac:dyDescent="0.2">
      <c r="A45" s="1116">
        <v>16</v>
      </c>
      <c r="B45" s="972" t="s">
        <v>1268</v>
      </c>
      <c r="C45" s="973" t="s">
        <v>1291</v>
      </c>
      <c r="D45" s="973" t="s">
        <v>1695</v>
      </c>
      <c r="E45" s="972"/>
      <c r="F45" s="974">
        <v>19</v>
      </c>
      <c r="G45" s="975"/>
      <c r="H45" s="1162">
        <v>220305</v>
      </c>
      <c r="I45" s="1162">
        <f t="shared" si="10"/>
        <v>44061</v>
      </c>
      <c r="J45" s="1162"/>
      <c r="K45" s="1162"/>
      <c r="L45" s="1162"/>
      <c r="M45" s="1163">
        <f t="shared" si="11"/>
        <v>264400</v>
      </c>
      <c r="N45" s="1164"/>
      <c r="O45" s="1165"/>
      <c r="P45" s="1162">
        <f>SUM(M45*N45)</f>
        <v>0</v>
      </c>
      <c r="Q45" s="1166">
        <f t="shared" si="22"/>
        <v>264400</v>
      </c>
      <c r="R45" s="1163"/>
      <c r="S45" s="1167">
        <f t="shared" si="23"/>
        <v>3172800</v>
      </c>
      <c r="T45" s="1167">
        <v>200000</v>
      </c>
      <c r="U45" s="1167"/>
      <c r="V45" s="1167"/>
      <c r="W45" s="1167"/>
      <c r="X45" s="1167"/>
      <c r="Y45" s="1167">
        <f t="shared" si="24"/>
        <v>168980</v>
      </c>
      <c r="Z45" s="1167"/>
      <c r="AA45" s="1162"/>
      <c r="AB45" s="1168">
        <f t="shared" si="25"/>
        <v>0</v>
      </c>
      <c r="AC45" s="1167"/>
      <c r="AD45" s="1167"/>
      <c r="AE45" s="1167"/>
      <c r="AF45" s="1167"/>
      <c r="AG45" s="1169">
        <f t="shared" si="16"/>
        <v>3541780</v>
      </c>
      <c r="AH45" s="1167"/>
      <c r="AI45" s="1167"/>
      <c r="AJ45" s="1167"/>
      <c r="AK45" s="1169"/>
      <c r="AL45" s="1170">
        <f t="shared" si="9"/>
        <v>3541780</v>
      </c>
      <c r="AM45" s="1113">
        <v>12</v>
      </c>
      <c r="AN45" s="879">
        <f t="shared" si="26"/>
        <v>956280.60000000009</v>
      </c>
      <c r="AO45" s="874"/>
      <c r="AP45" s="874"/>
      <c r="AQ45" s="875">
        <v>33320</v>
      </c>
      <c r="AR45" s="875"/>
      <c r="AS45" s="875"/>
      <c r="AT45" s="875">
        <v>35700</v>
      </c>
      <c r="AU45" s="905">
        <f t="shared" si="27"/>
        <v>1025300.6000000001</v>
      </c>
      <c r="AV45" s="935"/>
    </row>
    <row r="46" spans="1:48" s="936" customFormat="1" outlineLevel="1" x14ac:dyDescent="0.2">
      <c r="A46" s="1116">
        <v>17</v>
      </c>
      <c r="B46" s="972" t="s">
        <v>1268</v>
      </c>
      <c r="C46" s="973" t="s">
        <v>1292</v>
      </c>
      <c r="D46" s="973" t="s">
        <v>1697</v>
      </c>
      <c r="E46" s="972"/>
      <c r="F46" s="974">
        <v>20</v>
      </c>
      <c r="G46" s="975"/>
      <c r="H46" s="1162">
        <v>170060</v>
      </c>
      <c r="I46" s="1162">
        <f t="shared" si="10"/>
        <v>34012</v>
      </c>
      <c r="J46" s="1162"/>
      <c r="K46" s="1162"/>
      <c r="L46" s="1162"/>
      <c r="M46" s="1163">
        <f t="shared" si="11"/>
        <v>204100</v>
      </c>
      <c r="N46" s="1164">
        <v>0.1</v>
      </c>
      <c r="O46" s="1165">
        <v>42430</v>
      </c>
      <c r="P46" s="1162">
        <f>SUM(M46*N46)</f>
        <v>20410</v>
      </c>
      <c r="Q46" s="1166">
        <f t="shared" si="22"/>
        <v>224500</v>
      </c>
      <c r="R46" s="1163"/>
      <c r="S46" s="1167">
        <f t="shared" si="23"/>
        <v>2694000</v>
      </c>
      <c r="T46" s="1168">
        <v>200000</v>
      </c>
      <c r="U46" s="1168"/>
      <c r="V46" s="1168"/>
      <c r="W46" s="1167"/>
      <c r="X46" s="1167"/>
      <c r="Y46" s="1167">
        <f t="shared" si="24"/>
        <v>168980</v>
      </c>
      <c r="Z46" s="1167"/>
      <c r="AA46" s="1162"/>
      <c r="AB46" s="1168">
        <f t="shared" si="25"/>
        <v>0</v>
      </c>
      <c r="AC46" s="1167"/>
      <c r="AD46" s="1167"/>
      <c r="AE46" s="1167"/>
      <c r="AF46" s="1167"/>
      <c r="AG46" s="1169">
        <f t="shared" si="16"/>
        <v>3062980</v>
      </c>
      <c r="AH46" s="1167"/>
      <c r="AI46" s="1167"/>
      <c r="AJ46" s="1167"/>
      <c r="AK46" s="1169"/>
      <c r="AL46" s="1170">
        <f t="shared" si="9"/>
        <v>3062980</v>
      </c>
      <c r="AM46" s="1113">
        <v>12</v>
      </c>
      <c r="AN46" s="879">
        <f t="shared" si="26"/>
        <v>827004.60000000009</v>
      </c>
      <c r="AO46" s="874"/>
      <c r="AP46" s="874"/>
      <c r="AQ46" s="875">
        <v>33320</v>
      </c>
      <c r="AR46" s="875"/>
      <c r="AS46" s="875"/>
      <c r="AT46" s="875">
        <v>35700</v>
      </c>
      <c r="AU46" s="905">
        <f t="shared" si="27"/>
        <v>896024.60000000009</v>
      </c>
      <c r="AV46" s="935"/>
    </row>
    <row r="47" spans="1:48" s="936" customFormat="1" outlineLevel="1" x14ac:dyDescent="0.2">
      <c r="A47" s="1116">
        <v>18</v>
      </c>
      <c r="B47" s="972" t="s">
        <v>1268</v>
      </c>
      <c r="C47" s="973" t="s">
        <v>1293</v>
      </c>
      <c r="D47" s="973" t="s">
        <v>1697</v>
      </c>
      <c r="E47" s="972"/>
      <c r="F47" s="974">
        <v>20</v>
      </c>
      <c r="G47" s="975"/>
      <c r="H47" s="1162">
        <v>154600</v>
      </c>
      <c r="I47" s="1162">
        <f t="shared" si="10"/>
        <v>30920</v>
      </c>
      <c r="J47" s="1162"/>
      <c r="K47" s="1162"/>
      <c r="L47" s="1162"/>
      <c r="M47" s="1163">
        <f t="shared" si="11"/>
        <v>185500</v>
      </c>
      <c r="N47" s="1164">
        <v>0.2</v>
      </c>
      <c r="O47" s="1165"/>
      <c r="P47" s="1162">
        <f>SUM(M47*N47)</f>
        <v>37100</v>
      </c>
      <c r="Q47" s="1166">
        <f t="shared" si="22"/>
        <v>222600</v>
      </c>
      <c r="R47" s="1163"/>
      <c r="S47" s="1167">
        <f t="shared" si="23"/>
        <v>2671200</v>
      </c>
      <c r="T47" s="1167">
        <v>200000</v>
      </c>
      <c r="U47" s="1167"/>
      <c r="V47" s="1167"/>
      <c r="W47" s="1167"/>
      <c r="X47" s="1167"/>
      <c r="Y47" s="1167">
        <f t="shared" si="24"/>
        <v>168980</v>
      </c>
      <c r="Z47" s="1167"/>
      <c r="AA47" s="1162"/>
      <c r="AB47" s="1168">
        <f t="shared" si="25"/>
        <v>0</v>
      </c>
      <c r="AC47" s="1167"/>
      <c r="AD47" s="1167"/>
      <c r="AE47" s="1167"/>
      <c r="AF47" s="1167"/>
      <c r="AG47" s="1169">
        <f t="shared" si="16"/>
        <v>3040180</v>
      </c>
      <c r="AH47" s="1167"/>
      <c r="AI47" s="1167"/>
      <c r="AJ47" s="1167"/>
      <c r="AK47" s="1169"/>
      <c r="AL47" s="1170">
        <f t="shared" si="9"/>
        <v>3040180</v>
      </c>
      <c r="AM47" s="1113">
        <v>12</v>
      </c>
      <c r="AN47" s="879">
        <f t="shared" si="26"/>
        <v>820848.60000000009</v>
      </c>
      <c r="AO47" s="874"/>
      <c r="AP47" s="874"/>
      <c r="AQ47" s="875">
        <v>33320</v>
      </c>
      <c r="AR47" s="875"/>
      <c r="AS47" s="875"/>
      <c r="AT47" s="875">
        <v>35700</v>
      </c>
      <c r="AU47" s="905">
        <f t="shared" si="27"/>
        <v>889868.60000000009</v>
      </c>
      <c r="AV47" s="935"/>
    </row>
    <row r="48" spans="1:48" s="936" customFormat="1" outlineLevel="1" x14ac:dyDescent="0.2">
      <c r="A48" s="1116">
        <v>19</v>
      </c>
      <c r="B48" s="972" t="s">
        <v>1268</v>
      </c>
      <c r="C48" s="973" t="s">
        <v>1294</v>
      </c>
      <c r="D48" s="973" t="s">
        <v>1697</v>
      </c>
      <c r="E48" s="972"/>
      <c r="F48" s="974">
        <v>20</v>
      </c>
      <c r="G48" s="975"/>
      <c r="H48" s="1162">
        <v>77300</v>
      </c>
      <c r="I48" s="1162">
        <f t="shared" si="10"/>
        <v>15460</v>
      </c>
      <c r="J48" s="1162"/>
      <c r="K48" s="1162"/>
      <c r="L48" s="1162"/>
      <c r="M48" s="1163">
        <f t="shared" si="11"/>
        <v>92800</v>
      </c>
      <c r="N48" s="1164" t="s">
        <v>1277</v>
      </c>
      <c r="O48" s="1165">
        <v>42339</v>
      </c>
      <c r="P48" s="1162"/>
      <c r="Q48" s="1166">
        <v>190000</v>
      </c>
      <c r="R48" s="1163"/>
      <c r="S48" s="1167">
        <f t="shared" si="23"/>
        <v>2280000</v>
      </c>
      <c r="T48" s="1167">
        <v>200000</v>
      </c>
      <c r="U48" s="1167">
        <v>200000</v>
      </c>
      <c r="V48" s="1168" t="e">
        <f>SUM(#REF!*#REF!)</f>
        <v>#REF!</v>
      </c>
      <c r="W48" s="1167"/>
      <c r="X48" s="1167"/>
      <c r="Y48" s="1167">
        <f t="shared" si="24"/>
        <v>168980</v>
      </c>
      <c r="Z48" s="1167"/>
      <c r="AA48" s="1162"/>
      <c r="AB48" s="1168">
        <f t="shared" si="25"/>
        <v>0</v>
      </c>
      <c r="AC48" s="1167"/>
      <c r="AD48" s="1167"/>
      <c r="AE48" s="1167"/>
      <c r="AF48" s="1167"/>
      <c r="AG48" s="1169" t="e">
        <f t="shared" si="16"/>
        <v>#REF!</v>
      </c>
      <c r="AH48" s="1167"/>
      <c r="AI48" s="1167"/>
      <c r="AJ48" s="1167"/>
      <c r="AK48" s="1169"/>
      <c r="AL48" s="1170" t="e">
        <f t="shared" si="9"/>
        <v>#REF!</v>
      </c>
      <c r="AM48" s="1113">
        <v>12</v>
      </c>
      <c r="AN48" s="879" t="e">
        <f t="shared" si="26"/>
        <v>#REF!</v>
      </c>
      <c r="AO48" s="874"/>
      <c r="AP48" s="874"/>
      <c r="AQ48" s="875">
        <v>33320</v>
      </c>
      <c r="AR48" s="875"/>
      <c r="AS48" s="875"/>
      <c r="AT48" s="875">
        <v>35700</v>
      </c>
      <c r="AU48" s="905" t="e">
        <f t="shared" si="27"/>
        <v>#REF!</v>
      </c>
      <c r="AV48" s="935"/>
    </row>
    <row r="49" spans="1:48" s="936" customFormat="1" outlineLevel="1" x14ac:dyDescent="0.2">
      <c r="A49" s="1116">
        <v>20</v>
      </c>
      <c r="B49" s="972" t="s">
        <v>1268</v>
      </c>
      <c r="C49" s="973" t="s">
        <v>1295</v>
      </c>
      <c r="D49" s="973" t="s">
        <v>1695</v>
      </c>
      <c r="E49" s="972"/>
      <c r="F49" s="974">
        <v>19</v>
      </c>
      <c r="G49" s="975"/>
      <c r="H49" s="1162">
        <v>197115</v>
      </c>
      <c r="I49" s="1162">
        <f t="shared" si="10"/>
        <v>39423</v>
      </c>
      <c r="J49" s="1162"/>
      <c r="K49" s="1162"/>
      <c r="L49" s="1162"/>
      <c r="M49" s="1163">
        <f t="shared" si="11"/>
        <v>236500</v>
      </c>
      <c r="N49" s="1164">
        <v>0.15</v>
      </c>
      <c r="O49" s="1165">
        <v>42339</v>
      </c>
      <c r="P49" s="1162">
        <f t="shared" ref="P49:P55" si="28">SUM(M49*N49)</f>
        <v>35475</v>
      </c>
      <c r="Q49" s="1166">
        <f t="shared" si="22"/>
        <v>272000</v>
      </c>
      <c r="R49" s="1163"/>
      <c r="S49" s="1167">
        <f t="shared" si="23"/>
        <v>3264000</v>
      </c>
      <c r="T49" s="1167">
        <v>250000</v>
      </c>
      <c r="U49" s="1167"/>
      <c r="V49" s="1167"/>
      <c r="W49" s="1167"/>
      <c r="X49" s="1167"/>
      <c r="Y49" s="1167">
        <f t="shared" si="24"/>
        <v>168980</v>
      </c>
      <c r="Z49" s="1167"/>
      <c r="AA49" s="1162"/>
      <c r="AB49" s="1168">
        <f t="shared" si="25"/>
        <v>0</v>
      </c>
      <c r="AC49" s="1167">
        <v>200000</v>
      </c>
      <c r="AD49" s="1167"/>
      <c r="AE49" s="1167"/>
      <c r="AF49" s="1167"/>
      <c r="AG49" s="1169">
        <f t="shared" si="16"/>
        <v>3882980</v>
      </c>
      <c r="AH49" s="1167"/>
      <c r="AI49" s="1167"/>
      <c r="AJ49" s="1167"/>
      <c r="AK49" s="1169"/>
      <c r="AL49" s="1170">
        <f t="shared" si="9"/>
        <v>3882980</v>
      </c>
      <c r="AM49" s="1113">
        <v>12</v>
      </c>
      <c r="AN49" s="879">
        <f t="shared" si="26"/>
        <v>1048404.6000000001</v>
      </c>
      <c r="AO49" s="874"/>
      <c r="AP49" s="874"/>
      <c r="AQ49" s="875">
        <v>33320</v>
      </c>
      <c r="AR49" s="875"/>
      <c r="AS49" s="875"/>
      <c r="AT49" s="875">
        <v>35700</v>
      </c>
      <c r="AU49" s="905">
        <f t="shared" si="27"/>
        <v>1117424.6000000001</v>
      </c>
      <c r="AV49" s="935"/>
    </row>
    <row r="50" spans="1:48" s="936" customFormat="1" outlineLevel="1" x14ac:dyDescent="0.2">
      <c r="A50" s="1116">
        <v>21</v>
      </c>
      <c r="B50" s="972" t="s">
        <v>1268</v>
      </c>
      <c r="C50" s="973" t="s">
        <v>1296</v>
      </c>
      <c r="D50" s="973" t="s">
        <v>1697</v>
      </c>
      <c r="E50" s="972"/>
      <c r="F50" s="974">
        <v>20</v>
      </c>
      <c r="G50" s="975"/>
      <c r="H50" s="1162">
        <v>104355</v>
      </c>
      <c r="I50" s="1162">
        <f t="shared" si="10"/>
        <v>20871</v>
      </c>
      <c r="J50" s="1162"/>
      <c r="K50" s="1162"/>
      <c r="L50" s="1162"/>
      <c r="M50" s="1163">
        <f t="shared" si="11"/>
        <v>125200</v>
      </c>
      <c r="N50" s="1164">
        <v>0.4</v>
      </c>
      <c r="O50" s="1165">
        <v>42339</v>
      </c>
      <c r="P50" s="1162">
        <f t="shared" si="28"/>
        <v>50080</v>
      </c>
      <c r="Q50" s="1166">
        <f t="shared" si="22"/>
        <v>175300</v>
      </c>
      <c r="R50" s="1163"/>
      <c r="S50" s="1167">
        <f t="shared" si="23"/>
        <v>2103600</v>
      </c>
      <c r="T50" s="1167">
        <v>250000</v>
      </c>
      <c r="U50" s="1167"/>
      <c r="V50" s="1167"/>
      <c r="W50" s="1167"/>
      <c r="X50" s="1167"/>
      <c r="Y50" s="1167">
        <f t="shared" si="24"/>
        <v>168980</v>
      </c>
      <c r="Z50" s="1167"/>
      <c r="AA50" s="1162"/>
      <c r="AB50" s="1168">
        <f t="shared" si="25"/>
        <v>0</v>
      </c>
      <c r="AC50" s="1167"/>
      <c r="AD50" s="1167"/>
      <c r="AE50" s="1167"/>
      <c r="AF50" s="1167"/>
      <c r="AG50" s="1169">
        <f t="shared" si="16"/>
        <v>2522580</v>
      </c>
      <c r="AH50" s="1167"/>
      <c r="AI50" s="1167"/>
      <c r="AJ50" s="1167"/>
      <c r="AK50" s="1169"/>
      <c r="AL50" s="1170">
        <f t="shared" si="9"/>
        <v>2522580</v>
      </c>
      <c r="AM50" s="1113">
        <v>12</v>
      </c>
      <c r="AN50" s="879">
        <f t="shared" si="26"/>
        <v>681096.60000000009</v>
      </c>
      <c r="AO50" s="874"/>
      <c r="AP50" s="874"/>
      <c r="AQ50" s="875">
        <v>33320</v>
      </c>
      <c r="AR50" s="875"/>
      <c r="AS50" s="875"/>
      <c r="AT50" s="875">
        <v>35700</v>
      </c>
      <c r="AU50" s="905">
        <f t="shared" si="27"/>
        <v>750116.60000000009</v>
      </c>
      <c r="AV50" s="935"/>
    </row>
    <row r="51" spans="1:48" s="936" customFormat="1" outlineLevel="1" x14ac:dyDescent="0.2">
      <c r="A51" s="1116">
        <v>22</v>
      </c>
      <c r="B51" s="972" t="s">
        <v>28</v>
      </c>
      <c r="C51" s="973" t="s">
        <v>1297</v>
      </c>
      <c r="D51" s="973" t="s">
        <v>1698</v>
      </c>
      <c r="E51" s="972"/>
      <c r="F51" s="974">
        <v>60</v>
      </c>
      <c r="G51" s="975"/>
      <c r="H51" s="1162"/>
      <c r="I51" s="1162"/>
      <c r="J51" s="1162"/>
      <c r="K51" s="1162"/>
      <c r="L51" s="1162"/>
      <c r="M51" s="1163">
        <v>260000</v>
      </c>
      <c r="N51" s="1164"/>
      <c r="O51" s="1165"/>
      <c r="P51" s="1162">
        <f t="shared" si="28"/>
        <v>0</v>
      </c>
      <c r="Q51" s="1166">
        <f t="shared" si="22"/>
        <v>260000</v>
      </c>
      <c r="R51" s="1163"/>
      <c r="S51" s="1167">
        <f t="shared" si="23"/>
        <v>3120000</v>
      </c>
      <c r="T51" s="1167">
        <v>200000</v>
      </c>
      <c r="U51" s="1167"/>
      <c r="V51" s="1167"/>
      <c r="W51" s="1167"/>
      <c r="X51" s="1167"/>
      <c r="Y51" s="1167">
        <f t="shared" si="24"/>
        <v>168980</v>
      </c>
      <c r="Z51" s="1167"/>
      <c r="AA51" s="1162"/>
      <c r="AB51" s="1168">
        <f t="shared" si="25"/>
        <v>0</v>
      </c>
      <c r="AC51" s="1167"/>
      <c r="AD51" s="1167"/>
      <c r="AE51" s="1167"/>
      <c r="AF51" s="1167"/>
      <c r="AG51" s="1169">
        <f t="shared" si="16"/>
        <v>3488980</v>
      </c>
      <c r="AH51" s="1167"/>
      <c r="AI51" s="1167"/>
      <c r="AJ51" s="1167"/>
      <c r="AK51" s="1169"/>
      <c r="AL51" s="1170">
        <f t="shared" si="9"/>
        <v>3488980</v>
      </c>
      <c r="AM51" s="1113">
        <v>12</v>
      </c>
      <c r="AN51" s="879">
        <f t="shared" si="26"/>
        <v>942024.60000000009</v>
      </c>
      <c r="AO51" s="874"/>
      <c r="AP51" s="874"/>
      <c r="AQ51" s="875">
        <v>33320</v>
      </c>
      <c r="AR51" s="875"/>
      <c r="AS51" s="875"/>
      <c r="AT51" s="875">
        <v>35700</v>
      </c>
      <c r="AU51" s="905">
        <f t="shared" si="27"/>
        <v>1011044.6000000001</v>
      </c>
      <c r="AV51" s="935"/>
    </row>
    <row r="52" spans="1:48" s="936" customFormat="1" outlineLevel="1" x14ac:dyDescent="0.2">
      <c r="A52" s="1116">
        <v>23</v>
      </c>
      <c r="B52" s="972" t="s">
        <v>1268</v>
      </c>
      <c r="C52" s="973" t="s">
        <v>1298</v>
      </c>
      <c r="D52" s="973" t="s">
        <v>1695</v>
      </c>
      <c r="E52" s="972"/>
      <c r="F52" s="974">
        <v>19</v>
      </c>
      <c r="G52" s="975"/>
      <c r="H52" s="1162">
        <v>220305</v>
      </c>
      <c r="I52" s="1162">
        <f t="shared" si="10"/>
        <v>44061</v>
      </c>
      <c r="J52" s="1162"/>
      <c r="K52" s="1162"/>
      <c r="L52" s="1162"/>
      <c r="M52" s="1163">
        <f t="shared" si="11"/>
        <v>264400</v>
      </c>
      <c r="N52" s="1164"/>
      <c r="O52" s="1165"/>
      <c r="P52" s="1162">
        <f t="shared" si="28"/>
        <v>0</v>
      </c>
      <c r="Q52" s="1166">
        <f t="shared" si="22"/>
        <v>264400</v>
      </c>
      <c r="R52" s="1163"/>
      <c r="S52" s="1167">
        <f t="shared" si="23"/>
        <v>3172800</v>
      </c>
      <c r="T52" s="1167">
        <v>100000</v>
      </c>
      <c r="U52" s="1167"/>
      <c r="V52" s="1168" t="e">
        <f>SUM(#REF!*#REF!)</f>
        <v>#REF!</v>
      </c>
      <c r="W52" s="1167"/>
      <c r="X52" s="1167"/>
      <c r="Y52" s="1167">
        <f t="shared" si="24"/>
        <v>168980</v>
      </c>
      <c r="Z52" s="1167"/>
      <c r="AA52" s="1162"/>
      <c r="AB52" s="1168">
        <f t="shared" si="25"/>
        <v>0</v>
      </c>
      <c r="AC52" s="1167"/>
      <c r="AD52" s="1167"/>
      <c r="AE52" s="1167"/>
      <c r="AF52" s="1167"/>
      <c r="AG52" s="1169" t="e">
        <f t="shared" si="16"/>
        <v>#REF!</v>
      </c>
      <c r="AH52" s="1167"/>
      <c r="AI52" s="1167"/>
      <c r="AJ52" s="1167"/>
      <c r="AK52" s="1169"/>
      <c r="AL52" s="1170" t="e">
        <f t="shared" si="9"/>
        <v>#REF!</v>
      </c>
      <c r="AM52" s="1113">
        <v>12</v>
      </c>
      <c r="AN52" s="879" t="e">
        <f t="shared" si="26"/>
        <v>#REF!</v>
      </c>
      <c r="AO52" s="874"/>
      <c r="AP52" s="874"/>
      <c r="AQ52" s="875">
        <v>33320</v>
      </c>
      <c r="AR52" s="875"/>
      <c r="AS52" s="875"/>
      <c r="AT52" s="875">
        <v>35700</v>
      </c>
      <c r="AU52" s="905" t="e">
        <f t="shared" si="27"/>
        <v>#REF!</v>
      </c>
      <c r="AV52" s="935"/>
    </row>
    <row r="53" spans="1:48" s="936" customFormat="1" outlineLevel="1" x14ac:dyDescent="0.2">
      <c r="A53" s="1116">
        <v>24</v>
      </c>
      <c r="B53" s="972" t="s">
        <v>1268</v>
      </c>
      <c r="C53" s="973" t="s">
        <v>1299</v>
      </c>
      <c r="D53" s="973" t="s">
        <v>1697</v>
      </c>
      <c r="E53" s="972"/>
      <c r="F53" s="974">
        <v>20</v>
      </c>
      <c r="G53" s="975"/>
      <c r="H53" s="1162">
        <v>102423</v>
      </c>
      <c r="I53" s="1162">
        <f t="shared" si="10"/>
        <v>20484.600000000002</v>
      </c>
      <c r="J53" s="1162">
        <v>11595</v>
      </c>
      <c r="K53" s="1162"/>
      <c r="L53" s="1162"/>
      <c r="M53" s="1163">
        <f t="shared" si="11"/>
        <v>134500</v>
      </c>
      <c r="N53" s="1164">
        <v>0.2</v>
      </c>
      <c r="O53" s="1165">
        <v>42339</v>
      </c>
      <c r="P53" s="1162">
        <f t="shared" si="28"/>
        <v>26900</v>
      </c>
      <c r="Q53" s="1166">
        <f t="shared" si="22"/>
        <v>161400</v>
      </c>
      <c r="R53" s="1163"/>
      <c r="S53" s="1167">
        <f t="shared" si="23"/>
        <v>1936800</v>
      </c>
      <c r="T53" s="1167">
        <v>250000</v>
      </c>
      <c r="U53" s="1167"/>
      <c r="V53" s="1167"/>
      <c r="W53" s="1167"/>
      <c r="X53" s="1167"/>
      <c r="Y53" s="1167">
        <f t="shared" si="24"/>
        <v>168980</v>
      </c>
      <c r="Z53" s="1167"/>
      <c r="AA53" s="1162">
        <v>14000</v>
      </c>
      <c r="AB53" s="1168">
        <f t="shared" si="25"/>
        <v>168000</v>
      </c>
      <c r="AC53" s="1167"/>
      <c r="AD53" s="1167"/>
      <c r="AE53" s="1167"/>
      <c r="AF53" s="1167"/>
      <c r="AG53" s="1169">
        <f t="shared" si="16"/>
        <v>2523780</v>
      </c>
      <c r="AH53" s="1167"/>
      <c r="AI53" s="1167"/>
      <c r="AJ53" s="1167"/>
      <c r="AK53" s="1169"/>
      <c r="AL53" s="1170">
        <f t="shared" si="9"/>
        <v>2523780</v>
      </c>
      <c r="AM53" s="1113">
        <v>12</v>
      </c>
      <c r="AN53" s="879">
        <f t="shared" si="26"/>
        <v>681420.60000000009</v>
      </c>
      <c r="AO53" s="874"/>
      <c r="AP53" s="874"/>
      <c r="AQ53" s="875">
        <v>33320</v>
      </c>
      <c r="AR53" s="875"/>
      <c r="AS53" s="875"/>
      <c r="AT53" s="875">
        <v>35700</v>
      </c>
      <c r="AU53" s="905">
        <f t="shared" si="27"/>
        <v>750440.60000000009</v>
      </c>
      <c r="AV53" s="935"/>
    </row>
    <row r="54" spans="1:48" s="936" customFormat="1" outlineLevel="1" x14ac:dyDescent="0.2">
      <c r="A54" s="1116">
        <v>25</v>
      </c>
      <c r="B54" s="972"/>
      <c r="C54" s="973" t="s">
        <v>1441</v>
      </c>
      <c r="D54" s="973" t="s">
        <v>1697</v>
      </c>
      <c r="E54" s="972"/>
      <c r="F54" s="974"/>
      <c r="G54" s="975"/>
      <c r="H54" s="1162"/>
      <c r="I54" s="1162"/>
      <c r="J54" s="1162"/>
      <c r="K54" s="1162"/>
      <c r="L54" s="1162"/>
      <c r="M54" s="1163"/>
      <c r="N54" s="1164"/>
      <c r="O54" s="1165"/>
      <c r="P54" s="1162"/>
      <c r="Q54" s="1166">
        <v>180000</v>
      </c>
      <c r="R54" s="1163"/>
      <c r="S54" s="1167">
        <f t="shared" si="23"/>
        <v>1260000</v>
      </c>
      <c r="T54" s="1167">
        <v>100000</v>
      </c>
      <c r="U54" s="1167"/>
      <c r="V54" s="1167"/>
      <c r="W54" s="1167"/>
      <c r="X54" s="1167"/>
      <c r="Y54" s="1167">
        <f t="shared" si="24"/>
        <v>98571.666666666672</v>
      </c>
      <c r="Z54" s="1167"/>
      <c r="AA54" s="1162">
        <v>2000</v>
      </c>
      <c r="AB54" s="1168">
        <f t="shared" si="25"/>
        <v>14000</v>
      </c>
      <c r="AC54" s="1167"/>
      <c r="AD54" s="1167"/>
      <c r="AE54" s="1167"/>
      <c r="AF54" s="1167"/>
      <c r="AG54" s="1169">
        <f t="shared" si="16"/>
        <v>1472571.6666666667</v>
      </c>
      <c r="AH54" s="1167"/>
      <c r="AI54" s="1167"/>
      <c r="AJ54" s="1167"/>
      <c r="AK54" s="1169"/>
      <c r="AL54" s="1170">
        <f t="shared" si="9"/>
        <v>1472571.6666666667</v>
      </c>
      <c r="AM54" s="1113">
        <v>7</v>
      </c>
      <c r="AN54" s="879">
        <f t="shared" ref="AN54" si="29">SUM(AL54*0.27)</f>
        <v>397594.35000000003</v>
      </c>
      <c r="AO54" s="874"/>
      <c r="AP54" s="874"/>
      <c r="AQ54" s="875">
        <v>33320</v>
      </c>
      <c r="AR54" s="875"/>
      <c r="AS54" s="875"/>
      <c r="AT54" s="875">
        <v>35700</v>
      </c>
      <c r="AU54" s="905">
        <f t="shared" ref="AU54" si="30">SUM(AN54:AT54)</f>
        <v>466614.35000000003</v>
      </c>
      <c r="AV54" s="935"/>
    </row>
    <row r="55" spans="1:48" s="941" customFormat="1" ht="16.5" outlineLevel="1" thickBot="1" x14ac:dyDescent="0.25">
      <c r="A55" s="1118">
        <v>26</v>
      </c>
      <c r="B55" s="1119" t="s">
        <v>1268</v>
      </c>
      <c r="C55" s="1120" t="s">
        <v>1442</v>
      </c>
      <c r="D55" s="1120" t="s">
        <v>1300</v>
      </c>
      <c r="E55" s="1119"/>
      <c r="F55" s="1121">
        <v>19</v>
      </c>
      <c r="G55" s="1122"/>
      <c r="H55" s="1179">
        <v>231900</v>
      </c>
      <c r="I55" s="1179">
        <f t="shared" si="10"/>
        <v>46380</v>
      </c>
      <c r="J55" s="1179"/>
      <c r="K55" s="1179"/>
      <c r="L55" s="1179"/>
      <c r="M55" s="1179">
        <f t="shared" si="11"/>
        <v>278300</v>
      </c>
      <c r="N55" s="1180"/>
      <c r="O55" s="1181"/>
      <c r="P55" s="1179">
        <f t="shared" si="28"/>
        <v>0</v>
      </c>
      <c r="Q55" s="1182">
        <f t="shared" si="22"/>
        <v>278300</v>
      </c>
      <c r="R55" s="1179"/>
      <c r="S55" s="1182">
        <f t="shared" si="23"/>
        <v>3339600</v>
      </c>
      <c r="T55" s="1182">
        <v>0</v>
      </c>
      <c r="U55" s="1182"/>
      <c r="V55" s="1182"/>
      <c r="W55" s="1182"/>
      <c r="X55" s="1182"/>
      <c r="Y55" s="1182">
        <f t="shared" si="24"/>
        <v>168980</v>
      </c>
      <c r="Z55" s="1182"/>
      <c r="AA55" s="1179"/>
      <c r="AB55" s="1183">
        <f t="shared" si="25"/>
        <v>0</v>
      </c>
      <c r="AC55" s="1182"/>
      <c r="AD55" s="1182"/>
      <c r="AE55" s="1182"/>
      <c r="AF55" s="1182"/>
      <c r="AG55" s="1184">
        <f t="shared" si="16"/>
        <v>3508580</v>
      </c>
      <c r="AH55" s="1182"/>
      <c r="AI55" s="1182"/>
      <c r="AJ55" s="1182"/>
      <c r="AK55" s="1184"/>
      <c r="AL55" s="1185">
        <f t="shared" si="9"/>
        <v>3508580</v>
      </c>
      <c r="AM55" s="1115">
        <v>12</v>
      </c>
      <c r="AN55" s="885">
        <f t="shared" si="26"/>
        <v>947316.60000000009</v>
      </c>
      <c r="AO55" s="883"/>
      <c r="AP55" s="883"/>
      <c r="AQ55" s="884">
        <v>33320</v>
      </c>
      <c r="AR55" s="884"/>
      <c r="AS55" s="884"/>
      <c r="AT55" s="884">
        <v>35700</v>
      </c>
      <c r="AU55" s="906">
        <f t="shared" si="27"/>
        <v>1016336.6000000001</v>
      </c>
      <c r="AV55" s="940"/>
    </row>
    <row r="56" spans="1:48" s="944" customFormat="1" ht="17.25" thickTop="1" thickBot="1" x14ac:dyDescent="0.25">
      <c r="A56" s="1054"/>
      <c r="B56" s="962"/>
      <c r="C56" s="1028"/>
      <c r="D56" s="962"/>
      <c r="E56" s="962"/>
      <c r="F56" s="964"/>
      <c r="G56" s="962"/>
      <c r="H56" s="1186"/>
      <c r="I56" s="1186"/>
      <c r="J56" s="1186"/>
      <c r="K56" s="1186"/>
      <c r="L56" s="1186"/>
      <c r="M56" s="1186"/>
      <c r="N56" s="1187"/>
      <c r="O56" s="1188"/>
      <c r="P56" s="1186"/>
      <c r="Q56" s="1186"/>
      <c r="R56" s="1186"/>
      <c r="S56" s="1186"/>
      <c r="T56" s="1186"/>
      <c r="U56" s="1186"/>
      <c r="V56" s="1186"/>
      <c r="W56" s="1186"/>
      <c r="X56" s="1186"/>
      <c r="Y56" s="1186"/>
      <c r="Z56" s="1186"/>
      <c r="AA56" s="1186"/>
      <c r="AB56" s="1186"/>
      <c r="AC56" s="1186"/>
      <c r="AD56" s="1186"/>
      <c r="AE56" s="1186"/>
      <c r="AF56" s="1186"/>
      <c r="AG56" s="1186"/>
      <c r="AH56" s="1186"/>
      <c r="AI56" s="1186"/>
      <c r="AJ56" s="1186"/>
      <c r="AK56" s="1186"/>
      <c r="AL56" s="1186"/>
      <c r="AM56" s="1041"/>
      <c r="AN56" s="1041"/>
      <c r="AO56" s="1041"/>
      <c r="AP56" s="1041"/>
      <c r="AQ56" s="1041"/>
      <c r="AR56" s="1041"/>
      <c r="AS56" s="1041"/>
      <c r="AT56" s="1041"/>
      <c r="AU56" s="1041"/>
    </row>
    <row r="57" spans="1:48" s="943" customFormat="1" ht="30.75" customHeight="1" collapsed="1" x14ac:dyDescent="0.2">
      <c r="A57" s="1592" t="s">
        <v>35</v>
      </c>
      <c r="B57" s="1593"/>
      <c r="C57" s="1593"/>
      <c r="D57" s="1593"/>
      <c r="E57" s="1593"/>
      <c r="F57" s="1593"/>
      <c r="G57" s="1594"/>
      <c r="H57" s="1189"/>
      <c r="I57" s="1189"/>
      <c r="J57" s="1189"/>
      <c r="K57" s="1189"/>
      <c r="L57" s="1189"/>
      <c r="M57" s="1189"/>
      <c r="N57" s="1189"/>
      <c r="O57" s="1189"/>
      <c r="P57" s="1189"/>
      <c r="Q57" s="1189">
        <f>SUM(Q58:Q107)</f>
        <v>10798500</v>
      </c>
      <c r="R57" s="1189"/>
      <c r="S57" s="1189">
        <f t="shared" ref="S57:AL57" si="31">SUM(S58:S107)</f>
        <v>129582156</v>
      </c>
      <c r="T57" s="1189">
        <f t="shared" si="31"/>
        <v>10230000</v>
      </c>
      <c r="U57" s="1189">
        <v>400000</v>
      </c>
      <c r="V57" s="1189">
        <v>5000000</v>
      </c>
      <c r="W57" s="1189">
        <f t="shared" si="31"/>
        <v>0</v>
      </c>
      <c r="X57" s="1189">
        <f t="shared" si="31"/>
        <v>9058851</v>
      </c>
      <c r="Y57" s="1189">
        <f t="shared" si="31"/>
        <v>8380020</v>
      </c>
      <c r="Z57" s="1189">
        <v>0</v>
      </c>
      <c r="AA57" s="1189">
        <f t="shared" si="31"/>
        <v>102200</v>
      </c>
      <c r="AB57" s="1189">
        <f t="shared" si="31"/>
        <v>1082400</v>
      </c>
      <c r="AC57" s="1189"/>
      <c r="AD57" s="1189">
        <f t="shared" si="31"/>
        <v>0</v>
      </c>
      <c r="AE57" s="1189">
        <f t="shared" si="31"/>
        <v>0</v>
      </c>
      <c r="AF57" s="1189">
        <f t="shared" si="31"/>
        <v>0</v>
      </c>
      <c r="AG57" s="1189">
        <f>SUM(S57,T57,U57,V57,W57,X57,Y57,Z57,AB57,AC57,AE57,AD57,AF57)</f>
        <v>163733427</v>
      </c>
      <c r="AH57" s="1189">
        <f t="shared" si="31"/>
        <v>0</v>
      </c>
      <c r="AI57" s="1189">
        <f t="shared" si="31"/>
        <v>0</v>
      </c>
      <c r="AJ57" s="1189"/>
      <c r="AK57" s="1189">
        <f t="shared" si="31"/>
        <v>0</v>
      </c>
      <c r="AL57" s="1190">
        <f t="shared" si="31"/>
        <v>158333427</v>
      </c>
      <c r="AM57" s="1045"/>
      <c r="AN57" s="902">
        <f t="shared" ref="AN57:AT57" si="32">SUM(AN58:AN107)</f>
        <v>42750025.290000029</v>
      </c>
      <c r="AO57" s="901">
        <v>1929000</v>
      </c>
      <c r="AP57" s="901">
        <f t="shared" si="32"/>
        <v>0</v>
      </c>
      <c r="AQ57" s="901">
        <f t="shared" si="32"/>
        <v>1666000</v>
      </c>
      <c r="AR57" s="901">
        <f t="shared" si="32"/>
        <v>0</v>
      </c>
      <c r="AS57" s="901">
        <f t="shared" si="32"/>
        <v>0</v>
      </c>
      <c r="AT57" s="901">
        <f t="shared" si="32"/>
        <v>1785000</v>
      </c>
      <c r="AU57" s="905">
        <f t="shared" si="27"/>
        <v>48130025.290000029</v>
      </c>
      <c r="AV57" s="942"/>
    </row>
    <row r="58" spans="1:48" s="936" customFormat="1" hidden="1" outlineLevel="1" x14ac:dyDescent="0.25">
      <c r="A58" s="1055">
        <v>1</v>
      </c>
      <c r="B58" s="981" t="s">
        <v>22</v>
      </c>
      <c r="C58" s="982" t="s">
        <v>1303</v>
      </c>
      <c r="D58" s="983" t="s">
        <v>1301</v>
      </c>
      <c r="E58" s="984" t="s">
        <v>1302</v>
      </c>
      <c r="F58" s="985">
        <v>32</v>
      </c>
      <c r="G58" s="986">
        <v>42736</v>
      </c>
      <c r="H58" s="1191">
        <v>325700</v>
      </c>
      <c r="I58" s="1192"/>
      <c r="J58" s="1193"/>
      <c r="K58" s="1192"/>
      <c r="L58" s="1194"/>
      <c r="M58" s="1194">
        <f>SUM(H58:L58)</f>
        <v>325700</v>
      </c>
      <c r="N58" s="1193"/>
      <c r="O58" s="1195"/>
      <c r="P58" s="1195"/>
      <c r="Q58" s="1196">
        <f t="shared" ref="Q58:Q107" si="33">ROUND(SUM(M58+P58),-2)</f>
        <v>325700</v>
      </c>
      <c r="R58" s="1193"/>
      <c r="S58" s="1197">
        <f t="shared" ref="S58:S89" si="34">SUM(M58*12)+L58</f>
        <v>3908400</v>
      </c>
      <c r="T58" s="1195">
        <v>400000</v>
      </c>
      <c r="U58" s="1197"/>
      <c r="V58" s="1197"/>
      <c r="W58" s="1197"/>
      <c r="X58" s="1197"/>
      <c r="Y58" s="1197">
        <f t="shared" ref="Y58:Y98" si="35">(168980*AM58)/12</f>
        <v>168980</v>
      </c>
      <c r="Z58" s="1197"/>
      <c r="AA58" s="1191"/>
      <c r="AB58" s="1195">
        <f>SUM(AA58*12)</f>
        <v>0</v>
      </c>
      <c r="AC58" s="1197"/>
      <c r="AD58" s="1197"/>
      <c r="AE58" s="1198"/>
      <c r="AF58" s="1197"/>
      <c r="AG58" s="1198">
        <f t="shared" ref="AG58:AG89" si="36">SUM(S58,T58,U58,V58,W58,X58,Y58,Z58,AB58,AC58,AD58,AE58,AF58)</f>
        <v>4477380</v>
      </c>
      <c r="AH58" s="1197"/>
      <c r="AI58" s="1197"/>
      <c r="AJ58" s="1197"/>
      <c r="AK58" s="1198">
        <f t="shared" ref="AK58:AK89" si="37">SUM(AH58,AI58,AJ58)</f>
        <v>0</v>
      </c>
      <c r="AL58" s="1199">
        <f t="shared" ref="AL58:AL89" si="38">SUM(AG58,AK58)</f>
        <v>4477380</v>
      </c>
      <c r="AM58" s="1048">
        <v>12</v>
      </c>
      <c r="AN58" s="879">
        <f t="shared" ref="AN58:AN107" si="39">SUM(AL58*0.27)</f>
        <v>1208892.6000000001</v>
      </c>
      <c r="AO58" s="876"/>
      <c r="AP58" s="876"/>
      <c r="AQ58" s="875">
        <v>33320</v>
      </c>
      <c r="AR58" s="875"/>
      <c r="AS58" s="875"/>
      <c r="AT58" s="875">
        <v>35700</v>
      </c>
      <c r="AU58" s="905">
        <f t="shared" si="27"/>
        <v>1277912.6000000001</v>
      </c>
      <c r="AV58" s="935"/>
    </row>
    <row r="59" spans="1:48" s="936" customFormat="1" hidden="1" outlineLevel="1" x14ac:dyDescent="0.25">
      <c r="A59" s="1055">
        <v>2</v>
      </c>
      <c r="B59" s="981" t="s">
        <v>22</v>
      </c>
      <c r="C59" s="982" t="s">
        <v>1306</v>
      </c>
      <c r="D59" s="987" t="s">
        <v>1304</v>
      </c>
      <c r="E59" s="988" t="s">
        <v>1305</v>
      </c>
      <c r="F59" s="989">
        <v>27</v>
      </c>
      <c r="G59" s="986">
        <v>42370</v>
      </c>
      <c r="H59" s="1194">
        <v>129000</v>
      </c>
      <c r="I59" s="1192"/>
      <c r="J59" s="1193"/>
      <c r="K59" s="1192"/>
      <c r="L59" s="1194"/>
      <c r="M59" s="1194">
        <v>129000</v>
      </c>
      <c r="N59" s="1193"/>
      <c r="O59" s="1195"/>
      <c r="P59" s="1195"/>
      <c r="Q59" s="1196">
        <f t="shared" si="33"/>
        <v>129000</v>
      </c>
      <c r="R59" s="1193"/>
      <c r="S59" s="1197">
        <f t="shared" si="34"/>
        <v>1548000</v>
      </c>
      <c r="T59" s="1195">
        <v>120000</v>
      </c>
      <c r="U59" s="1197"/>
      <c r="V59" s="1197"/>
      <c r="W59" s="1197"/>
      <c r="X59" s="1197"/>
      <c r="Y59" s="1197">
        <f t="shared" si="35"/>
        <v>168980</v>
      </c>
      <c r="Z59" s="1197"/>
      <c r="AA59" s="1191"/>
      <c r="AB59" s="1195"/>
      <c r="AC59" s="1197"/>
      <c r="AD59" s="1197"/>
      <c r="AE59" s="1198"/>
      <c r="AF59" s="1197"/>
      <c r="AG59" s="1198">
        <f t="shared" si="36"/>
        <v>1836980</v>
      </c>
      <c r="AH59" s="1197"/>
      <c r="AI59" s="1197"/>
      <c r="AJ59" s="1197"/>
      <c r="AK59" s="1198">
        <f t="shared" si="37"/>
        <v>0</v>
      </c>
      <c r="AL59" s="1199">
        <f t="shared" si="38"/>
        <v>1836980</v>
      </c>
      <c r="AM59" s="1048">
        <v>12</v>
      </c>
      <c r="AN59" s="879">
        <f t="shared" si="39"/>
        <v>495984.60000000003</v>
      </c>
      <c r="AO59" s="876"/>
      <c r="AP59" s="876"/>
      <c r="AQ59" s="875">
        <v>33320</v>
      </c>
      <c r="AR59" s="875"/>
      <c r="AS59" s="875"/>
      <c r="AT59" s="875">
        <v>35700</v>
      </c>
      <c r="AU59" s="905">
        <f t="shared" si="27"/>
        <v>565004.60000000009</v>
      </c>
      <c r="AV59" s="935"/>
    </row>
    <row r="60" spans="1:48" s="936" customFormat="1" hidden="1" outlineLevel="1" x14ac:dyDescent="0.25">
      <c r="A60" s="1055">
        <v>3</v>
      </c>
      <c r="B60" s="981" t="s">
        <v>22</v>
      </c>
      <c r="C60" s="982" t="s">
        <v>1308</v>
      </c>
      <c r="D60" s="983" t="s">
        <v>1301</v>
      </c>
      <c r="E60" s="984" t="s">
        <v>1307</v>
      </c>
      <c r="F60" s="985">
        <v>32</v>
      </c>
      <c r="G60" s="986">
        <v>42736</v>
      </c>
      <c r="H60" s="1191">
        <v>334300</v>
      </c>
      <c r="I60" s="1200"/>
      <c r="J60" s="1193"/>
      <c r="K60" s="1200"/>
      <c r="L60" s="1194"/>
      <c r="M60" s="1194">
        <f>SUM(H60:K60)</f>
        <v>334300</v>
      </c>
      <c r="N60" s="1193"/>
      <c r="O60" s="1197"/>
      <c r="P60" s="1197"/>
      <c r="Q60" s="1196">
        <f t="shared" si="33"/>
        <v>334300</v>
      </c>
      <c r="R60" s="1193"/>
      <c r="S60" s="1197">
        <f t="shared" si="34"/>
        <v>4011600</v>
      </c>
      <c r="T60" s="1195">
        <v>300000</v>
      </c>
      <c r="U60" s="1197"/>
      <c r="V60" s="1197"/>
      <c r="W60" s="1197"/>
      <c r="X60" s="1197"/>
      <c r="Y60" s="1197">
        <f t="shared" si="35"/>
        <v>168980</v>
      </c>
      <c r="Z60" s="1197"/>
      <c r="AA60" s="1196">
        <v>12000</v>
      </c>
      <c r="AB60" s="1195">
        <f>SUM(AA60*12)</f>
        <v>144000</v>
      </c>
      <c r="AC60" s="1197"/>
      <c r="AD60" s="1197"/>
      <c r="AE60" s="1198"/>
      <c r="AF60" s="1197"/>
      <c r="AG60" s="1198">
        <f t="shared" si="36"/>
        <v>4624580</v>
      </c>
      <c r="AH60" s="1197"/>
      <c r="AI60" s="1197"/>
      <c r="AJ60" s="1197"/>
      <c r="AK60" s="1198">
        <f t="shared" si="37"/>
        <v>0</v>
      </c>
      <c r="AL60" s="1199">
        <f t="shared" si="38"/>
        <v>4624580</v>
      </c>
      <c r="AM60" s="1048">
        <v>12</v>
      </c>
      <c r="AN60" s="879">
        <f t="shared" si="39"/>
        <v>1248636.6000000001</v>
      </c>
      <c r="AO60" s="876"/>
      <c r="AP60" s="876"/>
      <c r="AQ60" s="875">
        <v>33320</v>
      </c>
      <c r="AR60" s="875"/>
      <c r="AS60" s="875"/>
      <c r="AT60" s="875">
        <v>35700</v>
      </c>
      <c r="AU60" s="905">
        <f t="shared" si="27"/>
        <v>1317656.6000000001</v>
      </c>
      <c r="AV60" s="935"/>
    </row>
    <row r="61" spans="1:48" s="936" customFormat="1" hidden="1" outlineLevel="1" x14ac:dyDescent="0.25">
      <c r="A61" s="1055">
        <v>4</v>
      </c>
      <c r="B61" s="981" t="s">
        <v>22</v>
      </c>
      <c r="C61" s="982" t="s">
        <v>1310</v>
      </c>
      <c r="D61" s="983" t="s">
        <v>1301</v>
      </c>
      <c r="E61" s="984" t="s">
        <v>1309</v>
      </c>
      <c r="F61" s="985">
        <v>31</v>
      </c>
      <c r="G61" s="986">
        <v>43101</v>
      </c>
      <c r="H61" s="1191">
        <v>291428</v>
      </c>
      <c r="I61" s="1192"/>
      <c r="J61" s="1193"/>
      <c r="K61" s="1192">
        <v>8572</v>
      </c>
      <c r="L61" s="1194"/>
      <c r="M61" s="1194">
        <f>SUM(H61:K61)</f>
        <v>300000</v>
      </c>
      <c r="N61" s="1193"/>
      <c r="O61" s="1197"/>
      <c r="P61" s="1197"/>
      <c r="Q61" s="1196">
        <f t="shared" si="33"/>
        <v>300000</v>
      </c>
      <c r="R61" s="1193"/>
      <c r="S61" s="1197">
        <f t="shared" si="34"/>
        <v>3600000</v>
      </c>
      <c r="T61" s="1197">
        <v>250000</v>
      </c>
      <c r="U61" s="1197"/>
      <c r="V61" s="1197"/>
      <c r="W61" s="1197"/>
      <c r="X61" s="1197">
        <f>H61*2</f>
        <v>582856</v>
      </c>
      <c r="Y61" s="1197">
        <f t="shared" si="35"/>
        <v>168980</v>
      </c>
      <c r="Z61" s="1197"/>
      <c r="AA61" s="1191"/>
      <c r="AB61" s="1195">
        <f>SUM(AA61*12)</f>
        <v>0</v>
      </c>
      <c r="AC61" s="1197"/>
      <c r="AD61" s="1197"/>
      <c r="AE61" s="1198"/>
      <c r="AF61" s="1197"/>
      <c r="AG61" s="1198">
        <f t="shared" si="36"/>
        <v>4601836</v>
      </c>
      <c r="AH61" s="1197"/>
      <c r="AI61" s="1197"/>
      <c r="AJ61" s="1197"/>
      <c r="AK61" s="1198">
        <f t="shared" si="37"/>
        <v>0</v>
      </c>
      <c r="AL61" s="1199">
        <f t="shared" si="38"/>
        <v>4601836</v>
      </c>
      <c r="AM61" s="1048">
        <v>12</v>
      </c>
      <c r="AN61" s="879">
        <f t="shared" si="39"/>
        <v>1242495.72</v>
      </c>
      <c r="AO61" s="876"/>
      <c r="AP61" s="876"/>
      <c r="AQ61" s="875">
        <v>33320</v>
      </c>
      <c r="AR61" s="875"/>
      <c r="AS61" s="875"/>
      <c r="AT61" s="875">
        <v>35700</v>
      </c>
      <c r="AU61" s="905">
        <f t="shared" si="27"/>
        <v>1311515.72</v>
      </c>
      <c r="AV61" s="935"/>
    </row>
    <row r="62" spans="1:48" s="936" customFormat="1" hidden="1" outlineLevel="1" x14ac:dyDescent="0.25">
      <c r="A62" s="1055">
        <v>5</v>
      </c>
      <c r="B62" s="981" t="s">
        <v>22</v>
      </c>
      <c r="C62" s="982" t="s">
        <v>1312</v>
      </c>
      <c r="D62" s="983" t="s">
        <v>1301</v>
      </c>
      <c r="E62" s="984" t="s">
        <v>1311</v>
      </c>
      <c r="F62" s="985">
        <v>31</v>
      </c>
      <c r="G62" s="986">
        <v>42370</v>
      </c>
      <c r="H62" s="1201">
        <v>291437</v>
      </c>
      <c r="I62" s="1200"/>
      <c r="J62" s="1193"/>
      <c r="K62" s="1202"/>
      <c r="L62" s="1194"/>
      <c r="M62" s="1194">
        <f>SUM(H62:K62)</f>
        <v>291437</v>
      </c>
      <c r="N62" s="1193"/>
      <c r="O62" s="1197"/>
      <c r="P62" s="1197"/>
      <c r="Q62" s="1196">
        <f t="shared" si="33"/>
        <v>291400</v>
      </c>
      <c r="R62" s="1193"/>
      <c r="S62" s="1197">
        <f t="shared" si="34"/>
        <v>3497244</v>
      </c>
      <c r="T62" s="1197">
        <v>250000</v>
      </c>
      <c r="U62" s="1197"/>
      <c r="V62" s="1197"/>
      <c r="W62" s="1197"/>
      <c r="X62" s="1197"/>
      <c r="Y62" s="1197">
        <f t="shared" si="35"/>
        <v>168980</v>
      </c>
      <c r="Z62" s="1197"/>
      <c r="AA62" s="1196">
        <v>12000</v>
      </c>
      <c r="AB62" s="1195">
        <f>SUM(AA62*12)</f>
        <v>144000</v>
      </c>
      <c r="AC62" s="1197"/>
      <c r="AD62" s="1197"/>
      <c r="AE62" s="1198"/>
      <c r="AF62" s="1197"/>
      <c r="AG62" s="1198">
        <f t="shared" si="36"/>
        <v>4060224</v>
      </c>
      <c r="AH62" s="1197"/>
      <c r="AI62" s="1197"/>
      <c r="AJ62" s="1197"/>
      <c r="AK62" s="1198">
        <f t="shared" si="37"/>
        <v>0</v>
      </c>
      <c r="AL62" s="1199">
        <f t="shared" si="38"/>
        <v>4060224</v>
      </c>
      <c r="AM62" s="1048">
        <v>12</v>
      </c>
      <c r="AN62" s="879">
        <f t="shared" si="39"/>
        <v>1096260.48</v>
      </c>
      <c r="AO62" s="876"/>
      <c r="AP62" s="876"/>
      <c r="AQ62" s="875">
        <v>33320</v>
      </c>
      <c r="AR62" s="875"/>
      <c r="AS62" s="875"/>
      <c r="AT62" s="875">
        <v>35700</v>
      </c>
      <c r="AU62" s="905">
        <f t="shared" si="27"/>
        <v>1165280.48</v>
      </c>
      <c r="AV62" s="935"/>
    </row>
    <row r="63" spans="1:48" s="936" customFormat="1" hidden="1" outlineLevel="1" x14ac:dyDescent="0.25">
      <c r="A63" s="1055">
        <v>6</v>
      </c>
      <c r="B63" s="981" t="s">
        <v>22</v>
      </c>
      <c r="C63" s="982" t="s">
        <v>1315</v>
      </c>
      <c r="D63" s="990" t="s">
        <v>1313</v>
      </c>
      <c r="E63" s="984" t="s">
        <v>1314</v>
      </c>
      <c r="F63" s="985">
        <v>32</v>
      </c>
      <c r="G63" s="986">
        <v>43101</v>
      </c>
      <c r="H63" s="1191">
        <v>308627</v>
      </c>
      <c r="I63" s="1200"/>
      <c r="J63" s="1193"/>
      <c r="K63" s="1200">
        <v>68573</v>
      </c>
      <c r="L63" s="1194"/>
      <c r="M63" s="1194">
        <f>SUM(H63:K63)</f>
        <v>377200</v>
      </c>
      <c r="N63" s="1193"/>
      <c r="O63" s="1197"/>
      <c r="P63" s="1197"/>
      <c r="Q63" s="1196">
        <f t="shared" si="33"/>
        <v>377200</v>
      </c>
      <c r="R63" s="1193"/>
      <c r="S63" s="1197">
        <f t="shared" si="34"/>
        <v>4526400</v>
      </c>
      <c r="T63" s="1195">
        <v>300000</v>
      </c>
      <c r="U63" s="1197"/>
      <c r="V63" s="1197"/>
      <c r="W63" s="1197"/>
      <c r="X63" s="1197"/>
      <c r="Y63" s="1197">
        <f t="shared" si="35"/>
        <v>168980</v>
      </c>
      <c r="Z63" s="1197"/>
      <c r="AA63" s="1196">
        <v>1200</v>
      </c>
      <c r="AB63" s="1195">
        <f>SUM(AA63*12)</f>
        <v>14400</v>
      </c>
      <c r="AC63" s="1197"/>
      <c r="AD63" s="1197"/>
      <c r="AE63" s="1198"/>
      <c r="AF63" s="1197"/>
      <c r="AG63" s="1198">
        <f t="shared" si="36"/>
        <v>5009780</v>
      </c>
      <c r="AH63" s="1197"/>
      <c r="AI63" s="1197"/>
      <c r="AJ63" s="1197"/>
      <c r="AK63" s="1198">
        <f t="shared" si="37"/>
        <v>0</v>
      </c>
      <c r="AL63" s="1199">
        <f t="shared" si="38"/>
        <v>5009780</v>
      </c>
      <c r="AM63" s="1048">
        <v>12</v>
      </c>
      <c r="AN63" s="879">
        <f t="shared" si="39"/>
        <v>1352640.6</v>
      </c>
      <c r="AO63" s="876"/>
      <c r="AP63" s="876"/>
      <c r="AQ63" s="875">
        <v>33320</v>
      </c>
      <c r="AR63" s="875"/>
      <c r="AS63" s="875"/>
      <c r="AT63" s="875">
        <v>35700</v>
      </c>
      <c r="AU63" s="905">
        <f t="shared" si="27"/>
        <v>1421660.6</v>
      </c>
      <c r="AV63" s="935"/>
    </row>
    <row r="64" spans="1:48" s="936" customFormat="1" hidden="1" outlineLevel="1" x14ac:dyDescent="0.25">
      <c r="A64" s="1055">
        <v>7</v>
      </c>
      <c r="B64" s="981" t="s">
        <v>22</v>
      </c>
      <c r="C64" s="982" t="s">
        <v>1317</v>
      </c>
      <c r="D64" s="983" t="s">
        <v>1301</v>
      </c>
      <c r="E64" s="984" t="s">
        <v>1316</v>
      </c>
      <c r="F64" s="985">
        <v>31</v>
      </c>
      <c r="G64" s="986">
        <v>42736</v>
      </c>
      <c r="H64" s="1191">
        <v>282900</v>
      </c>
      <c r="I64" s="1200"/>
      <c r="J64" s="1193"/>
      <c r="K64" s="1200"/>
      <c r="L64" s="1194"/>
      <c r="M64" s="1194">
        <f>SUM(H64:K64)</f>
        <v>282900</v>
      </c>
      <c r="N64" s="1193"/>
      <c r="O64" s="1197"/>
      <c r="P64" s="1197"/>
      <c r="Q64" s="1196">
        <f t="shared" si="33"/>
        <v>282900</v>
      </c>
      <c r="R64" s="1193"/>
      <c r="S64" s="1197">
        <f t="shared" si="34"/>
        <v>3394800</v>
      </c>
      <c r="T64" s="1197">
        <v>250000</v>
      </c>
      <c r="U64" s="1197"/>
      <c r="V64" s="1197"/>
      <c r="W64" s="1197"/>
      <c r="X64" s="1197"/>
      <c r="Y64" s="1197">
        <f t="shared" si="35"/>
        <v>168980</v>
      </c>
      <c r="Z64" s="1197"/>
      <c r="AA64" s="1196"/>
      <c r="AB64" s="1195">
        <f>SUM(AA64*12)</f>
        <v>0</v>
      </c>
      <c r="AC64" s="1197"/>
      <c r="AD64" s="1197"/>
      <c r="AE64" s="1198"/>
      <c r="AF64" s="1197"/>
      <c r="AG64" s="1198">
        <f t="shared" si="36"/>
        <v>3813780</v>
      </c>
      <c r="AH64" s="1197"/>
      <c r="AI64" s="1197"/>
      <c r="AJ64" s="1197"/>
      <c r="AK64" s="1198">
        <f t="shared" si="37"/>
        <v>0</v>
      </c>
      <c r="AL64" s="1199">
        <f t="shared" si="38"/>
        <v>3813780</v>
      </c>
      <c r="AM64" s="1048">
        <v>12</v>
      </c>
      <c r="AN64" s="879">
        <f t="shared" si="39"/>
        <v>1029720.6000000001</v>
      </c>
      <c r="AO64" s="876"/>
      <c r="AP64" s="876"/>
      <c r="AQ64" s="875">
        <v>33320</v>
      </c>
      <c r="AR64" s="875"/>
      <c r="AS64" s="875"/>
      <c r="AT64" s="875">
        <v>35700</v>
      </c>
      <c r="AU64" s="905">
        <f t="shared" si="27"/>
        <v>1098740.6000000001</v>
      </c>
      <c r="AV64" s="935"/>
    </row>
    <row r="65" spans="1:48" s="936" customFormat="1" hidden="1" outlineLevel="1" x14ac:dyDescent="0.25">
      <c r="A65" s="1055">
        <v>8</v>
      </c>
      <c r="B65" s="981" t="s">
        <v>22</v>
      </c>
      <c r="C65" s="982" t="s">
        <v>1319</v>
      </c>
      <c r="D65" s="987" t="s">
        <v>1304</v>
      </c>
      <c r="E65" s="991" t="s">
        <v>1318</v>
      </c>
      <c r="F65" s="989">
        <v>27</v>
      </c>
      <c r="G65" s="986">
        <v>42736</v>
      </c>
      <c r="H65" s="1194">
        <v>129000</v>
      </c>
      <c r="I65" s="1200"/>
      <c r="J65" s="1193"/>
      <c r="K65" s="1200"/>
      <c r="L65" s="1194"/>
      <c r="M65" s="1194">
        <v>129000</v>
      </c>
      <c r="N65" s="1193"/>
      <c r="O65" s="1197"/>
      <c r="P65" s="1197"/>
      <c r="Q65" s="1196">
        <f t="shared" si="33"/>
        <v>129000</v>
      </c>
      <c r="R65" s="1193"/>
      <c r="S65" s="1197">
        <f t="shared" si="34"/>
        <v>1548000</v>
      </c>
      <c r="T65" s="1195">
        <v>120000</v>
      </c>
      <c r="U65" s="1197"/>
      <c r="V65" s="1197"/>
      <c r="W65" s="1197"/>
      <c r="X65" s="1197"/>
      <c r="Y65" s="1197">
        <f t="shared" si="35"/>
        <v>168980</v>
      </c>
      <c r="Z65" s="1197"/>
      <c r="AA65" s="1196">
        <v>12000</v>
      </c>
      <c r="AB65" s="1195"/>
      <c r="AC65" s="1197"/>
      <c r="AD65" s="1197"/>
      <c r="AE65" s="1198"/>
      <c r="AF65" s="1197"/>
      <c r="AG65" s="1198">
        <f t="shared" si="36"/>
        <v>1836980</v>
      </c>
      <c r="AH65" s="1197"/>
      <c r="AI65" s="1197"/>
      <c r="AJ65" s="1197"/>
      <c r="AK65" s="1198">
        <f t="shared" si="37"/>
        <v>0</v>
      </c>
      <c r="AL65" s="1199">
        <f t="shared" si="38"/>
        <v>1836980</v>
      </c>
      <c r="AM65" s="1048">
        <v>12</v>
      </c>
      <c r="AN65" s="879">
        <f t="shared" si="39"/>
        <v>495984.60000000003</v>
      </c>
      <c r="AO65" s="876"/>
      <c r="AP65" s="876"/>
      <c r="AQ65" s="875">
        <v>33320</v>
      </c>
      <c r="AR65" s="875"/>
      <c r="AS65" s="875"/>
      <c r="AT65" s="875">
        <v>35700</v>
      </c>
      <c r="AU65" s="905">
        <f t="shared" si="27"/>
        <v>565004.60000000009</v>
      </c>
      <c r="AV65" s="935"/>
    </row>
    <row r="66" spans="1:48" s="936" customFormat="1" hidden="1" outlineLevel="1" x14ac:dyDescent="0.25">
      <c r="A66" s="1055">
        <v>9</v>
      </c>
      <c r="B66" s="981" t="s">
        <v>22</v>
      </c>
      <c r="C66" s="982" t="s">
        <v>1322</v>
      </c>
      <c r="D66" s="990" t="s">
        <v>1320</v>
      </c>
      <c r="E66" s="984" t="s">
        <v>1321</v>
      </c>
      <c r="F66" s="985">
        <v>27</v>
      </c>
      <c r="G66" s="986">
        <v>43101</v>
      </c>
      <c r="H66" s="1194">
        <v>129000</v>
      </c>
      <c r="I66" s="1192"/>
      <c r="J66" s="1193"/>
      <c r="K66" s="1192"/>
      <c r="L66" s="1194"/>
      <c r="M66" s="1194">
        <v>129000</v>
      </c>
      <c r="N66" s="1193"/>
      <c r="O66" s="1197"/>
      <c r="P66" s="1197"/>
      <c r="Q66" s="1196">
        <f t="shared" si="33"/>
        <v>129000</v>
      </c>
      <c r="R66" s="1193"/>
      <c r="S66" s="1197">
        <f t="shared" si="34"/>
        <v>1548000</v>
      </c>
      <c r="T66" s="1195">
        <v>120000</v>
      </c>
      <c r="U66" s="1197"/>
      <c r="V66" s="1197"/>
      <c r="W66" s="1197"/>
      <c r="X66" s="1197"/>
      <c r="Y66" s="1197">
        <f t="shared" si="35"/>
        <v>168980</v>
      </c>
      <c r="Z66" s="1197"/>
      <c r="AA66" s="1191"/>
      <c r="AB66" s="1195">
        <f t="shared" ref="AB66:AB72" si="40">SUM(AA66*12)</f>
        <v>0</v>
      </c>
      <c r="AC66" s="1197"/>
      <c r="AD66" s="1197"/>
      <c r="AE66" s="1198"/>
      <c r="AF66" s="1197"/>
      <c r="AG66" s="1198">
        <f t="shared" si="36"/>
        <v>1836980</v>
      </c>
      <c r="AH66" s="1197"/>
      <c r="AI66" s="1197"/>
      <c r="AJ66" s="1197"/>
      <c r="AK66" s="1198">
        <f t="shared" si="37"/>
        <v>0</v>
      </c>
      <c r="AL66" s="1199">
        <f t="shared" si="38"/>
        <v>1836980</v>
      </c>
      <c r="AM66" s="1048">
        <v>12</v>
      </c>
      <c r="AN66" s="879">
        <f t="shared" si="39"/>
        <v>495984.60000000003</v>
      </c>
      <c r="AO66" s="876"/>
      <c r="AP66" s="876"/>
      <c r="AQ66" s="875">
        <v>33320</v>
      </c>
      <c r="AR66" s="875"/>
      <c r="AS66" s="875"/>
      <c r="AT66" s="875">
        <v>35700</v>
      </c>
      <c r="AU66" s="905">
        <f t="shared" si="27"/>
        <v>565004.60000000009</v>
      </c>
      <c r="AV66" s="935"/>
    </row>
    <row r="67" spans="1:48" s="936" customFormat="1" hidden="1" outlineLevel="1" x14ac:dyDescent="0.25">
      <c r="A67" s="1055">
        <v>10</v>
      </c>
      <c r="B67" s="981" t="s">
        <v>22</v>
      </c>
      <c r="C67" s="982" t="s">
        <v>1324</v>
      </c>
      <c r="D67" s="983" t="s">
        <v>1301</v>
      </c>
      <c r="E67" s="991" t="s">
        <v>1323</v>
      </c>
      <c r="F67" s="989">
        <v>30</v>
      </c>
      <c r="G67" s="986">
        <v>43101</v>
      </c>
      <c r="H67" s="1191">
        <v>171400</v>
      </c>
      <c r="I67" s="1192"/>
      <c r="J67" s="1193"/>
      <c r="K67" s="1192"/>
      <c r="L67" s="1194"/>
      <c r="M67" s="1194">
        <f>SUM(H67:K67)</f>
        <v>171400</v>
      </c>
      <c r="N67" s="1193"/>
      <c r="O67" s="1197"/>
      <c r="P67" s="1197"/>
      <c r="Q67" s="1196">
        <f t="shared" si="33"/>
        <v>171400</v>
      </c>
      <c r="R67" s="1193"/>
      <c r="S67" s="1197">
        <f t="shared" si="34"/>
        <v>2056800</v>
      </c>
      <c r="T67" s="1197">
        <v>170000</v>
      </c>
      <c r="U67" s="1197"/>
      <c r="V67" s="1197"/>
      <c r="W67" s="1197"/>
      <c r="X67" s="1197"/>
      <c r="Y67" s="1197">
        <f t="shared" si="35"/>
        <v>168980</v>
      </c>
      <c r="Z67" s="1197"/>
      <c r="AA67" s="1191">
        <v>12000</v>
      </c>
      <c r="AB67" s="1195">
        <f t="shared" si="40"/>
        <v>144000</v>
      </c>
      <c r="AC67" s="1197"/>
      <c r="AD67" s="1197"/>
      <c r="AE67" s="1198"/>
      <c r="AF67" s="1197"/>
      <c r="AG67" s="1198">
        <f t="shared" si="36"/>
        <v>2539780</v>
      </c>
      <c r="AH67" s="1197"/>
      <c r="AI67" s="1197"/>
      <c r="AJ67" s="1197"/>
      <c r="AK67" s="1198">
        <f t="shared" si="37"/>
        <v>0</v>
      </c>
      <c r="AL67" s="1199">
        <f t="shared" si="38"/>
        <v>2539780</v>
      </c>
      <c r="AM67" s="1048">
        <v>12</v>
      </c>
      <c r="AN67" s="879">
        <f t="shared" si="39"/>
        <v>685740.60000000009</v>
      </c>
      <c r="AO67" s="876"/>
      <c r="AP67" s="876"/>
      <c r="AQ67" s="875">
        <v>33320</v>
      </c>
      <c r="AR67" s="875"/>
      <c r="AS67" s="875"/>
      <c r="AT67" s="875">
        <v>35700</v>
      </c>
      <c r="AU67" s="905">
        <f t="shared" si="27"/>
        <v>754760.60000000009</v>
      </c>
      <c r="AV67" s="935"/>
    </row>
    <row r="68" spans="1:48" s="936" customFormat="1" hidden="1" outlineLevel="1" x14ac:dyDescent="0.25">
      <c r="A68" s="1055">
        <v>11</v>
      </c>
      <c r="B68" s="981" t="s">
        <v>22</v>
      </c>
      <c r="C68" s="982" t="s">
        <v>1326</v>
      </c>
      <c r="D68" s="983" t="s">
        <v>1301</v>
      </c>
      <c r="E68" s="984" t="s">
        <v>1325</v>
      </c>
      <c r="F68" s="985">
        <v>31</v>
      </c>
      <c r="G68" s="986">
        <v>42370</v>
      </c>
      <c r="H68" s="1191">
        <v>248579</v>
      </c>
      <c r="I68" s="1200"/>
      <c r="J68" s="1193"/>
      <c r="K68" s="1200"/>
      <c r="L68" s="1194"/>
      <c r="M68" s="1194">
        <f>SUM(H68:K68)</f>
        <v>248579</v>
      </c>
      <c r="N68" s="1193"/>
      <c r="O68" s="1197"/>
      <c r="P68" s="1197"/>
      <c r="Q68" s="1196">
        <f t="shared" si="33"/>
        <v>248600</v>
      </c>
      <c r="R68" s="1193"/>
      <c r="S68" s="1197">
        <f t="shared" si="34"/>
        <v>2982948</v>
      </c>
      <c r="T68" s="1197">
        <v>250000</v>
      </c>
      <c r="U68" s="1197"/>
      <c r="V68" s="1197"/>
      <c r="W68" s="1197"/>
      <c r="X68" s="1197"/>
      <c r="Y68" s="1197">
        <f t="shared" si="35"/>
        <v>168980</v>
      </c>
      <c r="Z68" s="1197"/>
      <c r="AA68" s="1196"/>
      <c r="AB68" s="1195">
        <f t="shared" si="40"/>
        <v>0</v>
      </c>
      <c r="AC68" s="1197"/>
      <c r="AD68" s="1197"/>
      <c r="AE68" s="1198"/>
      <c r="AF68" s="1197"/>
      <c r="AG68" s="1198">
        <f t="shared" si="36"/>
        <v>3401928</v>
      </c>
      <c r="AH68" s="1197"/>
      <c r="AI68" s="1197"/>
      <c r="AJ68" s="1197"/>
      <c r="AK68" s="1198">
        <f t="shared" si="37"/>
        <v>0</v>
      </c>
      <c r="AL68" s="1199">
        <f t="shared" si="38"/>
        <v>3401928</v>
      </c>
      <c r="AM68" s="1048">
        <v>12</v>
      </c>
      <c r="AN68" s="879">
        <f t="shared" si="39"/>
        <v>918520.56</v>
      </c>
      <c r="AO68" s="876"/>
      <c r="AP68" s="876"/>
      <c r="AQ68" s="875">
        <v>33320</v>
      </c>
      <c r="AR68" s="875"/>
      <c r="AS68" s="875"/>
      <c r="AT68" s="875">
        <v>35700</v>
      </c>
      <c r="AU68" s="905">
        <f t="shared" si="27"/>
        <v>987540.56</v>
      </c>
      <c r="AV68" s="935"/>
    </row>
    <row r="69" spans="1:48" s="936" customFormat="1" hidden="1" outlineLevel="1" x14ac:dyDescent="0.25">
      <c r="A69" s="1055">
        <v>12</v>
      </c>
      <c r="B69" s="981" t="s">
        <v>22</v>
      </c>
      <c r="C69" s="982" t="s">
        <v>1327</v>
      </c>
      <c r="D69" s="983" t="s">
        <v>1301</v>
      </c>
      <c r="E69" s="984" t="s">
        <v>1307</v>
      </c>
      <c r="F69" s="985">
        <v>32</v>
      </c>
      <c r="G69" s="986">
        <v>42370</v>
      </c>
      <c r="H69" s="1201">
        <v>317152</v>
      </c>
      <c r="I69" s="1203"/>
      <c r="J69" s="1193"/>
      <c r="K69" s="1203"/>
      <c r="L69" s="1194"/>
      <c r="M69" s="1194">
        <f>SUM(H69:K69)</f>
        <v>317152</v>
      </c>
      <c r="N69" s="1193"/>
      <c r="O69" s="1197"/>
      <c r="P69" s="1197"/>
      <c r="Q69" s="1196">
        <f t="shared" si="33"/>
        <v>317200</v>
      </c>
      <c r="R69" s="1193"/>
      <c r="S69" s="1197">
        <f t="shared" si="34"/>
        <v>3805824</v>
      </c>
      <c r="T69" s="1197">
        <v>300000</v>
      </c>
      <c r="U69" s="1197"/>
      <c r="V69" s="1197"/>
      <c r="W69" s="1197"/>
      <c r="X69" s="1197"/>
      <c r="Y69" s="1197">
        <f t="shared" si="35"/>
        <v>168980</v>
      </c>
      <c r="Z69" s="1197"/>
      <c r="AA69" s="1201"/>
      <c r="AB69" s="1195">
        <f t="shared" si="40"/>
        <v>0</v>
      </c>
      <c r="AC69" s="1197"/>
      <c r="AD69" s="1197"/>
      <c r="AE69" s="1198"/>
      <c r="AF69" s="1197"/>
      <c r="AG69" s="1198">
        <f t="shared" si="36"/>
        <v>4274804</v>
      </c>
      <c r="AH69" s="1197"/>
      <c r="AI69" s="1197"/>
      <c r="AJ69" s="1197"/>
      <c r="AK69" s="1198">
        <f t="shared" si="37"/>
        <v>0</v>
      </c>
      <c r="AL69" s="1199">
        <f t="shared" si="38"/>
        <v>4274804</v>
      </c>
      <c r="AM69" s="1048">
        <v>12</v>
      </c>
      <c r="AN69" s="879">
        <f t="shared" si="39"/>
        <v>1154197.08</v>
      </c>
      <c r="AO69" s="876"/>
      <c r="AP69" s="876"/>
      <c r="AQ69" s="875">
        <v>33320</v>
      </c>
      <c r="AR69" s="875"/>
      <c r="AS69" s="875"/>
      <c r="AT69" s="875">
        <v>35700</v>
      </c>
      <c r="AU69" s="905">
        <f t="shared" si="27"/>
        <v>1223217.08</v>
      </c>
      <c r="AV69" s="935"/>
    </row>
    <row r="70" spans="1:48" s="936" customFormat="1" hidden="1" outlineLevel="1" x14ac:dyDescent="0.25">
      <c r="A70" s="1055">
        <v>13</v>
      </c>
      <c r="B70" s="981" t="s">
        <v>22</v>
      </c>
      <c r="C70" s="982" t="s">
        <v>1328</v>
      </c>
      <c r="D70" s="987" t="s">
        <v>1304</v>
      </c>
      <c r="E70" s="984" t="s">
        <v>725</v>
      </c>
      <c r="F70" s="985">
        <v>26</v>
      </c>
      <c r="G70" s="986">
        <v>42736</v>
      </c>
      <c r="H70" s="1194">
        <v>129000</v>
      </c>
      <c r="I70" s="1204"/>
      <c r="J70" s="1193"/>
      <c r="K70" s="1204"/>
      <c r="L70" s="1194"/>
      <c r="M70" s="1194">
        <v>129000</v>
      </c>
      <c r="N70" s="1193"/>
      <c r="O70" s="1205"/>
      <c r="P70" s="1205"/>
      <c r="Q70" s="1196">
        <f t="shared" si="33"/>
        <v>129000</v>
      </c>
      <c r="R70" s="1193"/>
      <c r="S70" s="1197">
        <f t="shared" si="34"/>
        <v>1548000</v>
      </c>
      <c r="T70" s="1195">
        <v>120000</v>
      </c>
      <c r="U70" s="1205"/>
      <c r="V70" s="1205"/>
      <c r="W70" s="1205"/>
      <c r="X70" s="1205"/>
      <c r="Y70" s="1197">
        <f t="shared" si="35"/>
        <v>168980</v>
      </c>
      <c r="Z70" s="1205"/>
      <c r="AA70" s="1206"/>
      <c r="AB70" s="1195">
        <f t="shared" si="40"/>
        <v>0</v>
      </c>
      <c r="AC70" s="1205"/>
      <c r="AD70" s="1197"/>
      <c r="AE70" s="1198"/>
      <c r="AF70" s="1205"/>
      <c r="AG70" s="1198">
        <f t="shared" si="36"/>
        <v>1836980</v>
      </c>
      <c r="AH70" s="1205"/>
      <c r="AI70" s="1205"/>
      <c r="AJ70" s="1205"/>
      <c r="AK70" s="1198">
        <f t="shared" si="37"/>
        <v>0</v>
      </c>
      <c r="AL70" s="1199">
        <f t="shared" si="38"/>
        <v>1836980</v>
      </c>
      <c r="AM70" s="1048">
        <v>12</v>
      </c>
      <c r="AN70" s="879">
        <f t="shared" si="39"/>
        <v>495984.60000000003</v>
      </c>
      <c r="AO70" s="876"/>
      <c r="AP70" s="876"/>
      <c r="AQ70" s="875">
        <v>33320</v>
      </c>
      <c r="AR70" s="875"/>
      <c r="AS70" s="875"/>
      <c r="AT70" s="875">
        <v>35700</v>
      </c>
      <c r="AU70" s="905">
        <f t="shared" si="27"/>
        <v>565004.60000000009</v>
      </c>
      <c r="AV70" s="935"/>
    </row>
    <row r="71" spans="1:48" s="936" customFormat="1" hidden="1" outlineLevel="1" x14ac:dyDescent="0.25">
      <c r="A71" s="1055">
        <v>14</v>
      </c>
      <c r="B71" s="981" t="s">
        <v>22</v>
      </c>
      <c r="C71" s="982" t="s">
        <v>1329</v>
      </c>
      <c r="D71" s="987" t="s">
        <v>1304</v>
      </c>
      <c r="E71" s="984" t="s">
        <v>68</v>
      </c>
      <c r="F71" s="985">
        <v>26</v>
      </c>
      <c r="G71" s="986">
        <v>42370</v>
      </c>
      <c r="H71" s="1194">
        <v>129000</v>
      </c>
      <c r="I71" s="1192"/>
      <c r="J71" s="1193"/>
      <c r="K71" s="1192"/>
      <c r="L71" s="1194"/>
      <c r="M71" s="1194">
        <v>129000</v>
      </c>
      <c r="N71" s="1193"/>
      <c r="O71" s="1197"/>
      <c r="P71" s="1197"/>
      <c r="Q71" s="1196">
        <f t="shared" si="33"/>
        <v>129000</v>
      </c>
      <c r="R71" s="1193"/>
      <c r="S71" s="1197">
        <f t="shared" si="34"/>
        <v>1548000</v>
      </c>
      <c r="T71" s="1195">
        <v>120000</v>
      </c>
      <c r="U71" s="1197"/>
      <c r="V71" s="1197"/>
      <c r="W71" s="1197"/>
      <c r="X71" s="1197">
        <f>H71*2</f>
        <v>258000</v>
      </c>
      <c r="Y71" s="1197">
        <f t="shared" si="35"/>
        <v>168980</v>
      </c>
      <c r="Z71" s="1197"/>
      <c r="AA71" s="1191"/>
      <c r="AB71" s="1195">
        <f t="shared" si="40"/>
        <v>0</v>
      </c>
      <c r="AC71" s="1197"/>
      <c r="AD71" s="1197"/>
      <c r="AE71" s="1198"/>
      <c r="AF71" s="1197"/>
      <c r="AG71" s="1198">
        <f t="shared" si="36"/>
        <v>2094980</v>
      </c>
      <c r="AH71" s="1197"/>
      <c r="AI71" s="1197"/>
      <c r="AJ71" s="1197"/>
      <c r="AK71" s="1198">
        <f t="shared" si="37"/>
        <v>0</v>
      </c>
      <c r="AL71" s="1199">
        <f t="shared" si="38"/>
        <v>2094980</v>
      </c>
      <c r="AM71" s="1048">
        <v>12</v>
      </c>
      <c r="AN71" s="879">
        <f t="shared" si="39"/>
        <v>565644.60000000009</v>
      </c>
      <c r="AO71" s="876"/>
      <c r="AP71" s="876"/>
      <c r="AQ71" s="875">
        <v>33320</v>
      </c>
      <c r="AR71" s="875"/>
      <c r="AS71" s="875"/>
      <c r="AT71" s="875">
        <v>35700</v>
      </c>
      <c r="AU71" s="905">
        <f t="shared" si="27"/>
        <v>634664.60000000009</v>
      </c>
      <c r="AV71" s="935"/>
    </row>
    <row r="72" spans="1:48" s="936" customFormat="1" hidden="1" outlineLevel="1" x14ac:dyDescent="0.25">
      <c r="A72" s="1055">
        <v>15</v>
      </c>
      <c r="B72" s="981" t="s">
        <v>22</v>
      </c>
      <c r="C72" s="982" t="s">
        <v>1330</v>
      </c>
      <c r="D72" s="983" t="s">
        <v>1301</v>
      </c>
      <c r="E72" s="984" t="s">
        <v>1309</v>
      </c>
      <c r="F72" s="985">
        <v>31</v>
      </c>
      <c r="G72" s="986">
        <v>43101</v>
      </c>
      <c r="H72" s="1191">
        <v>300000</v>
      </c>
      <c r="I72" s="1200"/>
      <c r="J72" s="1193"/>
      <c r="K72" s="1200"/>
      <c r="L72" s="1194"/>
      <c r="M72" s="1194">
        <f>SUM(H72:K72)</f>
        <v>300000</v>
      </c>
      <c r="N72" s="1193"/>
      <c r="O72" s="1197"/>
      <c r="P72" s="1197"/>
      <c r="Q72" s="1196">
        <f t="shared" si="33"/>
        <v>300000</v>
      </c>
      <c r="R72" s="1193"/>
      <c r="S72" s="1197">
        <f t="shared" si="34"/>
        <v>3600000</v>
      </c>
      <c r="T72" s="1195">
        <v>300000</v>
      </c>
      <c r="U72" s="1197"/>
      <c r="V72" s="1197"/>
      <c r="W72" s="1197"/>
      <c r="X72" s="1197"/>
      <c r="Y72" s="1197">
        <f t="shared" si="35"/>
        <v>168980</v>
      </c>
      <c r="Z72" s="1197"/>
      <c r="AA72" s="1196"/>
      <c r="AB72" s="1195">
        <f t="shared" si="40"/>
        <v>0</v>
      </c>
      <c r="AC72" s="1197"/>
      <c r="AD72" s="1197"/>
      <c r="AE72" s="1198"/>
      <c r="AF72" s="1197"/>
      <c r="AG72" s="1198">
        <f t="shared" si="36"/>
        <v>4068980</v>
      </c>
      <c r="AH72" s="1197"/>
      <c r="AI72" s="1197"/>
      <c r="AJ72" s="1197"/>
      <c r="AK72" s="1198">
        <f t="shared" si="37"/>
        <v>0</v>
      </c>
      <c r="AL72" s="1199">
        <f t="shared" si="38"/>
        <v>4068980</v>
      </c>
      <c r="AM72" s="1048">
        <v>12</v>
      </c>
      <c r="AN72" s="879">
        <f t="shared" si="39"/>
        <v>1098624.6000000001</v>
      </c>
      <c r="AO72" s="876"/>
      <c r="AP72" s="876"/>
      <c r="AQ72" s="875">
        <v>33320</v>
      </c>
      <c r="AR72" s="875"/>
      <c r="AS72" s="875"/>
      <c r="AT72" s="875">
        <v>35700</v>
      </c>
      <c r="AU72" s="905">
        <f t="shared" si="27"/>
        <v>1167644.6000000001</v>
      </c>
      <c r="AV72" s="935"/>
    </row>
    <row r="73" spans="1:48" s="936" customFormat="1" hidden="1" outlineLevel="1" x14ac:dyDescent="0.25">
      <c r="A73" s="1055">
        <v>16</v>
      </c>
      <c r="B73" s="981" t="s">
        <v>22</v>
      </c>
      <c r="C73" s="982" t="s">
        <v>1333</v>
      </c>
      <c r="D73" s="990" t="s">
        <v>1331</v>
      </c>
      <c r="E73" s="986" t="s">
        <v>1332</v>
      </c>
      <c r="F73" s="985">
        <v>31</v>
      </c>
      <c r="G73" s="986">
        <v>42736</v>
      </c>
      <c r="H73" s="1191">
        <v>340600</v>
      </c>
      <c r="I73" s="1200"/>
      <c r="J73" s="1193"/>
      <c r="K73" s="1200"/>
      <c r="L73" s="1194"/>
      <c r="M73" s="1194">
        <f>SUM(H73:K73)</f>
        <v>340600</v>
      </c>
      <c r="N73" s="1193"/>
      <c r="O73" s="1197"/>
      <c r="P73" s="1197"/>
      <c r="Q73" s="1196">
        <f t="shared" si="33"/>
        <v>340600</v>
      </c>
      <c r="R73" s="1193"/>
      <c r="S73" s="1197">
        <f t="shared" si="34"/>
        <v>4087200</v>
      </c>
      <c r="T73" s="1195">
        <v>300000</v>
      </c>
      <c r="U73" s="1197"/>
      <c r="V73" s="1197"/>
      <c r="W73" s="1197"/>
      <c r="X73" s="1197">
        <f>H73*5</f>
        <v>1703000</v>
      </c>
      <c r="Y73" s="1197">
        <f t="shared" si="35"/>
        <v>168980</v>
      </c>
      <c r="Z73" s="1197"/>
      <c r="AA73" s="1196"/>
      <c r="AB73" s="1195"/>
      <c r="AC73" s="1197"/>
      <c r="AD73" s="1197"/>
      <c r="AE73" s="1198"/>
      <c r="AF73" s="1197"/>
      <c r="AG73" s="1198">
        <f t="shared" si="36"/>
        <v>6259180</v>
      </c>
      <c r="AH73" s="1197"/>
      <c r="AI73" s="1197"/>
      <c r="AJ73" s="1197"/>
      <c r="AK73" s="1198">
        <f t="shared" si="37"/>
        <v>0</v>
      </c>
      <c r="AL73" s="1199">
        <f t="shared" si="38"/>
        <v>6259180</v>
      </c>
      <c r="AM73" s="1048">
        <v>12</v>
      </c>
      <c r="AN73" s="879">
        <f t="shared" si="39"/>
        <v>1689978.6</v>
      </c>
      <c r="AO73" s="876"/>
      <c r="AP73" s="876"/>
      <c r="AQ73" s="875">
        <v>33320</v>
      </c>
      <c r="AR73" s="875"/>
      <c r="AS73" s="875"/>
      <c r="AT73" s="875">
        <v>35700</v>
      </c>
      <c r="AU73" s="905">
        <f t="shared" si="27"/>
        <v>1758998.6</v>
      </c>
      <c r="AV73" s="935"/>
    </row>
    <row r="74" spans="1:48" s="936" customFormat="1" hidden="1" outlineLevel="1" x14ac:dyDescent="0.25">
      <c r="A74" s="1055">
        <v>17</v>
      </c>
      <c r="B74" s="981" t="s">
        <v>22</v>
      </c>
      <c r="C74" s="982" t="s">
        <v>1335</v>
      </c>
      <c r="D74" s="990" t="s">
        <v>1334</v>
      </c>
      <c r="E74" s="984" t="s">
        <v>1305</v>
      </c>
      <c r="F74" s="985">
        <v>27</v>
      </c>
      <c r="G74" s="986">
        <v>43101</v>
      </c>
      <c r="H74" s="1191">
        <v>64500</v>
      </c>
      <c r="I74" s="1200"/>
      <c r="J74" s="1193"/>
      <c r="K74" s="1200"/>
      <c r="L74" s="1194"/>
      <c r="M74" s="1194">
        <f>SUM(H74:K74)</f>
        <v>64500</v>
      </c>
      <c r="N74" s="1193"/>
      <c r="O74" s="1197"/>
      <c r="P74" s="1197"/>
      <c r="Q74" s="1196">
        <f t="shared" si="33"/>
        <v>64500</v>
      </c>
      <c r="R74" s="1193"/>
      <c r="S74" s="1197">
        <f t="shared" si="34"/>
        <v>774000</v>
      </c>
      <c r="T74" s="1195">
        <v>120000</v>
      </c>
      <c r="U74" s="1197"/>
      <c r="V74" s="1197"/>
      <c r="W74" s="1197"/>
      <c r="X74" s="1197"/>
      <c r="Y74" s="1197">
        <f t="shared" si="35"/>
        <v>168980</v>
      </c>
      <c r="Z74" s="1197"/>
      <c r="AA74" s="1196"/>
      <c r="AB74" s="1195">
        <f t="shared" ref="AB74:AB79" si="41">SUM(AA74*12)</f>
        <v>0</v>
      </c>
      <c r="AC74" s="1197"/>
      <c r="AD74" s="1197"/>
      <c r="AE74" s="1198"/>
      <c r="AF74" s="1197"/>
      <c r="AG74" s="1198">
        <f t="shared" si="36"/>
        <v>1062980</v>
      </c>
      <c r="AH74" s="1197"/>
      <c r="AI74" s="1197"/>
      <c r="AJ74" s="1197"/>
      <c r="AK74" s="1198">
        <f t="shared" si="37"/>
        <v>0</v>
      </c>
      <c r="AL74" s="1199">
        <f t="shared" si="38"/>
        <v>1062980</v>
      </c>
      <c r="AM74" s="1048">
        <v>12</v>
      </c>
      <c r="AN74" s="879">
        <f t="shared" si="39"/>
        <v>287004.60000000003</v>
      </c>
      <c r="AO74" s="876"/>
      <c r="AP74" s="876"/>
      <c r="AQ74" s="875">
        <v>33320</v>
      </c>
      <c r="AR74" s="875"/>
      <c r="AS74" s="875"/>
      <c r="AT74" s="875">
        <v>35700</v>
      </c>
      <c r="AU74" s="905">
        <f t="shared" si="27"/>
        <v>356024.60000000003</v>
      </c>
      <c r="AV74" s="935"/>
    </row>
    <row r="75" spans="1:48" s="936" customFormat="1" hidden="1" outlineLevel="1" x14ac:dyDescent="0.25">
      <c r="A75" s="1055">
        <v>18</v>
      </c>
      <c r="B75" s="981" t="s">
        <v>22</v>
      </c>
      <c r="C75" s="982" t="s">
        <v>1336</v>
      </c>
      <c r="D75" s="983" t="s">
        <v>1301</v>
      </c>
      <c r="E75" s="984" t="s">
        <v>1323</v>
      </c>
      <c r="F75" s="985">
        <v>30</v>
      </c>
      <c r="G75" s="986">
        <v>42736</v>
      </c>
      <c r="H75" s="1191">
        <v>171400</v>
      </c>
      <c r="I75" s="1200"/>
      <c r="J75" s="1193"/>
      <c r="K75" s="1200"/>
      <c r="L75" s="1194"/>
      <c r="M75" s="1194">
        <f>SUM(H75:K75)</f>
        <v>171400</v>
      </c>
      <c r="N75" s="1193"/>
      <c r="O75" s="1197"/>
      <c r="P75" s="1197"/>
      <c r="Q75" s="1196">
        <f t="shared" si="33"/>
        <v>171400</v>
      </c>
      <c r="R75" s="1193"/>
      <c r="S75" s="1197">
        <f t="shared" si="34"/>
        <v>2056800</v>
      </c>
      <c r="T75" s="1197">
        <v>170000</v>
      </c>
      <c r="U75" s="1197"/>
      <c r="V75" s="1197"/>
      <c r="W75" s="1197"/>
      <c r="X75" s="1197"/>
      <c r="Y75" s="1197">
        <f t="shared" si="35"/>
        <v>168980</v>
      </c>
      <c r="Z75" s="1197"/>
      <c r="AA75" s="1196">
        <v>12000</v>
      </c>
      <c r="AB75" s="1195">
        <f t="shared" si="41"/>
        <v>144000</v>
      </c>
      <c r="AC75" s="1197"/>
      <c r="AD75" s="1197"/>
      <c r="AE75" s="1198"/>
      <c r="AF75" s="1197"/>
      <c r="AG75" s="1198">
        <f t="shared" si="36"/>
        <v>2539780</v>
      </c>
      <c r="AH75" s="1197"/>
      <c r="AI75" s="1197"/>
      <c r="AJ75" s="1197"/>
      <c r="AK75" s="1198">
        <f t="shared" si="37"/>
        <v>0</v>
      </c>
      <c r="AL75" s="1199">
        <f t="shared" si="38"/>
        <v>2539780</v>
      </c>
      <c r="AM75" s="1048">
        <v>12</v>
      </c>
      <c r="AN75" s="879">
        <f t="shared" si="39"/>
        <v>685740.60000000009</v>
      </c>
      <c r="AO75" s="876"/>
      <c r="AP75" s="876"/>
      <c r="AQ75" s="875">
        <v>33320</v>
      </c>
      <c r="AR75" s="875"/>
      <c r="AS75" s="875"/>
      <c r="AT75" s="875">
        <v>35700</v>
      </c>
      <c r="AU75" s="905">
        <f t="shared" si="27"/>
        <v>754760.60000000009</v>
      </c>
      <c r="AV75" s="935"/>
    </row>
    <row r="76" spans="1:48" s="936" customFormat="1" hidden="1" outlineLevel="1" x14ac:dyDescent="0.25">
      <c r="A76" s="1055">
        <v>19</v>
      </c>
      <c r="B76" s="981" t="s">
        <v>22</v>
      </c>
      <c r="C76" s="982" t="s">
        <v>1338</v>
      </c>
      <c r="D76" s="987" t="s">
        <v>1304</v>
      </c>
      <c r="E76" s="984" t="s">
        <v>1337</v>
      </c>
      <c r="F76" s="985">
        <v>26</v>
      </c>
      <c r="G76" s="986">
        <v>42370</v>
      </c>
      <c r="H76" s="1194">
        <v>129000</v>
      </c>
      <c r="I76" s="1192"/>
      <c r="J76" s="1193"/>
      <c r="K76" s="1192"/>
      <c r="L76" s="1194"/>
      <c r="M76" s="1194">
        <v>129000</v>
      </c>
      <c r="N76" s="1193"/>
      <c r="O76" s="1197"/>
      <c r="P76" s="1197"/>
      <c r="Q76" s="1196">
        <f t="shared" si="33"/>
        <v>129000</v>
      </c>
      <c r="R76" s="1193"/>
      <c r="S76" s="1197">
        <f t="shared" si="34"/>
        <v>1548000</v>
      </c>
      <c r="T76" s="1195">
        <v>120000</v>
      </c>
      <c r="U76" s="1197"/>
      <c r="V76" s="1197"/>
      <c r="W76" s="1197"/>
      <c r="X76" s="1197"/>
      <c r="Y76" s="1197">
        <f t="shared" si="35"/>
        <v>168980</v>
      </c>
      <c r="Z76" s="1197"/>
      <c r="AA76" s="1191"/>
      <c r="AB76" s="1195">
        <f t="shared" si="41"/>
        <v>0</v>
      </c>
      <c r="AC76" s="1197"/>
      <c r="AD76" s="1197"/>
      <c r="AE76" s="1198"/>
      <c r="AF76" s="1197"/>
      <c r="AG76" s="1198">
        <f t="shared" si="36"/>
        <v>1836980</v>
      </c>
      <c r="AH76" s="1197"/>
      <c r="AI76" s="1197"/>
      <c r="AJ76" s="1197"/>
      <c r="AK76" s="1198">
        <f t="shared" si="37"/>
        <v>0</v>
      </c>
      <c r="AL76" s="1199">
        <f t="shared" si="38"/>
        <v>1836980</v>
      </c>
      <c r="AM76" s="1048">
        <v>12</v>
      </c>
      <c r="AN76" s="879">
        <f t="shared" si="39"/>
        <v>495984.60000000003</v>
      </c>
      <c r="AO76" s="876"/>
      <c r="AP76" s="876"/>
      <c r="AQ76" s="875">
        <v>33320</v>
      </c>
      <c r="AR76" s="875"/>
      <c r="AS76" s="875"/>
      <c r="AT76" s="875">
        <v>35700</v>
      </c>
      <c r="AU76" s="905">
        <f t="shared" si="27"/>
        <v>565004.60000000009</v>
      </c>
      <c r="AV76" s="935"/>
    </row>
    <row r="77" spans="1:48" s="936" customFormat="1" hidden="1" outlineLevel="1" x14ac:dyDescent="0.25">
      <c r="A77" s="1055">
        <v>20</v>
      </c>
      <c r="B77" s="981" t="s">
        <v>22</v>
      </c>
      <c r="C77" s="982" t="s">
        <v>1340</v>
      </c>
      <c r="D77" s="983" t="s">
        <v>1301</v>
      </c>
      <c r="E77" s="984" t="s">
        <v>1339</v>
      </c>
      <c r="F77" s="985">
        <v>30</v>
      </c>
      <c r="G77" s="986">
        <v>42370</v>
      </c>
      <c r="H77" s="1191">
        <v>171400</v>
      </c>
      <c r="I77" s="1192"/>
      <c r="J77" s="1193"/>
      <c r="K77" s="1192"/>
      <c r="L77" s="1194"/>
      <c r="M77" s="1194">
        <f>SUM(H77:K77)</f>
        <v>171400</v>
      </c>
      <c r="N77" s="1193"/>
      <c r="O77" s="1197"/>
      <c r="P77" s="1197"/>
      <c r="Q77" s="1196">
        <f t="shared" si="33"/>
        <v>171400</v>
      </c>
      <c r="R77" s="1193"/>
      <c r="S77" s="1197">
        <f t="shared" si="34"/>
        <v>2056800</v>
      </c>
      <c r="T77" s="1197">
        <v>170000</v>
      </c>
      <c r="U77" s="1197"/>
      <c r="V77" s="1197"/>
      <c r="W77" s="1197"/>
      <c r="X77" s="1197"/>
      <c r="Y77" s="1197">
        <f t="shared" si="35"/>
        <v>168980</v>
      </c>
      <c r="Z77" s="1197"/>
      <c r="AA77" s="1191"/>
      <c r="AB77" s="1195">
        <f t="shared" si="41"/>
        <v>0</v>
      </c>
      <c r="AC77" s="1197"/>
      <c r="AD77" s="1197"/>
      <c r="AE77" s="1198"/>
      <c r="AF77" s="1197"/>
      <c r="AG77" s="1198">
        <f t="shared" si="36"/>
        <v>2395780</v>
      </c>
      <c r="AH77" s="1197"/>
      <c r="AI77" s="1197"/>
      <c r="AJ77" s="1197"/>
      <c r="AK77" s="1198">
        <f t="shared" si="37"/>
        <v>0</v>
      </c>
      <c r="AL77" s="1199">
        <f t="shared" si="38"/>
        <v>2395780</v>
      </c>
      <c r="AM77" s="1048">
        <v>12</v>
      </c>
      <c r="AN77" s="879">
        <f t="shared" si="39"/>
        <v>646860.60000000009</v>
      </c>
      <c r="AO77" s="876"/>
      <c r="AP77" s="876"/>
      <c r="AQ77" s="875">
        <v>33320</v>
      </c>
      <c r="AR77" s="875"/>
      <c r="AS77" s="875"/>
      <c r="AT77" s="875">
        <v>35700</v>
      </c>
      <c r="AU77" s="905">
        <f t="shared" si="27"/>
        <v>715880.60000000009</v>
      </c>
      <c r="AV77" s="935"/>
    </row>
    <row r="78" spans="1:48" s="936" customFormat="1" hidden="1" outlineLevel="1" x14ac:dyDescent="0.25">
      <c r="A78" s="1055">
        <v>21</v>
      </c>
      <c r="B78" s="981" t="s">
        <v>22</v>
      </c>
      <c r="C78" s="982" t="s">
        <v>1342</v>
      </c>
      <c r="D78" s="983" t="s">
        <v>1301</v>
      </c>
      <c r="E78" s="984" t="s">
        <v>1341</v>
      </c>
      <c r="F78" s="985">
        <v>31</v>
      </c>
      <c r="G78" s="986">
        <v>42370</v>
      </c>
      <c r="H78" s="1207">
        <v>265722</v>
      </c>
      <c r="I78" s="1208"/>
      <c r="J78" s="1193"/>
      <c r="K78" s="1208"/>
      <c r="L78" s="1194"/>
      <c r="M78" s="1194">
        <f>SUM(H78:K78)</f>
        <v>265722</v>
      </c>
      <c r="N78" s="1193"/>
      <c r="O78" s="1197"/>
      <c r="P78" s="1197"/>
      <c r="Q78" s="1196">
        <f t="shared" si="33"/>
        <v>265700</v>
      </c>
      <c r="R78" s="1193"/>
      <c r="S78" s="1197">
        <f t="shared" si="34"/>
        <v>3188664</v>
      </c>
      <c r="T78" s="1197">
        <v>250000</v>
      </c>
      <c r="U78" s="1197"/>
      <c r="V78" s="1197"/>
      <c r="W78" s="1197"/>
      <c r="X78" s="1197"/>
      <c r="Y78" s="1197">
        <f t="shared" si="35"/>
        <v>168980</v>
      </c>
      <c r="Z78" s="1197"/>
      <c r="AA78" s="1209"/>
      <c r="AB78" s="1195">
        <f t="shared" si="41"/>
        <v>0</v>
      </c>
      <c r="AC78" s="1197"/>
      <c r="AD78" s="1197"/>
      <c r="AE78" s="1198"/>
      <c r="AF78" s="1197"/>
      <c r="AG78" s="1198">
        <f t="shared" si="36"/>
        <v>3607644</v>
      </c>
      <c r="AH78" s="1197"/>
      <c r="AI78" s="1197"/>
      <c r="AJ78" s="1197"/>
      <c r="AK78" s="1198">
        <f t="shared" si="37"/>
        <v>0</v>
      </c>
      <c r="AL78" s="1199">
        <f t="shared" si="38"/>
        <v>3607644</v>
      </c>
      <c r="AM78" s="1048">
        <v>12</v>
      </c>
      <c r="AN78" s="879">
        <f t="shared" si="39"/>
        <v>974063.88000000012</v>
      </c>
      <c r="AO78" s="876"/>
      <c r="AP78" s="876"/>
      <c r="AQ78" s="875">
        <v>33320</v>
      </c>
      <c r="AR78" s="875"/>
      <c r="AS78" s="875"/>
      <c r="AT78" s="875">
        <v>35700</v>
      </c>
      <c r="AU78" s="905">
        <f t="shared" si="27"/>
        <v>1043083.8800000001</v>
      </c>
      <c r="AV78" s="935"/>
    </row>
    <row r="79" spans="1:48" s="936" customFormat="1" hidden="1" outlineLevel="1" x14ac:dyDescent="0.25">
      <c r="A79" s="1055">
        <v>22</v>
      </c>
      <c r="B79" s="981" t="s">
        <v>22</v>
      </c>
      <c r="C79" s="982" t="s">
        <v>1344</v>
      </c>
      <c r="D79" s="987" t="s">
        <v>1304</v>
      </c>
      <c r="E79" s="984" t="s">
        <v>1343</v>
      </c>
      <c r="F79" s="985">
        <v>26</v>
      </c>
      <c r="G79" s="986">
        <v>42736</v>
      </c>
      <c r="H79" s="1194">
        <v>129000</v>
      </c>
      <c r="I79" s="1192"/>
      <c r="J79" s="1193"/>
      <c r="K79" s="1192"/>
      <c r="L79" s="1194"/>
      <c r="M79" s="1194">
        <v>129000</v>
      </c>
      <c r="N79" s="1193"/>
      <c r="O79" s="1197"/>
      <c r="P79" s="1197"/>
      <c r="Q79" s="1196">
        <f t="shared" si="33"/>
        <v>129000</v>
      </c>
      <c r="R79" s="1193"/>
      <c r="S79" s="1197">
        <f t="shared" si="34"/>
        <v>1548000</v>
      </c>
      <c r="T79" s="1195">
        <v>120000</v>
      </c>
      <c r="U79" s="1197"/>
      <c r="V79" s="1197"/>
      <c r="W79" s="1197"/>
      <c r="X79" s="1197"/>
      <c r="Y79" s="1197">
        <f t="shared" si="35"/>
        <v>168980</v>
      </c>
      <c r="Z79" s="1197"/>
      <c r="AA79" s="1191"/>
      <c r="AB79" s="1195">
        <f t="shared" si="41"/>
        <v>0</v>
      </c>
      <c r="AC79" s="1197"/>
      <c r="AD79" s="1197"/>
      <c r="AE79" s="1198"/>
      <c r="AF79" s="1197"/>
      <c r="AG79" s="1198">
        <f t="shared" si="36"/>
        <v>1836980</v>
      </c>
      <c r="AH79" s="1197"/>
      <c r="AI79" s="1197"/>
      <c r="AJ79" s="1197"/>
      <c r="AK79" s="1198">
        <f t="shared" si="37"/>
        <v>0</v>
      </c>
      <c r="AL79" s="1199">
        <f t="shared" si="38"/>
        <v>1836980</v>
      </c>
      <c r="AM79" s="1048">
        <v>12</v>
      </c>
      <c r="AN79" s="879">
        <f t="shared" si="39"/>
        <v>495984.60000000003</v>
      </c>
      <c r="AO79" s="876"/>
      <c r="AP79" s="876"/>
      <c r="AQ79" s="875">
        <v>33320</v>
      </c>
      <c r="AR79" s="875"/>
      <c r="AS79" s="875"/>
      <c r="AT79" s="875">
        <v>35700</v>
      </c>
      <c r="AU79" s="905">
        <f t="shared" si="27"/>
        <v>565004.60000000009</v>
      </c>
      <c r="AV79" s="935"/>
    </row>
    <row r="80" spans="1:48" s="936" customFormat="1" hidden="1" outlineLevel="1" x14ac:dyDescent="0.25">
      <c r="A80" s="1055">
        <v>23</v>
      </c>
      <c r="B80" s="981" t="s">
        <v>22</v>
      </c>
      <c r="C80" s="982" t="s">
        <v>1346</v>
      </c>
      <c r="D80" s="983" t="s">
        <v>1301</v>
      </c>
      <c r="E80" s="984" t="s">
        <v>1325</v>
      </c>
      <c r="F80" s="992">
        <v>31</v>
      </c>
      <c r="G80" s="993" t="s">
        <v>1345</v>
      </c>
      <c r="H80" s="1191">
        <v>240000</v>
      </c>
      <c r="I80" s="1192"/>
      <c r="J80" s="1193"/>
      <c r="K80" s="1192"/>
      <c r="L80" s="1194"/>
      <c r="M80" s="1194">
        <f>SUM(H80:K80)</f>
        <v>240000</v>
      </c>
      <c r="N80" s="1193"/>
      <c r="O80" s="1197"/>
      <c r="P80" s="1197"/>
      <c r="Q80" s="1196">
        <f t="shared" si="33"/>
        <v>240000</v>
      </c>
      <c r="R80" s="1193"/>
      <c r="S80" s="1197">
        <f t="shared" si="34"/>
        <v>2880000</v>
      </c>
      <c r="T80" s="1197">
        <v>250000</v>
      </c>
      <c r="U80" s="1197"/>
      <c r="V80" s="1197"/>
      <c r="W80" s="1197"/>
      <c r="X80" s="1197"/>
      <c r="Y80" s="1197">
        <f t="shared" si="35"/>
        <v>168980</v>
      </c>
      <c r="Z80" s="1197"/>
      <c r="AA80" s="1191"/>
      <c r="AB80" s="1195"/>
      <c r="AC80" s="1197"/>
      <c r="AD80" s="1197"/>
      <c r="AE80" s="1198"/>
      <c r="AF80" s="1197"/>
      <c r="AG80" s="1198">
        <f t="shared" si="36"/>
        <v>3298980</v>
      </c>
      <c r="AH80" s="1197"/>
      <c r="AI80" s="1197"/>
      <c r="AJ80" s="1197"/>
      <c r="AK80" s="1198">
        <f t="shared" si="37"/>
        <v>0</v>
      </c>
      <c r="AL80" s="1199">
        <f t="shared" si="38"/>
        <v>3298980</v>
      </c>
      <c r="AM80" s="1048">
        <v>12</v>
      </c>
      <c r="AN80" s="879">
        <f t="shared" si="39"/>
        <v>890724.60000000009</v>
      </c>
      <c r="AO80" s="876"/>
      <c r="AP80" s="876"/>
      <c r="AQ80" s="875">
        <v>33320</v>
      </c>
      <c r="AR80" s="875"/>
      <c r="AS80" s="875"/>
      <c r="AT80" s="875">
        <v>35700</v>
      </c>
      <c r="AU80" s="905">
        <f t="shared" si="27"/>
        <v>959744.60000000009</v>
      </c>
      <c r="AV80" s="935"/>
    </row>
    <row r="81" spans="1:48" s="936" customFormat="1" hidden="1" outlineLevel="1" x14ac:dyDescent="0.25">
      <c r="A81" s="1055">
        <v>24</v>
      </c>
      <c r="B81" s="981" t="s">
        <v>22</v>
      </c>
      <c r="C81" s="982" t="s">
        <v>1348</v>
      </c>
      <c r="D81" s="987" t="s">
        <v>1304</v>
      </c>
      <c r="E81" s="984" t="s">
        <v>1347</v>
      </c>
      <c r="F81" s="985">
        <v>27</v>
      </c>
      <c r="G81" s="986">
        <v>43101</v>
      </c>
      <c r="H81" s="1194">
        <v>129000</v>
      </c>
      <c r="I81" s="1200"/>
      <c r="J81" s="1193"/>
      <c r="K81" s="1200"/>
      <c r="L81" s="1194"/>
      <c r="M81" s="1194">
        <v>129000</v>
      </c>
      <c r="N81" s="1193"/>
      <c r="O81" s="1197"/>
      <c r="P81" s="1197"/>
      <c r="Q81" s="1196">
        <f t="shared" si="33"/>
        <v>129000</v>
      </c>
      <c r="R81" s="1193"/>
      <c r="S81" s="1197">
        <f t="shared" si="34"/>
        <v>1548000</v>
      </c>
      <c r="T81" s="1195">
        <v>120000</v>
      </c>
      <c r="U81" s="1197"/>
      <c r="V81" s="1197"/>
      <c r="W81" s="1197"/>
      <c r="X81" s="1197"/>
      <c r="Y81" s="1197">
        <f t="shared" si="35"/>
        <v>168980</v>
      </c>
      <c r="Z81" s="1197"/>
      <c r="AA81" s="1196"/>
      <c r="AB81" s="1195">
        <f t="shared" ref="AB81:AB90" si="42">SUM(AA81*12)</f>
        <v>0</v>
      </c>
      <c r="AC81" s="1197"/>
      <c r="AD81" s="1197"/>
      <c r="AE81" s="1198"/>
      <c r="AF81" s="1197"/>
      <c r="AG81" s="1198">
        <f t="shared" si="36"/>
        <v>1836980</v>
      </c>
      <c r="AH81" s="1197"/>
      <c r="AI81" s="1197"/>
      <c r="AJ81" s="1197"/>
      <c r="AK81" s="1198">
        <f t="shared" si="37"/>
        <v>0</v>
      </c>
      <c r="AL81" s="1199">
        <f t="shared" si="38"/>
        <v>1836980</v>
      </c>
      <c r="AM81" s="1048">
        <v>12</v>
      </c>
      <c r="AN81" s="879">
        <f t="shared" si="39"/>
        <v>495984.60000000003</v>
      </c>
      <c r="AO81" s="876"/>
      <c r="AP81" s="876"/>
      <c r="AQ81" s="875">
        <v>33320</v>
      </c>
      <c r="AR81" s="875"/>
      <c r="AS81" s="875"/>
      <c r="AT81" s="875">
        <v>35700</v>
      </c>
      <c r="AU81" s="905">
        <f t="shared" si="27"/>
        <v>565004.60000000009</v>
      </c>
      <c r="AV81" s="935"/>
    </row>
    <row r="82" spans="1:48" s="936" customFormat="1" hidden="1" outlineLevel="1" x14ac:dyDescent="0.25">
      <c r="A82" s="1055">
        <v>25</v>
      </c>
      <c r="B82" s="981" t="s">
        <v>22</v>
      </c>
      <c r="C82" s="994" t="s">
        <v>1350</v>
      </c>
      <c r="D82" s="990" t="s">
        <v>1349</v>
      </c>
      <c r="E82" s="991" t="s">
        <v>1347</v>
      </c>
      <c r="F82" s="989">
        <v>27</v>
      </c>
      <c r="G82" s="986">
        <v>42736</v>
      </c>
      <c r="H82" s="1194">
        <v>129000</v>
      </c>
      <c r="I82" s="1192"/>
      <c r="J82" s="1193"/>
      <c r="K82" s="1192">
        <v>50000</v>
      </c>
      <c r="L82" s="1194"/>
      <c r="M82" s="1194">
        <f>SUM(H82:K82)</f>
        <v>179000</v>
      </c>
      <c r="N82" s="1193"/>
      <c r="O82" s="1197"/>
      <c r="P82" s="1197"/>
      <c r="Q82" s="1196">
        <f t="shared" si="33"/>
        <v>179000</v>
      </c>
      <c r="R82" s="1193"/>
      <c r="S82" s="1197">
        <f t="shared" si="34"/>
        <v>2148000</v>
      </c>
      <c r="T82" s="1197">
        <v>120000</v>
      </c>
      <c r="U82" s="1197"/>
      <c r="V82" s="1197"/>
      <c r="W82" s="1197"/>
      <c r="X82" s="1197"/>
      <c r="Y82" s="1197">
        <f t="shared" si="35"/>
        <v>168980</v>
      </c>
      <c r="Z82" s="1197"/>
      <c r="AA82" s="1191"/>
      <c r="AB82" s="1195">
        <f t="shared" si="42"/>
        <v>0</v>
      </c>
      <c r="AC82" s="1197"/>
      <c r="AD82" s="1197"/>
      <c r="AE82" s="1198"/>
      <c r="AF82" s="1197"/>
      <c r="AG82" s="1198">
        <f t="shared" si="36"/>
        <v>2436980</v>
      </c>
      <c r="AH82" s="1197"/>
      <c r="AI82" s="1197"/>
      <c r="AJ82" s="1197"/>
      <c r="AK82" s="1198">
        <f t="shared" si="37"/>
        <v>0</v>
      </c>
      <c r="AL82" s="1199">
        <f t="shared" si="38"/>
        <v>2436980</v>
      </c>
      <c r="AM82" s="1048">
        <v>12</v>
      </c>
      <c r="AN82" s="879">
        <f t="shared" si="39"/>
        <v>657984.60000000009</v>
      </c>
      <c r="AO82" s="876"/>
      <c r="AP82" s="876"/>
      <c r="AQ82" s="875">
        <v>33320</v>
      </c>
      <c r="AR82" s="875"/>
      <c r="AS82" s="875"/>
      <c r="AT82" s="875">
        <v>35700</v>
      </c>
      <c r="AU82" s="905">
        <f t="shared" si="27"/>
        <v>727004.60000000009</v>
      </c>
      <c r="AV82" s="935"/>
    </row>
    <row r="83" spans="1:48" s="936" customFormat="1" hidden="1" outlineLevel="1" x14ac:dyDescent="0.25">
      <c r="A83" s="1055">
        <v>26</v>
      </c>
      <c r="B83" s="981" t="s">
        <v>22</v>
      </c>
      <c r="C83" s="982" t="s">
        <v>1351</v>
      </c>
      <c r="D83" s="990" t="s">
        <v>1320</v>
      </c>
      <c r="E83" s="984" t="s">
        <v>1347</v>
      </c>
      <c r="F83" s="985">
        <v>27</v>
      </c>
      <c r="G83" s="986">
        <v>43101</v>
      </c>
      <c r="H83" s="1194">
        <v>129000</v>
      </c>
      <c r="I83" s="1192"/>
      <c r="J83" s="1193"/>
      <c r="K83" s="1192"/>
      <c r="L83" s="1194"/>
      <c r="M83" s="1194">
        <v>129000</v>
      </c>
      <c r="N83" s="1193"/>
      <c r="O83" s="1197"/>
      <c r="P83" s="1197"/>
      <c r="Q83" s="1196">
        <f t="shared" si="33"/>
        <v>129000</v>
      </c>
      <c r="R83" s="1193"/>
      <c r="S83" s="1197">
        <f t="shared" si="34"/>
        <v>1548000</v>
      </c>
      <c r="T83" s="1195">
        <v>120000</v>
      </c>
      <c r="U83" s="1197"/>
      <c r="V83" s="1197"/>
      <c r="W83" s="1197"/>
      <c r="X83" s="1197"/>
      <c r="Y83" s="1197">
        <f t="shared" si="35"/>
        <v>168980</v>
      </c>
      <c r="Z83" s="1197"/>
      <c r="AA83" s="1191"/>
      <c r="AB83" s="1195">
        <f t="shared" si="42"/>
        <v>0</v>
      </c>
      <c r="AC83" s="1197"/>
      <c r="AD83" s="1197"/>
      <c r="AE83" s="1198"/>
      <c r="AF83" s="1197"/>
      <c r="AG83" s="1198">
        <f t="shared" si="36"/>
        <v>1836980</v>
      </c>
      <c r="AH83" s="1197"/>
      <c r="AI83" s="1197"/>
      <c r="AJ83" s="1197"/>
      <c r="AK83" s="1198">
        <f t="shared" si="37"/>
        <v>0</v>
      </c>
      <c r="AL83" s="1199">
        <f t="shared" si="38"/>
        <v>1836980</v>
      </c>
      <c r="AM83" s="1048">
        <v>12</v>
      </c>
      <c r="AN83" s="879">
        <f t="shared" si="39"/>
        <v>495984.60000000003</v>
      </c>
      <c r="AO83" s="876"/>
      <c r="AP83" s="876"/>
      <c r="AQ83" s="875">
        <v>33320</v>
      </c>
      <c r="AR83" s="875"/>
      <c r="AS83" s="875"/>
      <c r="AT83" s="875">
        <v>35700</v>
      </c>
      <c r="AU83" s="905">
        <f t="shared" si="27"/>
        <v>565004.60000000009</v>
      </c>
      <c r="AV83" s="935"/>
    </row>
    <row r="84" spans="1:48" s="936" customFormat="1" hidden="1" outlineLevel="1" x14ac:dyDescent="0.25">
      <c r="A84" s="1055">
        <v>27</v>
      </c>
      <c r="B84" s="981" t="s">
        <v>22</v>
      </c>
      <c r="C84" s="982" t="s">
        <v>1353</v>
      </c>
      <c r="D84" s="983" t="s">
        <v>1301</v>
      </c>
      <c r="E84" s="984" t="s">
        <v>1352</v>
      </c>
      <c r="F84" s="985">
        <v>31</v>
      </c>
      <c r="G84" s="986">
        <v>42370</v>
      </c>
      <c r="H84" s="1191">
        <v>317199</v>
      </c>
      <c r="I84" s="1200"/>
      <c r="J84" s="1193"/>
      <c r="K84" s="1200">
        <v>48001</v>
      </c>
      <c r="L84" s="1194"/>
      <c r="M84" s="1194">
        <f>SUM(H84:K84)</f>
        <v>365200</v>
      </c>
      <c r="N84" s="1193"/>
      <c r="O84" s="1197"/>
      <c r="P84" s="1197"/>
      <c r="Q84" s="1196">
        <f t="shared" si="33"/>
        <v>365200</v>
      </c>
      <c r="R84" s="1193"/>
      <c r="S84" s="1197">
        <f t="shared" si="34"/>
        <v>4382400</v>
      </c>
      <c r="T84" s="1195">
        <v>300000</v>
      </c>
      <c r="U84" s="1197"/>
      <c r="V84" s="1197"/>
      <c r="W84" s="1197"/>
      <c r="X84" s="1197">
        <f>H84*5</f>
        <v>1585995</v>
      </c>
      <c r="Y84" s="1197">
        <f t="shared" si="35"/>
        <v>168980</v>
      </c>
      <c r="Z84" s="1197"/>
      <c r="AA84" s="1196"/>
      <c r="AB84" s="1195">
        <f t="shared" si="42"/>
        <v>0</v>
      </c>
      <c r="AC84" s="1197"/>
      <c r="AD84" s="1197"/>
      <c r="AE84" s="1198"/>
      <c r="AF84" s="1197"/>
      <c r="AG84" s="1198">
        <f t="shared" si="36"/>
        <v>6437375</v>
      </c>
      <c r="AH84" s="1197"/>
      <c r="AI84" s="1197"/>
      <c r="AJ84" s="1197"/>
      <c r="AK84" s="1198">
        <f t="shared" si="37"/>
        <v>0</v>
      </c>
      <c r="AL84" s="1199">
        <f t="shared" si="38"/>
        <v>6437375</v>
      </c>
      <c r="AM84" s="1048">
        <v>12</v>
      </c>
      <c r="AN84" s="879">
        <f t="shared" si="39"/>
        <v>1738091.25</v>
      </c>
      <c r="AO84" s="876"/>
      <c r="AP84" s="876"/>
      <c r="AQ84" s="875">
        <v>33320</v>
      </c>
      <c r="AR84" s="875"/>
      <c r="AS84" s="875"/>
      <c r="AT84" s="875">
        <v>35700</v>
      </c>
      <c r="AU84" s="905">
        <f t="shared" si="27"/>
        <v>1807111.25</v>
      </c>
      <c r="AV84" s="935"/>
    </row>
    <row r="85" spans="1:48" s="936" customFormat="1" hidden="1" outlineLevel="1" x14ac:dyDescent="0.25">
      <c r="A85" s="1055">
        <v>28</v>
      </c>
      <c r="B85" s="981" t="s">
        <v>22</v>
      </c>
      <c r="C85" s="982" t="s">
        <v>1355</v>
      </c>
      <c r="D85" s="987" t="s">
        <v>1304</v>
      </c>
      <c r="E85" s="984" t="s">
        <v>1354</v>
      </c>
      <c r="F85" s="985">
        <v>27</v>
      </c>
      <c r="G85" s="986">
        <v>43466</v>
      </c>
      <c r="H85" s="1194">
        <v>129000</v>
      </c>
      <c r="I85" s="1200"/>
      <c r="J85" s="1193"/>
      <c r="K85" s="1200"/>
      <c r="L85" s="1194"/>
      <c r="M85" s="1194">
        <v>129000</v>
      </c>
      <c r="N85" s="1193"/>
      <c r="O85" s="1197"/>
      <c r="P85" s="1197"/>
      <c r="Q85" s="1196">
        <f t="shared" si="33"/>
        <v>129000</v>
      </c>
      <c r="R85" s="1193"/>
      <c r="S85" s="1197">
        <f t="shared" si="34"/>
        <v>1548000</v>
      </c>
      <c r="T85" s="1195">
        <v>120000</v>
      </c>
      <c r="U85" s="1197"/>
      <c r="V85" s="1197"/>
      <c r="W85" s="1197"/>
      <c r="X85" s="1197"/>
      <c r="Y85" s="1197">
        <f t="shared" si="35"/>
        <v>168980</v>
      </c>
      <c r="Z85" s="1197"/>
      <c r="AA85" s="1196"/>
      <c r="AB85" s="1195">
        <f t="shared" si="42"/>
        <v>0</v>
      </c>
      <c r="AC85" s="1197"/>
      <c r="AD85" s="1197"/>
      <c r="AE85" s="1198"/>
      <c r="AF85" s="1197"/>
      <c r="AG85" s="1198">
        <f t="shared" si="36"/>
        <v>1836980</v>
      </c>
      <c r="AH85" s="1197"/>
      <c r="AI85" s="1197"/>
      <c r="AJ85" s="1197"/>
      <c r="AK85" s="1198">
        <f t="shared" si="37"/>
        <v>0</v>
      </c>
      <c r="AL85" s="1199">
        <f t="shared" si="38"/>
        <v>1836980</v>
      </c>
      <c r="AM85" s="1048">
        <v>12</v>
      </c>
      <c r="AN85" s="879">
        <f t="shared" si="39"/>
        <v>495984.60000000003</v>
      </c>
      <c r="AO85" s="876"/>
      <c r="AP85" s="876"/>
      <c r="AQ85" s="875">
        <v>33320</v>
      </c>
      <c r="AR85" s="875"/>
      <c r="AS85" s="875"/>
      <c r="AT85" s="875">
        <v>35700</v>
      </c>
      <c r="AU85" s="905">
        <f t="shared" si="27"/>
        <v>565004.60000000009</v>
      </c>
      <c r="AV85" s="935"/>
    </row>
    <row r="86" spans="1:48" s="936" customFormat="1" hidden="1" outlineLevel="1" x14ac:dyDescent="0.25">
      <c r="A86" s="1055">
        <v>29</v>
      </c>
      <c r="B86" s="981" t="s">
        <v>22</v>
      </c>
      <c r="C86" s="982" t="s">
        <v>1356</v>
      </c>
      <c r="D86" s="983" t="s">
        <v>1301</v>
      </c>
      <c r="E86" s="984" t="s">
        <v>1316</v>
      </c>
      <c r="F86" s="985">
        <v>31</v>
      </c>
      <c r="G86" s="986">
        <v>42370</v>
      </c>
      <c r="H86" s="1191">
        <v>282865</v>
      </c>
      <c r="I86" s="1200"/>
      <c r="J86" s="1193"/>
      <c r="K86" s="1200"/>
      <c r="L86" s="1194"/>
      <c r="M86" s="1194">
        <f>SUM(H86:K86)</f>
        <v>282865</v>
      </c>
      <c r="N86" s="1193"/>
      <c r="O86" s="1197"/>
      <c r="P86" s="1197"/>
      <c r="Q86" s="1196">
        <f t="shared" si="33"/>
        <v>282900</v>
      </c>
      <c r="R86" s="1193"/>
      <c r="S86" s="1197">
        <f t="shared" si="34"/>
        <v>3394380</v>
      </c>
      <c r="T86" s="1197">
        <v>250000</v>
      </c>
      <c r="U86" s="1197"/>
      <c r="V86" s="1197"/>
      <c r="W86" s="1197"/>
      <c r="X86" s="1197"/>
      <c r="Y86" s="1197">
        <f t="shared" si="35"/>
        <v>168980</v>
      </c>
      <c r="Z86" s="1197"/>
      <c r="AA86" s="1196"/>
      <c r="AB86" s="1195">
        <f t="shared" si="42"/>
        <v>0</v>
      </c>
      <c r="AC86" s="1197"/>
      <c r="AD86" s="1197"/>
      <c r="AE86" s="1198"/>
      <c r="AF86" s="1197"/>
      <c r="AG86" s="1198">
        <f t="shared" si="36"/>
        <v>3813360</v>
      </c>
      <c r="AH86" s="1197"/>
      <c r="AI86" s="1197"/>
      <c r="AJ86" s="1197"/>
      <c r="AK86" s="1198">
        <f t="shared" si="37"/>
        <v>0</v>
      </c>
      <c r="AL86" s="1199">
        <f t="shared" si="38"/>
        <v>3813360</v>
      </c>
      <c r="AM86" s="1048">
        <v>12</v>
      </c>
      <c r="AN86" s="879">
        <f t="shared" si="39"/>
        <v>1029607.2000000001</v>
      </c>
      <c r="AO86" s="876"/>
      <c r="AP86" s="876"/>
      <c r="AQ86" s="875">
        <v>33320</v>
      </c>
      <c r="AR86" s="875"/>
      <c r="AS86" s="875"/>
      <c r="AT86" s="875">
        <v>35700</v>
      </c>
      <c r="AU86" s="905">
        <f t="shared" si="27"/>
        <v>1098627.2000000002</v>
      </c>
      <c r="AV86" s="935"/>
    </row>
    <row r="87" spans="1:48" s="936" customFormat="1" hidden="1" outlineLevel="1" x14ac:dyDescent="0.25">
      <c r="A87" s="1055">
        <v>30</v>
      </c>
      <c r="B87" s="981" t="s">
        <v>22</v>
      </c>
      <c r="C87" s="982" t="s">
        <v>1358</v>
      </c>
      <c r="D87" s="983" t="s">
        <v>1301</v>
      </c>
      <c r="E87" s="984" t="s">
        <v>1357</v>
      </c>
      <c r="F87" s="985">
        <v>31</v>
      </c>
      <c r="G87" s="986">
        <v>43101</v>
      </c>
      <c r="H87" s="1191">
        <v>222900</v>
      </c>
      <c r="I87" s="1200"/>
      <c r="J87" s="1193"/>
      <c r="K87" s="1200"/>
      <c r="L87" s="1194"/>
      <c r="M87" s="1194">
        <f>SUM(H87:K87)</f>
        <v>222900</v>
      </c>
      <c r="N87" s="1193"/>
      <c r="O87" s="1197"/>
      <c r="P87" s="1197"/>
      <c r="Q87" s="1196">
        <f t="shared" si="33"/>
        <v>222900</v>
      </c>
      <c r="R87" s="1193"/>
      <c r="S87" s="1197">
        <f t="shared" si="34"/>
        <v>2674800</v>
      </c>
      <c r="T87" s="1197">
        <v>250000</v>
      </c>
      <c r="U87" s="1197"/>
      <c r="V87" s="1197"/>
      <c r="W87" s="1197"/>
      <c r="X87" s="1197"/>
      <c r="Y87" s="1197">
        <f t="shared" si="35"/>
        <v>168980</v>
      </c>
      <c r="Z87" s="1197"/>
      <c r="AA87" s="1196">
        <v>5000</v>
      </c>
      <c r="AB87" s="1195">
        <f t="shared" si="42"/>
        <v>60000</v>
      </c>
      <c r="AC87" s="1197"/>
      <c r="AD87" s="1197"/>
      <c r="AE87" s="1198"/>
      <c r="AF87" s="1197"/>
      <c r="AG87" s="1198">
        <f t="shared" si="36"/>
        <v>3153780</v>
      </c>
      <c r="AH87" s="1197"/>
      <c r="AI87" s="1197"/>
      <c r="AJ87" s="1197"/>
      <c r="AK87" s="1198">
        <f t="shared" si="37"/>
        <v>0</v>
      </c>
      <c r="AL87" s="1199">
        <f t="shared" si="38"/>
        <v>3153780</v>
      </c>
      <c r="AM87" s="1048">
        <v>12</v>
      </c>
      <c r="AN87" s="879">
        <f t="shared" si="39"/>
        <v>851520.60000000009</v>
      </c>
      <c r="AO87" s="876"/>
      <c r="AP87" s="876"/>
      <c r="AQ87" s="875">
        <v>33320</v>
      </c>
      <c r="AR87" s="875"/>
      <c r="AS87" s="875"/>
      <c r="AT87" s="875">
        <v>35700</v>
      </c>
      <c r="AU87" s="905">
        <f t="shared" si="27"/>
        <v>920540.60000000009</v>
      </c>
      <c r="AV87" s="935"/>
    </row>
    <row r="88" spans="1:48" s="936" customFormat="1" hidden="1" outlineLevel="1" x14ac:dyDescent="0.25">
      <c r="A88" s="1055">
        <v>31</v>
      </c>
      <c r="B88" s="981" t="s">
        <v>22</v>
      </c>
      <c r="C88" s="982" t="s">
        <v>1360</v>
      </c>
      <c r="D88" s="987" t="s">
        <v>1304</v>
      </c>
      <c r="E88" s="984" t="s">
        <v>1359</v>
      </c>
      <c r="F88" s="985">
        <v>27</v>
      </c>
      <c r="G88" s="986">
        <v>42736</v>
      </c>
      <c r="H88" s="1194">
        <v>129000</v>
      </c>
      <c r="I88" s="1200"/>
      <c r="J88" s="1193"/>
      <c r="K88" s="1200"/>
      <c r="L88" s="1194"/>
      <c r="M88" s="1194">
        <v>129000</v>
      </c>
      <c r="N88" s="1193"/>
      <c r="O88" s="1197"/>
      <c r="P88" s="1197"/>
      <c r="Q88" s="1196">
        <f t="shared" si="33"/>
        <v>129000</v>
      </c>
      <c r="R88" s="1193"/>
      <c r="S88" s="1197">
        <f t="shared" si="34"/>
        <v>1548000</v>
      </c>
      <c r="T88" s="1195">
        <v>120000</v>
      </c>
      <c r="U88" s="1197"/>
      <c r="V88" s="1197"/>
      <c r="W88" s="1197"/>
      <c r="X88" s="1197"/>
      <c r="Y88" s="1197">
        <f t="shared" si="35"/>
        <v>168980</v>
      </c>
      <c r="Z88" s="1197"/>
      <c r="AA88" s="1196"/>
      <c r="AB88" s="1195">
        <f t="shared" si="42"/>
        <v>0</v>
      </c>
      <c r="AC88" s="1197"/>
      <c r="AD88" s="1197"/>
      <c r="AE88" s="1198"/>
      <c r="AF88" s="1197"/>
      <c r="AG88" s="1198">
        <f t="shared" si="36"/>
        <v>1836980</v>
      </c>
      <c r="AH88" s="1197"/>
      <c r="AI88" s="1197"/>
      <c r="AJ88" s="1197"/>
      <c r="AK88" s="1198">
        <f t="shared" si="37"/>
        <v>0</v>
      </c>
      <c r="AL88" s="1199">
        <f t="shared" si="38"/>
        <v>1836980</v>
      </c>
      <c r="AM88" s="1048">
        <v>12</v>
      </c>
      <c r="AN88" s="879">
        <f t="shared" si="39"/>
        <v>495984.60000000003</v>
      </c>
      <c r="AO88" s="876"/>
      <c r="AP88" s="876"/>
      <c r="AQ88" s="875">
        <v>33320</v>
      </c>
      <c r="AR88" s="875"/>
      <c r="AS88" s="875"/>
      <c r="AT88" s="875">
        <v>35700</v>
      </c>
      <c r="AU88" s="905">
        <f t="shared" si="27"/>
        <v>565004.60000000009</v>
      </c>
      <c r="AV88" s="935"/>
    </row>
    <row r="89" spans="1:48" s="936" customFormat="1" hidden="1" outlineLevel="1" x14ac:dyDescent="0.25">
      <c r="A89" s="1055">
        <v>32</v>
      </c>
      <c r="B89" s="981" t="s">
        <v>22</v>
      </c>
      <c r="C89" s="982" t="s">
        <v>1361</v>
      </c>
      <c r="D89" s="983" t="s">
        <v>1301</v>
      </c>
      <c r="E89" s="984" t="s">
        <v>1357</v>
      </c>
      <c r="F89" s="985">
        <v>31</v>
      </c>
      <c r="G89" s="986">
        <v>43101</v>
      </c>
      <c r="H89" s="1191">
        <v>231428</v>
      </c>
      <c r="I89" s="1200"/>
      <c r="J89" s="1193"/>
      <c r="K89" s="1200">
        <v>8572</v>
      </c>
      <c r="L89" s="1194"/>
      <c r="M89" s="1194">
        <f>SUM(H89:K89)</f>
        <v>240000</v>
      </c>
      <c r="N89" s="1193"/>
      <c r="O89" s="1197"/>
      <c r="P89" s="1197"/>
      <c r="Q89" s="1196">
        <f t="shared" si="33"/>
        <v>240000</v>
      </c>
      <c r="R89" s="1193"/>
      <c r="S89" s="1197">
        <f t="shared" si="34"/>
        <v>2880000</v>
      </c>
      <c r="T89" s="1197">
        <v>250000</v>
      </c>
      <c r="U89" s="1197"/>
      <c r="V89" s="1197"/>
      <c r="W89" s="1197"/>
      <c r="X89" s="1197"/>
      <c r="Y89" s="1197">
        <f t="shared" si="35"/>
        <v>168980</v>
      </c>
      <c r="Z89" s="1197"/>
      <c r="AA89" s="1196">
        <v>12000</v>
      </c>
      <c r="AB89" s="1195">
        <f t="shared" si="42"/>
        <v>144000</v>
      </c>
      <c r="AC89" s="1197"/>
      <c r="AD89" s="1197"/>
      <c r="AE89" s="1198"/>
      <c r="AF89" s="1197"/>
      <c r="AG89" s="1198">
        <f t="shared" si="36"/>
        <v>3442980</v>
      </c>
      <c r="AH89" s="1197"/>
      <c r="AI89" s="1197"/>
      <c r="AJ89" s="1197"/>
      <c r="AK89" s="1198">
        <f t="shared" si="37"/>
        <v>0</v>
      </c>
      <c r="AL89" s="1199">
        <f t="shared" si="38"/>
        <v>3442980</v>
      </c>
      <c r="AM89" s="1048">
        <v>12</v>
      </c>
      <c r="AN89" s="879">
        <f t="shared" si="39"/>
        <v>929604.60000000009</v>
      </c>
      <c r="AO89" s="876"/>
      <c r="AP89" s="876"/>
      <c r="AQ89" s="875">
        <v>33320</v>
      </c>
      <c r="AR89" s="875"/>
      <c r="AS89" s="875"/>
      <c r="AT89" s="875">
        <v>35700</v>
      </c>
      <c r="AU89" s="905">
        <f t="shared" si="27"/>
        <v>998624.60000000009</v>
      </c>
      <c r="AV89" s="935"/>
    </row>
    <row r="90" spans="1:48" s="936" customFormat="1" hidden="1" outlineLevel="1" x14ac:dyDescent="0.25">
      <c r="A90" s="1055">
        <v>33</v>
      </c>
      <c r="B90" s="981" t="s">
        <v>22</v>
      </c>
      <c r="C90" s="982" t="s">
        <v>1362</v>
      </c>
      <c r="D90" s="983" t="s">
        <v>1301</v>
      </c>
      <c r="E90" s="984" t="s">
        <v>1352</v>
      </c>
      <c r="F90" s="985">
        <v>31</v>
      </c>
      <c r="G90" s="986">
        <v>43101</v>
      </c>
      <c r="H90" s="1191">
        <v>317200</v>
      </c>
      <c r="I90" s="1200"/>
      <c r="J90" s="1193"/>
      <c r="K90" s="1200"/>
      <c r="L90" s="1194"/>
      <c r="M90" s="1194">
        <f>SUM(H90:K90)</f>
        <v>317200</v>
      </c>
      <c r="N90" s="1193"/>
      <c r="O90" s="1197"/>
      <c r="P90" s="1197"/>
      <c r="Q90" s="1196">
        <f t="shared" si="33"/>
        <v>317200</v>
      </c>
      <c r="R90" s="1193"/>
      <c r="S90" s="1197">
        <f t="shared" ref="S90:S107" si="43">SUM(M90*12)+L90</f>
        <v>3806400</v>
      </c>
      <c r="T90" s="1195">
        <v>300000</v>
      </c>
      <c r="U90" s="1197"/>
      <c r="V90" s="1197"/>
      <c r="W90" s="1197"/>
      <c r="X90" s="1197"/>
      <c r="Y90" s="1197">
        <f t="shared" si="35"/>
        <v>168980</v>
      </c>
      <c r="Z90" s="1197"/>
      <c r="AA90" s="1196"/>
      <c r="AB90" s="1195">
        <f t="shared" si="42"/>
        <v>0</v>
      </c>
      <c r="AC90" s="1197"/>
      <c r="AD90" s="1197"/>
      <c r="AE90" s="1198"/>
      <c r="AF90" s="1197"/>
      <c r="AG90" s="1198">
        <f t="shared" ref="AG90:AG107" si="44">SUM(S90,T90,U90,V90,W90,X90,Y90,Z90,AB90,AC90,AD90,AE90,AF90)</f>
        <v>4275380</v>
      </c>
      <c r="AH90" s="1197"/>
      <c r="AI90" s="1197"/>
      <c r="AJ90" s="1197"/>
      <c r="AK90" s="1198">
        <f t="shared" ref="AK90:AK107" si="45">SUM(AH90,AI90,AJ90)</f>
        <v>0</v>
      </c>
      <c r="AL90" s="1199">
        <f t="shared" ref="AL90:AL107" si="46">SUM(AG90,AK90)</f>
        <v>4275380</v>
      </c>
      <c r="AM90" s="1048">
        <v>12</v>
      </c>
      <c r="AN90" s="879">
        <f t="shared" si="39"/>
        <v>1154352.6000000001</v>
      </c>
      <c r="AO90" s="876"/>
      <c r="AP90" s="876"/>
      <c r="AQ90" s="875">
        <v>33320</v>
      </c>
      <c r="AR90" s="875"/>
      <c r="AS90" s="875"/>
      <c r="AT90" s="875">
        <v>35700</v>
      </c>
      <c r="AU90" s="905">
        <f t="shared" si="27"/>
        <v>1223372.6000000001</v>
      </c>
      <c r="AV90" s="935"/>
    </row>
    <row r="91" spans="1:48" s="936" customFormat="1" hidden="1" outlineLevel="1" x14ac:dyDescent="0.25">
      <c r="A91" s="1055">
        <v>34</v>
      </c>
      <c r="B91" s="981" t="s">
        <v>22</v>
      </c>
      <c r="C91" s="982" t="s">
        <v>1364</v>
      </c>
      <c r="D91" s="990" t="s">
        <v>1320</v>
      </c>
      <c r="E91" s="995" t="s">
        <v>1363</v>
      </c>
      <c r="F91" s="985">
        <v>27</v>
      </c>
      <c r="G91" s="986">
        <v>42370</v>
      </c>
      <c r="H91" s="1194">
        <v>129000</v>
      </c>
      <c r="I91" s="1200"/>
      <c r="J91" s="1193"/>
      <c r="K91" s="1200"/>
      <c r="L91" s="1194"/>
      <c r="M91" s="1194">
        <v>129000</v>
      </c>
      <c r="N91" s="1193"/>
      <c r="O91" s="1197"/>
      <c r="P91" s="1197"/>
      <c r="Q91" s="1196">
        <f t="shared" si="33"/>
        <v>129000</v>
      </c>
      <c r="R91" s="1193"/>
      <c r="S91" s="1197">
        <f t="shared" si="43"/>
        <v>1548000</v>
      </c>
      <c r="T91" s="1195">
        <v>120000</v>
      </c>
      <c r="U91" s="1197"/>
      <c r="V91" s="1197"/>
      <c r="W91" s="1197"/>
      <c r="X91" s="1197"/>
      <c r="Y91" s="1197">
        <f t="shared" si="35"/>
        <v>168980</v>
      </c>
      <c r="Z91" s="1197"/>
      <c r="AA91" s="1196"/>
      <c r="AB91" s="1195"/>
      <c r="AC91" s="1197"/>
      <c r="AD91" s="1197"/>
      <c r="AE91" s="1198"/>
      <c r="AF91" s="1197"/>
      <c r="AG91" s="1198">
        <f t="shared" si="44"/>
        <v>1836980</v>
      </c>
      <c r="AH91" s="1197"/>
      <c r="AI91" s="1197"/>
      <c r="AJ91" s="1197"/>
      <c r="AK91" s="1198">
        <f t="shared" si="45"/>
        <v>0</v>
      </c>
      <c r="AL91" s="1199">
        <f t="shared" si="46"/>
        <v>1836980</v>
      </c>
      <c r="AM91" s="1048">
        <v>12</v>
      </c>
      <c r="AN91" s="879">
        <f t="shared" si="39"/>
        <v>495984.60000000003</v>
      </c>
      <c r="AO91" s="876"/>
      <c r="AP91" s="876"/>
      <c r="AQ91" s="875">
        <v>33320</v>
      </c>
      <c r="AR91" s="875"/>
      <c r="AS91" s="875"/>
      <c r="AT91" s="875">
        <v>35700</v>
      </c>
      <c r="AU91" s="905">
        <f t="shared" si="27"/>
        <v>565004.60000000009</v>
      </c>
      <c r="AV91" s="935"/>
    </row>
    <row r="92" spans="1:48" s="936" customFormat="1" hidden="1" outlineLevel="1" x14ac:dyDescent="0.25">
      <c r="A92" s="1055">
        <v>35</v>
      </c>
      <c r="B92" s="981" t="s">
        <v>22</v>
      </c>
      <c r="C92" s="982" t="s">
        <v>1365</v>
      </c>
      <c r="D92" s="983" t="s">
        <v>1301</v>
      </c>
      <c r="E92" s="984" t="s">
        <v>1341</v>
      </c>
      <c r="F92" s="985">
        <v>31</v>
      </c>
      <c r="G92" s="986">
        <v>42370</v>
      </c>
      <c r="H92" s="1191">
        <v>265722</v>
      </c>
      <c r="I92" s="1200"/>
      <c r="J92" s="1193"/>
      <c r="K92" s="1200">
        <v>48001</v>
      </c>
      <c r="L92" s="1194"/>
      <c r="M92" s="1194">
        <f t="shared" ref="M92:M107" si="47">SUM(H92:K92)</f>
        <v>313723</v>
      </c>
      <c r="N92" s="1193"/>
      <c r="O92" s="1197"/>
      <c r="P92" s="1197"/>
      <c r="Q92" s="1196">
        <f t="shared" si="33"/>
        <v>313700</v>
      </c>
      <c r="R92" s="1193"/>
      <c r="S92" s="1197">
        <f t="shared" si="43"/>
        <v>3764676</v>
      </c>
      <c r="T92" s="1197">
        <v>250000</v>
      </c>
      <c r="U92" s="1197"/>
      <c r="V92" s="1197"/>
      <c r="W92" s="1197"/>
      <c r="X92" s="1197"/>
      <c r="Y92" s="1197">
        <f t="shared" si="35"/>
        <v>168980</v>
      </c>
      <c r="Z92" s="1197"/>
      <c r="AA92" s="1196"/>
      <c r="AB92" s="1195">
        <f t="shared" ref="AB92:AB97" si="48">SUM(AA92*12)</f>
        <v>0</v>
      </c>
      <c r="AC92" s="1197"/>
      <c r="AD92" s="1197"/>
      <c r="AE92" s="1198"/>
      <c r="AF92" s="1197"/>
      <c r="AG92" s="1198">
        <f t="shared" si="44"/>
        <v>4183656</v>
      </c>
      <c r="AH92" s="1197"/>
      <c r="AI92" s="1197"/>
      <c r="AJ92" s="1197"/>
      <c r="AK92" s="1198">
        <f t="shared" si="45"/>
        <v>0</v>
      </c>
      <c r="AL92" s="1199">
        <f t="shared" si="46"/>
        <v>4183656</v>
      </c>
      <c r="AM92" s="1048">
        <v>12</v>
      </c>
      <c r="AN92" s="879">
        <f t="shared" si="39"/>
        <v>1129587.1200000001</v>
      </c>
      <c r="AO92" s="876"/>
      <c r="AP92" s="876"/>
      <c r="AQ92" s="875">
        <v>33320</v>
      </c>
      <c r="AR92" s="875"/>
      <c r="AS92" s="875"/>
      <c r="AT92" s="875">
        <v>35700</v>
      </c>
      <c r="AU92" s="905">
        <f t="shared" si="27"/>
        <v>1198607.1200000001</v>
      </c>
      <c r="AV92" s="935"/>
    </row>
    <row r="93" spans="1:48" s="936" customFormat="1" hidden="1" outlineLevel="1" x14ac:dyDescent="0.25">
      <c r="A93" s="1055">
        <v>36</v>
      </c>
      <c r="B93" s="981" t="s">
        <v>22</v>
      </c>
      <c r="C93" s="982" t="s">
        <v>1366</v>
      </c>
      <c r="D93" s="983" t="s">
        <v>1301</v>
      </c>
      <c r="E93" s="984" t="s">
        <v>1341</v>
      </c>
      <c r="F93" s="985">
        <v>31</v>
      </c>
      <c r="G93" s="986">
        <v>43101</v>
      </c>
      <c r="H93" s="1191">
        <v>257200</v>
      </c>
      <c r="I93" s="1200"/>
      <c r="J93" s="1193"/>
      <c r="K93" s="1200"/>
      <c r="L93" s="1194"/>
      <c r="M93" s="1194">
        <f t="shared" si="47"/>
        <v>257200</v>
      </c>
      <c r="N93" s="1193"/>
      <c r="O93" s="1197"/>
      <c r="P93" s="1197"/>
      <c r="Q93" s="1196">
        <f t="shared" si="33"/>
        <v>257200</v>
      </c>
      <c r="R93" s="1193"/>
      <c r="S93" s="1197">
        <f t="shared" si="43"/>
        <v>3086400</v>
      </c>
      <c r="T93" s="1197">
        <v>250000</v>
      </c>
      <c r="U93" s="1197"/>
      <c r="V93" s="1197"/>
      <c r="W93" s="1197"/>
      <c r="X93" s="1197"/>
      <c r="Y93" s="1197">
        <f t="shared" si="35"/>
        <v>168980</v>
      </c>
      <c r="Z93" s="1197"/>
      <c r="AA93" s="1196"/>
      <c r="AB93" s="1195">
        <f t="shared" si="48"/>
        <v>0</v>
      </c>
      <c r="AC93" s="1197"/>
      <c r="AD93" s="1197"/>
      <c r="AE93" s="1198"/>
      <c r="AF93" s="1197"/>
      <c r="AG93" s="1198">
        <f t="shared" si="44"/>
        <v>3505380</v>
      </c>
      <c r="AH93" s="1197"/>
      <c r="AI93" s="1197"/>
      <c r="AJ93" s="1197"/>
      <c r="AK93" s="1198">
        <f t="shared" si="45"/>
        <v>0</v>
      </c>
      <c r="AL93" s="1199">
        <f t="shared" si="46"/>
        <v>3505380</v>
      </c>
      <c r="AM93" s="1048">
        <v>12</v>
      </c>
      <c r="AN93" s="879">
        <f t="shared" si="39"/>
        <v>946452.60000000009</v>
      </c>
      <c r="AO93" s="876"/>
      <c r="AP93" s="876"/>
      <c r="AQ93" s="875">
        <v>33320</v>
      </c>
      <c r="AR93" s="875"/>
      <c r="AS93" s="875"/>
      <c r="AT93" s="875">
        <v>35700</v>
      </c>
      <c r="AU93" s="905">
        <f t="shared" si="27"/>
        <v>1015472.6000000001</v>
      </c>
      <c r="AV93" s="935"/>
    </row>
    <row r="94" spans="1:48" s="936" customFormat="1" hidden="1" outlineLevel="1" x14ac:dyDescent="0.25">
      <c r="A94" s="1055">
        <v>37</v>
      </c>
      <c r="B94" s="981" t="s">
        <v>22</v>
      </c>
      <c r="C94" s="982" t="s">
        <v>1367</v>
      </c>
      <c r="D94" s="983" t="s">
        <v>1301</v>
      </c>
      <c r="E94" s="984" t="s">
        <v>1325</v>
      </c>
      <c r="F94" s="985">
        <v>31</v>
      </c>
      <c r="G94" s="986">
        <v>42736</v>
      </c>
      <c r="H94" s="1191">
        <v>240000</v>
      </c>
      <c r="I94" s="1200"/>
      <c r="J94" s="1193"/>
      <c r="K94" s="1200"/>
      <c r="L94" s="1194"/>
      <c r="M94" s="1194">
        <f t="shared" si="47"/>
        <v>240000</v>
      </c>
      <c r="N94" s="1193"/>
      <c r="O94" s="1197"/>
      <c r="P94" s="1197"/>
      <c r="Q94" s="1196">
        <f t="shared" si="33"/>
        <v>240000</v>
      </c>
      <c r="R94" s="1193"/>
      <c r="S94" s="1197">
        <f t="shared" si="43"/>
        <v>2880000</v>
      </c>
      <c r="T94" s="1197">
        <v>250000</v>
      </c>
      <c r="U94" s="1197"/>
      <c r="V94" s="1197"/>
      <c r="W94" s="1197"/>
      <c r="X94" s="1197"/>
      <c r="Y94" s="1197">
        <f t="shared" si="35"/>
        <v>168980</v>
      </c>
      <c r="Z94" s="1197"/>
      <c r="AA94" s="1196">
        <v>12000</v>
      </c>
      <c r="AB94" s="1195">
        <f t="shared" si="48"/>
        <v>144000</v>
      </c>
      <c r="AC94" s="1197"/>
      <c r="AD94" s="1197"/>
      <c r="AE94" s="1198"/>
      <c r="AF94" s="1197"/>
      <c r="AG94" s="1198">
        <f t="shared" si="44"/>
        <v>3442980</v>
      </c>
      <c r="AH94" s="1197"/>
      <c r="AI94" s="1197"/>
      <c r="AJ94" s="1197"/>
      <c r="AK94" s="1198">
        <f t="shared" si="45"/>
        <v>0</v>
      </c>
      <c r="AL94" s="1199">
        <f t="shared" si="46"/>
        <v>3442980</v>
      </c>
      <c r="AM94" s="1048">
        <v>12</v>
      </c>
      <c r="AN94" s="879">
        <f t="shared" si="39"/>
        <v>929604.60000000009</v>
      </c>
      <c r="AO94" s="876"/>
      <c r="AP94" s="876"/>
      <c r="AQ94" s="875">
        <v>33320</v>
      </c>
      <c r="AR94" s="875"/>
      <c r="AS94" s="875"/>
      <c r="AT94" s="875">
        <v>35700</v>
      </c>
      <c r="AU94" s="905">
        <f t="shared" si="27"/>
        <v>998624.60000000009</v>
      </c>
      <c r="AV94" s="935"/>
    </row>
    <row r="95" spans="1:48" s="936" customFormat="1" hidden="1" outlineLevel="1" x14ac:dyDescent="0.25">
      <c r="A95" s="1055">
        <v>38</v>
      </c>
      <c r="B95" s="981" t="s">
        <v>22</v>
      </c>
      <c r="C95" s="982" t="s">
        <v>1369</v>
      </c>
      <c r="D95" s="983" t="s">
        <v>1301</v>
      </c>
      <c r="E95" s="984" t="s">
        <v>1368</v>
      </c>
      <c r="F95" s="985">
        <v>32</v>
      </c>
      <c r="G95" s="986">
        <v>43101</v>
      </c>
      <c r="H95" s="1191">
        <v>351400</v>
      </c>
      <c r="I95" s="1200"/>
      <c r="J95" s="1193"/>
      <c r="K95" s="1200"/>
      <c r="L95" s="1194"/>
      <c r="M95" s="1194">
        <f t="shared" si="47"/>
        <v>351400</v>
      </c>
      <c r="N95" s="1193"/>
      <c r="O95" s="1197"/>
      <c r="P95" s="1197"/>
      <c r="Q95" s="1196">
        <f t="shared" si="33"/>
        <v>351400</v>
      </c>
      <c r="R95" s="1193"/>
      <c r="S95" s="1197">
        <f t="shared" si="43"/>
        <v>4216800</v>
      </c>
      <c r="T95" s="1195">
        <v>300000</v>
      </c>
      <c r="U95" s="1197"/>
      <c r="V95" s="1197"/>
      <c r="W95" s="1197"/>
      <c r="X95" s="1197">
        <f>H95*5</f>
        <v>1757000</v>
      </c>
      <c r="Y95" s="1197">
        <f t="shared" si="35"/>
        <v>168980</v>
      </c>
      <c r="Z95" s="1197"/>
      <c r="AA95" s="1196"/>
      <c r="AB95" s="1195">
        <f t="shared" si="48"/>
        <v>0</v>
      </c>
      <c r="AC95" s="1197"/>
      <c r="AD95" s="1197"/>
      <c r="AE95" s="1198"/>
      <c r="AF95" s="1197"/>
      <c r="AG95" s="1198">
        <f t="shared" si="44"/>
        <v>6442780</v>
      </c>
      <c r="AH95" s="1197"/>
      <c r="AI95" s="1197"/>
      <c r="AJ95" s="1197"/>
      <c r="AK95" s="1198">
        <f t="shared" si="45"/>
        <v>0</v>
      </c>
      <c r="AL95" s="1199">
        <f t="shared" si="46"/>
        <v>6442780</v>
      </c>
      <c r="AM95" s="1048">
        <v>12</v>
      </c>
      <c r="AN95" s="879">
        <f t="shared" si="39"/>
        <v>1739550.6</v>
      </c>
      <c r="AO95" s="876"/>
      <c r="AP95" s="876"/>
      <c r="AQ95" s="875">
        <v>33320</v>
      </c>
      <c r="AR95" s="875"/>
      <c r="AS95" s="875"/>
      <c r="AT95" s="875">
        <v>35700</v>
      </c>
      <c r="AU95" s="905">
        <f t="shared" si="27"/>
        <v>1808570.6</v>
      </c>
      <c r="AV95" s="935"/>
    </row>
    <row r="96" spans="1:48" s="936" customFormat="1" hidden="1" outlineLevel="1" x14ac:dyDescent="0.25">
      <c r="A96" s="1055">
        <v>39</v>
      </c>
      <c r="B96" s="981" t="s">
        <v>22</v>
      </c>
      <c r="C96" s="982" t="s">
        <v>1371</v>
      </c>
      <c r="D96" s="990" t="s">
        <v>1320</v>
      </c>
      <c r="E96" s="996" t="s">
        <v>1370</v>
      </c>
      <c r="F96" s="997">
        <v>28</v>
      </c>
      <c r="G96" s="998">
        <v>42736</v>
      </c>
      <c r="H96" s="1194">
        <v>129000</v>
      </c>
      <c r="I96" s="1200"/>
      <c r="J96" s="1193"/>
      <c r="K96" s="1200"/>
      <c r="L96" s="1194"/>
      <c r="M96" s="1194">
        <f t="shared" si="47"/>
        <v>129000</v>
      </c>
      <c r="N96" s="1193"/>
      <c r="O96" s="1197"/>
      <c r="P96" s="1197"/>
      <c r="Q96" s="1196">
        <f t="shared" si="33"/>
        <v>129000</v>
      </c>
      <c r="R96" s="1193"/>
      <c r="S96" s="1197">
        <f t="shared" si="43"/>
        <v>1548000</v>
      </c>
      <c r="T96" s="1195">
        <v>120000</v>
      </c>
      <c r="U96" s="1197"/>
      <c r="V96" s="1197"/>
      <c r="W96" s="1197"/>
      <c r="X96" s="1197"/>
      <c r="Y96" s="1197">
        <f t="shared" si="35"/>
        <v>168980</v>
      </c>
      <c r="Z96" s="1197"/>
      <c r="AA96" s="1196"/>
      <c r="AB96" s="1195">
        <f t="shared" si="48"/>
        <v>0</v>
      </c>
      <c r="AC96" s="1197"/>
      <c r="AD96" s="1197"/>
      <c r="AE96" s="1198"/>
      <c r="AF96" s="1197"/>
      <c r="AG96" s="1198">
        <f t="shared" si="44"/>
        <v>1836980</v>
      </c>
      <c r="AH96" s="1197"/>
      <c r="AI96" s="1197"/>
      <c r="AJ96" s="1197"/>
      <c r="AK96" s="1198">
        <f t="shared" si="45"/>
        <v>0</v>
      </c>
      <c r="AL96" s="1199">
        <f t="shared" si="46"/>
        <v>1836980</v>
      </c>
      <c r="AM96" s="1048">
        <v>12</v>
      </c>
      <c r="AN96" s="879">
        <f t="shared" si="39"/>
        <v>495984.60000000003</v>
      </c>
      <c r="AO96" s="876"/>
      <c r="AP96" s="876"/>
      <c r="AQ96" s="875">
        <v>33320</v>
      </c>
      <c r="AR96" s="875"/>
      <c r="AS96" s="875"/>
      <c r="AT96" s="875">
        <v>35700</v>
      </c>
      <c r="AU96" s="905">
        <f t="shared" si="27"/>
        <v>565004.60000000009</v>
      </c>
      <c r="AV96" s="935"/>
    </row>
    <row r="97" spans="1:55" s="936" customFormat="1" hidden="1" outlineLevel="1" x14ac:dyDescent="0.25">
      <c r="A97" s="1055">
        <v>40</v>
      </c>
      <c r="B97" s="981" t="s">
        <v>22</v>
      </c>
      <c r="C97" s="999" t="s">
        <v>1373</v>
      </c>
      <c r="D97" s="983" t="s">
        <v>1301</v>
      </c>
      <c r="E97" s="1000" t="s">
        <v>1372</v>
      </c>
      <c r="F97" s="1001">
        <v>31</v>
      </c>
      <c r="G97" s="1002">
        <v>42370</v>
      </c>
      <c r="H97" s="1191">
        <v>231435</v>
      </c>
      <c r="I97" s="1200"/>
      <c r="J97" s="1193"/>
      <c r="K97" s="1200"/>
      <c r="L97" s="1194"/>
      <c r="M97" s="1194">
        <f t="shared" si="47"/>
        <v>231435</v>
      </c>
      <c r="N97" s="1193"/>
      <c r="O97" s="1197"/>
      <c r="P97" s="1197"/>
      <c r="Q97" s="1196">
        <f t="shared" si="33"/>
        <v>231400</v>
      </c>
      <c r="R97" s="1193"/>
      <c r="S97" s="1197">
        <f t="shared" si="43"/>
        <v>2777220</v>
      </c>
      <c r="T97" s="1197">
        <v>250000</v>
      </c>
      <c r="U97" s="1197"/>
      <c r="V97" s="1197"/>
      <c r="W97" s="1197"/>
      <c r="X97" s="1197"/>
      <c r="Y97" s="1197">
        <f t="shared" si="35"/>
        <v>168980</v>
      </c>
      <c r="Z97" s="1197"/>
      <c r="AA97" s="1196"/>
      <c r="AB97" s="1195">
        <f t="shared" si="48"/>
        <v>0</v>
      </c>
      <c r="AC97" s="1197"/>
      <c r="AD97" s="1197"/>
      <c r="AE97" s="1198"/>
      <c r="AF97" s="1197"/>
      <c r="AG97" s="1198">
        <f t="shared" si="44"/>
        <v>3196200</v>
      </c>
      <c r="AH97" s="1197"/>
      <c r="AI97" s="1197"/>
      <c r="AJ97" s="1197"/>
      <c r="AK97" s="1198">
        <f t="shared" si="45"/>
        <v>0</v>
      </c>
      <c r="AL97" s="1199">
        <f t="shared" si="46"/>
        <v>3196200</v>
      </c>
      <c r="AM97" s="1048">
        <v>12</v>
      </c>
      <c r="AN97" s="879">
        <f t="shared" si="39"/>
        <v>862974</v>
      </c>
      <c r="AO97" s="876"/>
      <c r="AP97" s="876"/>
      <c r="AQ97" s="875">
        <v>33320</v>
      </c>
      <c r="AR97" s="875"/>
      <c r="AS97" s="875"/>
      <c r="AT97" s="875">
        <v>35700</v>
      </c>
      <c r="AU97" s="905">
        <f t="shared" si="27"/>
        <v>931994</v>
      </c>
      <c r="AV97" s="935"/>
    </row>
    <row r="98" spans="1:55" s="936" customFormat="1" hidden="1" outlineLevel="1" x14ac:dyDescent="0.25">
      <c r="A98" s="1055">
        <v>41</v>
      </c>
      <c r="B98" s="981" t="s">
        <v>22</v>
      </c>
      <c r="C98" s="999" t="s">
        <v>1376</v>
      </c>
      <c r="D98" s="1003" t="s">
        <v>1374</v>
      </c>
      <c r="E98" s="1004" t="s">
        <v>1375</v>
      </c>
      <c r="F98" s="1005">
        <v>27</v>
      </c>
      <c r="G98" s="1002">
        <v>42370</v>
      </c>
      <c r="H98" s="1194">
        <v>129000</v>
      </c>
      <c r="I98" s="1200"/>
      <c r="J98" s="1193"/>
      <c r="K98" s="1200"/>
      <c r="L98" s="1194"/>
      <c r="M98" s="1194">
        <f t="shared" si="47"/>
        <v>129000</v>
      </c>
      <c r="N98" s="1193"/>
      <c r="O98" s="1197"/>
      <c r="P98" s="1197"/>
      <c r="Q98" s="1196">
        <f t="shared" si="33"/>
        <v>129000</v>
      </c>
      <c r="R98" s="1193"/>
      <c r="S98" s="1197">
        <f t="shared" si="43"/>
        <v>1548000</v>
      </c>
      <c r="T98" s="1195">
        <v>120000</v>
      </c>
      <c r="U98" s="1197"/>
      <c r="V98" s="1197"/>
      <c r="W98" s="1197"/>
      <c r="X98" s="1197"/>
      <c r="Y98" s="1197">
        <f t="shared" si="35"/>
        <v>168980</v>
      </c>
      <c r="Z98" s="1197"/>
      <c r="AA98" s="1196"/>
      <c r="AB98" s="1195"/>
      <c r="AC98" s="1197"/>
      <c r="AD98" s="1197"/>
      <c r="AE98" s="1198"/>
      <c r="AF98" s="1197"/>
      <c r="AG98" s="1198">
        <f t="shared" si="44"/>
        <v>1836980</v>
      </c>
      <c r="AH98" s="1197"/>
      <c r="AI98" s="1197"/>
      <c r="AJ98" s="1197"/>
      <c r="AK98" s="1198">
        <f t="shared" si="45"/>
        <v>0</v>
      </c>
      <c r="AL98" s="1199">
        <f t="shared" si="46"/>
        <v>1836980</v>
      </c>
      <c r="AM98" s="1048">
        <v>12</v>
      </c>
      <c r="AN98" s="879">
        <f t="shared" si="39"/>
        <v>495984.60000000003</v>
      </c>
      <c r="AO98" s="876"/>
      <c r="AP98" s="876"/>
      <c r="AQ98" s="875">
        <v>33320</v>
      </c>
      <c r="AR98" s="875"/>
      <c r="AS98" s="875"/>
      <c r="AT98" s="875">
        <v>35700</v>
      </c>
      <c r="AU98" s="905">
        <f t="shared" si="27"/>
        <v>565004.60000000009</v>
      </c>
      <c r="AV98" s="935"/>
    </row>
    <row r="99" spans="1:55" s="936" customFormat="1" hidden="1" outlineLevel="1" x14ac:dyDescent="0.25">
      <c r="A99" s="1055">
        <v>42</v>
      </c>
      <c r="B99" s="981" t="s">
        <v>22</v>
      </c>
      <c r="C99" s="999" t="s">
        <v>1378</v>
      </c>
      <c r="D99" s="1003" t="s">
        <v>1374</v>
      </c>
      <c r="E99" s="1004" t="s">
        <v>1377</v>
      </c>
      <c r="F99" s="1005">
        <v>27</v>
      </c>
      <c r="G99" s="1002">
        <v>42736</v>
      </c>
      <c r="H99" s="1191">
        <v>64500</v>
      </c>
      <c r="I99" s="1200"/>
      <c r="J99" s="1193"/>
      <c r="K99" s="1200"/>
      <c r="L99" s="1194"/>
      <c r="M99" s="1194">
        <f t="shared" si="47"/>
        <v>64500</v>
      </c>
      <c r="N99" s="1193"/>
      <c r="O99" s="1197"/>
      <c r="P99" s="1197"/>
      <c r="Q99" s="1196">
        <f t="shared" si="33"/>
        <v>64500</v>
      </c>
      <c r="R99" s="1193"/>
      <c r="S99" s="1197">
        <f t="shared" si="43"/>
        <v>774000</v>
      </c>
      <c r="T99" s="1195">
        <v>120000</v>
      </c>
      <c r="U99" s="1197"/>
      <c r="V99" s="1197"/>
      <c r="W99" s="1197"/>
      <c r="X99" s="1197"/>
      <c r="Y99" s="1197">
        <v>100000</v>
      </c>
      <c r="Z99" s="1197"/>
      <c r="AA99" s="1196"/>
      <c r="AB99" s="1195"/>
      <c r="AC99" s="1197"/>
      <c r="AD99" s="1197"/>
      <c r="AE99" s="1198"/>
      <c r="AF99" s="1197"/>
      <c r="AG99" s="1198">
        <f t="shared" si="44"/>
        <v>994000</v>
      </c>
      <c r="AH99" s="1197"/>
      <c r="AI99" s="1197"/>
      <c r="AJ99" s="1197"/>
      <c r="AK99" s="1198">
        <f t="shared" si="45"/>
        <v>0</v>
      </c>
      <c r="AL99" s="1199">
        <f t="shared" si="46"/>
        <v>994000</v>
      </c>
      <c r="AM99" s="1048">
        <v>12</v>
      </c>
      <c r="AN99" s="879">
        <f t="shared" si="39"/>
        <v>268380</v>
      </c>
      <c r="AO99" s="876"/>
      <c r="AP99" s="876"/>
      <c r="AQ99" s="875">
        <v>33320</v>
      </c>
      <c r="AR99" s="875"/>
      <c r="AS99" s="875"/>
      <c r="AT99" s="875">
        <v>35700</v>
      </c>
      <c r="AU99" s="905">
        <f t="shared" si="27"/>
        <v>337400</v>
      </c>
      <c r="AV99" s="935"/>
    </row>
    <row r="100" spans="1:55" s="936" customFormat="1" hidden="1" outlineLevel="1" x14ac:dyDescent="0.25">
      <c r="A100" s="1055">
        <v>43</v>
      </c>
      <c r="B100" s="981" t="s">
        <v>22</v>
      </c>
      <c r="C100" s="999" t="s">
        <v>1379</v>
      </c>
      <c r="D100" s="987" t="s">
        <v>1304</v>
      </c>
      <c r="E100" s="1000" t="s">
        <v>1343</v>
      </c>
      <c r="F100" s="1001">
        <v>26</v>
      </c>
      <c r="G100" s="1002">
        <v>42736</v>
      </c>
      <c r="H100" s="1194">
        <v>129000</v>
      </c>
      <c r="I100" s="1200"/>
      <c r="J100" s="1193"/>
      <c r="K100" s="1200"/>
      <c r="L100" s="1194"/>
      <c r="M100" s="1194">
        <f t="shared" si="47"/>
        <v>129000</v>
      </c>
      <c r="N100" s="1193"/>
      <c r="O100" s="1197"/>
      <c r="P100" s="1197"/>
      <c r="Q100" s="1196">
        <f t="shared" si="33"/>
        <v>129000</v>
      </c>
      <c r="R100" s="1193"/>
      <c r="S100" s="1197">
        <f t="shared" si="43"/>
        <v>1548000</v>
      </c>
      <c r="T100" s="1195">
        <v>120000</v>
      </c>
      <c r="U100" s="1197"/>
      <c r="V100" s="1197"/>
      <c r="W100" s="1197"/>
      <c r="X100" s="1197"/>
      <c r="Y100" s="1197">
        <f t="shared" ref="Y100:Y107" si="49">(168980*AM100)/12</f>
        <v>168980</v>
      </c>
      <c r="Z100" s="1197"/>
      <c r="AA100" s="1196"/>
      <c r="AB100" s="1195">
        <f t="shared" ref="AB100:AB107" si="50">SUM(AA100*12)</f>
        <v>0</v>
      </c>
      <c r="AC100" s="1197"/>
      <c r="AD100" s="1197"/>
      <c r="AE100" s="1198"/>
      <c r="AF100" s="1197"/>
      <c r="AG100" s="1198">
        <f t="shared" si="44"/>
        <v>1836980</v>
      </c>
      <c r="AH100" s="1197"/>
      <c r="AI100" s="1197"/>
      <c r="AJ100" s="1197"/>
      <c r="AK100" s="1198">
        <f t="shared" si="45"/>
        <v>0</v>
      </c>
      <c r="AL100" s="1199">
        <f t="shared" si="46"/>
        <v>1836980</v>
      </c>
      <c r="AM100" s="1048">
        <v>12</v>
      </c>
      <c r="AN100" s="879">
        <f t="shared" si="39"/>
        <v>495984.60000000003</v>
      </c>
      <c r="AO100" s="876"/>
      <c r="AP100" s="876"/>
      <c r="AQ100" s="875">
        <v>33320</v>
      </c>
      <c r="AR100" s="875"/>
      <c r="AS100" s="875"/>
      <c r="AT100" s="875">
        <v>35700</v>
      </c>
      <c r="AU100" s="905">
        <f t="shared" si="27"/>
        <v>565004.60000000009</v>
      </c>
      <c r="AV100" s="935"/>
    </row>
    <row r="101" spans="1:55" s="936" customFormat="1" hidden="1" outlineLevel="1" x14ac:dyDescent="0.25">
      <c r="A101" s="1055">
        <v>44</v>
      </c>
      <c r="B101" s="981" t="s">
        <v>22</v>
      </c>
      <c r="C101" s="999" t="s">
        <v>1380</v>
      </c>
      <c r="D101" s="987" t="s">
        <v>1304</v>
      </c>
      <c r="E101" s="1000" t="s">
        <v>547</v>
      </c>
      <c r="F101" s="1001">
        <v>26</v>
      </c>
      <c r="G101" s="1002">
        <v>42736</v>
      </c>
      <c r="H101" s="1194">
        <v>129000</v>
      </c>
      <c r="I101" s="1200"/>
      <c r="J101" s="1193"/>
      <c r="K101" s="1200"/>
      <c r="L101" s="1194"/>
      <c r="M101" s="1194">
        <f t="shared" si="47"/>
        <v>129000</v>
      </c>
      <c r="N101" s="1193"/>
      <c r="O101" s="1197"/>
      <c r="P101" s="1197"/>
      <c r="Q101" s="1196">
        <f t="shared" si="33"/>
        <v>129000</v>
      </c>
      <c r="R101" s="1193"/>
      <c r="S101" s="1197">
        <f t="shared" si="43"/>
        <v>1548000</v>
      </c>
      <c r="T101" s="1195">
        <v>120000</v>
      </c>
      <c r="U101" s="1197"/>
      <c r="V101" s="1197"/>
      <c r="W101" s="1197"/>
      <c r="X101" s="1197"/>
      <c r="Y101" s="1197">
        <f t="shared" si="49"/>
        <v>168980</v>
      </c>
      <c r="Z101" s="1197"/>
      <c r="AA101" s="1196"/>
      <c r="AB101" s="1195">
        <f t="shared" si="50"/>
        <v>0</v>
      </c>
      <c r="AC101" s="1197"/>
      <c r="AD101" s="1197"/>
      <c r="AE101" s="1198"/>
      <c r="AF101" s="1197"/>
      <c r="AG101" s="1198">
        <f t="shared" si="44"/>
        <v>1836980</v>
      </c>
      <c r="AH101" s="1197"/>
      <c r="AI101" s="1197"/>
      <c r="AJ101" s="1197"/>
      <c r="AK101" s="1198">
        <f t="shared" si="45"/>
        <v>0</v>
      </c>
      <c r="AL101" s="1199">
        <f t="shared" si="46"/>
        <v>1836980</v>
      </c>
      <c r="AM101" s="1048">
        <v>12</v>
      </c>
      <c r="AN101" s="879">
        <f t="shared" si="39"/>
        <v>495984.60000000003</v>
      </c>
      <c r="AO101" s="876"/>
      <c r="AP101" s="876"/>
      <c r="AQ101" s="875">
        <v>33320</v>
      </c>
      <c r="AR101" s="875"/>
      <c r="AS101" s="875"/>
      <c r="AT101" s="875">
        <v>35700</v>
      </c>
      <c r="AU101" s="905">
        <f t="shared" si="27"/>
        <v>565004.60000000009</v>
      </c>
      <c r="AV101" s="935"/>
    </row>
    <row r="102" spans="1:55" s="936" customFormat="1" hidden="1" outlineLevel="1" x14ac:dyDescent="0.25">
      <c r="A102" s="1055">
        <v>45</v>
      </c>
      <c r="B102" s="981" t="s">
        <v>22</v>
      </c>
      <c r="C102" s="999" t="s">
        <v>1381</v>
      </c>
      <c r="D102" s="983" t="s">
        <v>1301</v>
      </c>
      <c r="E102" s="1000" t="s">
        <v>1352</v>
      </c>
      <c r="F102" s="1001">
        <v>31</v>
      </c>
      <c r="G102" s="1002">
        <v>43101</v>
      </c>
      <c r="H102" s="1191">
        <v>317200</v>
      </c>
      <c r="I102" s="1200"/>
      <c r="J102" s="1193"/>
      <c r="K102" s="1200"/>
      <c r="L102" s="1194"/>
      <c r="M102" s="1194">
        <f t="shared" si="47"/>
        <v>317200</v>
      </c>
      <c r="N102" s="1193"/>
      <c r="O102" s="1197"/>
      <c r="P102" s="1197"/>
      <c r="Q102" s="1196">
        <f t="shared" si="33"/>
        <v>317200</v>
      </c>
      <c r="R102" s="1193"/>
      <c r="S102" s="1197">
        <f t="shared" si="43"/>
        <v>3806400</v>
      </c>
      <c r="T102" s="1195">
        <v>300000</v>
      </c>
      <c r="U102" s="1197"/>
      <c r="V102" s="1197"/>
      <c r="W102" s="1197"/>
      <c r="X102" s="1197">
        <f>H102*5</f>
        <v>1586000</v>
      </c>
      <c r="Y102" s="1197">
        <f t="shared" si="49"/>
        <v>168980</v>
      </c>
      <c r="Z102" s="1197"/>
      <c r="AA102" s="1196"/>
      <c r="AB102" s="1195">
        <f t="shared" si="50"/>
        <v>0</v>
      </c>
      <c r="AC102" s="1197"/>
      <c r="AD102" s="1197"/>
      <c r="AE102" s="1198"/>
      <c r="AF102" s="1197"/>
      <c r="AG102" s="1198">
        <f t="shared" si="44"/>
        <v>5861380</v>
      </c>
      <c r="AH102" s="1197"/>
      <c r="AI102" s="1197"/>
      <c r="AJ102" s="1197"/>
      <c r="AK102" s="1198">
        <f t="shared" si="45"/>
        <v>0</v>
      </c>
      <c r="AL102" s="1199">
        <f t="shared" si="46"/>
        <v>5861380</v>
      </c>
      <c r="AM102" s="1048">
        <v>12</v>
      </c>
      <c r="AN102" s="879">
        <f t="shared" si="39"/>
        <v>1582572.6</v>
      </c>
      <c r="AO102" s="876"/>
      <c r="AP102" s="876"/>
      <c r="AQ102" s="875">
        <v>33320</v>
      </c>
      <c r="AR102" s="875"/>
      <c r="AS102" s="875"/>
      <c r="AT102" s="875">
        <v>35700</v>
      </c>
      <c r="AU102" s="905">
        <f t="shared" si="27"/>
        <v>1651592.6</v>
      </c>
      <c r="AV102" s="935"/>
    </row>
    <row r="103" spans="1:55" s="936" customFormat="1" hidden="1" outlineLevel="1" x14ac:dyDescent="0.25">
      <c r="A103" s="1055">
        <v>46</v>
      </c>
      <c r="B103" s="981" t="s">
        <v>22</v>
      </c>
      <c r="C103" s="999" t="s">
        <v>1382</v>
      </c>
      <c r="D103" s="983" t="s">
        <v>1301</v>
      </c>
      <c r="E103" s="1000" t="s">
        <v>1352</v>
      </c>
      <c r="F103" s="1001">
        <v>31</v>
      </c>
      <c r="G103" s="1002">
        <v>42370</v>
      </c>
      <c r="H103" s="1191">
        <v>317200</v>
      </c>
      <c r="I103" s="1200"/>
      <c r="J103" s="1193"/>
      <c r="K103" s="1200"/>
      <c r="L103" s="1194"/>
      <c r="M103" s="1194">
        <f t="shared" si="47"/>
        <v>317200</v>
      </c>
      <c r="N103" s="1193"/>
      <c r="O103" s="1197"/>
      <c r="P103" s="1197"/>
      <c r="Q103" s="1196">
        <f t="shared" si="33"/>
        <v>317200</v>
      </c>
      <c r="R103" s="1193"/>
      <c r="S103" s="1197">
        <f t="shared" si="43"/>
        <v>3806400</v>
      </c>
      <c r="T103" s="1195">
        <v>300000</v>
      </c>
      <c r="U103" s="1197"/>
      <c r="V103" s="1197"/>
      <c r="W103" s="1197"/>
      <c r="X103" s="1197">
        <f>H103*5</f>
        <v>1586000</v>
      </c>
      <c r="Y103" s="1197">
        <f t="shared" si="49"/>
        <v>168980</v>
      </c>
      <c r="Z103" s="1197"/>
      <c r="AA103" s="1196"/>
      <c r="AB103" s="1195">
        <f t="shared" si="50"/>
        <v>0</v>
      </c>
      <c r="AC103" s="1197"/>
      <c r="AD103" s="1197"/>
      <c r="AE103" s="1198"/>
      <c r="AF103" s="1197"/>
      <c r="AG103" s="1198">
        <f t="shared" si="44"/>
        <v>5861380</v>
      </c>
      <c r="AH103" s="1197"/>
      <c r="AI103" s="1197"/>
      <c r="AJ103" s="1197"/>
      <c r="AK103" s="1198">
        <f t="shared" si="45"/>
        <v>0</v>
      </c>
      <c r="AL103" s="1199">
        <f t="shared" si="46"/>
        <v>5861380</v>
      </c>
      <c r="AM103" s="1048">
        <v>12</v>
      </c>
      <c r="AN103" s="879">
        <f t="shared" si="39"/>
        <v>1582572.6</v>
      </c>
      <c r="AO103" s="876"/>
      <c r="AP103" s="876"/>
      <c r="AQ103" s="875">
        <v>33320</v>
      </c>
      <c r="AR103" s="875"/>
      <c r="AS103" s="875"/>
      <c r="AT103" s="875">
        <v>35700</v>
      </c>
      <c r="AU103" s="905">
        <f t="shared" si="27"/>
        <v>1651592.6</v>
      </c>
      <c r="AV103" s="935"/>
    </row>
    <row r="104" spans="1:55" s="936" customFormat="1" hidden="1" outlineLevel="1" x14ac:dyDescent="0.25">
      <c r="A104" s="1055">
        <v>47</v>
      </c>
      <c r="B104" s="981" t="s">
        <v>22</v>
      </c>
      <c r="C104" s="982" t="s">
        <v>1384</v>
      </c>
      <c r="D104" s="983" t="s">
        <v>1301</v>
      </c>
      <c r="E104" s="1006" t="s">
        <v>1383</v>
      </c>
      <c r="F104" s="1007">
        <v>32</v>
      </c>
      <c r="G104" s="1008">
        <v>43101</v>
      </c>
      <c r="H104" s="1191">
        <v>317200</v>
      </c>
      <c r="I104" s="1200"/>
      <c r="J104" s="1193"/>
      <c r="K104" s="1200"/>
      <c r="L104" s="1194"/>
      <c r="M104" s="1194">
        <f t="shared" si="47"/>
        <v>317200</v>
      </c>
      <c r="N104" s="1193"/>
      <c r="O104" s="1197"/>
      <c r="P104" s="1197"/>
      <c r="Q104" s="1196">
        <f t="shared" si="33"/>
        <v>317200</v>
      </c>
      <c r="R104" s="1193"/>
      <c r="S104" s="1197">
        <f t="shared" si="43"/>
        <v>3806400</v>
      </c>
      <c r="T104" s="1195">
        <v>300000</v>
      </c>
      <c r="U104" s="1197"/>
      <c r="V104" s="1197"/>
      <c r="W104" s="1197"/>
      <c r="X104" s="1197"/>
      <c r="Y104" s="1197">
        <f t="shared" si="49"/>
        <v>168980</v>
      </c>
      <c r="Z104" s="1197"/>
      <c r="AA104" s="1196">
        <v>12000</v>
      </c>
      <c r="AB104" s="1195">
        <f t="shared" si="50"/>
        <v>144000</v>
      </c>
      <c r="AC104" s="1197"/>
      <c r="AD104" s="1197"/>
      <c r="AE104" s="1198"/>
      <c r="AF104" s="1197"/>
      <c r="AG104" s="1198">
        <f t="shared" si="44"/>
        <v>4419380</v>
      </c>
      <c r="AH104" s="1197"/>
      <c r="AI104" s="1197"/>
      <c r="AJ104" s="1197"/>
      <c r="AK104" s="1198">
        <f t="shared" si="45"/>
        <v>0</v>
      </c>
      <c r="AL104" s="1199">
        <f t="shared" si="46"/>
        <v>4419380</v>
      </c>
      <c r="AM104" s="1048">
        <v>12</v>
      </c>
      <c r="AN104" s="879">
        <f t="shared" si="39"/>
        <v>1193232.6000000001</v>
      </c>
      <c r="AO104" s="876"/>
      <c r="AP104" s="876"/>
      <c r="AQ104" s="875">
        <v>33320</v>
      </c>
      <c r="AR104" s="875"/>
      <c r="AS104" s="875"/>
      <c r="AT104" s="875">
        <v>35700</v>
      </c>
      <c r="AU104" s="905">
        <f t="shared" si="27"/>
        <v>1262252.6000000001</v>
      </c>
      <c r="AV104" s="935"/>
    </row>
    <row r="105" spans="1:55" s="936" customFormat="1" hidden="1" outlineLevel="1" x14ac:dyDescent="0.25">
      <c r="A105" s="1055">
        <v>48</v>
      </c>
      <c r="B105" s="981" t="s">
        <v>22</v>
      </c>
      <c r="C105" s="982" t="s">
        <v>1385</v>
      </c>
      <c r="D105" s="987" t="s">
        <v>1304</v>
      </c>
      <c r="E105" s="984" t="s">
        <v>617</v>
      </c>
      <c r="F105" s="985">
        <v>26</v>
      </c>
      <c r="G105" s="986">
        <v>42736</v>
      </c>
      <c r="H105" s="1194">
        <v>129000</v>
      </c>
      <c r="I105" s="1200"/>
      <c r="J105" s="1193"/>
      <c r="K105" s="1200"/>
      <c r="L105" s="1194"/>
      <c r="M105" s="1194">
        <f t="shared" si="47"/>
        <v>129000</v>
      </c>
      <c r="N105" s="1193"/>
      <c r="O105" s="1197"/>
      <c r="P105" s="1197"/>
      <c r="Q105" s="1196">
        <f t="shared" si="33"/>
        <v>129000</v>
      </c>
      <c r="R105" s="1193"/>
      <c r="S105" s="1197">
        <f t="shared" si="43"/>
        <v>1548000</v>
      </c>
      <c r="T105" s="1195">
        <v>120000</v>
      </c>
      <c r="U105" s="1197"/>
      <c r="V105" s="1197"/>
      <c r="W105" s="1197"/>
      <c r="X105" s="1197"/>
      <c r="Y105" s="1197">
        <f t="shared" si="49"/>
        <v>168980</v>
      </c>
      <c r="Z105" s="1197"/>
      <c r="AA105" s="1196"/>
      <c r="AB105" s="1195">
        <f t="shared" si="50"/>
        <v>0</v>
      </c>
      <c r="AC105" s="1197"/>
      <c r="AD105" s="1197"/>
      <c r="AE105" s="1198"/>
      <c r="AF105" s="1197"/>
      <c r="AG105" s="1198">
        <f t="shared" si="44"/>
        <v>1836980</v>
      </c>
      <c r="AH105" s="1197"/>
      <c r="AI105" s="1197"/>
      <c r="AJ105" s="1197"/>
      <c r="AK105" s="1198">
        <f t="shared" si="45"/>
        <v>0</v>
      </c>
      <c r="AL105" s="1199">
        <f t="shared" si="46"/>
        <v>1836980</v>
      </c>
      <c r="AM105" s="1048">
        <v>12</v>
      </c>
      <c r="AN105" s="879">
        <f t="shared" si="39"/>
        <v>495984.60000000003</v>
      </c>
      <c r="AO105" s="876"/>
      <c r="AP105" s="876"/>
      <c r="AQ105" s="875">
        <v>33320</v>
      </c>
      <c r="AR105" s="875"/>
      <c r="AS105" s="875"/>
      <c r="AT105" s="875">
        <v>35700</v>
      </c>
      <c r="AU105" s="905">
        <f t="shared" si="27"/>
        <v>565004.60000000009</v>
      </c>
      <c r="AV105" s="935"/>
    </row>
    <row r="106" spans="1:55" s="936" customFormat="1" hidden="1" outlineLevel="1" x14ac:dyDescent="0.25">
      <c r="A106" s="1056">
        <v>49</v>
      </c>
      <c r="B106" s="1009" t="s">
        <v>22</v>
      </c>
      <c r="C106" s="1010" t="s">
        <v>1388</v>
      </c>
      <c r="D106" s="1011" t="s">
        <v>1386</v>
      </c>
      <c r="E106" s="996" t="s">
        <v>1387</v>
      </c>
      <c r="F106" s="997">
        <v>31</v>
      </c>
      <c r="G106" s="998">
        <v>42736</v>
      </c>
      <c r="H106" s="1191">
        <v>248628</v>
      </c>
      <c r="I106" s="1200"/>
      <c r="J106" s="1193"/>
      <c r="K106" s="1200">
        <v>8572</v>
      </c>
      <c r="L106" s="1194"/>
      <c r="M106" s="1194">
        <f t="shared" si="47"/>
        <v>257200</v>
      </c>
      <c r="N106" s="1193"/>
      <c r="O106" s="1197"/>
      <c r="P106" s="1197"/>
      <c r="Q106" s="1210">
        <f t="shared" si="33"/>
        <v>257200</v>
      </c>
      <c r="R106" s="1193"/>
      <c r="S106" s="1197">
        <f t="shared" si="43"/>
        <v>3086400</v>
      </c>
      <c r="T106" s="1197">
        <v>250000</v>
      </c>
      <c r="U106" s="1197"/>
      <c r="V106" s="1197"/>
      <c r="W106" s="1197"/>
      <c r="X106" s="1197"/>
      <c r="Y106" s="1197">
        <f t="shared" si="49"/>
        <v>168980</v>
      </c>
      <c r="Z106" s="1197"/>
      <c r="AA106" s="1196"/>
      <c r="AB106" s="1195">
        <f t="shared" si="50"/>
        <v>0</v>
      </c>
      <c r="AC106" s="1197"/>
      <c r="AD106" s="1197"/>
      <c r="AE106" s="1198"/>
      <c r="AF106" s="1197"/>
      <c r="AG106" s="1198">
        <f t="shared" si="44"/>
        <v>3505380</v>
      </c>
      <c r="AH106" s="1197"/>
      <c r="AI106" s="1197"/>
      <c r="AJ106" s="1197"/>
      <c r="AK106" s="1198">
        <f t="shared" si="45"/>
        <v>0</v>
      </c>
      <c r="AL106" s="1199">
        <f t="shared" si="46"/>
        <v>3505380</v>
      </c>
      <c r="AM106" s="1048">
        <v>12</v>
      </c>
      <c r="AN106" s="879">
        <f t="shared" si="39"/>
        <v>946452.60000000009</v>
      </c>
      <c r="AO106" s="876"/>
      <c r="AP106" s="876"/>
      <c r="AQ106" s="875">
        <v>33320</v>
      </c>
      <c r="AR106" s="875"/>
      <c r="AS106" s="875"/>
      <c r="AT106" s="875">
        <v>35700</v>
      </c>
      <c r="AU106" s="905">
        <f t="shared" si="27"/>
        <v>1015472.6000000001</v>
      </c>
      <c r="AV106" s="935"/>
    </row>
    <row r="107" spans="1:55" s="936" customFormat="1" ht="16.5" hidden="1" outlineLevel="1" thickBot="1" x14ac:dyDescent="0.3">
      <c r="A107" s="1057">
        <v>50</v>
      </c>
      <c r="B107" s="1012" t="s">
        <v>22</v>
      </c>
      <c r="C107" s="1013" t="s">
        <v>1389</v>
      </c>
      <c r="D107" s="1014" t="s">
        <v>1304</v>
      </c>
      <c r="E107" s="1015" t="s">
        <v>1377</v>
      </c>
      <c r="F107" s="1016">
        <v>27</v>
      </c>
      <c r="G107" s="1017">
        <v>42370</v>
      </c>
      <c r="H107" s="1211">
        <v>129000</v>
      </c>
      <c r="I107" s="1212"/>
      <c r="J107" s="1213"/>
      <c r="K107" s="1212"/>
      <c r="L107" s="1211"/>
      <c r="M107" s="1211">
        <f t="shared" si="47"/>
        <v>129000</v>
      </c>
      <c r="N107" s="1213"/>
      <c r="O107" s="1214"/>
      <c r="P107" s="1214"/>
      <c r="Q107" s="1215">
        <f t="shared" si="33"/>
        <v>129000</v>
      </c>
      <c r="R107" s="1213"/>
      <c r="S107" s="1214">
        <f t="shared" si="43"/>
        <v>1548000</v>
      </c>
      <c r="T107" s="1216">
        <v>120000</v>
      </c>
      <c r="U107" s="1214"/>
      <c r="V107" s="1214"/>
      <c r="W107" s="1214"/>
      <c r="X107" s="1214"/>
      <c r="Y107" s="1197">
        <f t="shared" si="49"/>
        <v>168980</v>
      </c>
      <c r="Z107" s="1214"/>
      <c r="AA107" s="1217"/>
      <c r="AB107" s="1216">
        <f t="shared" si="50"/>
        <v>0</v>
      </c>
      <c r="AC107" s="1214"/>
      <c r="AD107" s="1214"/>
      <c r="AE107" s="1218"/>
      <c r="AF107" s="1214"/>
      <c r="AG107" s="1198">
        <f t="shared" si="44"/>
        <v>1836980</v>
      </c>
      <c r="AH107" s="1214"/>
      <c r="AI107" s="1214"/>
      <c r="AJ107" s="1214"/>
      <c r="AK107" s="1198">
        <f t="shared" si="45"/>
        <v>0</v>
      </c>
      <c r="AL107" s="1199">
        <f t="shared" si="46"/>
        <v>1836980</v>
      </c>
      <c r="AM107" s="1048">
        <v>12</v>
      </c>
      <c r="AN107" s="879">
        <f t="shared" si="39"/>
        <v>495984.60000000003</v>
      </c>
      <c r="AO107" s="887"/>
      <c r="AP107" s="887"/>
      <c r="AQ107" s="875">
        <v>33320</v>
      </c>
      <c r="AR107" s="875"/>
      <c r="AS107" s="875"/>
      <c r="AT107" s="875">
        <v>35700</v>
      </c>
      <c r="AU107" s="905">
        <f>SUM(AN107:AT107)</f>
        <v>565004.60000000009</v>
      </c>
      <c r="AV107" s="935"/>
    </row>
    <row r="108" spans="1:55" s="945" customFormat="1" ht="16.5" thickBot="1" x14ac:dyDescent="0.25">
      <c r="A108" s="1054"/>
      <c r="B108" s="962"/>
      <c r="C108" s="963"/>
      <c r="D108" s="962"/>
      <c r="E108" s="962"/>
      <c r="F108" s="964"/>
      <c r="G108" s="962"/>
      <c r="H108" s="1219"/>
      <c r="I108" s="1219"/>
      <c r="J108" s="1219"/>
      <c r="K108" s="1219"/>
      <c r="L108" s="1219"/>
      <c r="M108" s="1219"/>
      <c r="N108" s="1220"/>
      <c r="O108" s="1221"/>
      <c r="P108" s="1219"/>
      <c r="Q108" s="1219"/>
      <c r="R108" s="1219"/>
      <c r="S108" s="1219"/>
      <c r="T108" s="1219"/>
      <c r="U108" s="1219"/>
      <c r="V108" s="1219"/>
      <c r="W108" s="1219"/>
      <c r="X108" s="1219"/>
      <c r="Y108" s="1219"/>
      <c r="Z108" s="1219"/>
      <c r="AA108" s="1219"/>
      <c r="AB108" s="1219"/>
      <c r="AC108" s="1219"/>
      <c r="AD108" s="1219"/>
      <c r="AE108" s="1219"/>
      <c r="AF108" s="1219"/>
      <c r="AG108" s="1222"/>
      <c r="AH108" s="1219"/>
      <c r="AI108" s="1219"/>
      <c r="AJ108" s="1219"/>
      <c r="AK108" s="1222"/>
      <c r="AL108" s="1222"/>
      <c r="AM108" s="43"/>
      <c r="AN108" s="43"/>
      <c r="AO108" s="43"/>
      <c r="AP108" s="43"/>
      <c r="AQ108" s="43"/>
      <c r="AR108" s="43"/>
      <c r="AS108" s="43"/>
      <c r="AT108" s="43"/>
      <c r="AU108" s="1124"/>
    </row>
    <row r="109" spans="1:55" s="943" customFormat="1" ht="30.75" customHeight="1" collapsed="1" x14ac:dyDescent="0.2">
      <c r="A109" s="1595" t="s">
        <v>51</v>
      </c>
      <c r="B109" s="1596"/>
      <c r="C109" s="1596"/>
      <c r="D109" s="1596"/>
      <c r="E109" s="1596"/>
      <c r="F109" s="1596"/>
      <c r="G109" s="1597"/>
      <c r="H109" s="1223"/>
      <c r="I109" s="1223"/>
      <c r="J109" s="1223"/>
      <c r="K109" s="1223"/>
      <c r="L109" s="1223"/>
      <c r="M109" s="1223"/>
      <c r="N109" s="1223"/>
      <c r="O109" s="1223"/>
      <c r="P109" s="1223"/>
      <c r="Q109" s="1223" t="e">
        <f t="shared" ref="Q109" si="51">SUM(Q110:Q114)</f>
        <v>#REF!</v>
      </c>
      <c r="R109" s="1223"/>
      <c r="S109" s="1223" t="e">
        <f t="shared" ref="S109:AI109" si="52">SUM(S110:S114)</f>
        <v>#REF!</v>
      </c>
      <c r="T109" s="1223">
        <f t="shared" si="52"/>
        <v>750000</v>
      </c>
      <c r="U109" s="1223">
        <f>SUM(U110:U114)</f>
        <v>450000</v>
      </c>
      <c r="V109" s="1223">
        <f t="shared" si="52"/>
        <v>0</v>
      </c>
      <c r="W109" s="1223">
        <f t="shared" si="52"/>
        <v>0</v>
      </c>
      <c r="X109" s="1223">
        <f t="shared" si="52"/>
        <v>0</v>
      </c>
      <c r="Y109" s="1223">
        <f t="shared" si="52"/>
        <v>732246.66666666663</v>
      </c>
      <c r="Z109" s="1223">
        <f t="shared" si="52"/>
        <v>0</v>
      </c>
      <c r="AA109" s="1223">
        <f t="shared" si="52"/>
        <v>0</v>
      </c>
      <c r="AB109" s="1223">
        <f t="shared" si="52"/>
        <v>0</v>
      </c>
      <c r="AC109" s="1223">
        <f t="shared" si="52"/>
        <v>100000</v>
      </c>
      <c r="AD109" s="1223">
        <f t="shared" si="52"/>
        <v>0</v>
      </c>
      <c r="AE109" s="1223">
        <f t="shared" si="52"/>
        <v>0</v>
      </c>
      <c r="AF109" s="1223">
        <f t="shared" si="52"/>
        <v>0</v>
      </c>
      <c r="AG109" s="1223" t="e">
        <f t="shared" si="52"/>
        <v>#REF!</v>
      </c>
      <c r="AH109" s="1223">
        <f t="shared" si="52"/>
        <v>0</v>
      </c>
      <c r="AI109" s="1223">
        <f t="shared" si="52"/>
        <v>0</v>
      </c>
      <c r="AJ109" s="1223">
        <v>1500000</v>
      </c>
      <c r="AK109" s="1223">
        <f>SUM(AH109:AJ109)</f>
        <v>1500000</v>
      </c>
      <c r="AL109" s="1224" t="e">
        <f t="shared" ref="AL109:AL114" si="53">SUM(AG109,AK109)</f>
        <v>#REF!</v>
      </c>
      <c r="AM109" s="1045"/>
      <c r="AN109" s="902" t="e">
        <f t="shared" ref="AN109:AU109" si="54">SUM(AN110:AN114)</f>
        <v>#REF!</v>
      </c>
      <c r="AO109" s="901">
        <f t="shared" si="54"/>
        <v>0</v>
      </c>
      <c r="AP109" s="901">
        <f t="shared" si="54"/>
        <v>0</v>
      </c>
      <c r="AQ109" s="901">
        <f t="shared" si="54"/>
        <v>166600</v>
      </c>
      <c r="AR109" s="901">
        <f t="shared" si="54"/>
        <v>0</v>
      </c>
      <c r="AS109" s="901">
        <f t="shared" si="54"/>
        <v>0</v>
      </c>
      <c r="AT109" s="901">
        <f t="shared" si="54"/>
        <v>178500</v>
      </c>
      <c r="AU109" s="907" t="e">
        <f t="shared" si="54"/>
        <v>#REF!</v>
      </c>
      <c r="AV109" s="942"/>
    </row>
    <row r="110" spans="1:55" hidden="1" outlineLevel="1" x14ac:dyDescent="0.2">
      <c r="A110" s="1058"/>
      <c r="B110" s="1018" t="s">
        <v>22</v>
      </c>
      <c r="C110" s="1019" t="s">
        <v>1390</v>
      </c>
      <c r="D110" s="1019"/>
      <c r="E110" s="1020"/>
      <c r="F110" s="1021">
        <v>28</v>
      </c>
      <c r="G110" s="1022"/>
      <c r="H110" s="1225">
        <v>139995</v>
      </c>
      <c r="I110" s="1225">
        <v>40000</v>
      </c>
      <c r="J110" s="1225">
        <v>10000</v>
      </c>
      <c r="K110" s="1225">
        <v>37500</v>
      </c>
      <c r="L110" s="1225">
        <v>22500</v>
      </c>
      <c r="M110" s="1226">
        <v>270000</v>
      </c>
      <c r="N110" s="1227"/>
      <c r="O110" s="1228"/>
      <c r="P110" s="1225"/>
      <c r="Q110" s="1229" t="e">
        <f>ROUND(SUM(M110+P110+#REF!),-2)</f>
        <v>#REF!</v>
      </c>
      <c r="R110" s="1225"/>
      <c r="S110" s="1230" t="e">
        <f>SUM(Q110*AM110+R110)</f>
        <v>#REF!</v>
      </c>
      <c r="T110" s="1225">
        <v>300000</v>
      </c>
      <c r="U110" s="1225">
        <v>250000</v>
      </c>
      <c r="V110" s="1225"/>
      <c r="W110" s="1225"/>
      <c r="X110" s="1225"/>
      <c r="Y110" s="1230">
        <f>(168980*AM110)/12</f>
        <v>168980</v>
      </c>
      <c r="Z110" s="1225"/>
      <c r="AA110" s="1225"/>
      <c r="AB110" s="1225"/>
      <c r="AC110" s="1225">
        <v>60000</v>
      </c>
      <c r="AD110" s="1225"/>
      <c r="AE110" s="1225"/>
      <c r="AF110" s="1225"/>
      <c r="AG110" s="1231" t="e">
        <f>SUM(S110,T110,U110,V110,W110,X110,Y110,Z110,AB110,AC110,AD110,AE110,AF110)</f>
        <v>#REF!</v>
      </c>
      <c r="AH110" s="1225"/>
      <c r="AI110" s="1225"/>
      <c r="AJ110" s="1225"/>
      <c r="AK110" s="1232"/>
      <c r="AL110" s="1233" t="e">
        <f t="shared" si="53"/>
        <v>#REF!</v>
      </c>
      <c r="AM110" s="1049">
        <v>12</v>
      </c>
      <c r="AN110" s="879" t="e">
        <f>SUM(AL110*0.27)</f>
        <v>#REF!</v>
      </c>
      <c r="AQ110" s="875">
        <v>33320</v>
      </c>
      <c r="AR110" s="875"/>
      <c r="AS110" s="875"/>
      <c r="AT110" s="875">
        <v>35700</v>
      </c>
      <c r="AU110" s="909" t="e">
        <f>SUM(AN110:AT110)</f>
        <v>#REF!</v>
      </c>
      <c r="AV110" s="946"/>
      <c r="BC110" s="938"/>
    </row>
    <row r="111" spans="1:55" hidden="1" outlineLevel="1" x14ac:dyDescent="0.2">
      <c r="A111" s="1058"/>
      <c r="B111" s="1018" t="s">
        <v>22</v>
      </c>
      <c r="C111" s="1019" t="s">
        <v>1391</v>
      </c>
      <c r="D111" s="1019"/>
      <c r="E111" s="1020"/>
      <c r="F111" s="1021">
        <v>28</v>
      </c>
      <c r="G111" s="1022"/>
      <c r="H111" s="1225">
        <v>218855</v>
      </c>
      <c r="I111" s="1225">
        <v>10943</v>
      </c>
      <c r="J111" s="1225"/>
      <c r="K111" s="1225">
        <v>40000</v>
      </c>
      <c r="L111" s="1225"/>
      <c r="M111" s="1226">
        <f>ROUND(SUM(H111:L111),-2)</f>
        <v>269800</v>
      </c>
      <c r="N111" s="1227"/>
      <c r="O111" s="1228"/>
      <c r="P111" s="1225"/>
      <c r="Q111" s="1229" t="e">
        <f>ROUND(SUM(M111+P111+#REF!),-2)</f>
        <v>#REF!</v>
      </c>
      <c r="R111" s="1225"/>
      <c r="S111" s="1230" t="e">
        <f>SUM(Q111*AM111+R111)</f>
        <v>#REF!</v>
      </c>
      <c r="T111" s="1225"/>
      <c r="U111" s="1225"/>
      <c r="V111" s="1225"/>
      <c r="W111" s="1225"/>
      <c r="X111" s="1225"/>
      <c r="Y111" s="1230">
        <f>(168980*AM111)/12</f>
        <v>56326.666666666664</v>
      </c>
      <c r="Z111" s="1225"/>
      <c r="AA111" s="1225"/>
      <c r="AB111" s="1225"/>
      <c r="AC111" s="1225">
        <v>40000</v>
      </c>
      <c r="AD111" s="1225"/>
      <c r="AE111" s="1225"/>
      <c r="AF111" s="1225"/>
      <c r="AG111" s="1231" t="e">
        <f>SUM(S111,T111,U111,V111,W111,X111,Y111,Z111,AB111,AC111,AD111,AE111,AF111)</f>
        <v>#REF!</v>
      </c>
      <c r="AH111" s="1225"/>
      <c r="AI111" s="1225"/>
      <c r="AJ111" s="1225"/>
      <c r="AK111" s="1232"/>
      <c r="AL111" s="1233" t="e">
        <f t="shared" si="53"/>
        <v>#REF!</v>
      </c>
      <c r="AM111" s="1049">
        <v>4</v>
      </c>
      <c r="AN111" s="879" t="e">
        <f>SUM(AL111*0.27)</f>
        <v>#REF!</v>
      </c>
      <c r="AQ111" s="875">
        <v>33320</v>
      </c>
      <c r="AR111" s="875"/>
      <c r="AS111" s="875"/>
      <c r="AT111" s="875">
        <v>35700</v>
      </c>
      <c r="AU111" s="909" t="e">
        <f>SUM(AN111:AT111)</f>
        <v>#REF!</v>
      </c>
      <c r="AV111" s="946"/>
      <c r="BC111" s="938"/>
    </row>
    <row r="112" spans="1:55" hidden="1" outlineLevel="1" x14ac:dyDescent="0.2">
      <c r="A112" s="1058"/>
      <c r="B112" s="1018" t="s">
        <v>22</v>
      </c>
      <c r="C112" s="1019" t="s">
        <v>1392</v>
      </c>
      <c r="D112" s="1019"/>
      <c r="E112" s="1020"/>
      <c r="F112" s="1021">
        <v>26</v>
      </c>
      <c r="G112" s="1022"/>
      <c r="H112" s="1225">
        <v>81043</v>
      </c>
      <c r="I112" s="1225">
        <v>20457</v>
      </c>
      <c r="J112" s="1225"/>
      <c r="K112" s="1225">
        <v>59000</v>
      </c>
      <c r="L112" s="1225">
        <v>19500</v>
      </c>
      <c r="M112" s="1226">
        <f>ROUND(SUM(H112:L112),-2)</f>
        <v>180000</v>
      </c>
      <c r="N112" s="1227"/>
      <c r="O112" s="1228"/>
      <c r="P112" s="1225"/>
      <c r="Q112" s="1229" t="e">
        <f>ROUND(SUM(M112+P112+#REF!),-2)</f>
        <v>#REF!</v>
      </c>
      <c r="R112" s="1225"/>
      <c r="S112" s="1230" t="e">
        <f>SUM(Q112*AM112+R112)</f>
        <v>#REF!</v>
      </c>
      <c r="T112" s="1225">
        <v>250000</v>
      </c>
      <c r="U112" s="1225">
        <v>150000</v>
      </c>
      <c r="V112" s="1225"/>
      <c r="W112" s="1225"/>
      <c r="X112" s="1225"/>
      <c r="Y112" s="1230">
        <f>(168980*AM112)/12</f>
        <v>168980</v>
      </c>
      <c r="Z112" s="1225"/>
      <c r="AA112" s="1225"/>
      <c r="AB112" s="1225"/>
      <c r="AC112" s="1225"/>
      <c r="AD112" s="1225"/>
      <c r="AE112" s="1225"/>
      <c r="AF112" s="1225"/>
      <c r="AG112" s="1231" t="e">
        <f>SUM(S112,T112,U112,V112,W112,X112,Y112,Z112,AB112,AC112,AD112,AE112,AF112)</f>
        <v>#REF!</v>
      </c>
      <c r="AH112" s="1225"/>
      <c r="AI112" s="1225"/>
      <c r="AJ112" s="1225"/>
      <c r="AK112" s="1232"/>
      <c r="AL112" s="1233" t="e">
        <f t="shared" si="53"/>
        <v>#REF!</v>
      </c>
      <c r="AM112" s="1049">
        <v>12</v>
      </c>
      <c r="AN112" s="879" t="e">
        <f>SUM(AL112*0.27)</f>
        <v>#REF!</v>
      </c>
      <c r="AQ112" s="875">
        <v>33320</v>
      </c>
      <c r="AR112" s="875"/>
      <c r="AS112" s="875"/>
      <c r="AT112" s="875">
        <v>35700</v>
      </c>
      <c r="AU112" s="909" t="e">
        <f>SUM(AN112:AT112)</f>
        <v>#REF!</v>
      </c>
      <c r="AV112" s="946"/>
      <c r="BC112" s="938"/>
    </row>
    <row r="113" spans="1:55" hidden="1" outlineLevel="1" x14ac:dyDescent="0.2">
      <c r="A113" s="1058"/>
      <c r="B113" s="1018" t="s">
        <v>22</v>
      </c>
      <c r="C113" s="1019" t="s">
        <v>1393</v>
      </c>
      <c r="D113" s="1019"/>
      <c r="E113" s="1020"/>
      <c r="F113" s="1021">
        <v>28</v>
      </c>
      <c r="G113" s="1022"/>
      <c r="H113" s="1225">
        <v>172883</v>
      </c>
      <c r="I113" s="1225">
        <v>13831</v>
      </c>
      <c r="J113" s="1225"/>
      <c r="K113" s="1225"/>
      <c r="L113" s="1225">
        <v>13300</v>
      </c>
      <c r="M113" s="1226">
        <f>ROUND(SUM(H113:L113),-2)</f>
        <v>200000</v>
      </c>
      <c r="N113" s="1227"/>
      <c r="O113" s="1228"/>
      <c r="P113" s="1225"/>
      <c r="Q113" s="1229" t="e">
        <f>ROUND(SUM(M113+P113+#REF!),-2)</f>
        <v>#REF!</v>
      </c>
      <c r="R113" s="1225"/>
      <c r="S113" s="1230" t="e">
        <f>SUM(Q113*AM113+R113)</f>
        <v>#REF!</v>
      </c>
      <c r="T113" s="1225">
        <v>150000</v>
      </c>
      <c r="U113" s="1225">
        <v>0</v>
      </c>
      <c r="V113" s="1225"/>
      <c r="W113" s="1225"/>
      <c r="X113" s="1225"/>
      <c r="Y113" s="1230">
        <f>(168980*AM113)/12</f>
        <v>168980</v>
      </c>
      <c r="Z113" s="1225"/>
      <c r="AA113" s="1225"/>
      <c r="AB113" s="1225"/>
      <c r="AC113" s="1225"/>
      <c r="AD113" s="1225"/>
      <c r="AE113" s="1225"/>
      <c r="AF113" s="1225"/>
      <c r="AG113" s="1231" t="e">
        <f>SUM(S113,T113,U113,V113,W113,X113,Y113,Z113,AB113,AC113,AD113,AE113,AF113)</f>
        <v>#REF!</v>
      </c>
      <c r="AH113" s="1225"/>
      <c r="AI113" s="1225"/>
      <c r="AJ113" s="1225"/>
      <c r="AK113" s="1232"/>
      <c r="AL113" s="1233" t="e">
        <f t="shared" si="53"/>
        <v>#REF!</v>
      </c>
      <c r="AM113" s="1049">
        <v>12</v>
      </c>
      <c r="AN113" s="879" t="e">
        <f>SUM(AL113*0.27)</f>
        <v>#REF!</v>
      </c>
      <c r="AQ113" s="875">
        <v>33320</v>
      </c>
      <c r="AR113" s="875"/>
      <c r="AS113" s="875"/>
      <c r="AT113" s="875">
        <v>35700</v>
      </c>
      <c r="AU113" s="909" t="e">
        <f>SUM(AN113:AT113)</f>
        <v>#REF!</v>
      </c>
      <c r="AV113" s="946"/>
      <c r="BC113" s="938"/>
    </row>
    <row r="114" spans="1:55" ht="16.5" hidden="1" outlineLevel="1" thickBot="1" x14ac:dyDescent="0.25">
      <c r="A114" s="1059"/>
      <c r="B114" s="1023" t="s">
        <v>22</v>
      </c>
      <c r="C114" s="1024" t="s">
        <v>1394</v>
      </c>
      <c r="D114" s="1024"/>
      <c r="E114" s="1025"/>
      <c r="F114" s="1026">
        <v>26</v>
      </c>
      <c r="G114" s="1027"/>
      <c r="H114" s="1234">
        <v>57750</v>
      </c>
      <c r="I114" s="1234">
        <v>25500</v>
      </c>
      <c r="J114" s="1234"/>
      <c r="K114" s="1234"/>
      <c r="L114" s="1234">
        <v>6700</v>
      </c>
      <c r="M114" s="1235">
        <f>ROUND(SUM(H114:L114),-2)</f>
        <v>90000</v>
      </c>
      <c r="N114" s="1236"/>
      <c r="O114" s="1237"/>
      <c r="P114" s="1234"/>
      <c r="Q114" s="1238" t="e">
        <f>ROUND(SUM(M114+P114+#REF!),-2)</f>
        <v>#REF!</v>
      </c>
      <c r="R114" s="1234"/>
      <c r="S114" s="1239" t="e">
        <f>SUM(Q114*AM114+R114)</f>
        <v>#REF!</v>
      </c>
      <c r="T114" s="1234">
        <v>50000</v>
      </c>
      <c r="U114" s="1234">
        <v>50000</v>
      </c>
      <c r="V114" s="1234"/>
      <c r="W114" s="1234"/>
      <c r="X114" s="1234"/>
      <c r="Y114" s="1230">
        <f>(168980*AM114)/12</f>
        <v>168980</v>
      </c>
      <c r="Z114" s="1234"/>
      <c r="AA114" s="1234"/>
      <c r="AB114" s="1234"/>
      <c r="AC114" s="1234"/>
      <c r="AD114" s="1234"/>
      <c r="AE114" s="1234"/>
      <c r="AF114" s="1234"/>
      <c r="AG114" s="1240" t="e">
        <f>SUM(S114,T114,U114,V114,W114,X114,Y114,Z114,AB114,AC114,AD114,AE114,AF114)</f>
        <v>#REF!</v>
      </c>
      <c r="AH114" s="1234"/>
      <c r="AI114" s="1234"/>
      <c r="AJ114" s="1234"/>
      <c r="AK114" s="1241"/>
      <c r="AL114" s="1242" t="e">
        <f t="shared" si="53"/>
        <v>#REF!</v>
      </c>
      <c r="AM114" s="1049">
        <v>12</v>
      </c>
      <c r="AN114" s="881" t="e">
        <f>SUM(AL114*0.27)</f>
        <v>#REF!</v>
      </c>
      <c r="AO114" s="880"/>
      <c r="AP114" s="880"/>
      <c r="AQ114" s="877">
        <v>33320</v>
      </c>
      <c r="AR114" s="877"/>
      <c r="AS114" s="877"/>
      <c r="AT114" s="877">
        <v>35700</v>
      </c>
      <c r="AU114" s="910" t="e">
        <f>SUM(AN114:AT114)</f>
        <v>#REF!</v>
      </c>
      <c r="AV114" s="946"/>
      <c r="BC114" s="938"/>
    </row>
    <row r="115" spans="1:55" x14ac:dyDescent="0.2">
      <c r="A115" s="890"/>
      <c r="B115" s="947"/>
      <c r="C115" s="949"/>
      <c r="D115" s="947"/>
      <c r="E115" s="947"/>
      <c r="F115" s="948"/>
      <c r="G115" s="947"/>
      <c r="H115" s="926"/>
      <c r="I115" s="926"/>
      <c r="J115" s="926"/>
      <c r="K115" s="926"/>
      <c r="L115" s="926"/>
      <c r="M115" s="926"/>
      <c r="N115" s="927"/>
      <c r="O115" s="928"/>
      <c r="P115" s="926"/>
      <c r="Q115" s="926"/>
      <c r="R115" s="926"/>
      <c r="S115" s="926"/>
      <c r="T115" s="926"/>
      <c r="U115" s="926"/>
      <c r="V115" s="926"/>
      <c r="W115" s="926"/>
      <c r="X115" s="926"/>
      <c r="Y115" s="929"/>
      <c r="Z115" s="926"/>
      <c r="AA115" s="926"/>
      <c r="AB115" s="926"/>
      <c r="AC115" s="926"/>
      <c r="AD115" s="926"/>
      <c r="AE115" s="926"/>
      <c r="AF115" s="926"/>
      <c r="AG115" s="930"/>
      <c r="AH115" s="926"/>
      <c r="AI115" s="926"/>
      <c r="AJ115" s="926"/>
      <c r="AK115" s="930"/>
      <c r="AL115" s="930"/>
      <c r="AN115" s="889"/>
      <c r="AO115" s="889"/>
      <c r="AP115" s="889"/>
      <c r="AQ115" s="889"/>
      <c r="AR115" s="889"/>
      <c r="AS115" s="889"/>
      <c r="AT115" s="889"/>
      <c r="AU115" s="908"/>
      <c r="BC115" s="938"/>
    </row>
  </sheetData>
  <mergeCells count="5">
    <mergeCell ref="A3:G3"/>
    <mergeCell ref="A5:G5"/>
    <mergeCell ref="A27:G27"/>
    <mergeCell ref="A57:G57"/>
    <mergeCell ref="A109:G109"/>
  </mergeCells>
  <pageMargins left="0.70866141732283472" right="0.70866141732283472" top="0.74803149606299213" bottom="0.74803149606299213" header="0.31496062992125984" footer="0.31496062992125984"/>
  <pageSetup paperSize="8" scale="25" fitToHeight="0" pageOrder="overThenDown" orientation="landscape" r:id="rId1"/>
  <rowBreaks count="1" manualBreakCount="1">
    <brk id="109" max="54" man="1"/>
  </rowBreaks>
  <colBreaks count="2" manualBreakCount="2">
    <brk id="37" max="116" man="1"/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view="pageBreakPreview" zoomScale="80" zoomScaleNormal="100" zoomScaleSheetLayoutView="80" workbookViewId="0">
      <selection activeCell="B11" sqref="B11"/>
    </sheetView>
  </sheetViews>
  <sheetFormatPr defaultColWidth="9.140625" defaultRowHeight="12.75" x14ac:dyDescent="0.2"/>
  <cols>
    <col min="1" max="1" width="38.140625" style="2" customWidth="1"/>
    <col min="2" max="2" width="9.85546875" style="3" customWidth="1"/>
    <col min="3" max="3" width="12" style="3" customWidth="1"/>
    <col min="4" max="4" width="12" style="2" customWidth="1"/>
    <col min="5" max="5" width="12" style="3" customWidth="1"/>
    <col min="6" max="16384" width="9.140625" style="2"/>
  </cols>
  <sheetData>
    <row r="1" spans="1:5" s="4" customFormat="1" ht="16.5" customHeight="1" thickTop="1" x14ac:dyDescent="0.2">
      <c r="A1" s="1515"/>
      <c r="B1" s="1516"/>
      <c r="C1" s="1516" t="s">
        <v>1</v>
      </c>
      <c r="D1" s="1516" t="s">
        <v>2</v>
      </c>
      <c r="E1" s="1512" t="s">
        <v>1395</v>
      </c>
    </row>
    <row r="2" spans="1:5" s="4" customFormat="1" ht="16.5" customHeight="1" x14ac:dyDescent="0.2">
      <c r="A2" s="1517"/>
      <c r="B2" s="1518"/>
      <c r="C2" s="1518"/>
      <c r="D2" s="1518"/>
      <c r="E2" s="1513"/>
    </row>
    <row r="3" spans="1:5" s="4" customFormat="1" ht="16.5" customHeight="1" thickBot="1" x14ac:dyDescent="0.25">
      <c r="A3" s="1519" t="s">
        <v>15</v>
      </c>
      <c r="B3" s="1520"/>
      <c r="C3" s="691">
        <f>SUM(C4,C9,C18,C27)</f>
        <v>101</v>
      </c>
      <c r="D3" s="691">
        <f>SUM(D4,D9,D18,D27)</f>
        <v>98</v>
      </c>
      <c r="E3" s="1514"/>
    </row>
    <row r="4" spans="1:5" s="73" customFormat="1" ht="16.5" customHeight="1" thickTop="1" x14ac:dyDescent="0.2">
      <c r="A4" s="1510" t="s">
        <v>16</v>
      </c>
      <c r="B4" s="1511"/>
      <c r="C4" s="1437">
        <f>SUM(C5:C8)</f>
        <v>20</v>
      </c>
      <c r="D4" s="1437">
        <f>SUM(D5:D8)</f>
        <v>19</v>
      </c>
      <c r="E4" s="1438"/>
    </row>
    <row r="5" spans="1:5" s="75" customFormat="1" ht="16.5" customHeight="1" x14ac:dyDescent="0.2">
      <c r="A5" s="692" t="s">
        <v>17</v>
      </c>
      <c r="B5" s="74" t="s">
        <v>18</v>
      </c>
      <c r="C5" s="74">
        <v>9</v>
      </c>
      <c r="D5" s="74">
        <v>9</v>
      </c>
      <c r="E5" s="693"/>
    </row>
    <row r="6" spans="1:5" s="75" customFormat="1" ht="16.5" customHeight="1" x14ac:dyDescent="0.2">
      <c r="A6" s="692" t="s">
        <v>19</v>
      </c>
      <c r="B6" s="74" t="s">
        <v>18</v>
      </c>
      <c r="C6" s="74">
        <v>1</v>
      </c>
      <c r="D6" s="74">
        <v>0</v>
      </c>
      <c r="E6" s="694">
        <v>42472</v>
      </c>
    </row>
    <row r="7" spans="1:5" s="75" customFormat="1" ht="16.5" customHeight="1" x14ac:dyDescent="0.2">
      <c r="A7" s="692" t="s">
        <v>20</v>
      </c>
      <c r="B7" s="74" t="s">
        <v>18</v>
      </c>
      <c r="C7" s="74">
        <v>6</v>
      </c>
      <c r="D7" s="74">
        <v>6</v>
      </c>
      <c r="E7" s="693"/>
    </row>
    <row r="8" spans="1:5" s="75" customFormat="1" ht="16.5" customHeight="1" thickBot="1" x14ac:dyDescent="0.25">
      <c r="A8" s="695" t="s">
        <v>21</v>
      </c>
      <c r="B8" s="696" t="s">
        <v>22</v>
      </c>
      <c r="C8" s="696">
        <v>4</v>
      </c>
      <c r="D8" s="696">
        <v>4</v>
      </c>
      <c r="E8" s="697"/>
    </row>
    <row r="9" spans="1:5" s="73" customFormat="1" ht="16.5" customHeight="1" thickTop="1" x14ac:dyDescent="0.2">
      <c r="A9" s="1510" t="s">
        <v>23</v>
      </c>
      <c r="B9" s="1511"/>
      <c r="C9" s="1437">
        <f>SUM(C10:C17)</f>
        <v>26</v>
      </c>
      <c r="D9" s="1437">
        <f>SUM(D10:D17)</f>
        <v>25</v>
      </c>
      <c r="E9" s="1438"/>
    </row>
    <row r="10" spans="1:5" s="75" customFormat="1" ht="16.5" customHeight="1" x14ac:dyDescent="0.2">
      <c r="A10" s="692" t="s">
        <v>24</v>
      </c>
      <c r="B10" s="74" t="s">
        <v>25</v>
      </c>
      <c r="C10" s="74">
        <v>2</v>
      </c>
      <c r="D10" s="74">
        <v>2</v>
      </c>
      <c r="E10" s="693"/>
    </row>
    <row r="11" spans="1:5" s="75" customFormat="1" ht="16.5" customHeight="1" x14ac:dyDescent="0.2">
      <c r="A11" s="692" t="s">
        <v>26</v>
      </c>
      <c r="B11" s="74" t="s">
        <v>25</v>
      </c>
      <c r="C11" s="74">
        <v>3</v>
      </c>
      <c r="D11" s="74">
        <v>3</v>
      </c>
      <c r="E11" s="693"/>
    </row>
    <row r="12" spans="1:5" s="75" customFormat="1" ht="16.5" customHeight="1" x14ac:dyDescent="0.2">
      <c r="A12" s="692" t="s">
        <v>27</v>
      </c>
      <c r="B12" s="74" t="s">
        <v>28</v>
      </c>
      <c r="C12" s="74">
        <v>1</v>
      </c>
      <c r="D12" s="74">
        <v>0</v>
      </c>
      <c r="E12" s="694">
        <v>42551</v>
      </c>
    </row>
    <row r="13" spans="1:5" s="75" customFormat="1" ht="16.5" customHeight="1" x14ac:dyDescent="0.2">
      <c r="A13" s="692" t="s">
        <v>29</v>
      </c>
      <c r="B13" s="74" t="s">
        <v>25</v>
      </c>
      <c r="C13" s="74">
        <v>3</v>
      </c>
      <c r="D13" s="74">
        <v>3</v>
      </c>
      <c r="E13" s="693"/>
    </row>
    <row r="14" spans="1:5" s="75" customFormat="1" ht="16.5" customHeight="1" x14ac:dyDescent="0.2">
      <c r="A14" s="692" t="s">
        <v>30</v>
      </c>
      <c r="B14" s="74" t="s">
        <v>25</v>
      </c>
      <c r="C14" s="74">
        <v>4</v>
      </c>
      <c r="D14" s="74">
        <v>4</v>
      </c>
      <c r="E14" s="693"/>
    </row>
    <row r="15" spans="1:5" s="75" customFormat="1" ht="16.5" customHeight="1" x14ac:dyDescent="0.2">
      <c r="A15" s="692" t="s">
        <v>31</v>
      </c>
      <c r="B15" s="74" t="s">
        <v>25</v>
      </c>
      <c r="C15" s="74">
        <v>5</v>
      </c>
      <c r="D15" s="74">
        <v>6</v>
      </c>
      <c r="E15" s="694">
        <v>42552</v>
      </c>
    </row>
    <row r="16" spans="1:5" s="75" customFormat="1" ht="16.5" customHeight="1" x14ac:dyDescent="0.2">
      <c r="A16" s="692" t="s">
        <v>32</v>
      </c>
      <c r="B16" s="74" t="s">
        <v>25</v>
      </c>
      <c r="C16" s="74">
        <v>6</v>
      </c>
      <c r="D16" s="74">
        <v>6</v>
      </c>
      <c r="E16" s="693"/>
    </row>
    <row r="17" spans="1:5" s="75" customFormat="1" ht="16.5" customHeight="1" thickBot="1" x14ac:dyDescent="0.25">
      <c r="A17" s="695" t="s">
        <v>33</v>
      </c>
      <c r="B17" s="696" t="s">
        <v>34</v>
      </c>
      <c r="C17" s="696">
        <v>2</v>
      </c>
      <c r="D17" s="696">
        <v>1</v>
      </c>
      <c r="E17" s="697"/>
    </row>
    <row r="18" spans="1:5" s="73" customFormat="1" ht="16.5" customHeight="1" thickTop="1" x14ac:dyDescent="0.2">
      <c r="A18" s="1510" t="s">
        <v>35</v>
      </c>
      <c r="B18" s="1511"/>
      <c r="C18" s="1437">
        <f>SUM(C19:C26)</f>
        <v>50</v>
      </c>
      <c r="D18" s="1437">
        <f>SUM(D19:D26)</f>
        <v>50</v>
      </c>
      <c r="E18" s="1438"/>
    </row>
    <row r="19" spans="1:5" s="75" customFormat="1" ht="16.5" customHeight="1" x14ac:dyDescent="0.2">
      <c r="A19" s="692" t="s">
        <v>36</v>
      </c>
      <c r="B19" s="74" t="s">
        <v>22</v>
      </c>
      <c r="C19" s="74">
        <v>1</v>
      </c>
      <c r="D19" s="74">
        <v>1</v>
      </c>
      <c r="E19" s="693"/>
    </row>
    <row r="20" spans="1:5" s="75" customFormat="1" ht="16.5" customHeight="1" x14ac:dyDescent="0.2">
      <c r="A20" s="692" t="s">
        <v>37</v>
      </c>
      <c r="B20" s="74" t="s">
        <v>22</v>
      </c>
      <c r="C20" s="74">
        <v>26</v>
      </c>
      <c r="D20" s="74">
        <v>26</v>
      </c>
      <c r="E20" s="693"/>
    </row>
    <row r="21" spans="1:5" s="75" customFormat="1" ht="16.5" customHeight="1" x14ac:dyDescent="0.2">
      <c r="A21" s="692" t="s">
        <v>38</v>
      </c>
      <c r="B21" s="74" t="s">
        <v>22</v>
      </c>
      <c r="C21" s="74">
        <v>13</v>
      </c>
      <c r="D21" s="74">
        <v>13</v>
      </c>
      <c r="E21" s="693"/>
    </row>
    <row r="22" spans="1:5" s="75" customFormat="1" ht="16.5" customHeight="1" x14ac:dyDescent="0.2">
      <c r="A22" s="692" t="s">
        <v>39</v>
      </c>
      <c r="B22" s="74" t="s">
        <v>22</v>
      </c>
      <c r="C22" s="74">
        <v>4</v>
      </c>
      <c r="D22" s="74">
        <v>4</v>
      </c>
      <c r="E22" s="693"/>
    </row>
    <row r="23" spans="1:5" s="75" customFormat="1" ht="16.5" customHeight="1" x14ac:dyDescent="0.2">
      <c r="A23" s="692" t="s">
        <v>40</v>
      </c>
      <c r="B23" s="74" t="s">
        <v>22</v>
      </c>
      <c r="C23" s="74">
        <v>1</v>
      </c>
      <c r="D23" s="74">
        <v>1</v>
      </c>
      <c r="E23" s="693"/>
    </row>
    <row r="24" spans="1:5" s="75" customFormat="1" ht="16.5" customHeight="1" x14ac:dyDescent="0.2">
      <c r="A24" s="692" t="s">
        <v>41</v>
      </c>
      <c r="B24" s="74" t="s">
        <v>22</v>
      </c>
      <c r="C24" s="74">
        <v>1</v>
      </c>
      <c r="D24" s="74">
        <v>1</v>
      </c>
      <c r="E24" s="693"/>
    </row>
    <row r="25" spans="1:5" s="75" customFormat="1" ht="16.5" customHeight="1" x14ac:dyDescent="0.2">
      <c r="A25" s="692" t="s">
        <v>42</v>
      </c>
      <c r="B25" s="74" t="s">
        <v>22</v>
      </c>
      <c r="C25" s="74">
        <v>1</v>
      </c>
      <c r="D25" s="74">
        <v>1</v>
      </c>
      <c r="E25" s="693"/>
    </row>
    <row r="26" spans="1:5" s="75" customFormat="1" ht="16.5" customHeight="1" thickBot="1" x14ac:dyDescent="0.25">
      <c r="A26" s="695" t="s">
        <v>43</v>
      </c>
      <c r="B26" s="696" t="s">
        <v>22</v>
      </c>
      <c r="C26" s="696">
        <v>3</v>
      </c>
      <c r="D26" s="696">
        <v>3</v>
      </c>
      <c r="E26" s="697"/>
    </row>
    <row r="27" spans="1:5" s="73" customFormat="1" ht="16.5" customHeight="1" thickTop="1" x14ac:dyDescent="0.2">
      <c r="A27" s="1510" t="s">
        <v>44</v>
      </c>
      <c r="B27" s="1511"/>
      <c r="C27" s="1437">
        <f>SUM(C28:C31)</f>
        <v>5</v>
      </c>
      <c r="D27" s="1437">
        <f>SUM(D28:D31)</f>
        <v>4</v>
      </c>
      <c r="E27" s="1438"/>
    </row>
    <row r="28" spans="1:5" s="75" customFormat="1" ht="16.5" customHeight="1" x14ac:dyDescent="0.2">
      <c r="A28" s="692" t="s">
        <v>45</v>
      </c>
      <c r="B28" s="74" t="s">
        <v>22</v>
      </c>
      <c r="C28" s="74">
        <v>1</v>
      </c>
      <c r="D28" s="74">
        <v>1</v>
      </c>
      <c r="E28" s="693"/>
    </row>
    <row r="29" spans="1:5" s="75" customFormat="1" ht="16.5" customHeight="1" x14ac:dyDescent="0.2">
      <c r="A29" s="692" t="s">
        <v>46</v>
      </c>
      <c r="B29" s="74" t="s">
        <v>22</v>
      </c>
      <c r="C29" s="74">
        <v>2</v>
      </c>
      <c r="D29" s="74">
        <v>1</v>
      </c>
      <c r="E29" s="694">
        <v>42521</v>
      </c>
    </row>
    <row r="30" spans="1:5" s="75" customFormat="1" ht="16.5" customHeight="1" x14ac:dyDescent="0.2">
      <c r="A30" s="692" t="s">
        <v>47</v>
      </c>
      <c r="B30" s="74" t="s">
        <v>22</v>
      </c>
      <c r="C30" s="74">
        <v>1</v>
      </c>
      <c r="D30" s="74">
        <v>1</v>
      </c>
      <c r="E30" s="693"/>
    </row>
    <row r="31" spans="1:5" s="75" customFormat="1" ht="16.5" customHeight="1" thickBot="1" x14ac:dyDescent="0.25">
      <c r="A31" s="695" t="s">
        <v>43</v>
      </c>
      <c r="B31" s="696" t="s">
        <v>22</v>
      </c>
      <c r="C31" s="696">
        <v>1</v>
      </c>
      <c r="D31" s="696">
        <v>1</v>
      </c>
      <c r="E31" s="697"/>
    </row>
    <row r="32" spans="1:5" ht="13.5" thickTop="1" x14ac:dyDescent="0.2"/>
  </sheetData>
  <mergeCells count="9">
    <mergeCell ref="A4:B4"/>
    <mergeCell ref="A9:B9"/>
    <mergeCell ref="A18:B18"/>
    <mergeCell ref="A27:B27"/>
    <mergeCell ref="E1:E3"/>
    <mergeCell ref="A1:B2"/>
    <mergeCell ref="C1:C2"/>
    <mergeCell ref="D1:D2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53"/>
  <sheetViews>
    <sheetView showGridLines="0" view="pageBreakPreview" zoomScale="70" zoomScaleNormal="100" zoomScaleSheetLayoutView="70" workbookViewId="0">
      <pane xSplit="3" ySplit="2" topLeftCell="K12" activePane="bottomRight" state="frozen"/>
      <selection pane="topRight" activeCell="D1" sqref="D1"/>
      <selection pane="bottomLeft" activeCell="A3" sqref="A3"/>
      <selection pane="bottomRight" activeCell="R3" sqref="R3"/>
    </sheetView>
  </sheetViews>
  <sheetFormatPr defaultColWidth="9.140625" defaultRowHeight="30" customHeight="1" outlineLevelCol="1" x14ac:dyDescent="0.2"/>
  <cols>
    <col min="1" max="1" width="5.28515625" style="104" customWidth="1"/>
    <col min="2" max="2" width="70.7109375" style="92" customWidth="1"/>
    <col min="3" max="3" width="7.28515625" style="141" customWidth="1"/>
    <col min="4" max="4" width="27.5703125" style="97" customWidth="1"/>
    <col min="5" max="5" width="27.5703125" style="105" customWidth="1"/>
    <col min="6" max="6" width="27.5703125" style="96" customWidth="1" outlineLevel="1"/>
    <col min="7" max="7" width="27.5703125" style="106" customWidth="1"/>
    <col min="8" max="8" width="27.5703125" style="107" customWidth="1"/>
    <col min="9" max="9" width="27.5703125" style="108" customWidth="1" outlineLevel="1"/>
    <col min="10" max="10" width="27.5703125" style="109" customWidth="1"/>
    <col min="11" max="11" width="27.5703125" style="99" customWidth="1"/>
    <col min="12" max="12" width="27.5703125" style="110" customWidth="1" outlineLevel="1"/>
    <col min="13" max="13" width="27.5703125" style="111" customWidth="1"/>
    <col min="14" max="14" width="27.5703125" style="107" customWidth="1"/>
    <col min="15" max="15" width="27.5703125" style="108" customWidth="1" outlineLevel="1"/>
    <col min="16" max="16" width="27.5703125" style="111" customWidth="1"/>
    <col min="17" max="17" width="27.5703125" style="112" customWidth="1"/>
    <col min="18" max="18" width="27.5703125" style="108" customWidth="1" outlineLevel="1"/>
    <col min="19" max="16384" width="9.140625" style="93"/>
  </cols>
  <sheetData>
    <row r="1" spans="1:18" ht="43.5" customHeight="1" thickTop="1" x14ac:dyDescent="0.2">
      <c r="A1" s="1527" t="s">
        <v>48</v>
      </c>
      <c r="B1" s="1529" t="s">
        <v>49</v>
      </c>
      <c r="C1" s="1531" t="s">
        <v>50</v>
      </c>
      <c r="D1" s="1533" t="s">
        <v>16</v>
      </c>
      <c r="E1" s="1534"/>
      <c r="F1" s="1535"/>
      <c r="G1" s="1524" t="s">
        <v>23</v>
      </c>
      <c r="H1" s="1525"/>
      <c r="I1" s="1526"/>
      <c r="J1" s="1524" t="s">
        <v>35</v>
      </c>
      <c r="K1" s="1525"/>
      <c r="L1" s="1526"/>
      <c r="M1" s="1524" t="s">
        <v>51</v>
      </c>
      <c r="N1" s="1525"/>
      <c r="O1" s="1526"/>
      <c r="P1" s="1524" t="s">
        <v>1495</v>
      </c>
      <c r="Q1" s="1525"/>
      <c r="R1" s="1526"/>
    </row>
    <row r="2" spans="1:18" s="94" customFormat="1" ht="43.5" customHeight="1" thickBot="1" x14ac:dyDescent="0.25">
      <c r="A2" s="1528"/>
      <c r="B2" s="1530"/>
      <c r="C2" s="1532"/>
      <c r="D2" s="866" t="s">
        <v>1481</v>
      </c>
      <c r="E2" s="867" t="s">
        <v>1482</v>
      </c>
      <c r="F2" s="868" t="s">
        <v>1783</v>
      </c>
      <c r="G2" s="866" t="s">
        <v>1481</v>
      </c>
      <c r="H2" s="867" t="s">
        <v>1482</v>
      </c>
      <c r="I2" s="868" t="s">
        <v>1783</v>
      </c>
      <c r="J2" s="866" t="s">
        <v>1481</v>
      </c>
      <c r="K2" s="867" t="s">
        <v>1482</v>
      </c>
      <c r="L2" s="868" t="s">
        <v>1783</v>
      </c>
      <c r="M2" s="866" t="s">
        <v>1481</v>
      </c>
      <c r="N2" s="867" t="s">
        <v>1482</v>
      </c>
      <c r="O2" s="868" t="s">
        <v>1783</v>
      </c>
      <c r="P2" s="866" t="s">
        <v>1481</v>
      </c>
      <c r="Q2" s="867" t="s">
        <v>1482</v>
      </c>
      <c r="R2" s="868" t="s">
        <v>1783</v>
      </c>
    </row>
    <row r="3" spans="1:18" s="95" customFormat="1" ht="32.25" customHeight="1" thickTop="1" x14ac:dyDescent="0.2">
      <c r="A3" s="860">
        <v>7</v>
      </c>
      <c r="B3" s="861" t="s">
        <v>1443</v>
      </c>
      <c r="C3" s="862" t="s">
        <v>68</v>
      </c>
      <c r="D3" s="863">
        <f>SUM(Önkorm.!D10)</f>
        <v>292405732</v>
      </c>
      <c r="E3" s="864">
        <f>SUM(Önkorm.!E10)</f>
        <v>341503247</v>
      </c>
      <c r="F3" s="865">
        <v>272865645</v>
      </c>
      <c r="G3" s="869"/>
      <c r="H3" s="870"/>
      <c r="I3" s="865"/>
      <c r="J3" s="871"/>
      <c r="K3" s="872"/>
      <c r="L3" s="873"/>
      <c r="M3" s="869"/>
      <c r="N3" s="870"/>
      <c r="O3" s="865"/>
      <c r="P3" s="869">
        <f t="shared" ref="P3:R8" si="0">SUM(D3,G3,J3,M3)</f>
        <v>292405732</v>
      </c>
      <c r="Q3" s="870">
        <f t="shared" si="0"/>
        <v>341503247</v>
      </c>
      <c r="R3" s="865">
        <f t="shared" si="0"/>
        <v>272865645</v>
      </c>
    </row>
    <row r="4" spans="1:18" s="95" customFormat="1" ht="32.25" customHeight="1" x14ac:dyDescent="0.2">
      <c r="A4" s="699">
        <v>8</v>
      </c>
      <c r="B4" s="301" t="s">
        <v>69</v>
      </c>
      <c r="C4" s="722" t="s">
        <v>70</v>
      </c>
      <c r="D4" s="737"/>
      <c r="E4" s="302"/>
      <c r="F4" s="738"/>
      <c r="G4" s="737"/>
      <c r="H4" s="302"/>
      <c r="I4" s="738"/>
      <c r="J4" s="753"/>
      <c r="K4" s="700"/>
      <c r="L4" s="755"/>
      <c r="M4" s="737"/>
      <c r="N4" s="302"/>
      <c r="O4" s="738"/>
      <c r="P4" s="737">
        <f t="shared" si="0"/>
        <v>0</v>
      </c>
      <c r="Q4" s="302">
        <f t="shared" si="0"/>
        <v>0</v>
      </c>
      <c r="R4" s="701">
        <f t="shared" si="0"/>
        <v>0</v>
      </c>
    </row>
    <row r="5" spans="1:18" s="95" customFormat="1" ht="32.25" customHeight="1" x14ac:dyDescent="0.2">
      <c r="A5" s="699">
        <v>9</v>
      </c>
      <c r="B5" s="301" t="s">
        <v>71</v>
      </c>
      <c r="C5" s="722" t="s">
        <v>72</v>
      </c>
      <c r="D5" s="737"/>
      <c r="E5" s="302"/>
      <c r="F5" s="738"/>
      <c r="G5" s="737"/>
      <c r="H5" s="302"/>
      <c r="I5" s="738"/>
      <c r="J5" s="753"/>
      <c r="K5" s="700"/>
      <c r="L5" s="755"/>
      <c r="M5" s="737"/>
      <c r="N5" s="302"/>
      <c r="O5" s="738"/>
      <c r="P5" s="737">
        <f t="shared" si="0"/>
        <v>0</v>
      </c>
      <c r="Q5" s="302">
        <f t="shared" si="0"/>
        <v>0</v>
      </c>
      <c r="R5" s="701">
        <f t="shared" si="0"/>
        <v>0</v>
      </c>
    </row>
    <row r="6" spans="1:18" s="95" customFormat="1" ht="32.25" customHeight="1" x14ac:dyDescent="0.2">
      <c r="A6" s="699">
        <v>10</v>
      </c>
      <c r="B6" s="303" t="s">
        <v>1444</v>
      </c>
      <c r="C6" s="722" t="s">
        <v>74</v>
      </c>
      <c r="D6" s="737"/>
      <c r="E6" s="302"/>
      <c r="F6" s="701"/>
      <c r="G6" s="737"/>
      <c r="H6" s="302"/>
      <c r="I6" s="701"/>
      <c r="J6" s="753"/>
      <c r="K6" s="700"/>
      <c r="L6" s="754"/>
      <c r="M6" s="737"/>
      <c r="N6" s="302"/>
      <c r="O6" s="701"/>
      <c r="P6" s="737">
        <f t="shared" si="0"/>
        <v>0</v>
      </c>
      <c r="Q6" s="302">
        <f t="shared" si="0"/>
        <v>0</v>
      </c>
      <c r="R6" s="701">
        <f t="shared" si="0"/>
        <v>0</v>
      </c>
    </row>
    <row r="7" spans="1:18" s="95" customFormat="1" ht="32.25" customHeight="1" x14ac:dyDescent="0.2">
      <c r="A7" s="699">
        <v>21</v>
      </c>
      <c r="B7" s="303" t="s">
        <v>1483</v>
      </c>
      <c r="C7" s="722" t="s">
        <v>106</v>
      </c>
      <c r="D7" s="737"/>
      <c r="E7" s="302"/>
      <c r="F7" s="701"/>
      <c r="G7" s="737"/>
      <c r="H7" s="302"/>
      <c r="I7" s="701"/>
      <c r="J7" s="753"/>
      <c r="K7" s="700"/>
      <c r="L7" s="754"/>
      <c r="M7" s="737"/>
      <c r="N7" s="302"/>
      <c r="O7" s="701"/>
      <c r="P7" s="737">
        <f t="shared" si="0"/>
        <v>0</v>
      </c>
      <c r="Q7" s="302">
        <f t="shared" si="0"/>
        <v>0</v>
      </c>
      <c r="R7" s="701">
        <f t="shared" si="0"/>
        <v>0</v>
      </c>
    </row>
    <row r="8" spans="1:18" s="95" customFormat="1" ht="32.25" customHeight="1" x14ac:dyDescent="0.2">
      <c r="A8" s="699">
        <v>32</v>
      </c>
      <c r="B8" s="303" t="s">
        <v>1484</v>
      </c>
      <c r="C8" s="722" t="s">
        <v>128</v>
      </c>
      <c r="D8" s="737">
        <f>SUM(Önkorm.!D35)</f>
        <v>38850000</v>
      </c>
      <c r="E8" s="302">
        <f>SUM(Önkorm.!E35)</f>
        <v>16205040</v>
      </c>
      <c r="F8" s="701">
        <v>16205040</v>
      </c>
      <c r="G8" s="737">
        <v>0</v>
      </c>
      <c r="H8" s="302">
        <v>863894</v>
      </c>
      <c r="I8" s="701">
        <v>863894</v>
      </c>
      <c r="J8" s="753"/>
      <c r="K8" s="700"/>
      <c r="L8" s="754"/>
      <c r="M8" s="737"/>
      <c r="N8" s="302"/>
      <c r="O8" s="701"/>
      <c r="P8" s="737">
        <f t="shared" si="0"/>
        <v>38850000</v>
      </c>
      <c r="Q8" s="302">
        <f t="shared" si="0"/>
        <v>17068934</v>
      </c>
      <c r="R8" s="701">
        <f t="shared" si="0"/>
        <v>17068934</v>
      </c>
    </row>
    <row r="9" spans="1:18" s="98" customFormat="1" ht="32.25" customHeight="1" x14ac:dyDescent="0.2">
      <c r="A9" s="723">
        <v>43</v>
      </c>
      <c r="B9" s="724" t="s">
        <v>152</v>
      </c>
      <c r="C9" s="725" t="s">
        <v>153</v>
      </c>
      <c r="D9" s="762">
        <f>SUM(D3,D4,D5,D6,D7,D8)</f>
        <v>331255732</v>
      </c>
      <c r="E9" s="763">
        <f>SUM(E3,E4,E5,E6,E7,E8)</f>
        <v>357708287</v>
      </c>
      <c r="F9" s="741">
        <f>SUM(F3:F8)</f>
        <v>289070685</v>
      </c>
      <c r="G9" s="739">
        <v>0</v>
      </c>
      <c r="H9" s="740">
        <f>SUM(H3:H8)</f>
        <v>863894</v>
      </c>
      <c r="I9" s="741">
        <f>SUM(I3:I8)</f>
        <v>863894</v>
      </c>
      <c r="J9" s="739">
        <v>0</v>
      </c>
      <c r="K9" s="740">
        <v>0</v>
      </c>
      <c r="L9" s="756"/>
      <c r="M9" s="739">
        <v>0</v>
      </c>
      <c r="N9" s="740">
        <v>0</v>
      </c>
      <c r="O9" s="741">
        <v>0</v>
      </c>
      <c r="P9" s="739">
        <f>SUM(M9,J9,G9,D9)</f>
        <v>331255732</v>
      </c>
      <c r="Q9" s="740">
        <f>SUM(N9,K9,H9,E9)</f>
        <v>358572181</v>
      </c>
      <c r="R9" s="741">
        <f>SUM(O9,L9,I9,F9)</f>
        <v>289934579</v>
      </c>
    </row>
    <row r="10" spans="1:18" s="99" customFormat="1" ht="32.25" customHeight="1" x14ac:dyDescent="0.2">
      <c r="A10" s="702" t="s">
        <v>154</v>
      </c>
      <c r="B10" s="303" t="s">
        <v>155</v>
      </c>
      <c r="C10" s="726" t="s">
        <v>156</v>
      </c>
      <c r="D10" s="737">
        <f>SUM(Önkorm.!D48)</f>
        <v>44000000</v>
      </c>
      <c r="E10" s="302">
        <f>SUM(Önkorm.!E48)</f>
        <v>44538000</v>
      </c>
      <c r="F10" s="738">
        <v>44538000</v>
      </c>
      <c r="G10" s="737"/>
      <c r="H10" s="302"/>
      <c r="I10" s="738"/>
      <c r="J10" s="737"/>
      <c r="K10" s="302"/>
      <c r="L10" s="757"/>
      <c r="M10" s="737"/>
      <c r="N10" s="302"/>
      <c r="O10" s="738"/>
      <c r="P10" s="737">
        <f t="shared" ref="P10:R14" si="1">SUM(D10,G10,J10,M10)</f>
        <v>44000000</v>
      </c>
      <c r="Q10" s="302">
        <f t="shared" si="1"/>
        <v>44538000</v>
      </c>
      <c r="R10" s="701">
        <f t="shared" si="1"/>
        <v>44538000</v>
      </c>
    </row>
    <row r="11" spans="1:18" s="99" customFormat="1" ht="32.25" customHeight="1" x14ac:dyDescent="0.2">
      <c r="A11" s="702" t="s">
        <v>157</v>
      </c>
      <c r="B11" s="301" t="s">
        <v>158</v>
      </c>
      <c r="C11" s="722" t="s">
        <v>159</v>
      </c>
      <c r="D11" s="737"/>
      <c r="E11" s="302"/>
      <c r="F11" s="738"/>
      <c r="G11" s="737"/>
      <c r="H11" s="302"/>
      <c r="I11" s="738"/>
      <c r="J11" s="737"/>
      <c r="K11" s="302"/>
      <c r="L11" s="757"/>
      <c r="M11" s="737"/>
      <c r="N11" s="302"/>
      <c r="O11" s="738"/>
      <c r="P11" s="737">
        <f t="shared" si="1"/>
        <v>0</v>
      </c>
      <c r="Q11" s="302">
        <f t="shared" si="1"/>
        <v>0</v>
      </c>
      <c r="R11" s="701">
        <f t="shared" si="1"/>
        <v>0</v>
      </c>
    </row>
    <row r="12" spans="1:18" s="99" customFormat="1" ht="32.25" customHeight="1" x14ac:dyDescent="0.2">
      <c r="A12" s="702" t="s">
        <v>160</v>
      </c>
      <c r="B12" s="303" t="s">
        <v>1485</v>
      </c>
      <c r="C12" s="722" t="s">
        <v>162</v>
      </c>
      <c r="D12" s="737"/>
      <c r="E12" s="302"/>
      <c r="F12" s="701"/>
      <c r="G12" s="737"/>
      <c r="H12" s="302"/>
      <c r="I12" s="701"/>
      <c r="J12" s="737"/>
      <c r="K12" s="302"/>
      <c r="L12" s="701"/>
      <c r="M12" s="737"/>
      <c r="N12" s="302"/>
      <c r="O12" s="701"/>
      <c r="P12" s="737">
        <f t="shared" si="1"/>
        <v>0</v>
      </c>
      <c r="Q12" s="302">
        <f t="shared" si="1"/>
        <v>0</v>
      </c>
      <c r="R12" s="701">
        <f t="shared" si="1"/>
        <v>0</v>
      </c>
    </row>
    <row r="13" spans="1:18" s="99" customFormat="1" ht="32.25" customHeight="1" x14ac:dyDescent="0.2">
      <c r="A13" s="699">
        <v>57</v>
      </c>
      <c r="B13" s="303" t="s">
        <v>1448</v>
      </c>
      <c r="C13" s="722" t="s">
        <v>184</v>
      </c>
      <c r="D13" s="737"/>
      <c r="E13" s="302"/>
      <c r="F13" s="701"/>
      <c r="G13" s="737"/>
      <c r="H13" s="302"/>
      <c r="I13" s="701"/>
      <c r="J13" s="737"/>
      <c r="K13" s="302"/>
      <c r="L13" s="701"/>
      <c r="M13" s="737"/>
      <c r="N13" s="302"/>
      <c r="O13" s="701"/>
      <c r="P13" s="737">
        <f t="shared" si="1"/>
        <v>0</v>
      </c>
      <c r="Q13" s="302">
        <f t="shared" si="1"/>
        <v>0</v>
      </c>
      <c r="R13" s="701">
        <f t="shared" si="1"/>
        <v>0</v>
      </c>
    </row>
    <row r="14" spans="1:18" s="99" customFormat="1" ht="32.25" customHeight="1" x14ac:dyDescent="0.2">
      <c r="A14" s="699">
        <v>68</v>
      </c>
      <c r="B14" s="303" t="s">
        <v>1486</v>
      </c>
      <c r="C14" s="722" t="s">
        <v>206</v>
      </c>
      <c r="D14" s="737"/>
      <c r="E14" s="302"/>
      <c r="F14" s="701"/>
      <c r="G14" s="737"/>
      <c r="H14" s="302"/>
      <c r="I14" s="701"/>
      <c r="J14" s="737"/>
      <c r="K14" s="302"/>
      <c r="L14" s="701"/>
      <c r="M14" s="737"/>
      <c r="N14" s="302"/>
      <c r="O14" s="701"/>
      <c r="P14" s="737">
        <f t="shared" si="1"/>
        <v>0</v>
      </c>
      <c r="Q14" s="302">
        <f t="shared" si="1"/>
        <v>0</v>
      </c>
      <c r="R14" s="701">
        <f t="shared" si="1"/>
        <v>0</v>
      </c>
    </row>
    <row r="15" spans="1:18" s="100" customFormat="1" ht="32.25" customHeight="1" x14ac:dyDescent="0.2">
      <c r="A15" s="727">
        <v>79</v>
      </c>
      <c r="B15" s="724" t="s">
        <v>227</v>
      </c>
      <c r="C15" s="728" t="s">
        <v>228</v>
      </c>
      <c r="D15" s="739">
        <f>SUM(D10,D11,D12,D13,D14)</f>
        <v>44000000</v>
      </c>
      <c r="E15" s="740">
        <f>SUM(E10,E11,E12,E13,E14)</f>
        <v>44538000</v>
      </c>
      <c r="F15" s="741">
        <f>SUM(F10:F14)</f>
        <v>44538000</v>
      </c>
      <c r="G15" s="739">
        <f t="shared" ref="G15:R15" si="2">SUM(G10,G11,G12,G13,G14)</f>
        <v>0</v>
      </c>
      <c r="H15" s="740">
        <f t="shared" si="2"/>
        <v>0</v>
      </c>
      <c r="I15" s="741">
        <f t="shared" si="2"/>
        <v>0</v>
      </c>
      <c r="J15" s="739">
        <f t="shared" si="2"/>
        <v>0</v>
      </c>
      <c r="K15" s="740">
        <f t="shared" si="2"/>
        <v>0</v>
      </c>
      <c r="L15" s="741">
        <f t="shared" si="2"/>
        <v>0</v>
      </c>
      <c r="M15" s="739">
        <f t="shared" si="2"/>
        <v>0</v>
      </c>
      <c r="N15" s="740">
        <f t="shared" si="2"/>
        <v>0</v>
      </c>
      <c r="O15" s="741">
        <f t="shared" si="2"/>
        <v>0</v>
      </c>
      <c r="P15" s="739">
        <f t="shared" si="2"/>
        <v>44000000</v>
      </c>
      <c r="Q15" s="740">
        <f t="shared" si="2"/>
        <v>44538000</v>
      </c>
      <c r="R15" s="741">
        <f t="shared" si="2"/>
        <v>44538000</v>
      </c>
    </row>
    <row r="16" spans="1:18" s="99" customFormat="1" ht="32.25" customHeight="1" x14ac:dyDescent="0.2">
      <c r="A16" s="699">
        <v>93</v>
      </c>
      <c r="B16" s="301" t="s">
        <v>1487</v>
      </c>
      <c r="C16" s="722" t="s">
        <v>264</v>
      </c>
      <c r="D16" s="737"/>
      <c r="E16" s="302"/>
      <c r="F16" s="701"/>
      <c r="G16" s="737"/>
      <c r="H16" s="302"/>
      <c r="I16" s="701"/>
      <c r="J16" s="737"/>
      <c r="K16" s="302"/>
      <c r="L16" s="701"/>
      <c r="M16" s="737"/>
      <c r="N16" s="302"/>
      <c r="O16" s="701"/>
      <c r="P16" s="737">
        <f t="shared" ref="P16:R22" si="3">SUM(M16,J16,G16,D16)</f>
        <v>0</v>
      </c>
      <c r="Q16" s="302">
        <f t="shared" si="3"/>
        <v>0</v>
      </c>
      <c r="R16" s="701">
        <f t="shared" si="3"/>
        <v>0</v>
      </c>
    </row>
    <row r="17" spans="1:18" s="99" customFormat="1" ht="32.25" customHeight="1" x14ac:dyDescent="0.2">
      <c r="A17" s="699">
        <v>94</v>
      </c>
      <c r="B17" s="304" t="s">
        <v>1451</v>
      </c>
      <c r="C17" s="722" t="s">
        <v>266</v>
      </c>
      <c r="D17" s="737"/>
      <c r="E17" s="302"/>
      <c r="F17" s="701"/>
      <c r="G17" s="737"/>
      <c r="H17" s="302"/>
      <c r="I17" s="701"/>
      <c r="J17" s="737"/>
      <c r="K17" s="302"/>
      <c r="L17" s="701"/>
      <c r="M17" s="737"/>
      <c r="N17" s="302"/>
      <c r="O17" s="701"/>
      <c r="P17" s="737">
        <f t="shared" si="3"/>
        <v>0</v>
      </c>
      <c r="Q17" s="302">
        <f t="shared" si="3"/>
        <v>0</v>
      </c>
      <c r="R17" s="701">
        <f t="shared" si="3"/>
        <v>0</v>
      </c>
    </row>
    <row r="18" spans="1:18" s="99" customFormat="1" ht="32.25" customHeight="1" x14ac:dyDescent="0.2">
      <c r="A18" s="699">
        <v>104</v>
      </c>
      <c r="B18" s="304" t="s">
        <v>1488</v>
      </c>
      <c r="C18" s="722" t="s">
        <v>295</v>
      </c>
      <c r="D18" s="737"/>
      <c r="E18" s="302"/>
      <c r="F18" s="701"/>
      <c r="G18" s="737"/>
      <c r="H18" s="302"/>
      <c r="I18" s="701"/>
      <c r="J18" s="737"/>
      <c r="K18" s="302"/>
      <c r="L18" s="701"/>
      <c r="M18" s="737"/>
      <c r="N18" s="302"/>
      <c r="O18" s="701"/>
      <c r="P18" s="737">
        <f t="shared" si="3"/>
        <v>0</v>
      </c>
      <c r="Q18" s="302">
        <f t="shared" si="3"/>
        <v>0</v>
      </c>
      <c r="R18" s="701">
        <f t="shared" si="3"/>
        <v>0</v>
      </c>
    </row>
    <row r="19" spans="1:18" s="99" customFormat="1" ht="32.25" customHeight="1" x14ac:dyDescent="0.2">
      <c r="A19" s="699">
        <v>109</v>
      </c>
      <c r="B19" s="304" t="s">
        <v>1489</v>
      </c>
      <c r="C19" s="722" t="s">
        <v>305</v>
      </c>
      <c r="D19" s="737">
        <f>SUM(Önkorm.!D114)</f>
        <v>180000000</v>
      </c>
      <c r="E19" s="302">
        <f>SUM(Önkorm.!E114)</f>
        <v>362000000</v>
      </c>
      <c r="F19" s="701">
        <v>178149069</v>
      </c>
      <c r="G19" s="737"/>
      <c r="H19" s="302"/>
      <c r="I19" s="701"/>
      <c r="J19" s="737"/>
      <c r="K19" s="302"/>
      <c r="L19" s="701"/>
      <c r="M19" s="737"/>
      <c r="N19" s="302"/>
      <c r="O19" s="701"/>
      <c r="P19" s="737">
        <f t="shared" si="3"/>
        <v>180000000</v>
      </c>
      <c r="Q19" s="302">
        <f t="shared" si="3"/>
        <v>362000000</v>
      </c>
      <c r="R19" s="701">
        <f t="shared" si="3"/>
        <v>178149069</v>
      </c>
    </row>
    <row r="20" spans="1:18" s="99" customFormat="1" ht="32.25" customHeight="1" x14ac:dyDescent="0.2">
      <c r="A20" s="699">
        <v>168</v>
      </c>
      <c r="B20" s="301" t="s">
        <v>1458</v>
      </c>
      <c r="C20" s="722" t="s">
        <v>445</v>
      </c>
      <c r="D20" s="737">
        <f>SUM(Önkorm.!D173)</f>
        <v>318000000</v>
      </c>
      <c r="E20" s="302">
        <f>SUM(Önkorm.!E173)</f>
        <v>335300000</v>
      </c>
      <c r="F20" s="701">
        <v>326889156</v>
      </c>
      <c r="G20" s="737"/>
      <c r="H20" s="302"/>
      <c r="I20" s="701"/>
      <c r="J20" s="737"/>
      <c r="K20" s="302"/>
      <c r="L20" s="701"/>
      <c r="M20" s="737"/>
      <c r="N20" s="302"/>
      <c r="O20" s="701"/>
      <c r="P20" s="737">
        <f t="shared" ref="P20:Q21" si="4">SUM(M20,J20,G20,D20)</f>
        <v>318000000</v>
      </c>
      <c r="Q20" s="302">
        <f t="shared" si="4"/>
        <v>335300000</v>
      </c>
      <c r="R20" s="701">
        <f t="shared" si="3"/>
        <v>326889156</v>
      </c>
    </row>
    <row r="21" spans="1:18" s="99" customFormat="1" ht="32.25" customHeight="1" x14ac:dyDescent="0.2">
      <c r="A21" s="699">
        <v>169</v>
      </c>
      <c r="B21" s="304" t="s">
        <v>1459</v>
      </c>
      <c r="C21" s="722" t="s">
        <v>447</v>
      </c>
      <c r="D21" s="737">
        <f>SUM(Önkorm.!D174)</f>
        <v>5700000</v>
      </c>
      <c r="E21" s="302">
        <f>SUM(Önkorm.!E174)</f>
        <v>5720000</v>
      </c>
      <c r="F21" s="701">
        <v>5757389</v>
      </c>
      <c r="G21" s="737"/>
      <c r="H21" s="302"/>
      <c r="I21" s="701"/>
      <c r="J21" s="737"/>
      <c r="K21" s="302"/>
      <c r="L21" s="701"/>
      <c r="M21" s="737"/>
      <c r="N21" s="302"/>
      <c r="O21" s="701"/>
      <c r="P21" s="737">
        <f t="shared" si="4"/>
        <v>5700000</v>
      </c>
      <c r="Q21" s="302">
        <f t="shared" si="4"/>
        <v>5720000</v>
      </c>
      <c r="R21" s="701">
        <f t="shared" si="3"/>
        <v>5757389</v>
      </c>
    </row>
    <row r="22" spans="1:18" s="100" customFormat="1" ht="32.25" customHeight="1" x14ac:dyDescent="0.2">
      <c r="A22" s="723">
        <v>185</v>
      </c>
      <c r="B22" s="724" t="s">
        <v>481</v>
      </c>
      <c r="C22" s="725" t="s">
        <v>482</v>
      </c>
      <c r="D22" s="739">
        <f>SUM(D16,D17,D18,D19,D20,D21)</f>
        <v>503700000</v>
      </c>
      <c r="E22" s="740">
        <f>SUM(E16,E17,E18,E19,E20,E21)</f>
        <v>703020000</v>
      </c>
      <c r="F22" s="741">
        <f>SUM(F16:F21)</f>
        <v>510795614</v>
      </c>
      <c r="G22" s="739">
        <f t="shared" ref="G22:O22" si="5">SUM(G16,G17,G18,G19,G20,G21)</f>
        <v>0</v>
      </c>
      <c r="H22" s="740">
        <f t="shared" si="5"/>
        <v>0</v>
      </c>
      <c r="I22" s="741">
        <f t="shared" si="5"/>
        <v>0</v>
      </c>
      <c r="J22" s="739">
        <f t="shared" si="5"/>
        <v>0</v>
      </c>
      <c r="K22" s="740">
        <f t="shared" si="5"/>
        <v>0</v>
      </c>
      <c r="L22" s="741">
        <f t="shared" si="5"/>
        <v>0</v>
      </c>
      <c r="M22" s="739">
        <f t="shared" si="5"/>
        <v>0</v>
      </c>
      <c r="N22" s="740">
        <f t="shared" si="5"/>
        <v>0</v>
      </c>
      <c r="O22" s="741">
        <f t="shared" si="5"/>
        <v>0</v>
      </c>
      <c r="P22" s="739">
        <f t="shared" ref="P22:Q22" si="6">SUM(M22,J22,G22,D22)</f>
        <v>503700000</v>
      </c>
      <c r="Q22" s="740">
        <f t="shared" si="6"/>
        <v>703020000</v>
      </c>
      <c r="R22" s="741">
        <f t="shared" si="3"/>
        <v>510795614</v>
      </c>
    </row>
    <row r="23" spans="1:18" s="100" customFormat="1" ht="32.25" customHeight="1" x14ac:dyDescent="0.2">
      <c r="A23" s="723">
        <v>215</v>
      </c>
      <c r="B23" s="724" t="s">
        <v>546</v>
      </c>
      <c r="C23" s="725" t="s">
        <v>547</v>
      </c>
      <c r="D23" s="739">
        <f>SUM(Önkorm.!D225)</f>
        <v>16470000</v>
      </c>
      <c r="E23" s="740">
        <f>SUM(Önkorm.!E225)</f>
        <v>22805440</v>
      </c>
      <c r="F23" s="741">
        <v>52523925</v>
      </c>
      <c r="G23" s="739">
        <f>SUM('Polg. Hiv.'!D227)</f>
        <v>320000</v>
      </c>
      <c r="H23" s="740">
        <f>SUM('Polg. Hiv.'!E227)</f>
        <v>887085</v>
      </c>
      <c r="I23" s="741">
        <v>608658</v>
      </c>
      <c r="J23" s="739">
        <f>SUM(Óvoda!D224)</f>
        <v>12617450</v>
      </c>
      <c r="K23" s="740">
        <f>SUM(Óvoda!E224)</f>
        <v>6881000</v>
      </c>
      <c r="L23" s="741">
        <v>5134409</v>
      </c>
      <c r="M23" s="739">
        <f>SUM('Műv. Ház'!D222)</f>
        <v>1950000</v>
      </c>
      <c r="N23" s="740">
        <f>SUM('Műv. Ház'!E222)</f>
        <v>1038531</v>
      </c>
      <c r="O23" s="741">
        <v>876534</v>
      </c>
      <c r="P23" s="739">
        <f>SUM(M23,J23,G23,D23)</f>
        <v>31357450</v>
      </c>
      <c r="Q23" s="740">
        <f>SUM(N23,K23,H23,E23)</f>
        <v>31612056</v>
      </c>
      <c r="R23" s="741">
        <f>SUM(O23,L23,I23,F23)</f>
        <v>59143526</v>
      </c>
    </row>
    <row r="24" spans="1:18" s="99" customFormat="1" ht="32.25" customHeight="1" x14ac:dyDescent="0.2">
      <c r="A24" s="703">
        <v>216</v>
      </c>
      <c r="B24" s="301" t="s">
        <v>548</v>
      </c>
      <c r="C24" s="726" t="s">
        <v>549</v>
      </c>
      <c r="D24" s="737"/>
      <c r="E24" s="302"/>
      <c r="F24" s="701"/>
      <c r="G24" s="737"/>
      <c r="H24" s="302"/>
      <c r="I24" s="701"/>
      <c r="J24" s="737"/>
      <c r="K24" s="302"/>
      <c r="L24" s="701"/>
      <c r="M24" s="737"/>
      <c r="N24" s="302"/>
      <c r="O24" s="701"/>
      <c r="P24" s="737">
        <f t="shared" ref="P24:R39" si="7">SUM(M24,J24,G24,D24)</f>
        <v>0</v>
      </c>
      <c r="Q24" s="302">
        <f t="shared" si="7"/>
        <v>0</v>
      </c>
      <c r="R24" s="701">
        <f t="shared" si="7"/>
        <v>0</v>
      </c>
    </row>
    <row r="25" spans="1:18" s="99" customFormat="1" ht="32.25" customHeight="1" x14ac:dyDescent="0.2">
      <c r="A25" s="703">
        <v>218</v>
      </c>
      <c r="B25" s="301" t="s">
        <v>554</v>
      </c>
      <c r="C25" s="726" t="s">
        <v>555</v>
      </c>
      <c r="D25" s="737"/>
      <c r="E25" s="302"/>
      <c r="F25" s="738"/>
      <c r="G25" s="737"/>
      <c r="H25" s="302"/>
      <c r="I25" s="738"/>
      <c r="J25" s="737"/>
      <c r="K25" s="302"/>
      <c r="L25" s="738"/>
      <c r="M25" s="737"/>
      <c r="N25" s="302"/>
      <c r="O25" s="738"/>
      <c r="P25" s="737">
        <f t="shared" si="7"/>
        <v>0</v>
      </c>
      <c r="Q25" s="302">
        <f t="shared" si="7"/>
        <v>0</v>
      </c>
      <c r="R25" s="701">
        <f t="shared" si="7"/>
        <v>0</v>
      </c>
    </row>
    <row r="26" spans="1:18" s="99" customFormat="1" ht="32.25" customHeight="1" x14ac:dyDescent="0.2">
      <c r="A26" s="703">
        <v>220</v>
      </c>
      <c r="B26" s="301" t="s">
        <v>556</v>
      </c>
      <c r="C26" s="726" t="s">
        <v>557</v>
      </c>
      <c r="D26" s="737"/>
      <c r="E26" s="302"/>
      <c r="F26" s="738"/>
      <c r="G26" s="737"/>
      <c r="H26" s="302"/>
      <c r="I26" s="738"/>
      <c r="J26" s="737"/>
      <c r="K26" s="302"/>
      <c r="L26" s="738"/>
      <c r="M26" s="737"/>
      <c r="N26" s="302"/>
      <c r="O26" s="738"/>
      <c r="P26" s="737">
        <f t="shared" si="7"/>
        <v>0</v>
      </c>
      <c r="Q26" s="302">
        <f t="shared" si="7"/>
        <v>0</v>
      </c>
      <c r="R26" s="701">
        <f t="shared" si="7"/>
        <v>0</v>
      </c>
    </row>
    <row r="27" spans="1:18" s="99" customFormat="1" ht="32.25" customHeight="1" x14ac:dyDescent="0.2">
      <c r="A27" s="703">
        <v>221</v>
      </c>
      <c r="B27" s="301" t="s">
        <v>558</v>
      </c>
      <c r="C27" s="726" t="s">
        <v>559</v>
      </c>
      <c r="D27" s="737"/>
      <c r="E27" s="302"/>
      <c r="F27" s="738"/>
      <c r="G27" s="737"/>
      <c r="H27" s="302"/>
      <c r="I27" s="738"/>
      <c r="J27" s="737"/>
      <c r="K27" s="302"/>
      <c r="L27" s="738"/>
      <c r="M27" s="737"/>
      <c r="N27" s="302"/>
      <c r="O27" s="738"/>
      <c r="P27" s="737">
        <f t="shared" si="7"/>
        <v>0</v>
      </c>
      <c r="Q27" s="302">
        <f t="shared" si="7"/>
        <v>0</v>
      </c>
      <c r="R27" s="701">
        <f t="shared" si="7"/>
        <v>0</v>
      </c>
    </row>
    <row r="28" spans="1:18" s="99" customFormat="1" ht="32.25" customHeight="1" x14ac:dyDescent="0.2">
      <c r="A28" s="703">
        <v>223</v>
      </c>
      <c r="B28" s="301" t="s">
        <v>562</v>
      </c>
      <c r="C28" s="726" t="s">
        <v>563</v>
      </c>
      <c r="D28" s="737"/>
      <c r="E28" s="302"/>
      <c r="F28" s="738"/>
      <c r="G28" s="737"/>
      <c r="H28" s="302"/>
      <c r="I28" s="738"/>
      <c r="J28" s="737"/>
      <c r="K28" s="302"/>
      <c r="L28" s="738"/>
      <c r="M28" s="737"/>
      <c r="N28" s="302"/>
      <c r="O28" s="738"/>
      <c r="P28" s="737">
        <f t="shared" si="7"/>
        <v>0</v>
      </c>
      <c r="Q28" s="302">
        <f t="shared" si="7"/>
        <v>0</v>
      </c>
      <c r="R28" s="701">
        <f t="shared" si="7"/>
        <v>0</v>
      </c>
    </row>
    <row r="29" spans="1:18" s="100" customFormat="1" ht="32.25" customHeight="1" x14ac:dyDescent="0.2">
      <c r="A29" s="729">
        <v>224</v>
      </c>
      <c r="B29" s="724" t="s">
        <v>564</v>
      </c>
      <c r="C29" s="730" t="s">
        <v>565</v>
      </c>
      <c r="D29" s="742">
        <f>SUM(Önkorm.!D235)</f>
        <v>0</v>
      </c>
      <c r="E29" s="743">
        <f>SUM(Önkorm.!E235)</f>
        <v>0</v>
      </c>
      <c r="F29" s="744"/>
      <c r="G29" s="742"/>
      <c r="H29" s="743"/>
      <c r="I29" s="744"/>
      <c r="J29" s="742"/>
      <c r="K29" s="743"/>
      <c r="L29" s="744"/>
      <c r="M29" s="742"/>
      <c r="N29" s="743"/>
      <c r="O29" s="744"/>
      <c r="P29" s="742">
        <f t="shared" si="7"/>
        <v>0</v>
      </c>
      <c r="Q29" s="743">
        <f t="shared" si="7"/>
        <v>0</v>
      </c>
      <c r="R29" s="744">
        <f t="shared" si="7"/>
        <v>0</v>
      </c>
    </row>
    <row r="30" spans="1:18" s="99" customFormat="1" ht="32.25" customHeight="1" x14ac:dyDescent="0.2">
      <c r="A30" s="703">
        <v>225</v>
      </c>
      <c r="B30" s="301" t="s">
        <v>566</v>
      </c>
      <c r="C30" s="726" t="s">
        <v>567</v>
      </c>
      <c r="D30" s="737"/>
      <c r="E30" s="302"/>
      <c r="F30" s="738"/>
      <c r="G30" s="737"/>
      <c r="H30" s="302"/>
      <c r="I30" s="738"/>
      <c r="J30" s="737"/>
      <c r="K30" s="302"/>
      <c r="L30" s="738"/>
      <c r="M30" s="737"/>
      <c r="N30" s="302"/>
      <c r="O30" s="738"/>
      <c r="P30" s="737">
        <f t="shared" ref="P30:Q35" si="8">SUM(M30,J30,G30,D30)</f>
        <v>0</v>
      </c>
      <c r="Q30" s="302">
        <f t="shared" si="8"/>
        <v>0</v>
      </c>
      <c r="R30" s="701">
        <f t="shared" si="7"/>
        <v>0</v>
      </c>
    </row>
    <row r="31" spans="1:18" s="99" customFormat="1" ht="32.25" customHeight="1" x14ac:dyDescent="0.2">
      <c r="A31" s="703">
        <v>226</v>
      </c>
      <c r="B31" s="301" t="s">
        <v>568</v>
      </c>
      <c r="C31" s="726" t="s">
        <v>569</v>
      </c>
      <c r="D31" s="737"/>
      <c r="E31" s="302"/>
      <c r="F31" s="738"/>
      <c r="G31" s="737"/>
      <c r="H31" s="302"/>
      <c r="I31" s="738"/>
      <c r="J31" s="737"/>
      <c r="K31" s="302"/>
      <c r="L31" s="738"/>
      <c r="M31" s="737"/>
      <c r="N31" s="302"/>
      <c r="O31" s="738"/>
      <c r="P31" s="737">
        <f t="shared" si="8"/>
        <v>0</v>
      </c>
      <c r="Q31" s="302">
        <f t="shared" si="8"/>
        <v>0</v>
      </c>
      <c r="R31" s="701">
        <f t="shared" si="7"/>
        <v>0</v>
      </c>
    </row>
    <row r="32" spans="1:18" s="99" customFormat="1" ht="32.25" customHeight="1" x14ac:dyDescent="0.2">
      <c r="A32" s="703">
        <v>227</v>
      </c>
      <c r="B32" s="301" t="s">
        <v>570</v>
      </c>
      <c r="C32" s="726" t="s">
        <v>571</v>
      </c>
      <c r="D32" s="737"/>
      <c r="E32" s="302"/>
      <c r="F32" s="738"/>
      <c r="G32" s="737"/>
      <c r="H32" s="302"/>
      <c r="I32" s="738"/>
      <c r="J32" s="737"/>
      <c r="K32" s="302"/>
      <c r="L32" s="738"/>
      <c r="M32" s="737"/>
      <c r="N32" s="302"/>
      <c r="O32" s="738"/>
      <c r="P32" s="737">
        <f t="shared" si="8"/>
        <v>0</v>
      </c>
      <c r="Q32" s="302">
        <f t="shared" si="8"/>
        <v>0</v>
      </c>
      <c r="R32" s="701">
        <f t="shared" si="7"/>
        <v>0</v>
      </c>
    </row>
    <row r="33" spans="1:18" s="99" customFormat="1" ht="32.25" customHeight="1" x14ac:dyDescent="0.2">
      <c r="A33" s="703">
        <v>228</v>
      </c>
      <c r="B33" s="301" t="s">
        <v>572</v>
      </c>
      <c r="C33" s="726" t="s">
        <v>573</v>
      </c>
      <c r="D33" s="737">
        <f>SUM(Önkorm.!D240)</f>
        <v>0</v>
      </c>
      <c r="E33" s="302">
        <f>SUM(Önkorm.!E240)</f>
        <v>50000</v>
      </c>
      <c r="F33" s="701">
        <v>36394</v>
      </c>
      <c r="G33" s="737"/>
      <c r="H33" s="302"/>
      <c r="I33" s="701"/>
      <c r="J33" s="737"/>
      <c r="K33" s="302"/>
      <c r="L33" s="701"/>
      <c r="M33" s="737"/>
      <c r="N33" s="302"/>
      <c r="O33" s="701"/>
      <c r="P33" s="737">
        <f t="shared" si="8"/>
        <v>0</v>
      </c>
      <c r="Q33" s="302">
        <f t="shared" si="8"/>
        <v>50000</v>
      </c>
      <c r="R33" s="701">
        <f t="shared" si="7"/>
        <v>36394</v>
      </c>
    </row>
    <row r="34" spans="1:18" s="99" customFormat="1" ht="32.25" customHeight="1" x14ac:dyDescent="0.2">
      <c r="A34" s="702">
        <v>238</v>
      </c>
      <c r="B34" s="303" t="s">
        <v>1494</v>
      </c>
      <c r="C34" s="726" t="s">
        <v>593</v>
      </c>
      <c r="D34" s="737">
        <f>SUM(Önkorm.!D250)</f>
        <v>0</v>
      </c>
      <c r="E34" s="302">
        <f>SUM(Önkorm.!E250)</f>
        <v>3715000</v>
      </c>
      <c r="F34" s="701">
        <v>3714176</v>
      </c>
      <c r="G34" s="737"/>
      <c r="H34" s="302"/>
      <c r="I34" s="701"/>
      <c r="J34" s="737"/>
      <c r="K34" s="302"/>
      <c r="L34" s="701">
        <v>251643</v>
      </c>
      <c r="M34" s="737"/>
      <c r="N34" s="302"/>
      <c r="O34" s="701"/>
      <c r="P34" s="737">
        <f t="shared" si="8"/>
        <v>0</v>
      </c>
      <c r="Q34" s="302">
        <f t="shared" si="8"/>
        <v>3715000</v>
      </c>
      <c r="R34" s="701">
        <f t="shared" si="7"/>
        <v>3965819</v>
      </c>
    </row>
    <row r="35" spans="1:18" s="100" customFormat="1" ht="32.25" customHeight="1" x14ac:dyDescent="0.2">
      <c r="A35" s="729">
        <v>250</v>
      </c>
      <c r="B35" s="731" t="s">
        <v>1493</v>
      </c>
      <c r="C35" s="732" t="s">
        <v>617</v>
      </c>
      <c r="D35" s="739">
        <f>SUM(D30,D31,D32,D33,D34)</f>
        <v>0</v>
      </c>
      <c r="E35" s="740">
        <f>SUM(E30,E31,E32,E33,E34)</f>
        <v>3765000</v>
      </c>
      <c r="F35" s="741">
        <f>SUM(F30:F34)</f>
        <v>3750570</v>
      </c>
      <c r="G35" s="739"/>
      <c r="H35" s="740"/>
      <c r="I35" s="741"/>
      <c r="J35" s="739">
        <v>0</v>
      </c>
      <c r="K35" s="740">
        <v>0</v>
      </c>
      <c r="L35" s="741">
        <v>251643</v>
      </c>
      <c r="M35" s="739"/>
      <c r="N35" s="740"/>
      <c r="O35" s="741"/>
      <c r="P35" s="739">
        <f t="shared" si="8"/>
        <v>0</v>
      </c>
      <c r="Q35" s="740">
        <f t="shared" si="8"/>
        <v>3765000</v>
      </c>
      <c r="R35" s="741">
        <f t="shared" si="7"/>
        <v>4002213</v>
      </c>
    </row>
    <row r="36" spans="1:18" s="99" customFormat="1" ht="32.25" customHeight="1" x14ac:dyDescent="0.2">
      <c r="A36" s="703">
        <v>251</v>
      </c>
      <c r="B36" s="301" t="s">
        <v>618</v>
      </c>
      <c r="C36" s="726" t="s">
        <v>619</v>
      </c>
      <c r="D36" s="737"/>
      <c r="E36" s="302"/>
      <c r="F36" s="738"/>
      <c r="G36" s="737"/>
      <c r="H36" s="302"/>
      <c r="I36" s="738"/>
      <c r="J36" s="737"/>
      <c r="K36" s="302"/>
      <c r="L36" s="738"/>
      <c r="M36" s="737"/>
      <c r="N36" s="302"/>
      <c r="O36" s="738"/>
      <c r="P36" s="737">
        <f t="shared" ref="P36:R41" si="9">SUM(M36,J36,G36,D36)</f>
        <v>0</v>
      </c>
      <c r="Q36" s="302">
        <f t="shared" si="9"/>
        <v>0</v>
      </c>
      <c r="R36" s="701">
        <f t="shared" si="7"/>
        <v>0</v>
      </c>
    </row>
    <row r="37" spans="1:18" s="99" customFormat="1" ht="32.25" customHeight="1" x14ac:dyDescent="0.2">
      <c r="A37" s="703">
        <v>252</v>
      </c>
      <c r="B37" s="301" t="s">
        <v>620</v>
      </c>
      <c r="C37" s="726" t="s">
        <v>621</v>
      </c>
      <c r="D37" s="737"/>
      <c r="E37" s="302"/>
      <c r="F37" s="738"/>
      <c r="G37" s="737"/>
      <c r="H37" s="302"/>
      <c r="I37" s="738"/>
      <c r="J37" s="737"/>
      <c r="K37" s="302"/>
      <c r="L37" s="738"/>
      <c r="M37" s="737"/>
      <c r="N37" s="302"/>
      <c r="O37" s="738"/>
      <c r="P37" s="737">
        <f t="shared" si="9"/>
        <v>0</v>
      </c>
      <c r="Q37" s="302">
        <f t="shared" si="9"/>
        <v>0</v>
      </c>
      <c r="R37" s="701">
        <f t="shared" si="7"/>
        <v>0</v>
      </c>
    </row>
    <row r="38" spans="1:18" s="99" customFormat="1" ht="32.25" customHeight="1" x14ac:dyDescent="0.2">
      <c r="A38" s="703">
        <v>253</v>
      </c>
      <c r="B38" s="301" t="s">
        <v>622</v>
      </c>
      <c r="C38" s="726" t="s">
        <v>623</v>
      </c>
      <c r="D38" s="737"/>
      <c r="E38" s="302"/>
      <c r="F38" s="738"/>
      <c r="G38" s="737"/>
      <c r="H38" s="302"/>
      <c r="I38" s="738"/>
      <c r="J38" s="737"/>
      <c r="K38" s="302"/>
      <c r="L38" s="738"/>
      <c r="M38" s="737"/>
      <c r="N38" s="302"/>
      <c r="O38" s="738"/>
      <c r="P38" s="737">
        <f t="shared" si="9"/>
        <v>0</v>
      </c>
      <c r="Q38" s="302">
        <f t="shared" si="9"/>
        <v>0</v>
      </c>
      <c r="R38" s="701">
        <f t="shared" si="7"/>
        <v>0</v>
      </c>
    </row>
    <row r="39" spans="1:18" s="99" customFormat="1" ht="32.25" customHeight="1" x14ac:dyDescent="0.2">
      <c r="A39" s="703">
        <v>254</v>
      </c>
      <c r="B39" s="303" t="s">
        <v>1490</v>
      </c>
      <c r="C39" s="726" t="s">
        <v>625</v>
      </c>
      <c r="D39" s="737"/>
      <c r="E39" s="302"/>
      <c r="F39" s="701"/>
      <c r="G39" s="737"/>
      <c r="H39" s="302"/>
      <c r="I39" s="701"/>
      <c r="J39" s="737"/>
      <c r="K39" s="302"/>
      <c r="L39" s="701"/>
      <c r="M39" s="737"/>
      <c r="N39" s="302"/>
      <c r="O39" s="701"/>
      <c r="P39" s="737">
        <f t="shared" si="9"/>
        <v>0</v>
      </c>
      <c r="Q39" s="302">
        <f t="shared" si="9"/>
        <v>0</v>
      </c>
      <c r="R39" s="701">
        <f t="shared" si="7"/>
        <v>0</v>
      </c>
    </row>
    <row r="40" spans="1:18" s="99" customFormat="1" ht="32.25" customHeight="1" x14ac:dyDescent="0.2">
      <c r="A40" s="703">
        <v>264</v>
      </c>
      <c r="B40" s="303" t="s">
        <v>1491</v>
      </c>
      <c r="C40" s="726" t="s">
        <v>636</v>
      </c>
      <c r="D40" s="737"/>
      <c r="E40" s="302"/>
      <c r="F40" s="701"/>
      <c r="G40" s="737"/>
      <c r="H40" s="302"/>
      <c r="I40" s="701"/>
      <c r="J40" s="737"/>
      <c r="K40" s="302"/>
      <c r="L40" s="701"/>
      <c r="M40" s="737"/>
      <c r="N40" s="302"/>
      <c r="O40" s="701"/>
      <c r="P40" s="737">
        <f t="shared" si="9"/>
        <v>0</v>
      </c>
      <c r="Q40" s="302">
        <f t="shared" si="9"/>
        <v>0</v>
      </c>
      <c r="R40" s="701">
        <f t="shared" si="9"/>
        <v>0</v>
      </c>
    </row>
    <row r="41" spans="1:18" s="100" customFormat="1" ht="32.25" customHeight="1" x14ac:dyDescent="0.2">
      <c r="A41" s="729">
        <v>276</v>
      </c>
      <c r="B41" s="731" t="s">
        <v>648</v>
      </c>
      <c r="C41" s="732" t="s">
        <v>649</v>
      </c>
      <c r="D41" s="739">
        <f>SUM(D36:D40)</f>
        <v>0</v>
      </c>
      <c r="E41" s="740">
        <f>SUM(E36:E40)</f>
        <v>0</v>
      </c>
      <c r="F41" s="741">
        <f>SUM(F36:F40)</f>
        <v>0</v>
      </c>
      <c r="G41" s="739"/>
      <c r="H41" s="740"/>
      <c r="I41" s="741"/>
      <c r="J41" s="739"/>
      <c r="K41" s="740"/>
      <c r="L41" s="741"/>
      <c r="M41" s="739"/>
      <c r="N41" s="740"/>
      <c r="O41" s="741"/>
      <c r="P41" s="739">
        <f t="shared" si="9"/>
        <v>0</v>
      </c>
      <c r="Q41" s="740">
        <f t="shared" si="9"/>
        <v>0</v>
      </c>
      <c r="R41" s="741">
        <f t="shared" si="9"/>
        <v>0</v>
      </c>
    </row>
    <row r="42" spans="1:18" s="100" customFormat="1" ht="32.25" customHeight="1" x14ac:dyDescent="0.2">
      <c r="A42" s="733">
        <v>277</v>
      </c>
      <c r="B42" s="734" t="s">
        <v>1492</v>
      </c>
      <c r="C42" s="732" t="s">
        <v>651</v>
      </c>
      <c r="D42" s="762">
        <f>SUM(D41,D35,D29,D23,D22,D15,D9)</f>
        <v>895425732</v>
      </c>
      <c r="E42" s="763">
        <f>SUM(E41,E35,E29,E23,E22,E15,E9)</f>
        <v>1131836727</v>
      </c>
      <c r="F42" s="741">
        <f>SUM(F9,F15,F22,F23,F35)</f>
        <v>900678794</v>
      </c>
      <c r="G42" s="739">
        <f>SUM(G41,G35,G29,G23,G22,G15,G9)</f>
        <v>320000</v>
      </c>
      <c r="H42" s="740">
        <f>SUM(H41,H35,H29,H23,H22,H15,H9)</f>
        <v>1750979</v>
      </c>
      <c r="I42" s="740">
        <f>SUM(I41,I35,I29,I23,I22,I15,I9)</f>
        <v>1472552</v>
      </c>
      <c r="J42" s="739">
        <f>SUM(J41,J35,J29,J23,J22,J15,J9)</f>
        <v>12617450</v>
      </c>
      <c r="K42" s="740">
        <f>SUM(K41,K35,K29,K23,K22,K15,K9)</f>
        <v>6881000</v>
      </c>
      <c r="L42" s="741">
        <f>SUM(L9,L15,L22,L23,L35)</f>
        <v>5386052</v>
      </c>
      <c r="M42" s="739">
        <f>SUM(M41,M35,M29,M23,M22,M15,M9)</f>
        <v>1950000</v>
      </c>
      <c r="N42" s="740">
        <f>SUM(N41,N35,N29,N23,N22,N15,N9)</f>
        <v>1038531</v>
      </c>
      <c r="O42" s="741">
        <f>SUM(O9,O15,O22,O23,O35)</f>
        <v>876534</v>
      </c>
      <c r="P42" s="739">
        <f>SUM(P41,P35,P29,P23,P22,P15,P9)</f>
        <v>910313182</v>
      </c>
      <c r="Q42" s="740">
        <f>SUM(Q41,Q35,Q29,Q23,Q22,Q15,Q9)</f>
        <v>1141507237</v>
      </c>
      <c r="R42" s="741">
        <f>SUM(R41,R35,R29,R23,R22,R15,R9)</f>
        <v>908413932</v>
      </c>
    </row>
    <row r="43" spans="1:18" s="99" customFormat="1" ht="32.25" customHeight="1" x14ac:dyDescent="0.2">
      <c r="A43" s="703"/>
      <c r="B43" s="301" t="s">
        <v>700</v>
      </c>
      <c r="C43" s="726" t="s">
        <v>701</v>
      </c>
      <c r="D43" s="737">
        <f>SUM(Önkorm.!D317)</f>
        <v>348722000</v>
      </c>
      <c r="E43" s="302">
        <f>SUM(Önkorm.!E317)</f>
        <v>359967000</v>
      </c>
      <c r="F43" s="701">
        <v>350546000</v>
      </c>
      <c r="G43" s="737">
        <f>SUM('Polg. Hiv.'!D319)</f>
        <v>146229249</v>
      </c>
      <c r="H43" s="302">
        <f>SUM(H44:H45)</f>
        <v>157220007</v>
      </c>
      <c r="I43" s="701">
        <f>SUM(I44:I45)</f>
        <v>111188276</v>
      </c>
      <c r="J43" s="737">
        <f t="shared" ref="J43:O43" si="10">SUM(J44:J45)</f>
        <v>240184002</v>
      </c>
      <c r="K43" s="302">
        <f t="shared" si="10"/>
        <v>255316638</v>
      </c>
      <c r="L43" s="302">
        <f t="shared" si="10"/>
        <v>189347776</v>
      </c>
      <c r="M43" s="737">
        <f t="shared" si="10"/>
        <v>49807738</v>
      </c>
      <c r="N43" s="302">
        <f t="shared" si="10"/>
        <v>51889207</v>
      </c>
      <c r="O43" s="701">
        <f t="shared" si="10"/>
        <v>46011452</v>
      </c>
      <c r="P43" s="737">
        <f t="shared" ref="P43" si="11">SUM(D43,G43,J43,M43)</f>
        <v>784942989</v>
      </c>
      <c r="Q43" s="302">
        <f t="shared" ref="Q43:R43" si="12">SUM(E43,H43,K43,N43)</f>
        <v>824392852</v>
      </c>
      <c r="R43" s="701">
        <f t="shared" si="12"/>
        <v>697093504</v>
      </c>
    </row>
    <row r="44" spans="1:18" s="99" customFormat="1" ht="32.25" customHeight="1" x14ac:dyDescent="0.2">
      <c r="A44" s="703"/>
      <c r="B44" s="704" t="s">
        <v>678</v>
      </c>
      <c r="C44" s="726"/>
      <c r="D44" s="737">
        <f>SUM(Önkorm.!D306)</f>
        <v>339301000</v>
      </c>
      <c r="E44" s="302">
        <f>SUM(Önkorm.!E306)</f>
        <v>350546000</v>
      </c>
      <c r="F44" s="701">
        <v>350546000</v>
      </c>
      <c r="G44" s="737">
        <v>10259000</v>
      </c>
      <c r="H44" s="302">
        <f>SUM('Polg. Hiv.'!E308)</f>
        <v>11335000</v>
      </c>
      <c r="I44" s="701">
        <v>11335000</v>
      </c>
      <c r="J44" s="737">
        <v>9537000</v>
      </c>
      <c r="K44" s="302">
        <v>10821000</v>
      </c>
      <c r="L44" s="701">
        <v>10821000</v>
      </c>
      <c r="M44" s="737">
        <v>245000</v>
      </c>
      <c r="N44" s="302">
        <v>1328000</v>
      </c>
      <c r="O44" s="701">
        <v>1328000</v>
      </c>
      <c r="P44" s="737">
        <f t="shared" ref="P44:P45" si="13">SUM(D44,G44,J44,M44)</f>
        <v>359342000</v>
      </c>
      <c r="Q44" s="302">
        <f t="shared" ref="Q44:Q45" si="14">SUM(E44,H44,K44,N44)</f>
        <v>374030000</v>
      </c>
      <c r="R44" s="701">
        <f t="shared" ref="R44:R45" si="15">SUM(F44,I44,L44,O44)</f>
        <v>374030000</v>
      </c>
    </row>
    <row r="45" spans="1:18" s="99" customFormat="1" ht="32.25" customHeight="1" x14ac:dyDescent="0.2">
      <c r="A45" s="703"/>
      <c r="B45" s="704" t="s">
        <v>688</v>
      </c>
      <c r="C45" s="726"/>
      <c r="D45" s="737"/>
      <c r="E45" s="302"/>
      <c r="F45" s="701"/>
      <c r="G45" s="737">
        <f>SUM('04 KI ÖSSZ'!G52-'03 BE ÖSSZ'!G42-'03 BE ÖSSZ'!G44)</f>
        <v>135970249</v>
      </c>
      <c r="H45" s="302">
        <f>SUM('Polg. Hiv.'!E313)</f>
        <v>145885007</v>
      </c>
      <c r="I45" s="701">
        <v>99853276</v>
      </c>
      <c r="J45" s="737">
        <f>SUM('04 KI ÖSSZ'!J52-'03 BE ÖSSZ'!J42-'03 BE ÖSSZ'!J44)</f>
        <v>230647002</v>
      </c>
      <c r="K45" s="302">
        <f>SUM('04 KI ÖSSZ'!K52-'03 BE ÖSSZ'!K42-'03 BE ÖSSZ'!K44)</f>
        <v>244495638</v>
      </c>
      <c r="L45" s="701">
        <v>178526776</v>
      </c>
      <c r="M45" s="737">
        <f>SUM('04 KI ÖSSZ'!M52-'03 BE ÖSSZ'!M42-'03 BE ÖSSZ'!M44)</f>
        <v>49562738</v>
      </c>
      <c r="N45" s="302">
        <f>SUM('04 KI ÖSSZ'!N52-'03 BE ÖSSZ'!N42-'03 BE ÖSSZ'!N44)</f>
        <v>50561207</v>
      </c>
      <c r="O45" s="701">
        <v>44683452</v>
      </c>
      <c r="P45" s="737">
        <f t="shared" si="13"/>
        <v>416179989</v>
      </c>
      <c r="Q45" s="302">
        <f t="shared" si="14"/>
        <v>440941852</v>
      </c>
      <c r="R45" s="701">
        <f t="shared" si="15"/>
        <v>323063504</v>
      </c>
    </row>
    <row r="46" spans="1:18" s="99" customFormat="1" ht="32.25" customHeight="1" x14ac:dyDescent="0.2">
      <c r="A46" s="703"/>
      <c r="B46" s="301" t="s">
        <v>712</v>
      </c>
      <c r="C46" s="726" t="s">
        <v>713</v>
      </c>
      <c r="D46" s="737"/>
      <c r="E46" s="302"/>
      <c r="F46" s="701"/>
      <c r="G46" s="737"/>
      <c r="H46" s="302"/>
      <c r="I46" s="701"/>
      <c r="J46" s="737"/>
      <c r="K46" s="302"/>
      <c r="L46" s="701"/>
      <c r="M46" s="737"/>
      <c r="N46" s="302"/>
      <c r="O46" s="701"/>
      <c r="P46" s="737">
        <f t="shared" ref="P46:R48" si="16">SUM(M46,J46,G46,D46)</f>
        <v>0</v>
      </c>
      <c r="Q46" s="302">
        <f t="shared" si="16"/>
        <v>0</v>
      </c>
      <c r="R46" s="701">
        <f t="shared" si="16"/>
        <v>0</v>
      </c>
    </row>
    <row r="47" spans="1:18" s="99" customFormat="1" ht="32.25" customHeight="1" x14ac:dyDescent="0.2">
      <c r="A47" s="703"/>
      <c r="B47" s="304" t="s">
        <v>714</v>
      </c>
      <c r="C47" s="726" t="s">
        <v>715</v>
      </c>
      <c r="D47" s="737"/>
      <c r="E47" s="302"/>
      <c r="F47" s="738"/>
      <c r="G47" s="737"/>
      <c r="H47" s="302"/>
      <c r="I47" s="738"/>
      <c r="J47" s="737"/>
      <c r="K47" s="302"/>
      <c r="L47" s="738"/>
      <c r="M47" s="737"/>
      <c r="N47" s="302"/>
      <c r="O47" s="738"/>
      <c r="P47" s="737">
        <f t="shared" si="16"/>
        <v>0</v>
      </c>
      <c r="Q47" s="302">
        <f t="shared" si="16"/>
        <v>0</v>
      </c>
      <c r="R47" s="701">
        <f t="shared" si="16"/>
        <v>0</v>
      </c>
    </row>
    <row r="48" spans="1:18" s="99" customFormat="1" ht="32.25" customHeight="1" x14ac:dyDescent="0.2">
      <c r="A48" s="703"/>
      <c r="B48" s="301" t="s">
        <v>716</v>
      </c>
      <c r="C48" s="726" t="s">
        <v>717</v>
      </c>
      <c r="D48" s="737"/>
      <c r="E48" s="302"/>
      <c r="F48" s="701"/>
      <c r="G48" s="737"/>
      <c r="H48" s="302"/>
      <c r="I48" s="701"/>
      <c r="J48" s="737"/>
      <c r="K48" s="302"/>
      <c r="L48" s="701"/>
      <c r="M48" s="737"/>
      <c r="N48" s="302"/>
      <c r="O48" s="701"/>
      <c r="P48" s="737">
        <f t="shared" si="16"/>
        <v>0</v>
      </c>
      <c r="Q48" s="302">
        <f t="shared" si="16"/>
        <v>0</v>
      </c>
      <c r="R48" s="701">
        <f t="shared" si="16"/>
        <v>0</v>
      </c>
    </row>
    <row r="49" spans="1:18" s="100" customFormat="1" ht="32.25" customHeight="1" x14ac:dyDescent="0.2">
      <c r="A49" s="729"/>
      <c r="B49" s="724" t="s">
        <v>724</v>
      </c>
      <c r="C49" s="732" t="s">
        <v>725</v>
      </c>
      <c r="D49" s="739">
        <f>SUM(Önkorm.!D329)</f>
        <v>348722000</v>
      </c>
      <c r="E49" s="740">
        <f>SUM(Önkorm.!E329)</f>
        <v>359967000</v>
      </c>
      <c r="F49" s="741">
        <f>SUM(F43:F48)</f>
        <v>701092000</v>
      </c>
      <c r="G49" s="739">
        <f>SUM(G43,G46,G47,G48)</f>
        <v>146229249</v>
      </c>
      <c r="H49" s="740">
        <f>SUM(H43,H46,H47,H48)</f>
        <v>157220007</v>
      </c>
      <c r="I49" s="741">
        <f>SUM(I43:I48)</f>
        <v>222376552</v>
      </c>
      <c r="J49" s="739">
        <f>SUM(J43,J46,J47,J48)</f>
        <v>240184002</v>
      </c>
      <c r="K49" s="740">
        <f>SUM(K43,K46,K47,K48)</f>
        <v>255316638</v>
      </c>
      <c r="L49" s="741">
        <f>SUM(L43:L48)</f>
        <v>378695552</v>
      </c>
      <c r="M49" s="739">
        <f>SUM(M43,M46,M47,M48)</f>
        <v>49807738</v>
      </c>
      <c r="N49" s="740">
        <f>SUM(N43,N46,N47,N48)</f>
        <v>51889207</v>
      </c>
      <c r="O49" s="741">
        <f>SUM(O43:O48)</f>
        <v>92022904</v>
      </c>
      <c r="P49" s="739">
        <f>SUM(P43,P46,P47,P48)</f>
        <v>784942989</v>
      </c>
      <c r="Q49" s="740">
        <f>SUM(Q43,Q46,Q47,Q48)</f>
        <v>824392852</v>
      </c>
      <c r="R49" s="741">
        <f>SUM(R43,R46,R47,R48)</f>
        <v>697093504</v>
      </c>
    </row>
    <row r="50" spans="1:18" s="100" customFormat="1" ht="32.25" customHeight="1" x14ac:dyDescent="0.2">
      <c r="A50" s="729"/>
      <c r="B50" s="724" t="s">
        <v>1535</v>
      </c>
      <c r="C50" s="732" t="s">
        <v>727</v>
      </c>
      <c r="D50" s="745">
        <f>SUM(Önkorm.!D331)</f>
        <v>1244147732</v>
      </c>
      <c r="E50" s="305">
        <f>SUM(Önkorm.!E331)</f>
        <v>1491803727</v>
      </c>
      <c r="F50" s="746">
        <f>SUM(F9,F15,F22,F23,F35,F49)</f>
        <v>1601770794</v>
      </c>
      <c r="G50" s="745">
        <f>SUM(G9,G15,G22,G23,G29,G35,G41,G49)</f>
        <v>146549249</v>
      </c>
      <c r="H50" s="305">
        <f>SUM(H9,H15,H22,H23,H29,H35,H41,H49)</f>
        <v>158970986</v>
      </c>
      <c r="I50" s="746">
        <f>SUM(I9,I15,I22,I23,I35,I49)</f>
        <v>223849104</v>
      </c>
      <c r="J50" s="758">
        <f>SUM(J9,J15,J22,J23,J29,J35,J41,J49)</f>
        <v>252801452</v>
      </c>
      <c r="K50" s="759">
        <f>SUM(K9,K15,K22,K23,K29,K35,K41,K49)</f>
        <v>262197638</v>
      </c>
      <c r="L50" s="746">
        <f>SUM(L9,L15,L22,L23,L35,L49)</f>
        <v>384081604</v>
      </c>
      <c r="M50" s="745">
        <f>SUM(M9,M15,M22,M23,M29,M35,M41,M49)</f>
        <v>51757738</v>
      </c>
      <c r="N50" s="305">
        <f>SUM(N9,N15,N22,N23,N29,N35,N41,N49)</f>
        <v>52927738</v>
      </c>
      <c r="O50" s="746">
        <f>SUM(O9,O15,O22,O23,O35,O49)</f>
        <v>92899438</v>
      </c>
      <c r="P50" s="1521"/>
      <c r="Q50" s="1522"/>
      <c r="R50" s="1523"/>
    </row>
    <row r="51" spans="1:18" s="280" customFormat="1" ht="32.25" customHeight="1" x14ac:dyDescent="0.2">
      <c r="A51" s="715"/>
      <c r="B51" s="306" t="s">
        <v>1540</v>
      </c>
      <c r="C51" s="735"/>
      <c r="D51" s="764"/>
      <c r="E51" s="307"/>
      <c r="F51" s="765"/>
      <c r="G51" s="747">
        <f>SUM(G45)</f>
        <v>135970249</v>
      </c>
      <c r="H51" s="308">
        <f t="shared" ref="H51:O51" si="17">SUM(H45)</f>
        <v>145885007</v>
      </c>
      <c r="I51" s="748">
        <f t="shared" si="17"/>
        <v>99853276</v>
      </c>
      <c r="J51" s="747">
        <f t="shared" si="17"/>
        <v>230647002</v>
      </c>
      <c r="K51" s="308">
        <f t="shared" si="17"/>
        <v>244495638</v>
      </c>
      <c r="L51" s="748">
        <f t="shared" si="17"/>
        <v>178526776</v>
      </c>
      <c r="M51" s="747">
        <f t="shared" si="17"/>
        <v>49562738</v>
      </c>
      <c r="N51" s="308">
        <f t="shared" si="17"/>
        <v>50561207</v>
      </c>
      <c r="O51" s="748">
        <f t="shared" si="17"/>
        <v>44683452</v>
      </c>
      <c r="P51" s="737">
        <f t="shared" ref="P51:P52" si="18">SUM(D51,G51,J51,M51)</f>
        <v>416179989</v>
      </c>
      <c r="Q51" s="302">
        <f t="shared" ref="Q51:Q52" si="19">SUM(E51,H51,K51,N51)</f>
        <v>440941852</v>
      </c>
      <c r="R51" s="701">
        <f t="shared" ref="R51:R52" si="20">SUM(F51,I51,L51,O51)</f>
        <v>323063504</v>
      </c>
    </row>
    <row r="52" spans="1:18" s="99" customFormat="1" ht="30" customHeight="1" thickBot="1" x14ac:dyDescent="0.25">
      <c r="A52" s="716"/>
      <c r="B52" s="717" t="s">
        <v>1691</v>
      </c>
      <c r="C52" s="736"/>
      <c r="D52" s="752">
        <f>SUM(D50-D51)</f>
        <v>1244147732</v>
      </c>
      <c r="E52" s="718">
        <f t="shared" ref="E52:O52" si="21">SUM(E50-E51)</f>
        <v>1491803727</v>
      </c>
      <c r="F52" s="721">
        <f t="shared" si="21"/>
        <v>1601770794</v>
      </c>
      <c r="G52" s="749">
        <f t="shared" si="21"/>
        <v>10579000</v>
      </c>
      <c r="H52" s="719">
        <f t="shared" si="21"/>
        <v>13085979</v>
      </c>
      <c r="I52" s="750">
        <f t="shared" si="21"/>
        <v>123995828</v>
      </c>
      <c r="J52" s="760">
        <f t="shared" si="21"/>
        <v>22154450</v>
      </c>
      <c r="K52" s="720">
        <f t="shared" si="21"/>
        <v>17702000</v>
      </c>
      <c r="L52" s="761">
        <f t="shared" si="21"/>
        <v>205554828</v>
      </c>
      <c r="M52" s="751">
        <f t="shared" si="21"/>
        <v>2195000</v>
      </c>
      <c r="N52" s="719">
        <f t="shared" si="21"/>
        <v>2366531</v>
      </c>
      <c r="O52" s="750">
        <f t="shared" si="21"/>
        <v>48215986</v>
      </c>
      <c r="P52" s="752">
        <f t="shared" si="18"/>
        <v>1279076182</v>
      </c>
      <c r="Q52" s="718">
        <f t="shared" si="19"/>
        <v>1524958237</v>
      </c>
      <c r="R52" s="721">
        <f t="shared" si="20"/>
        <v>1979537436</v>
      </c>
    </row>
    <row r="53" spans="1:18" ht="30" customHeight="1" thickTop="1" x14ac:dyDescent="0.2">
      <c r="A53" s="705"/>
      <c r="B53" s="706"/>
      <c r="C53" s="707"/>
      <c r="D53" s="708"/>
      <c r="E53" s="709"/>
      <c r="F53" s="698"/>
      <c r="G53" s="710"/>
      <c r="H53" s="711"/>
      <c r="I53" s="102"/>
      <c r="J53" s="712"/>
      <c r="K53" s="713"/>
      <c r="L53" s="714"/>
      <c r="M53" s="103"/>
      <c r="N53" s="711"/>
      <c r="O53" s="102"/>
      <c r="P53" s="103"/>
      <c r="Q53" s="281"/>
      <c r="R53" s="102"/>
    </row>
  </sheetData>
  <mergeCells count="9">
    <mergeCell ref="P50:R50"/>
    <mergeCell ref="J1:L1"/>
    <mergeCell ref="M1:O1"/>
    <mergeCell ref="P1:R1"/>
    <mergeCell ref="A1:A2"/>
    <mergeCell ref="B1:B2"/>
    <mergeCell ref="C1:C2"/>
    <mergeCell ref="D1:F1"/>
    <mergeCell ref="G1:I1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33" fitToHeight="0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S63"/>
  <sheetViews>
    <sheetView view="pageBreakPreview" zoomScale="70" zoomScaleNormal="70" zoomScaleSheetLayoutView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6" sqref="F26"/>
    </sheetView>
  </sheetViews>
  <sheetFormatPr defaultColWidth="9.140625" defaultRowHeight="30" customHeight="1" outlineLevelCol="1" x14ac:dyDescent="0.2"/>
  <cols>
    <col min="1" max="1" width="5.5703125" style="143" customWidth="1"/>
    <col min="2" max="2" width="70.7109375" style="91" customWidth="1"/>
    <col min="3" max="3" width="8.140625" style="144" customWidth="1"/>
    <col min="4" max="4" width="25.140625" style="132" customWidth="1"/>
    <col min="5" max="5" width="25.140625" style="101" customWidth="1"/>
    <col min="6" max="6" width="25.140625" style="101" customWidth="1" outlineLevel="1"/>
    <col min="7" max="7" width="25.140625" style="133" customWidth="1"/>
    <col min="8" max="8" width="25.140625" style="119" customWidth="1"/>
    <col min="9" max="9" width="25.140625" style="119" customWidth="1" outlineLevel="1"/>
    <col min="10" max="10" width="25.140625" style="123" customWidth="1"/>
    <col min="11" max="11" width="25.140625" style="119" customWidth="1"/>
    <col min="12" max="12" width="25.140625" style="119" customWidth="1" outlineLevel="1"/>
    <col min="13" max="13" width="25.140625" style="123" customWidth="1"/>
    <col min="14" max="14" width="25.140625" style="121" customWidth="1"/>
    <col min="15" max="15" width="25.140625" style="119" customWidth="1" outlineLevel="1"/>
    <col min="16" max="16" width="25.140625" style="134" customWidth="1"/>
    <col min="17" max="17" width="25.140625" style="135" customWidth="1"/>
    <col min="18" max="18" width="25.140625" style="135" customWidth="1" outlineLevel="1"/>
    <col min="19" max="16384" width="9.140625" style="119"/>
  </cols>
  <sheetData>
    <row r="1" spans="1:19" s="113" customFormat="1" ht="43.5" customHeight="1" thickTop="1" x14ac:dyDescent="0.2">
      <c r="A1" s="1539" t="s">
        <v>48</v>
      </c>
      <c r="B1" s="1541" t="s">
        <v>49</v>
      </c>
      <c r="C1" s="1543" t="s">
        <v>50</v>
      </c>
      <c r="D1" s="1545" t="s">
        <v>16</v>
      </c>
      <c r="E1" s="1546"/>
      <c r="F1" s="1547"/>
      <c r="G1" s="1548" t="s">
        <v>23</v>
      </c>
      <c r="H1" s="1549"/>
      <c r="I1" s="1550"/>
      <c r="J1" s="1536" t="s">
        <v>35</v>
      </c>
      <c r="K1" s="1537"/>
      <c r="L1" s="1538"/>
      <c r="M1" s="1536" t="s">
        <v>51</v>
      </c>
      <c r="N1" s="1537"/>
      <c r="O1" s="1538"/>
      <c r="P1" s="1536" t="s">
        <v>52</v>
      </c>
      <c r="Q1" s="1537"/>
      <c r="R1" s="1538"/>
      <c r="S1" s="766"/>
    </row>
    <row r="2" spans="1:19" s="114" customFormat="1" ht="43.5" customHeight="1" thickBot="1" x14ac:dyDescent="0.25">
      <c r="A2" s="1540"/>
      <c r="B2" s="1542"/>
      <c r="C2" s="1544"/>
      <c r="D2" s="855" t="s">
        <v>1</v>
      </c>
      <c r="E2" s="856" t="s">
        <v>728</v>
      </c>
      <c r="F2" s="857" t="s">
        <v>54</v>
      </c>
      <c r="G2" s="855" t="s">
        <v>1</v>
      </c>
      <c r="H2" s="858" t="s">
        <v>728</v>
      </c>
      <c r="I2" s="859" t="s">
        <v>54</v>
      </c>
      <c r="J2" s="855" t="s">
        <v>1</v>
      </c>
      <c r="K2" s="858" t="s">
        <v>728</v>
      </c>
      <c r="L2" s="859" t="s">
        <v>54</v>
      </c>
      <c r="M2" s="855" t="s">
        <v>1</v>
      </c>
      <c r="N2" s="858" t="s">
        <v>2</v>
      </c>
      <c r="O2" s="859" t="s">
        <v>54</v>
      </c>
      <c r="P2" s="855" t="s">
        <v>1</v>
      </c>
      <c r="Q2" s="856" t="s">
        <v>728</v>
      </c>
      <c r="R2" s="857" t="s">
        <v>54</v>
      </c>
      <c r="S2" s="767"/>
    </row>
    <row r="3" spans="1:19" s="115" customFormat="1" ht="35.25" customHeight="1" thickTop="1" x14ac:dyDescent="0.2">
      <c r="A3" s="845" t="s">
        <v>87</v>
      </c>
      <c r="B3" s="846" t="s">
        <v>1232</v>
      </c>
      <c r="C3" s="847" t="s">
        <v>766</v>
      </c>
      <c r="D3" s="848">
        <f>SUM(Önkorm.!D347)</f>
        <v>13317300</v>
      </c>
      <c r="E3" s="849">
        <f>SUM(Önkorm.!E347)</f>
        <v>15466671</v>
      </c>
      <c r="F3" s="850">
        <v>11864287</v>
      </c>
      <c r="G3" s="848">
        <f>SUM('Polg. Hiv.'!D349)</f>
        <v>99036118</v>
      </c>
      <c r="H3" s="851">
        <v>99036118</v>
      </c>
      <c r="I3" s="850">
        <v>69944940</v>
      </c>
      <c r="J3" s="848">
        <f>SUM(Óvoda!D346)</f>
        <v>163733427</v>
      </c>
      <c r="K3" s="851">
        <f>SUM(Óvoda!E346)</f>
        <v>163171827</v>
      </c>
      <c r="L3" s="850">
        <v>118577488</v>
      </c>
      <c r="M3" s="848">
        <f>SUM('Műv. Ház'!D344)</f>
        <v>12041447</v>
      </c>
      <c r="N3" s="851">
        <f>SUM('Műv. Ház'!E344)</f>
        <v>12065715</v>
      </c>
      <c r="O3" s="850">
        <v>9783271</v>
      </c>
      <c r="P3" s="852">
        <f t="shared" ref="P3" si="0">SUM(D3,G3,J3,M3)</f>
        <v>288128292</v>
      </c>
      <c r="Q3" s="853">
        <f t="shared" ref="Q3:R4" si="1">SUM(E3,H3,K3,N3)</f>
        <v>289740331</v>
      </c>
      <c r="R3" s="854">
        <f t="shared" si="1"/>
        <v>210169986</v>
      </c>
      <c r="S3" s="768"/>
    </row>
    <row r="4" spans="1:19" s="115" customFormat="1" ht="30" customHeight="1" x14ac:dyDescent="0.2">
      <c r="A4" s="769" t="s">
        <v>99</v>
      </c>
      <c r="B4" s="770" t="s">
        <v>1233</v>
      </c>
      <c r="C4" s="773" t="s">
        <v>773</v>
      </c>
      <c r="D4" s="791">
        <f>SUM(Önkorm.!D351)</f>
        <v>22795140</v>
      </c>
      <c r="E4" s="771">
        <f>SUM(Önkorm.!E351)</f>
        <v>25992660</v>
      </c>
      <c r="F4" s="738">
        <v>18019483</v>
      </c>
      <c r="G4" s="791">
        <f>SUM('Polg. Hiv.'!D353)</f>
        <v>1200000</v>
      </c>
      <c r="H4" s="315">
        <v>1200000</v>
      </c>
      <c r="I4" s="738">
        <v>137939</v>
      </c>
      <c r="J4" s="791">
        <f>SUM(Óvoda!D350)</f>
        <v>0</v>
      </c>
      <c r="K4" s="315">
        <f>SUM(Óvoda!E350)</f>
        <v>561600</v>
      </c>
      <c r="L4" s="738">
        <v>561600</v>
      </c>
      <c r="M4" s="791">
        <f>SUM('Műv. Ház'!D348)</f>
        <v>1500000</v>
      </c>
      <c r="N4" s="315">
        <f>SUM('Műv. Ház'!E348)</f>
        <v>1475732</v>
      </c>
      <c r="O4" s="738">
        <v>1475732</v>
      </c>
      <c r="P4" s="796">
        <f t="shared" ref="P4:Q4" si="2">SUM(D4,G4,J4,M4)</f>
        <v>25495140</v>
      </c>
      <c r="Q4" s="309">
        <f t="shared" si="2"/>
        <v>29229992</v>
      </c>
      <c r="R4" s="772">
        <f t="shared" si="1"/>
        <v>20194754</v>
      </c>
      <c r="S4" s="768"/>
    </row>
    <row r="5" spans="1:19" s="117" customFormat="1" ht="30" customHeight="1" x14ac:dyDescent="0.2">
      <c r="A5" s="774" t="s">
        <v>102</v>
      </c>
      <c r="B5" s="734" t="s">
        <v>1460</v>
      </c>
      <c r="C5" s="775" t="s">
        <v>774</v>
      </c>
      <c r="D5" s="792">
        <f>SUM(D3:D4)</f>
        <v>36112440</v>
      </c>
      <c r="E5" s="793">
        <f>SUM(E4,E3)</f>
        <v>41459331</v>
      </c>
      <c r="F5" s="794">
        <f>SUM(F3:F4)</f>
        <v>29883770</v>
      </c>
      <c r="G5" s="792">
        <f>SUM(G4,G3)</f>
        <v>100236118</v>
      </c>
      <c r="H5" s="793">
        <f>SUM(H4,H3)</f>
        <v>100236118</v>
      </c>
      <c r="I5" s="794">
        <f>SUM(I3:I4)</f>
        <v>70082879</v>
      </c>
      <c r="J5" s="792">
        <f>SUM(J4,J3)</f>
        <v>163733427</v>
      </c>
      <c r="K5" s="793">
        <f>SUM(K4,K3)</f>
        <v>163733427</v>
      </c>
      <c r="L5" s="794">
        <f>SUM(L3:L4)</f>
        <v>119139088</v>
      </c>
      <c r="M5" s="792">
        <f>SUM(M4,M3)</f>
        <v>13541447</v>
      </c>
      <c r="N5" s="793">
        <f>SUM(N4,N3)</f>
        <v>13541447</v>
      </c>
      <c r="O5" s="794">
        <f>SUM(O3:O4)</f>
        <v>11259003</v>
      </c>
      <c r="P5" s="792">
        <f>SUM(P4,P3)</f>
        <v>313623432</v>
      </c>
      <c r="Q5" s="793">
        <f>SUM(Q4,Q3)</f>
        <v>318970323</v>
      </c>
      <c r="R5" s="794">
        <f>SUM(R4,R3)</f>
        <v>230364740</v>
      </c>
      <c r="S5" s="116"/>
    </row>
    <row r="6" spans="1:19" s="117" customFormat="1" ht="30" customHeight="1" x14ac:dyDescent="0.2">
      <c r="A6" s="774">
        <v>21</v>
      </c>
      <c r="B6" s="734" t="s">
        <v>1461</v>
      </c>
      <c r="C6" s="775" t="s">
        <v>775</v>
      </c>
      <c r="D6" s="792">
        <f>SUM(Önkorm.!D354)</f>
        <v>9970509</v>
      </c>
      <c r="E6" s="793">
        <f>SUM(Önkorm.!E354)</f>
        <v>11970509</v>
      </c>
      <c r="F6" s="794">
        <v>10777708</v>
      </c>
      <c r="G6" s="792">
        <f>SUM('Polg. Hiv.'!D356)</f>
        <v>27842131</v>
      </c>
      <c r="H6" s="793">
        <f>SUM('Polg. Hiv.'!E356)</f>
        <v>27842132</v>
      </c>
      <c r="I6" s="794">
        <v>19986277</v>
      </c>
      <c r="J6" s="792">
        <f>SUM(Óvoda!D353)</f>
        <v>48130025</v>
      </c>
      <c r="K6" s="793">
        <f>SUM(Óvoda!E353)</f>
        <v>48130025</v>
      </c>
      <c r="L6" s="794">
        <v>34411382</v>
      </c>
      <c r="M6" s="792">
        <v>3596291</v>
      </c>
      <c r="N6" s="793">
        <f>SUM('Műv. Ház'!E351)</f>
        <v>3596291</v>
      </c>
      <c r="O6" s="794">
        <v>2967472</v>
      </c>
      <c r="P6" s="792">
        <f t="shared" ref="P6:R21" si="3">SUM(D6,G6,J6,M6)</f>
        <v>89538956</v>
      </c>
      <c r="Q6" s="793">
        <f t="shared" si="3"/>
        <v>91538957</v>
      </c>
      <c r="R6" s="794">
        <f t="shared" si="3"/>
        <v>68142839</v>
      </c>
      <c r="S6" s="116"/>
    </row>
    <row r="7" spans="1:19" s="115" customFormat="1" ht="30" customHeight="1" x14ac:dyDescent="0.2">
      <c r="A7" s="769" t="s">
        <v>793</v>
      </c>
      <c r="B7" s="303" t="s">
        <v>1462</v>
      </c>
      <c r="C7" s="773" t="s">
        <v>794</v>
      </c>
      <c r="D7" s="791">
        <f>SUM(Önkorm.!D366)</f>
        <v>1100000</v>
      </c>
      <c r="E7" s="315">
        <f>SUM(Önkorm.!E366)</f>
        <v>1800000</v>
      </c>
      <c r="F7" s="738">
        <v>1083451</v>
      </c>
      <c r="G7" s="791">
        <f>SUM('Polg. Hiv.'!D368)</f>
        <v>3500000</v>
      </c>
      <c r="H7" s="315">
        <f>SUM('Polg. Hiv.'!E368)</f>
        <v>3500000</v>
      </c>
      <c r="I7" s="738">
        <v>1506307</v>
      </c>
      <c r="J7" s="791">
        <f>SUM(Óvoda!D365)</f>
        <v>3830000</v>
      </c>
      <c r="K7" s="315">
        <f>SUM(Óvoda!E365)</f>
        <v>2630000</v>
      </c>
      <c r="L7" s="738">
        <v>1218580</v>
      </c>
      <c r="M7" s="791">
        <f>SUM('Műv. Ház'!D363)</f>
        <v>12450000</v>
      </c>
      <c r="N7" s="315">
        <f>SUM('Műv. Ház'!E363)</f>
        <v>4500000</v>
      </c>
      <c r="O7" s="738">
        <v>2951569</v>
      </c>
      <c r="P7" s="796">
        <f t="shared" ref="P7:Q8" si="4">SUM(D7,G7,J7,M7)</f>
        <v>20880000</v>
      </c>
      <c r="Q7" s="309">
        <f t="shared" si="4"/>
        <v>12430000</v>
      </c>
      <c r="R7" s="772">
        <f t="shared" si="3"/>
        <v>6759907</v>
      </c>
      <c r="S7" s="768"/>
    </row>
    <row r="8" spans="1:19" s="115" customFormat="1" ht="30" customHeight="1" x14ac:dyDescent="0.2">
      <c r="A8" s="769" t="s">
        <v>133</v>
      </c>
      <c r="B8" s="303" t="s">
        <v>1463</v>
      </c>
      <c r="C8" s="773" t="s">
        <v>799</v>
      </c>
      <c r="D8" s="791">
        <f>SUM(Önkorm.!D369)</f>
        <v>1630000</v>
      </c>
      <c r="E8" s="315">
        <f>SUM(Önkorm.!E369)</f>
        <v>4700000</v>
      </c>
      <c r="F8" s="738">
        <v>2987195</v>
      </c>
      <c r="G8" s="791">
        <f>SUM('Polg. Hiv.'!D371)</f>
        <v>2651000</v>
      </c>
      <c r="H8" s="315">
        <f>SUM('Polg. Hiv.'!E371)</f>
        <v>6500000</v>
      </c>
      <c r="I8" s="804">
        <v>4453910</v>
      </c>
      <c r="J8" s="791">
        <v>400000</v>
      </c>
      <c r="K8" s="315">
        <f>SUM(Óvoda!E368)</f>
        <v>0</v>
      </c>
      <c r="L8" s="738">
        <v>0</v>
      </c>
      <c r="M8" s="791">
        <f>SUM('Műv. Ház'!D366)</f>
        <v>380000</v>
      </c>
      <c r="N8" s="315">
        <f>SUM('Műv. Ház'!E366)</f>
        <v>470000</v>
      </c>
      <c r="O8" s="738">
        <v>346132</v>
      </c>
      <c r="P8" s="796">
        <f t="shared" si="4"/>
        <v>5061000</v>
      </c>
      <c r="Q8" s="309">
        <f t="shared" si="4"/>
        <v>11670000</v>
      </c>
      <c r="R8" s="772">
        <f t="shared" si="3"/>
        <v>7787237</v>
      </c>
      <c r="S8" s="768"/>
    </row>
    <row r="9" spans="1:19" s="115" customFormat="1" ht="30" customHeight="1" x14ac:dyDescent="0.2">
      <c r="A9" s="769">
        <v>45</v>
      </c>
      <c r="B9" s="303" t="s">
        <v>1464</v>
      </c>
      <c r="C9" s="773" t="s">
        <v>817</v>
      </c>
      <c r="D9" s="791">
        <f>SUM(Önkorm.!D379)</f>
        <v>56600000</v>
      </c>
      <c r="E9" s="315">
        <f>SUM(Önkorm.!E379)</f>
        <v>88123000</v>
      </c>
      <c r="F9" s="738">
        <v>64440801</v>
      </c>
      <c r="G9" s="791">
        <f>SUM('Polg. Hiv.'!D381)</f>
        <v>6900000</v>
      </c>
      <c r="H9" s="315">
        <f>SUM('Polg. Hiv.'!E381)</f>
        <v>12850000</v>
      </c>
      <c r="I9" s="738">
        <v>9810948</v>
      </c>
      <c r="J9" s="791">
        <f>SUM(Óvoda!D378)</f>
        <v>28388000</v>
      </c>
      <c r="K9" s="315">
        <f>SUM(Óvoda!E378)</f>
        <v>34440000</v>
      </c>
      <c r="L9" s="738">
        <v>25066816</v>
      </c>
      <c r="M9" s="791">
        <f>SUM('Műv. Ház'!D376)</f>
        <v>21020000</v>
      </c>
      <c r="N9" s="315">
        <f>SUM('Műv. Ház'!E376)</f>
        <v>24600000</v>
      </c>
      <c r="O9" s="738">
        <v>20977093</v>
      </c>
      <c r="P9" s="796">
        <f t="shared" ref="P9:Q9" si="5">SUM(D9,G9,J9,M9)</f>
        <v>112908000</v>
      </c>
      <c r="Q9" s="309">
        <f t="shared" si="5"/>
        <v>160013000</v>
      </c>
      <c r="R9" s="772">
        <f t="shared" si="3"/>
        <v>120295658</v>
      </c>
      <c r="S9" s="768"/>
    </row>
    <row r="10" spans="1:19" s="115" customFormat="1" ht="30" customHeight="1" x14ac:dyDescent="0.2">
      <c r="A10" s="769">
        <v>48</v>
      </c>
      <c r="B10" s="303" t="s">
        <v>1465</v>
      </c>
      <c r="C10" s="773" t="s">
        <v>822</v>
      </c>
      <c r="D10" s="791">
        <f>SUM(Önkorm.!D382)</f>
        <v>0</v>
      </c>
      <c r="E10" s="315">
        <f>SUM(Önkorm.!E382)</f>
        <v>8235000</v>
      </c>
      <c r="F10" s="738">
        <v>5855910</v>
      </c>
      <c r="G10" s="791">
        <f>SUM('Polg. Hiv.'!D384)</f>
        <v>120000</v>
      </c>
      <c r="H10" s="315">
        <f>SUM('Polg. Hiv.'!E384)</f>
        <v>120000</v>
      </c>
      <c r="I10" s="738">
        <v>58337</v>
      </c>
      <c r="J10" s="791">
        <f>SUM(Óvoda!D381)</f>
        <v>20000</v>
      </c>
      <c r="K10" s="315">
        <f>SUM(Óvoda!E381)</f>
        <v>20000</v>
      </c>
      <c r="L10" s="738">
        <v>13724</v>
      </c>
      <c r="M10" s="791">
        <f>SUM('Műv. Ház'!D379)</f>
        <v>720000</v>
      </c>
      <c r="N10" s="315">
        <f>SUM('Műv. Ház'!E379)</f>
        <v>920000</v>
      </c>
      <c r="O10" s="738">
        <v>713208</v>
      </c>
      <c r="P10" s="796">
        <f t="shared" ref="P10:Q12" si="6">SUM(D10,G10,J10,M10)</f>
        <v>860000</v>
      </c>
      <c r="Q10" s="309">
        <f t="shared" si="6"/>
        <v>9295000</v>
      </c>
      <c r="R10" s="772">
        <f t="shared" si="3"/>
        <v>6641179</v>
      </c>
      <c r="S10" s="768"/>
    </row>
    <row r="11" spans="1:19" s="115" customFormat="1" ht="30" customHeight="1" x14ac:dyDescent="0.2">
      <c r="A11" s="769">
        <v>59</v>
      </c>
      <c r="B11" s="303" t="s">
        <v>1466</v>
      </c>
      <c r="C11" s="773" t="s">
        <v>839</v>
      </c>
      <c r="D11" s="791">
        <f>SUM(Önkorm.!D393)</f>
        <v>114000000</v>
      </c>
      <c r="E11" s="315">
        <f>SUM(Önkorm.!E393)</f>
        <v>82705000</v>
      </c>
      <c r="F11" s="738">
        <v>75984473</v>
      </c>
      <c r="G11" s="791">
        <f>SUM('Polg. Hiv.'!D395)</f>
        <v>5300000</v>
      </c>
      <c r="H11" s="315">
        <f>SUM('Polg. Hiv.'!E395)</f>
        <v>5421000</v>
      </c>
      <c r="I11" s="738">
        <v>3433329</v>
      </c>
      <c r="J11" s="791">
        <f>SUM(Óvoda!D392)</f>
        <v>8300000</v>
      </c>
      <c r="K11" s="315">
        <f>SUM(Óvoda!E392)</f>
        <v>10300000</v>
      </c>
      <c r="L11" s="738">
        <v>7094037</v>
      </c>
      <c r="M11" s="791">
        <f>SUM('Műv. Ház'!D390)</f>
        <v>50000</v>
      </c>
      <c r="N11" s="315">
        <f>SUM('Műv. Ház'!E390)</f>
        <v>5300000</v>
      </c>
      <c r="O11" s="738">
        <v>4708355</v>
      </c>
      <c r="P11" s="796">
        <f t="shared" si="6"/>
        <v>127650000</v>
      </c>
      <c r="Q11" s="309">
        <f t="shared" si="6"/>
        <v>103726000</v>
      </c>
      <c r="R11" s="772">
        <f t="shared" si="3"/>
        <v>91220194</v>
      </c>
      <c r="S11" s="768"/>
    </row>
    <row r="12" spans="1:19" s="117" customFormat="1" ht="30" customHeight="1" x14ac:dyDescent="0.2">
      <c r="A12" s="774">
        <v>60</v>
      </c>
      <c r="B12" s="734" t="s">
        <v>1467</v>
      </c>
      <c r="C12" s="775" t="s">
        <v>840</v>
      </c>
      <c r="D12" s="792">
        <f>SUM(D7+D8+D9+D10+D11)</f>
        <v>173330000</v>
      </c>
      <c r="E12" s="793">
        <f>SUM(E7+E8+E9+E10+E11)</f>
        <v>185563000</v>
      </c>
      <c r="F12" s="794">
        <f>SUM(F7:F11)</f>
        <v>150351830</v>
      </c>
      <c r="G12" s="792">
        <f>SUM('Polg. Hiv.'!D396)</f>
        <v>18471000</v>
      </c>
      <c r="H12" s="793">
        <f>SUM(H7:H11)</f>
        <v>28391000</v>
      </c>
      <c r="I12" s="794">
        <f>SUM(I7:I11)</f>
        <v>19262831</v>
      </c>
      <c r="J12" s="792">
        <f>SUM(J7+J8+J9+J10+J11)</f>
        <v>40938000</v>
      </c>
      <c r="K12" s="793">
        <f>SUM(K7+K8+K9+K10+K11)</f>
        <v>47390000</v>
      </c>
      <c r="L12" s="794">
        <f>SUM(L7:L11)</f>
        <v>33393157</v>
      </c>
      <c r="M12" s="792">
        <f>SUM(M7+M8+M9+M10+M11)</f>
        <v>34620000</v>
      </c>
      <c r="N12" s="793">
        <f>SUM(N7+N8+N9+N10+N11)</f>
        <v>35790000</v>
      </c>
      <c r="O12" s="794">
        <f>SUM(O7:O11)</f>
        <v>29696357</v>
      </c>
      <c r="P12" s="792">
        <f t="shared" si="6"/>
        <v>267359000</v>
      </c>
      <c r="Q12" s="793">
        <f t="shared" si="6"/>
        <v>297134000</v>
      </c>
      <c r="R12" s="794">
        <f t="shared" si="3"/>
        <v>232704175</v>
      </c>
      <c r="S12" s="116"/>
    </row>
    <row r="13" spans="1:19" ht="30" customHeight="1" x14ac:dyDescent="0.2">
      <c r="A13" s="769">
        <v>61</v>
      </c>
      <c r="B13" s="776" t="s">
        <v>841</v>
      </c>
      <c r="C13" s="773" t="s">
        <v>842</v>
      </c>
      <c r="D13" s="795">
        <f>SUM(Önkorm.!D396)</f>
        <v>0</v>
      </c>
      <c r="E13" s="313">
        <f>SUM(Önkorm.!E396)</f>
        <v>0</v>
      </c>
      <c r="F13" s="738"/>
      <c r="G13" s="795"/>
      <c r="H13" s="302"/>
      <c r="I13" s="738"/>
      <c r="J13" s="795"/>
      <c r="K13" s="313"/>
      <c r="L13" s="738"/>
      <c r="M13" s="795"/>
      <c r="N13" s="302"/>
      <c r="O13" s="738"/>
      <c r="P13" s="796">
        <f t="shared" ref="P13:Q15" si="7">SUM(D13,G13,J13,M13)</f>
        <v>0</v>
      </c>
      <c r="Q13" s="309">
        <f t="shared" si="7"/>
        <v>0</v>
      </c>
      <c r="R13" s="772">
        <f t="shared" si="3"/>
        <v>0</v>
      </c>
      <c r="S13" s="118"/>
    </row>
    <row r="14" spans="1:19" ht="30" customHeight="1" x14ac:dyDescent="0.2">
      <c r="A14" s="769">
        <v>62</v>
      </c>
      <c r="B14" s="776" t="s">
        <v>1496</v>
      </c>
      <c r="C14" s="777" t="s">
        <v>843</v>
      </c>
      <c r="D14" s="796">
        <f>SUM(Önkorm.!D397)</f>
        <v>0</v>
      </c>
      <c r="E14" s="309">
        <f>SUM(Önkorm.!E397)</f>
        <v>1800000</v>
      </c>
      <c r="F14" s="772">
        <v>719200</v>
      </c>
      <c r="G14" s="796"/>
      <c r="H14" s="309"/>
      <c r="I14" s="772"/>
      <c r="J14" s="796"/>
      <c r="K14" s="309"/>
      <c r="L14" s="772"/>
      <c r="M14" s="796"/>
      <c r="N14" s="309"/>
      <c r="O14" s="772"/>
      <c r="P14" s="796">
        <f t="shared" si="7"/>
        <v>0</v>
      </c>
      <c r="Q14" s="309">
        <f t="shared" si="7"/>
        <v>1800000</v>
      </c>
      <c r="R14" s="772">
        <f t="shared" si="3"/>
        <v>719200</v>
      </c>
      <c r="S14" s="118"/>
    </row>
    <row r="15" spans="1:19" ht="30" customHeight="1" x14ac:dyDescent="0.2">
      <c r="A15" s="769">
        <v>74</v>
      </c>
      <c r="B15" s="776" t="s">
        <v>866</v>
      </c>
      <c r="C15" s="773" t="s">
        <v>867</v>
      </c>
      <c r="D15" s="795">
        <f>SUM(Önkorm.!D409)</f>
        <v>4000000</v>
      </c>
      <c r="E15" s="313">
        <v>0</v>
      </c>
      <c r="F15" s="772"/>
      <c r="G15" s="795"/>
      <c r="H15" s="313"/>
      <c r="I15" s="800"/>
      <c r="J15" s="795"/>
      <c r="K15" s="313"/>
      <c r="L15" s="800"/>
      <c r="M15" s="795"/>
      <c r="N15" s="313"/>
      <c r="O15" s="800"/>
      <c r="P15" s="796">
        <f t="shared" si="7"/>
        <v>4000000</v>
      </c>
      <c r="Q15" s="309">
        <f t="shared" si="7"/>
        <v>0</v>
      </c>
      <c r="R15" s="772">
        <f t="shared" si="3"/>
        <v>0</v>
      </c>
      <c r="S15" s="118"/>
    </row>
    <row r="16" spans="1:19" ht="30" customHeight="1" x14ac:dyDescent="0.2">
      <c r="A16" s="769">
        <v>75</v>
      </c>
      <c r="B16" s="776" t="s">
        <v>1497</v>
      </c>
      <c r="C16" s="777" t="s">
        <v>869</v>
      </c>
      <c r="D16" s="796">
        <f>SUM(Önkorm.!D411)</f>
        <v>6400000</v>
      </c>
      <c r="E16" s="309">
        <v>0</v>
      </c>
      <c r="F16" s="772"/>
      <c r="G16" s="796"/>
      <c r="H16" s="309"/>
      <c r="I16" s="772"/>
      <c r="J16" s="796"/>
      <c r="K16" s="309"/>
      <c r="L16" s="772"/>
      <c r="M16" s="796"/>
      <c r="N16" s="309"/>
      <c r="O16" s="772"/>
      <c r="P16" s="796">
        <f t="shared" ref="P16:Q20" si="8">SUM(D16,G16,J16,M16)</f>
        <v>6400000</v>
      </c>
      <c r="Q16" s="309">
        <f t="shared" si="8"/>
        <v>0</v>
      </c>
      <c r="R16" s="772">
        <f t="shared" si="3"/>
        <v>0</v>
      </c>
      <c r="S16" s="118"/>
    </row>
    <row r="17" spans="1:19" s="120" customFormat="1" ht="30" customHeight="1" x14ac:dyDescent="0.2">
      <c r="A17" s="769">
        <v>85</v>
      </c>
      <c r="B17" s="776" t="s">
        <v>1498</v>
      </c>
      <c r="C17" s="777" t="s">
        <v>888</v>
      </c>
      <c r="D17" s="796">
        <f>SUM(Önkorm.!D421)</f>
        <v>0</v>
      </c>
      <c r="E17" s="309">
        <f>SUM(Önkorm.!E421)</f>
        <v>0</v>
      </c>
      <c r="F17" s="772"/>
      <c r="G17" s="796"/>
      <c r="H17" s="309"/>
      <c r="I17" s="772"/>
      <c r="J17" s="796"/>
      <c r="K17" s="309"/>
      <c r="L17" s="772"/>
      <c r="M17" s="796"/>
      <c r="N17" s="309"/>
      <c r="O17" s="772"/>
      <c r="P17" s="796">
        <f t="shared" si="8"/>
        <v>0</v>
      </c>
      <c r="Q17" s="309">
        <f t="shared" si="8"/>
        <v>0</v>
      </c>
      <c r="R17" s="772">
        <f t="shared" si="3"/>
        <v>0</v>
      </c>
      <c r="S17" s="828"/>
    </row>
    <row r="18" spans="1:19" ht="30" customHeight="1" x14ac:dyDescent="0.2">
      <c r="A18" s="769">
        <v>95</v>
      </c>
      <c r="B18" s="776" t="s">
        <v>1499</v>
      </c>
      <c r="C18" s="777" t="s">
        <v>907</v>
      </c>
      <c r="D18" s="796">
        <f>SUM(Önkorm.!D431)</f>
        <v>1500000</v>
      </c>
      <c r="E18" s="309">
        <v>0</v>
      </c>
      <c r="F18" s="772"/>
      <c r="G18" s="796"/>
      <c r="H18" s="309"/>
      <c r="I18" s="772"/>
      <c r="J18" s="796"/>
      <c r="K18" s="309"/>
      <c r="L18" s="772"/>
      <c r="M18" s="796"/>
      <c r="N18" s="309"/>
      <c r="O18" s="772"/>
      <c r="P18" s="796">
        <f t="shared" si="8"/>
        <v>1500000</v>
      </c>
      <c r="Q18" s="309">
        <f t="shared" si="8"/>
        <v>0</v>
      </c>
      <c r="R18" s="772">
        <f t="shared" si="3"/>
        <v>0</v>
      </c>
      <c r="S18" s="118"/>
    </row>
    <row r="19" spans="1:19" ht="30" customHeight="1" x14ac:dyDescent="0.2">
      <c r="A19" s="769">
        <v>102</v>
      </c>
      <c r="B19" s="776" t="s">
        <v>1500</v>
      </c>
      <c r="C19" s="773" t="s">
        <v>920</v>
      </c>
      <c r="D19" s="737">
        <f>SUM(Önkorm.!D438)</f>
        <v>0</v>
      </c>
      <c r="E19" s="302">
        <f>SUM(Önkorm.!E438)</f>
        <v>0</v>
      </c>
      <c r="F19" s="701"/>
      <c r="G19" s="737"/>
      <c r="H19" s="302"/>
      <c r="I19" s="701"/>
      <c r="J19" s="737"/>
      <c r="K19" s="302"/>
      <c r="L19" s="701"/>
      <c r="M19" s="737"/>
      <c r="N19" s="302"/>
      <c r="O19" s="701"/>
      <c r="P19" s="796">
        <f t="shared" si="8"/>
        <v>0</v>
      </c>
      <c r="Q19" s="309">
        <f t="shared" si="8"/>
        <v>0</v>
      </c>
      <c r="R19" s="772">
        <f t="shared" si="3"/>
        <v>0</v>
      </c>
      <c r="S19" s="118"/>
    </row>
    <row r="20" spans="1:19" ht="30" customHeight="1" x14ac:dyDescent="0.2">
      <c r="A20" s="769">
        <v>105</v>
      </c>
      <c r="B20" s="776" t="s">
        <v>1501</v>
      </c>
      <c r="C20" s="777" t="s">
        <v>925</v>
      </c>
      <c r="D20" s="796">
        <f>SUM(Önkorm.!D441)</f>
        <v>3900000</v>
      </c>
      <c r="E20" s="309">
        <v>15800000</v>
      </c>
      <c r="F20" s="772">
        <v>7297323</v>
      </c>
      <c r="G20" s="796"/>
      <c r="H20" s="309"/>
      <c r="I20" s="772"/>
      <c r="J20" s="796"/>
      <c r="K20" s="309"/>
      <c r="L20" s="772"/>
      <c r="M20" s="796"/>
      <c r="N20" s="309"/>
      <c r="O20" s="772"/>
      <c r="P20" s="796">
        <f t="shared" si="8"/>
        <v>3900000</v>
      </c>
      <c r="Q20" s="309">
        <f t="shared" si="8"/>
        <v>15800000</v>
      </c>
      <c r="R20" s="772">
        <f t="shared" si="3"/>
        <v>7297323</v>
      </c>
      <c r="S20" s="118"/>
    </row>
    <row r="21" spans="1:19" s="117" customFormat="1" ht="30" customHeight="1" x14ac:dyDescent="0.2">
      <c r="A21" s="774">
        <v>131</v>
      </c>
      <c r="B21" s="778" t="s">
        <v>1516</v>
      </c>
      <c r="C21" s="775" t="s">
        <v>976</v>
      </c>
      <c r="D21" s="792">
        <f>SUM(Önkorm.!D467)</f>
        <v>15800000</v>
      </c>
      <c r="E21" s="793">
        <f>SUM(Önkorm.!E467)</f>
        <v>15800000</v>
      </c>
      <c r="F21" s="794">
        <f>SUM(F13:F20)</f>
        <v>8016523</v>
      </c>
      <c r="G21" s="792">
        <v>0</v>
      </c>
      <c r="H21" s="793">
        <v>0</v>
      </c>
      <c r="I21" s="794">
        <f>SUM(I13:I20)</f>
        <v>0</v>
      </c>
      <c r="J21" s="792">
        <v>0</v>
      </c>
      <c r="K21" s="793">
        <v>0</v>
      </c>
      <c r="L21" s="794">
        <v>0</v>
      </c>
      <c r="M21" s="792"/>
      <c r="N21" s="793"/>
      <c r="O21" s="794"/>
      <c r="P21" s="792">
        <f t="shared" ref="P21:Q21" si="9">SUM(D21,G21,J21,M21)</f>
        <v>15800000</v>
      </c>
      <c r="Q21" s="793">
        <f t="shared" si="9"/>
        <v>15800000</v>
      </c>
      <c r="R21" s="794">
        <f t="shared" si="3"/>
        <v>8016523</v>
      </c>
      <c r="S21" s="116"/>
    </row>
    <row r="22" spans="1:19" s="1497" customFormat="1" ht="30" customHeight="1" x14ac:dyDescent="0.2">
      <c r="A22" s="781"/>
      <c r="B22" s="780" t="s">
        <v>1781</v>
      </c>
      <c r="C22" s="783"/>
      <c r="D22" s="1498">
        <v>1640567</v>
      </c>
      <c r="E22" s="771">
        <v>1640567</v>
      </c>
      <c r="F22" s="1499">
        <v>1640567</v>
      </c>
      <c r="G22" s="1493"/>
      <c r="H22" s="1494"/>
      <c r="I22" s="1495"/>
      <c r="J22" s="1493"/>
      <c r="K22" s="1494"/>
      <c r="L22" s="1495"/>
      <c r="M22" s="1493"/>
      <c r="N22" s="1494"/>
      <c r="O22" s="1495"/>
      <c r="P22" s="796">
        <f t="shared" ref="P22:R27" si="10">SUM(D22,G22,J22,M22)</f>
        <v>1640567</v>
      </c>
      <c r="Q22" s="309">
        <f t="shared" si="10"/>
        <v>1640567</v>
      </c>
      <c r="R22" s="772">
        <f t="shared" si="10"/>
        <v>1640567</v>
      </c>
      <c r="S22" s="1496"/>
    </row>
    <row r="23" spans="1:19" ht="30" customHeight="1" x14ac:dyDescent="0.2">
      <c r="A23" s="779"/>
      <c r="B23" s="780" t="s">
        <v>1636</v>
      </c>
      <c r="C23" s="773"/>
      <c r="D23" s="737">
        <f>SUM(Önkorm.!D499)</f>
        <v>1769000</v>
      </c>
      <c r="E23" s="302">
        <f>SUM(Önkorm.!E499)</f>
        <v>2133815</v>
      </c>
      <c r="F23" s="701">
        <v>1424375</v>
      </c>
      <c r="G23" s="805"/>
      <c r="H23" s="311"/>
      <c r="I23" s="806"/>
      <c r="J23" s="817"/>
      <c r="K23" s="311"/>
      <c r="L23" s="806"/>
      <c r="M23" s="817"/>
      <c r="N23" s="312"/>
      <c r="O23" s="806"/>
      <c r="P23" s="796">
        <f t="shared" si="10"/>
        <v>1769000</v>
      </c>
      <c r="Q23" s="309">
        <f t="shared" si="10"/>
        <v>2133815</v>
      </c>
      <c r="R23" s="772">
        <f t="shared" si="10"/>
        <v>1424375</v>
      </c>
      <c r="S23" s="118"/>
    </row>
    <row r="24" spans="1:19" ht="30" customHeight="1" x14ac:dyDescent="0.2">
      <c r="A24" s="779"/>
      <c r="B24" s="310" t="s">
        <v>1633</v>
      </c>
      <c r="C24" s="773"/>
      <c r="D24" s="737">
        <f>SUM(Önkorm.!D527)</f>
        <v>139298000</v>
      </c>
      <c r="E24" s="302">
        <f>SUM(Önkorm.!E527)</f>
        <v>212697200</v>
      </c>
      <c r="F24" s="701">
        <v>132236000</v>
      </c>
      <c r="G24" s="805"/>
      <c r="H24" s="311"/>
      <c r="I24" s="806"/>
      <c r="J24" s="817"/>
      <c r="K24" s="311"/>
      <c r="L24" s="806"/>
      <c r="M24" s="817"/>
      <c r="N24" s="312"/>
      <c r="O24" s="806"/>
      <c r="P24" s="796">
        <f t="shared" si="10"/>
        <v>139298000</v>
      </c>
      <c r="Q24" s="309">
        <f t="shared" si="10"/>
        <v>212697200</v>
      </c>
      <c r="R24" s="772">
        <f t="shared" si="10"/>
        <v>132236000</v>
      </c>
      <c r="S24" s="118"/>
    </row>
    <row r="25" spans="1:19" ht="30" customHeight="1" x14ac:dyDescent="0.2">
      <c r="A25" s="769">
        <v>200</v>
      </c>
      <c r="B25" s="303" t="s">
        <v>1022</v>
      </c>
      <c r="C25" s="773" t="s">
        <v>1023</v>
      </c>
      <c r="D25" s="795">
        <f>SUM(Önkorm.!D545)</f>
        <v>328217793</v>
      </c>
      <c r="E25" s="313">
        <f>SUM('06 tartalékok'!C2)</f>
        <v>373180362</v>
      </c>
      <c r="F25" s="738">
        <v>373180362</v>
      </c>
      <c r="G25" s="795"/>
      <c r="H25" s="313"/>
      <c r="I25" s="806"/>
      <c r="J25" s="818"/>
      <c r="K25" s="311"/>
      <c r="L25" s="806"/>
      <c r="M25" s="818"/>
      <c r="N25" s="312"/>
      <c r="O25" s="806"/>
      <c r="P25" s="796">
        <f t="shared" si="10"/>
        <v>328217793</v>
      </c>
      <c r="Q25" s="309">
        <f t="shared" si="10"/>
        <v>373180362</v>
      </c>
      <c r="R25" s="772">
        <f t="shared" si="10"/>
        <v>373180362</v>
      </c>
      <c r="S25" s="118"/>
    </row>
    <row r="26" spans="1:19" ht="30" customHeight="1" x14ac:dyDescent="0.2">
      <c r="A26" s="769"/>
      <c r="B26" s="314" t="s">
        <v>1531</v>
      </c>
      <c r="C26" s="773"/>
      <c r="D26" s="795">
        <f>SUM(Önkorm.!D546)</f>
        <v>157088793</v>
      </c>
      <c r="E26" s="313">
        <f>SUM(Önkorm.!E546)</f>
        <v>216180126</v>
      </c>
      <c r="F26" s="738">
        <v>216180126</v>
      </c>
      <c r="G26" s="795"/>
      <c r="H26" s="313"/>
      <c r="I26" s="806"/>
      <c r="J26" s="818"/>
      <c r="K26" s="311"/>
      <c r="L26" s="806"/>
      <c r="M26" s="818"/>
      <c r="N26" s="312"/>
      <c r="O26" s="806"/>
      <c r="P26" s="796">
        <f t="shared" si="10"/>
        <v>157088793</v>
      </c>
      <c r="Q26" s="309">
        <f t="shared" si="10"/>
        <v>216180126</v>
      </c>
      <c r="R26" s="772">
        <f t="shared" si="10"/>
        <v>216180126</v>
      </c>
      <c r="S26" s="118"/>
    </row>
    <row r="27" spans="1:19" ht="30" customHeight="1" x14ac:dyDescent="0.2">
      <c r="A27" s="769"/>
      <c r="B27" s="314" t="s">
        <v>1532</v>
      </c>
      <c r="C27" s="773"/>
      <c r="D27" s="795">
        <f>SUM(Önkorm.!D547)</f>
        <v>171129000</v>
      </c>
      <c r="E27" s="313">
        <f>SUM(Önkorm.!E547)</f>
        <v>157000236</v>
      </c>
      <c r="F27" s="738">
        <v>157000236</v>
      </c>
      <c r="G27" s="795"/>
      <c r="H27" s="313"/>
      <c r="I27" s="806"/>
      <c r="J27" s="818"/>
      <c r="K27" s="311"/>
      <c r="L27" s="806"/>
      <c r="M27" s="818"/>
      <c r="N27" s="312"/>
      <c r="O27" s="806"/>
      <c r="P27" s="796">
        <f t="shared" si="10"/>
        <v>171129000</v>
      </c>
      <c r="Q27" s="309">
        <f t="shared" si="10"/>
        <v>157000236</v>
      </c>
      <c r="R27" s="772">
        <f t="shared" si="10"/>
        <v>157000236</v>
      </c>
      <c r="S27" s="118"/>
    </row>
    <row r="28" spans="1:19" s="117" customFormat="1" ht="30" customHeight="1" x14ac:dyDescent="0.2">
      <c r="A28" s="774">
        <v>201</v>
      </c>
      <c r="B28" s="734" t="s">
        <v>1502</v>
      </c>
      <c r="C28" s="775" t="s">
        <v>1028</v>
      </c>
      <c r="D28" s="792">
        <f>SUM(Önkorm.!D548)</f>
        <v>469284793</v>
      </c>
      <c r="E28" s="793">
        <f>SUM(Önkorm.!E548)</f>
        <v>589651944</v>
      </c>
      <c r="F28" s="794">
        <f>SUM(F22:F25)</f>
        <v>508481304</v>
      </c>
      <c r="G28" s="807">
        <v>0</v>
      </c>
      <c r="H28" s="808">
        <v>0</v>
      </c>
      <c r="I28" s="794">
        <v>0</v>
      </c>
      <c r="J28" s="807">
        <v>0</v>
      </c>
      <c r="K28" s="808">
        <v>0</v>
      </c>
      <c r="L28" s="819">
        <v>0</v>
      </c>
      <c r="M28" s="807">
        <v>0</v>
      </c>
      <c r="N28" s="808">
        <v>0</v>
      </c>
      <c r="O28" s="819"/>
      <c r="P28" s="792">
        <f t="shared" ref="P28:R35" si="11">SUM(D28,G28,J28,M28)</f>
        <v>469284793</v>
      </c>
      <c r="Q28" s="793">
        <f t="shared" si="11"/>
        <v>589651944</v>
      </c>
      <c r="R28" s="794">
        <f t="shared" si="11"/>
        <v>508481304</v>
      </c>
      <c r="S28" s="116"/>
    </row>
    <row r="29" spans="1:19" ht="30" customHeight="1" x14ac:dyDescent="0.2">
      <c r="A29" s="769">
        <v>202</v>
      </c>
      <c r="B29" s="321" t="s">
        <v>1029</v>
      </c>
      <c r="C29" s="773" t="s">
        <v>1030</v>
      </c>
      <c r="D29" s="795">
        <f>SUM(Önkorm.!D550)</f>
        <v>0</v>
      </c>
      <c r="E29" s="313">
        <f>SUM(Önkorm.!E550)</f>
        <v>2580000</v>
      </c>
      <c r="F29" s="797">
        <v>5000</v>
      </c>
      <c r="G29" s="795">
        <v>0</v>
      </c>
      <c r="H29" s="313">
        <f>SUM('Polg. Hiv.'!E543)</f>
        <v>276000</v>
      </c>
      <c r="I29" s="1500">
        <v>276000</v>
      </c>
      <c r="J29" s="737"/>
      <c r="K29" s="302">
        <f>SUM(Óvoda!E540)</f>
        <v>0</v>
      </c>
      <c r="L29" s="701"/>
      <c r="M29" s="818"/>
      <c r="N29" s="312"/>
      <c r="O29" s="701"/>
      <c r="P29" s="796">
        <f>SUM(D29,G29,J29,M29)</f>
        <v>0</v>
      </c>
      <c r="Q29" s="309">
        <f>SUM(E29,H29,K29,N29)</f>
        <v>2856000</v>
      </c>
      <c r="R29" s="772">
        <f t="shared" si="11"/>
        <v>281000</v>
      </c>
      <c r="S29" s="118"/>
    </row>
    <row r="30" spans="1:19" ht="30" customHeight="1" x14ac:dyDescent="0.2">
      <c r="A30" s="769">
        <v>203</v>
      </c>
      <c r="B30" s="321" t="s">
        <v>1503</v>
      </c>
      <c r="C30" s="773" t="s">
        <v>1031</v>
      </c>
      <c r="D30" s="795">
        <f>SUM(Önkorm.!D553)</f>
        <v>112382000</v>
      </c>
      <c r="E30" s="313">
        <f>SUM(Önkorm.!E553)</f>
        <v>126525955.11811024</v>
      </c>
      <c r="F30" s="772">
        <v>12471583</v>
      </c>
      <c r="G30" s="795"/>
      <c r="H30" s="313">
        <f>SUM('Polg. Hiv.'!E544)</f>
        <v>0</v>
      </c>
      <c r="I30" s="1501"/>
      <c r="J30" s="737"/>
      <c r="K30" s="302">
        <f>SUM(Óvoda!E541)</f>
        <v>279006</v>
      </c>
      <c r="L30" s="701">
        <v>180581</v>
      </c>
      <c r="M30" s="818"/>
      <c r="N30" s="312"/>
      <c r="O30" s="701"/>
      <c r="P30" s="796">
        <f>SUM(D30,G30,J30,M30)</f>
        <v>112382000</v>
      </c>
      <c r="Q30" s="309">
        <f>SUM(E30,H30,K30,N30)</f>
        <v>126804961.11811024</v>
      </c>
      <c r="R30" s="772">
        <f t="shared" si="11"/>
        <v>12652164</v>
      </c>
      <c r="S30" s="118"/>
    </row>
    <row r="31" spans="1:19" ht="30" customHeight="1" x14ac:dyDescent="0.2">
      <c r="A31" s="769">
        <v>205</v>
      </c>
      <c r="B31" s="321" t="s">
        <v>1038</v>
      </c>
      <c r="C31" s="773" t="s">
        <v>1039</v>
      </c>
      <c r="D31" s="795">
        <f>SUM(Önkorm.!D582)</f>
        <v>0</v>
      </c>
      <c r="E31" s="313">
        <f>SUM(Önkorm.!E582)</f>
        <v>0</v>
      </c>
      <c r="F31" s="772">
        <v>2764360</v>
      </c>
      <c r="G31" s="795">
        <v>0</v>
      </c>
      <c r="H31" s="313">
        <f>SUM('Polg. Hiv.'!E545)</f>
        <v>831471</v>
      </c>
      <c r="I31" s="1500">
        <v>369675</v>
      </c>
      <c r="J31" s="737"/>
      <c r="K31" s="302">
        <f>SUM(Óvoda!E542)</f>
        <v>329180</v>
      </c>
      <c r="L31" s="701">
        <v>329180</v>
      </c>
      <c r="M31" s="818"/>
      <c r="N31" s="312"/>
      <c r="O31" s="701">
        <v>29145</v>
      </c>
      <c r="P31" s="796">
        <f t="shared" ref="P31:Q35" si="12">SUM(D31,G31,J31,M31)</f>
        <v>0</v>
      </c>
      <c r="Q31" s="309">
        <f t="shared" si="12"/>
        <v>1160651</v>
      </c>
      <c r="R31" s="772">
        <f t="shared" si="11"/>
        <v>3492360</v>
      </c>
      <c r="S31" s="118"/>
    </row>
    <row r="32" spans="1:19" ht="30" customHeight="1" x14ac:dyDescent="0.2">
      <c r="A32" s="769">
        <v>206</v>
      </c>
      <c r="B32" s="321" t="s">
        <v>1040</v>
      </c>
      <c r="C32" s="773" t="s">
        <v>1041</v>
      </c>
      <c r="D32" s="795">
        <f>SUM(Önkorm.!D583)</f>
        <v>0</v>
      </c>
      <c r="E32" s="313">
        <f>SUM(Önkorm.!E583)</f>
        <v>417401.57480314962</v>
      </c>
      <c r="F32" s="772">
        <v>1346131</v>
      </c>
      <c r="G32" s="795">
        <v>0</v>
      </c>
      <c r="H32" s="313">
        <f>SUM('Polg. Hiv.'!E547)</f>
        <v>1268139</v>
      </c>
      <c r="I32" s="1500">
        <v>124540</v>
      </c>
      <c r="J32" s="737"/>
      <c r="K32" s="302">
        <f>SUM(Óvoda!E544)</f>
        <v>1800000</v>
      </c>
      <c r="L32" s="701">
        <v>1688273</v>
      </c>
      <c r="M32" s="818"/>
      <c r="N32" s="312"/>
      <c r="O32" s="701">
        <v>1183129</v>
      </c>
      <c r="P32" s="796">
        <f t="shared" si="12"/>
        <v>0</v>
      </c>
      <c r="Q32" s="309">
        <f t="shared" si="12"/>
        <v>3485540.5748031493</v>
      </c>
      <c r="R32" s="772">
        <f t="shared" si="11"/>
        <v>4342073</v>
      </c>
      <c r="S32" s="118"/>
    </row>
    <row r="33" spans="1:19" ht="30" customHeight="1" x14ac:dyDescent="0.2">
      <c r="A33" s="769">
        <v>207</v>
      </c>
      <c r="B33" s="321" t="s">
        <v>1042</v>
      </c>
      <c r="C33" s="773" t="s">
        <v>1043</v>
      </c>
      <c r="D33" s="795">
        <f>SUM(Önkorm.!D585)</f>
        <v>0</v>
      </c>
      <c r="E33" s="313">
        <f>SUM(Önkorm.!E585)</f>
        <v>0</v>
      </c>
      <c r="F33" s="772">
        <v>0</v>
      </c>
      <c r="G33" s="791"/>
      <c r="H33" s="315">
        <f>SUM('Polg. Hiv.'!E549)</f>
        <v>0</v>
      </c>
      <c r="I33" s="1501"/>
      <c r="J33" s="737"/>
      <c r="K33" s="302">
        <f>SUM(Óvoda!E547)</f>
        <v>0</v>
      </c>
      <c r="L33" s="701"/>
      <c r="M33" s="818"/>
      <c r="N33" s="312"/>
      <c r="O33" s="701"/>
      <c r="P33" s="796">
        <f t="shared" si="12"/>
        <v>0</v>
      </c>
      <c r="Q33" s="309">
        <f t="shared" si="12"/>
        <v>0</v>
      </c>
      <c r="R33" s="772">
        <f t="shared" si="11"/>
        <v>0</v>
      </c>
      <c r="S33" s="118"/>
    </row>
    <row r="34" spans="1:19" ht="30" customHeight="1" x14ac:dyDescent="0.2">
      <c r="A34" s="769">
        <v>208</v>
      </c>
      <c r="B34" s="321" t="s">
        <v>1044</v>
      </c>
      <c r="C34" s="773" t="s">
        <v>1045</v>
      </c>
      <c r="D34" s="795">
        <f>SUM(Önkorm.!D586)</f>
        <v>0</v>
      </c>
      <c r="E34" s="313">
        <f>SUM(Önkorm.!E586)</f>
        <v>0</v>
      </c>
      <c r="F34" s="772">
        <v>0</v>
      </c>
      <c r="G34" s="791"/>
      <c r="H34" s="315">
        <f>SUM('Polg. Hiv.'!E550)</f>
        <v>0</v>
      </c>
      <c r="I34" s="1501"/>
      <c r="J34" s="737"/>
      <c r="K34" s="302">
        <f>SUM(Óvoda!E548)</f>
        <v>0</v>
      </c>
      <c r="L34" s="701"/>
      <c r="M34" s="818"/>
      <c r="N34" s="312"/>
      <c r="O34" s="701"/>
      <c r="P34" s="796">
        <f t="shared" si="12"/>
        <v>0</v>
      </c>
      <c r="Q34" s="309">
        <f t="shared" si="12"/>
        <v>0</v>
      </c>
      <c r="R34" s="772">
        <f t="shared" si="11"/>
        <v>0</v>
      </c>
      <c r="S34" s="118"/>
    </row>
    <row r="35" spans="1:19" s="122" customFormat="1" ht="30" customHeight="1" x14ac:dyDescent="0.2">
      <c r="A35" s="781">
        <v>209</v>
      </c>
      <c r="B35" s="782" t="s">
        <v>1046</v>
      </c>
      <c r="C35" s="783" t="s">
        <v>1047</v>
      </c>
      <c r="D35" s="798">
        <f>SUM(Önkorm.!D587)</f>
        <v>0</v>
      </c>
      <c r="E35" s="799">
        <f>SUM(Önkorm.!E587)</f>
        <v>32561556.307086613</v>
      </c>
      <c r="F35" s="797">
        <v>3574065</v>
      </c>
      <c r="G35" s="798"/>
      <c r="H35" s="799">
        <f>SUM('Polg. Hiv.'!E551)</f>
        <v>126126</v>
      </c>
      <c r="I35" s="1502">
        <v>117694</v>
      </c>
      <c r="J35" s="820"/>
      <c r="K35" s="821">
        <f>SUM(Óvoda!E549)</f>
        <v>536000</v>
      </c>
      <c r="L35" s="822">
        <v>536017</v>
      </c>
      <c r="M35" s="824"/>
      <c r="N35" s="825"/>
      <c r="O35" s="822">
        <v>316515</v>
      </c>
      <c r="P35" s="829">
        <f t="shared" si="12"/>
        <v>0</v>
      </c>
      <c r="Q35" s="830">
        <f t="shared" si="12"/>
        <v>33223682.307086613</v>
      </c>
      <c r="R35" s="797">
        <f t="shared" si="11"/>
        <v>4544291</v>
      </c>
      <c r="S35" s="816"/>
    </row>
    <row r="36" spans="1:19" s="117" customFormat="1" ht="30" customHeight="1" x14ac:dyDescent="0.2">
      <c r="A36" s="774">
        <v>210</v>
      </c>
      <c r="B36" s="734" t="s">
        <v>1504</v>
      </c>
      <c r="C36" s="775" t="s">
        <v>1048</v>
      </c>
      <c r="D36" s="792">
        <f t="shared" ref="D36:N36" si="13">SUM(D29,D30,D31,D32,D33,D34,D35)</f>
        <v>112382000</v>
      </c>
      <c r="E36" s="793">
        <f t="shared" si="13"/>
        <v>162084913</v>
      </c>
      <c r="F36" s="794">
        <f>SUM(F29:F35)</f>
        <v>20161139</v>
      </c>
      <c r="G36" s="792">
        <f t="shared" si="13"/>
        <v>0</v>
      </c>
      <c r="H36" s="793">
        <f>SUM('Polg. Hiv.'!E552)</f>
        <v>2501736</v>
      </c>
      <c r="I36" s="794">
        <f>SUM(I29:I35)</f>
        <v>887909</v>
      </c>
      <c r="J36" s="792">
        <f t="shared" si="13"/>
        <v>0</v>
      </c>
      <c r="K36" s="793">
        <f t="shared" si="13"/>
        <v>2944186</v>
      </c>
      <c r="L36" s="794">
        <f>SUM(L29:L35)</f>
        <v>2734051</v>
      </c>
      <c r="M36" s="792">
        <f t="shared" si="13"/>
        <v>0</v>
      </c>
      <c r="N36" s="793">
        <f t="shared" si="13"/>
        <v>0</v>
      </c>
      <c r="O36" s="794">
        <f>SUM(O29:O35)</f>
        <v>1528789</v>
      </c>
      <c r="P36" s="792">
        <f>SUM(P29:P35)</f>
        <v>112382000</v>
      </c>
      <c r="Q36" s="793">
        <f>SUM(Q29:Q35)</f>
        <v>167530835</v>
      </c>
      <c r="R36" s="794">
        <f>SUM(R29:R35)</f>
        <v>25311888</v>
      </c>
      <c r="S36" s="116"/>
    </row>
    <row r="37" spans="1:19" ht="30" customHeight="1" x14ac:dyDescent="0.2">
      <c r="A37" s="769">
        <v>211</v>
      </c>
      <c r="B37" s="321" t="s">
        <v>1049</v>
      </c>
      <c r="C37" s="773" t="s">
        <v>1050</v>
      </c>
      <c r="D37" s="795">
        <f>SUM(Önkorm.!D590)</f>
        <v>0</v>
      </c>
      <c r="E37" s="313">
        <f>SUM(Önkorm.!E590)</f>
        <v>24349485.433070868</v>
      </c>
      <c r="F37" s="772">
        <v>2511919</v>
      </c>
      <c r="G37" s="795"/>
      <c r="H37" s="313"/>
      <c r="I37" s="806"/>
      <c r="J37" s="823"/>
      <c r="K37" s="312"/>
      <c r="L37" s="806"/>
      <c r="M37" s="818"/>
      <c r="N37" s="312"/>
      <c r="O37" s="806"/>
      <c r="P37" s="796">
        <f t="shared" ref="P37:R40" si="14">SUM(D37,G37,J37,M37)</f>
        <v>0</v>
      </c>
      <c r="Q37" s="309">
        <f t="shared" si="14"/>
        <v>24349485.433070868</v>
      </c>
      <c r="R37" s="772">
        <f t="shared" si="14"/>
        <v>2511919</v>
      </c>
      <c r="S37" s="118"/>
    </row>
    <row r="38" spans="1:19" ht="30" customHeight="1" x14ac:dyDescent="0.2">
      <c r="A38" s="769">
        <v>212</v>
      </c>
      <c r="B38" s="321" t="s">
        <v>1051</v>
      </c>
      <c r="C38" s="773" t="s">
        <v>1052</v>
      </c>
      <c r="D38" s="795">
        <f>SUM(Önkorm.!D594)</f>
        <v>0</v>
      </c>
      <c r="E38" s="313">
        <f>SUM(Önkorm.!E594)</f>
        <v>0</v>
      </c>
      <c r="F38" s="772"/>
      <c r="G38" s="791"/>
      <c r="H38" s="315"/>
      <c r="I38" s="806"/>
      <c r="J38" s="823"/>
      <c r="K38" s="312"/>
      <c r="L38" s="806"/>
      <c r="M38" s="818"/>
      <c r="N38" s="312"/>
      <c r="O38" s="806"/>
      <c r="P38" s="796">
        <f t="shared" si="14"/>
        <v>0</v>
      </c>
      <c r="Q38" s="309">
        <f t="shared" si="14"/>
        <v>0</v>
      </c>
      <c r="R38" s="772">
        <f t="shared" si="14"/>
        <v>0</v>
      </c>
      <c r="S38" s="118"/>
    </row>
    <row r="39" spans="1:19" ht="30" customHeight="1" x14ac:dyDescent="0.2">
      <c r="A39" s="769">
        <v>213</v>
      </c>
      <c r="B39" s="321" t="s">
        <v>1053</v>
      </c>
      <c r="C39" s="773" t="s">
        <v>1054</v>
      </c>
      <c r="D39" s="795">
        <f>SUM(Önkorm.!D595)</f>
        <v>0</v>
      </c>
      <c r="E39" s="313">
        <f>SUM(Önkorm.!E595)</f>
        <v>0</v>
      </c>
      <c r="F39" s="772">
        <v>0</v>
      </c>
      <c r="G39" s="791"/>
      <c r="H39" s="315"/>
      <c r="I39" s="806"/>
      <c r="J39" s="823"/>
      <c r="K39" s="312"/>
      <c r="L39" s="806"/>
      <c r="M39" s="818"/>
      <c r="N39" s="312"/>
      <c r="O39" s="806"/>
      <c r="P39" s="796">
        <f t="shared" si="14"/>
        <v>0</v>
      </c>
      <c r="Q39" s="309">
        <f t="shared" si="14"/>
        <v>0</v>
      </c>
      <c r="R39" s="772">
        <f t="shared" si="14"/>
        <v>0</v>
      </c>
      <c r="S39" s="118"/>
    </row>
    <row r="40" spans="1:19" ht="30" customHeight="1" x14ac:dyDescent="0.2">
      <c r="A40" s="769">
        <v>214</v>
      </c>
      <c r="B40" s="321" t="s">
        <v>1055</v>
      </c>
      <c r="C40" s="773" t="s">
        <v>1056</v>
      </c>
      <c r="D40" s="795">
        <f>SUM(Önkorm.!D596)</f>
        <v>0</v>
      </c>
      <c r="E40" s="313">
        <f>SUM(Önkorm.!E596)</f>
        <v>5417046.5669291345</v>
      </c>
      <c r="F40" s="772">
        <v>678217</v>
      </c>
      <c r="G40" s="795"/>
      <c r="H40" s="313"/>
      <c r="I40" s="806"/>
      <c r="J40" s="823"/>
      <c r="K40" s="312"/>
      <c r="L40" s="806"/>
      <c r="M40" s="818"/>
      <c r="N40" s="312"/>
      <c r="O40" s="806"/>
      <c r="P40" s="796">
        <f t="shared" si="14"/>
        <v>0</v>
      </c>
      <c r="Q40" s="309">
        <f t="shared" si="14"/>
        <v>5417046.5669291345</v>
      </c>
      <c r="R40" s="772">
        <f t="shared" si="14"/>
        <v>678217</v>
      </c>
      <c r="S40" s="118"/>
    </row>
    <row r="41" spans="1:19" s="117" customFormat="1" ht="30" customHeight="1" x14ac:dyDescent="0.2">
      <c r="A41" s="774">
        <v>215</v>
      </c>
      <c r="B41" s="734" t="s">
        <v>1505</v>
      </c>
      <c r="C41" s="775" t="s">
        <v>1058</v>
      </c>
      <c r="D41" s="792">
        <f>SUM(Önkorm.!D597)</f>
        <v>0</v>
      </c>
      <c r="E41" s="793">
        <f>SUM(E37:E40)</f>
        <v>29766532.000000004</v>
      </c>
      <c r="F41" s="794">
        <f>SUM(F37:F40)</f>
        <v>3190136</v>
      </c>
      <c r="G41" s="792">
        <f>SUM(G37,G38:G40)</f>
        <v>0</v>
      </c>
      <c r="H41" s="793">
        <f>SUM(H37:H40)</f>
        <v>0</v>
      </c>
      <c r="I41" s="794">
        <f>SUM(I37:I40)</f>
        <v>0</v>
      </c>
      <c r="J41" s="792">
        <f>SUM(J37:J40)</f>
        <v>0</v>
      </c>
      <c r="K41" s="793">
        <f>SUM(K37:K40)</f>
        <v>0</v>
      </c>
      <c r="L41" s="794">
        <f>SUM(L37:L40)</f>
        <v>0</v>
      </c>
      <c r="M41" s="792">
        <f>SUM(M37,M38:M40)</f>
        <v>0</v>
      </c>
      <c r="N41" s="826">
        <v>0</v>
      </c>
      <c r="O41" s="827">
        <v>0</v>
      </c>
      <c r="P41" s="792">
        <f>SUM(P37,P38:P40)</f>
        <v>0</v>
      </c>
      <c r="Q41" s="793">
        <f>SUM(Q37,Q38:Q40)</f>
        <v>29766532.000000004</v>
      </c>
      <c r="R41" s="794">
        <f>SUM(R37,R38:R40)</f>
        <v>3190136</v>
      </c>
      <c r="S41" s="116"/>
    </row>
    <row r="42" spans="1:19" ht="29.25" customHeight="1" x14ac:dyDescent="0.2">
      <c r="A42" s="769">
        <v>216</v>
      </c>
      <c r="B42" s="321" t="s">
        <v>1059</v>
      </c>
      <c r="C42" s="773" t="s">
        <v>1060</v>
      </c>
      <c r="D42" s="795"/>
      <c r="E42" s="313"/>
      <c r="F42" s="772"/>
      <c r="G42" s="737"/>
      <c r="H42" s="302"/>
      <c r="I42" s="806"/>
      <c r="J42" s="818"/>
      <c r="K42" s="311"/>
      <c r="L42" s="806"/>
      <c r="M42" s="818"/>
      <c r="N42" s="312"/>
      <c r="O42" s="806"/>
      <c r="P42" s="796">
        <f t="shared" ref="P42:R50" si="15">SUM(D42,G42,J42,M42)</f>
        <v>0</v>
      </c>
      <c r="Q42" s="309">
        <f t="shared" si="15"/>
        <v>0</v>
      </c>
      <c r="R42" s="772">
        <f t="shared" si="15"/>
        <v>0</v>
      </c>
      <c r="S42" s="118"/>
    </row>
    <row r="43" spans="1:19" ht="30" customHeight="1" x14ac:dyDescent="0.2">
      <c r="A43" s="769">
        <v>217</v>
      </c>
      <c r="B43" s="321" t="s">
        <v>1506</v>
      </c>
      <c r="C43" s="773" t="s">
        <v>1061</v>
      </c>
      <c r="D43" s="795"/>
      <c r="E43" s="313"/>
      <c r="F43" s="800"/>
      <c r="G43" s="795"/>
      <c r="H43" s="313"/>
      <c r="I43" s="800"/>
      <c r="J43" s="795"/>
      <c r="K43" s="313"/>
      <c r="L43" s="800"/>
      <c r="M43" s="795"/>
      <c r="N43" s="313"/>
      <c r="O43" s="800"/>
      <c r="P43" s="796">
        <f t="shared" si="15"/>
        <v>0</v>
      </c>
      <c r="Q43" s="309">
        <f t="shared" si="15"/>
        <v>0</v>
      </c>
      <c r="R43" s="772">
        <f t="shared" si="15"/>
        <v>0</v>
      </c>
      <c r="S43" s="118"/>
    </row>
    <row r="44" spans="1:19" ht="30" customHeight="1" x14ac:dyDescent="0.2">
      <c r="A44" s="769">
        <v>228</v>
      </c>
      <c r="B44" s="321" t="s">
        <v>1507</v>
      </c>
      <c r="C44" s="773" t="s">
        <v>1062</v>
      </c>
      <c r="D44" s="795"/>
      <c r="E44" s="313"/>
      <c r="F44" s="800"/>
      <c r="G44" s="795"/>
      <c r="H44" s="313"/>
      <c r="I44" s="800"/>
      <c r="J44" s="795"/>
      <c r="K44" s="313"/>
      <c r="L44" s="800"/>
      <c r="M44" s="795"/>
      <c r="N44" s="313"/>
      <c r="O44" s="800"/>
      <c r="P44" s="796">
        <f t="shared" si="15"/>
        <v>0</v>
      </c>
      <c r="Q44" s="309">
        <f t="shared" si="15"/>
        <v>0</v>
      </c>
      <c r="R44" s="772">
        <f t="shared" si="15"/>
        <v>0</v>
      </c>
      <c r="S44" s="118"/>
    </row>
    <row r="45" spans="1:19" ht="30" customHeight="1" x14ac:dyDescent="0.2">
      <c r="A45" s="769">
        <v>239</v>
      </c>
      <c r="B45" s="321" t="s">
        <v>1508</v>
      </c>
      <c r="C45" s="773" t="s">
        <v>1063</v>
      </c>
      <c r="D45" s="795"/>
      <c r="E45" s="313">
        <v>20000</v>
      </c>
      <c r="F45" s="800">
        <v>20000</v>
      </c>
      <c r="G45" s="795"/>
      <c r="H45" s="313"/>
      <c r="I45" s="800"/>
      <c r="J45" s="795"/>
      <c r="K45" s="313"/>
      <c r="L45" s="800"/>
      <c r="M45" s="795"/>
      <c r="N45" s="313"/>
      <c r="O45" s="800"/>
      <c r="P45" s="796">
        <f t="shared" si="15"/>
        <v>0</v>
      </c>
      <c r="Q45" s="309">
        <f t="shared" si="15"/>
        <v>20000</v>
      </c>
      <c r="R45" s="772">
        <f t="shared" si="15"/>
        <v>20000</v>
      </c>
      <c r="S45" s="118"/>
    </row>
    <row r="46" spans="1:19" ht="30" customHeight="1" x14ac:dyDescent="0.2">
      <c r="A46" s="769">
        <v>250</v>
      </c>
      <c r="B46" s="321" t="s">
        <v>1509</v>
      </c>
      <c r="C46" s="773" t="s">
        <v>1064</v>
      </c>
      <c r="D46" s="795">
        <f>SUM(Önkorm.!D633)</f>
        <v>1667000</v>
      </c>
      <c r="E46" s="313">
        <v>0</v>
      </c>
      <c r="F46" s="772">
        <v>0</v>
      </c>
      <c r="G46" s="737"/>
      <c r="H46" s="302"/>
      <c r="I46" s="806"/>
      <c r="J46" s="818"/>
      <c r="K46" s="311"/>
      <c r="L46" s="806"/>
      <c r="M46" s="818"/>
      <c r="N46" s="312"/>
      <c r="O46" s="806"/>
      <c r="P46" s="796">
        <f t="shared" ref="P46:Q50" si="16">SUM(D46,G46,J46,M46)</f>
        <v>1667000</v>
      </c>
      <c r="Q46" s="309">
        <f t="shared" si="16"/>
        <v>0</v>
      </c>
      <c r="R46" s="772">
        <f t="shared" si="15"/>
        <v>0</v>
      </c>
      <c r="S46" s="118"/>
    </row>
    <row r="47" spans="1:19" ht="30" customHeight="1" x14ac:dyDescent="0.2">
      <c r="A47" s="769">
        <v>252</v>
      </c>
      <c r="B47" s="321" t="s">
        <v>1510</v>
      </c>
      <c r="C47" s="773" t="s">
        <v>1065</v>
      </c>
      <c r="D47" s="795"/>
      <c r="E47" s="313"/>
      <c r="F47" s="800"/>
      <c r="G47" s="795"/>
      <c r="H47" s="313"/>
      <c r="I47" s="800"/>
      <c r="J47" s="795"/>
      <c r="K47" s="313"/>
      <c r="L47" s="800"/>
      <c r="M47" s="795"/>
      <c r="N47" s="313"/>
      <c r="O47" s="800"/>
      <c r="P47" s="796">
        <f t="shared" si="16"/>
        <v>0</v>
      </c>
      <c r="Q47" s="309">
        <f t="shared" si="16"/>
        <v>0</v>
      </c>
      <c r="R47" s="772">
        <f t="shared" si="15"/>
        <v>0</v>
      </c>
      <c r="S47" s="118"/>
    </row>
    <row r="48" spans="1:19" ht="30" customHeight="1" x14ac:dyDescent="0.2">
      <c r="A48" s="769">
        <v>264</v>
      </c>
      <c r="B48" s="321" t="s">
        <v>1066</v>
      </c>
      <c r="C48" s="773" t="s">
        <v>1067</v>
      </c>
      <c r="D48" s="795"/>
      <c r="E48" s="313"/>
      <c r="F48" s="772"/>
      <c r="G48" s="737"/>
      <c r="H48" s="302"/>
      <c r="I48" s="806"/>
      <c r="J48" s="818"/>
      <c r="K48" s="311"/>
      <c r="L48" s="806"/>
      <c r="M48" s="818"/>
      <c r="N48" s="312"/>
      <c r="O48" s="806"/>
      <c r="P48" s="796">
        <f t="shared" si="16"/>
        <v>0</v>
      </c>
      <c r="Q48" s="309">
        <f t="shared" si="16"/>
        <v>0</v>
      </c>
      <c r="R48" s="772">
        <f t="shared" si="15"/>
        <v>0</v>
      </c>
      <c r="S48" s="118"/>
    </row>
    <row r="49" spans="1:19" ht="30" customHeight="1" x14ac:dyDescent="0.2">
      <c r="A49" s="769">
        <v>265</v>
      </c>
      <c r="B49" s="321" t="s">
        <v>1068</v>
      </c>
      <c r="C49" s="773" t="s">
        <v>1069</v>
      </c>
      <c r="D49" s="795"/>
      <c r="E49" s="313"/>
      <c r="F49" s="772"/>
      <c r="G49" s="737"/>
      <c r="H49" s="302"/>
      <c r="I49" s="806"/>
      <c r="J49" s="818"/>
      <c r="K49" s="311"/>
      <c r="L49" s="806"/>
      <c r="M49" s="818"/>
      <c r="N49" s="312"/>
      <c r="O49" s="806"/>
      <c r="P49" s="796">
        <f t="shared" si="16"/>
        <v>0</v>
      </c>
      <c r="Q49" s="309">
        <f t="shared" si="16"/>
        <v>0</v>
      </c>
      <c r="R49" s="772">
        <f t="shared" si="15"/>
        <v>0</v>
      </c>
      <c r="S49" s="118"/>
    </row>
    <row r="50" spans="1:19" ht="30" customHeight="1" x14ac:dyDescent="0.2">
      <c r="A50" s="769">
        <v>266</v>
      </c>
      <c r="B50" s="321" t="s">
        <v>1511</v>
      </c>
      <c r="C50" s="773" t="s">
        <v>1070</v>
      </c>
      <c r="D50" s="795"/>
      <c r="E50" s="313"/>
      <c r="F50" s="800"/>
      <c r="G50" s="795"/>
      <c r="H50" s="313"/>
      <c r="I50" s="800"/>
      <c r="J50" s="795"/>
      <c r="K50" s="313"/>
      <c r="L50" s="800"/>
      <c r="M50" s="795"/>
      <c r="N50" s="313"/>
      <c r="O50" s="800"/>
      <c r="P50" s="796">
        <f t="shared" si="16"/>
        <v>0</v>
      </c>
      <c r="Q50" s="309">
        <f t="shared" si="16"/>
        <v>0</v>
      </c>
      <c r="R50" s="772">
        <f t="shared" si="15"/>
        <v>0</v>
      </c>
      <c r="S50" s="118"/>
    </row>
    <row r="51" spans="1:19" s="117" customFormat="1" ht="30" customHeight="1" x14ac:dyDescent="0.2">
      <c r="A51" s="784">
        <v>277</v>
      </c>
      <c r="B51" s="734" t="s">
        <v>1512</v>
      </c>
      <c r="C51" s="785" t="s">
        <v>1071</v>
      </c>
      <c r="D51" s="792">
        <f>SUM(Önkorm.!D660)</f>
        <v>1667000</v>
      </c>
      <c r="E51" s="793">
        <f t="shared" ref="E51:R51" si="17">SUM(E42,E43,E44,E45,E46,E47,E48,E49,E50)</f>
        <v>20000</v>
      </c>
      <c r="F51" s="794">
        <f>SUM(F42:F50)</f>
        <v>20000</v>
      </c>
      <c r="G51" s="792">
        <f t="shared" si="17"/>
        <v>0</v>
      </c>
      <c r="H51" s="793">
        <f t="shared" si="17"/>
        <v>0</v>
      </c>
      <c r="I51" s="794">
        <f t="shared" si="17"/>
        <v>0</v>
      </c>
      <c r="J51" s="792">
        <f t="shared" si="17"/>
        <v>0</v>
      </c>
      <c r="K51" s="793">
        <f t="shared" si="17"/>
        <v>0</v>
      </c>
      <c r="L51" s="794">
        <f t="shared" si="17"/>
        <v>0</v>
      </c>
      <c r="M51" s="792">
        <f t="shared" si="17"/>
        <v>0</v>
      </c>
      <c r="N51" s="793">
        <f t="shared" si="17"/>
        <v>0</v>
      </c>
      <c r="O51" s="794">
        <f t="shared" si="17"/>
        <v>0</v>
      </c>
      <c r="P51" s="792">
        <f t="shared" si="17"/>
        <v>1667000</v>
      </c>
      <c r="Q51" s="793">
        <f t="shared" si="17"/>
        <v>20000</v>
      </c>
      <c r="R51" s="794">
        <f t="shared" si="17"/>
        <v>20000</v>
      </c>
      <c r="S51" s="116"/>
    </row>
    <row r="52" spans="1:19" s="117" customFormat="1" ht="30" customHeight="1" x14ac:dyDescent="0.2">
      <c r="A52" s="784"/>
      <c r="B52" s="734" t="s">
        <v>1515</v>
      </c>
      <c r="C52" s="785" t="s">
        <v>1072</v>
      </c>
      <c r="D52" s="792">
        <f>SUM(Önkorm.!D662)</f>
        <v>818546742</v>
      </c>
      <c r="E52" s="793">
        <f>SUM(Önkorm.!E662)</f>
        <v>1036316229</v>
      </c>
      <c r="F52" s="794">
        <f t="shared" ref="F52:O52" si="18">SUM(F5,F6,F12,F21,F28,F36,F41,F51)</f>
        <v>730882410</v>
      </c>
      <c r="G52" s="792">
        <f t="shared" si="18"/>
        <v>146549249</v>
      </c>
      <c r="H52" s="793">
        <f t="shared" si="18"/>
        <v>158970986</v>
      </c>
      <c r="I52" s="794">
        <f t="shared" si="18"/>
        <v>110219896</v>
      </c>
      <c r="J52" s="792">
        <f t="shared" si="18"/>
        <v>252801452</v>
      </c>
      <c r="K52" s="793">
        <f t="shared" si="18"/>
        <v>262197638</v>
      </c>
      <c r="L52" s="794">
        <f t="shared" si="18"/>
        <v>189677678</v>
      </c>
      <c r="M52" s="792">
        <f t="shared" si="18"/>
        <v>51757738</v>
      </c>
      <c r="N52" s="793">
        <f t="shared" si="18"/>
        <v>52927738</v>
      </c>
      <c r="O52" s="794">
        <f t="shared" si="18"/>
        <v>45451621</v>
      </c>
      <c r="P52" s="831">
        <f>SUM(D52,G52,J52,M52)</f>
        <v>1269655181</v>
      </c>
      <c r="Q52" s="832">
        <f>SUM(E52,H52,K52,N52)</f>
        <v>1510412591</v>
      </c>
      <c r="R52" s="833">
        <f t="shared" ref="R52:R57" si="19">SUM(F52,I52,L52,O52)</f>
        <v>1076231605</v>
      </c>
      <c r="S52" s="116"/>
    </row>
    <row r="53" spans="1:19" s="123" customFormat="1" ht="30" customHeight="1" x14ac:dyDescent="0.2">
      <c r="A53" s="786" t="s">
        <v>121</v>
      </c>
      <c r="B53" s="319" t="s">
        <v>1513</v>
      </c>
      <c r="C53" s="773" t="s">
        <v>1128</v>
      </c>
      <c r="D53" s="791">
        <f>SUM(Önkorm.!D692)</f>
        <v>425600989</v>
      </c>
      <c r="E53" s="315">
        <f>SUM(Önkorm.!E692)</f>
        <v>455487498</v>
      </c>
      <c r="F53" s="738">
        <v>332484945</v>
      </c>
      <c r="G53" s="809"/>
      <c r="H53" s="315"/>
      <c r="I53" s="738"/>
      <c r="J53" s="809"/>
      <c r="K53" s="316"/>
      <c r="L53" s="811"/>
      <c r="M53" s="809"/>
      <c r="N53" s="317"/>
      <c r="O53" s="811"/>
      <c r="P53" s="834">
        <f t="shared" ref="P53:Q58" si="20">SUM(D53,G53,J53,M53)</f>
        <v>425600989</v>
      </c>
      <c r="Q53" s="318">
        <f t="shared" si="20"/>
        <v>455487498</v>
      </c>
      <c r="R53" s="835">
        <f t="shared" si="19"/>
        <v>332484945</v>
      </c>
      <c r="S53" s="282"/>
    </row>
    <row r="54" spans="1:19" ht="30" customHeight="1" x14ac:dyDescent="0.2">
      <c r="A54" s="786"/>
      <c r="B54" s="304" t="s">
        <v>1537</v>
      </c>
      <c r="C54" s="773"/>
      <c r="D54" s="791">
        <f>SUM('03 BE ÖSSZ'!G45,'03 BE ÖSSZ'!J45,'03 BE ÖSSZ'!M45)</f>
        <v>416179989</v>
      </c>
      <c r="E54" s="315">
        <f>SUM('03 BE ÖSSZ'!H45,'03 BE ÖSSZ'!K45,'03 BE ÖSSZ'!N45)</f>
        <v>440941852</v>
      </c>
      <c r="F54" s="738">
        <v>323063504</v>
      </c>
      <c r="G54" s="791"/>
      <c r="H54" s="315"/>
      <c r="I54" s="738"/>
      <c r="J54" s="791"/>
      <c r="K54" s="315"/>
      <c r="L54" s="806"/>
      <c r="M54" s="791"/>
      <c r="N54" s="312"/>
      <c r="O54" s="806"/>
      <c r="P54" s="796">
        <f t="shared" ref="P54" si="21">SUM(D54,G54,J54,M54)</f>
        <v>416179989</v>
      </c>
      <c r="Q54" s="309">
        <f t="shared" ref="Q54" si="22">SUM(E54,H54,K54,N54)</f>
        <v>440941852</v>
      </c>
      <c r="R54" s="772">
        <f t="shared" ref="R54" si="23">SUM(F54,I54,L54,O54)</f>
        <v>323063504</v>
      </c>
      <c r="S54" s="118"/>
    </row>
    <row r="55" spans="1:19" s="123" customFormat="1" ht="30" customHeight="1" x14ac:dyDescent="0.2">
      <c r="A55" s="786" t="s">
        <v>137</v>
      </c>
      <c r="B55" s="319" t="s">
        <v>1514</v>
      </c>
      <c r="C55" s="773" t="s">
        <v>1140</v>
      </c>
      <c r="D55" s="791"/>
      <c r="E55" s="315"/>
      <c r="F55" s="738"/>
      <c r="G55" s="809"/>
      <c r="H55" s="316"/>
      <c r="I55" s="810"/>
      <c r="J55" s="809"/>
      <c r="K55" s="316"/>
      <c r="L55" s="810"/>
      <c r="M55" s="809"/>
      <c r="N55" s="316"/>
      <c r="O55" s="810"/>
      <c r="P55" s="834">
        <f t="shared" si="20"/>
        <v>0</v>
      </c>
      <c r="Q55" s="318">
        <f t="shared" si="20"/>
        <v>0</v>
      </c>
      <c r="R55" s="835">
        <f t="shared" si="19"/>
        <v>0</v>
      </c>
      <c r="S55" s="282"/>
    </row>
    <row r="56" spans="1:19" s="123" customFormat="1" ht="30" customHeight="1" x14ac:dyDescent="0.2">
      <c r="A56" s="786" t="s">
        <v>142</v>
      </c>
      <c r="B56" s="319" t="s">
        <v>1141</v>
      </c>
      <c r="C56" s="773" t="s">
        <v>1142</v>
      </c>
      <c r="D56" s="791"/>
      <c r="E56" s="315"/>
      <c r="F56" s="738"/>
      <c r="G56" s="805"/>
      <c r="H56" s="320"/>
      <c r="I56" s="811"/>
      <c r="J56" s="817"/>
      <c r="K56" s="320"/>
      <c r="L56" s="811"/>
      <c r="M56" s="817"/>
      <c r="N56" s="317"/>
      <c r="O56" s="811"/>
      <c r="P56" s="834">
        <f t="shared" si="20"/>
        <v>0</v>
      </c>
      <c r="Q56" s="318">
        <f t="shared" si="20"/>
        <v>0</v>
      </c>
      <c r="R56" s="835">
        <f t="shared" si="19"/>
        <v>0</v>
      </c>
      <c r="S56" s="282"/>
    </row>
    <row r="57" spans="1:19" s="123" customFormat="1" ht="30" customHeight="1" x14ac:dyDescent="0.2">
      <c r="A57" s="786" t="s">
        <v>144</v>
      </c>
      <c r="B57" s="319" t="s">
        <v>1143</v>
      </c>
      <c r="C57" s="773" t="s">
        <v>1144</v>
      </c>
      <c r="D57" s="791"/>
      <c r="E57" s="315"/>
      <c r="F57" s="738"/>
      <c r="G57" s="805"/>
      <c r="H57" s="320"/>
      <c r="I57" s="811"/>
      <c r="J57" s="817"/>
      <c r="K57" s="320"/>
      <c r="L57" s="811"/>
      <c r="M57" s="817"/>
      <c r="N57" s="317"/>
      <c r="O57" s="811"/>
      <c r="P57" s="834">
        <f t="shared" si="20"/>
        <v>0</v>
      </c>
      <c r="Q57" s="318">
        <f t="shared" si="20"/>
        <v>0</v>
      </c>
      <c r="R57" s="835">
        <f t="shared" si="19"/>
        <v>0</v>
      </c>
      <c r="S57" s="282"/>
    </row>
    <row r="58" spans="1:19" s="124" customFormat="1" ht="30" customHeight="1" x14ac:dyDescent="0.2">
      <c r="A58" s="787" t="s">
        <v>146</v>
      </c>
      <c r="B58" s="731" t="s">
        <v>10</v>
      </c>
      <c r="C58" s="785" t="s">
        <v>1146</v>
      </c>
      <c r="D58" s="742">
        <f>SUM(Önkorm.!D703)</f>
        <v>425600989</v>
      </c>
      <c r="E58" s="743">
        <f>SUM(Önkorm.!E703)</f>
        <v>455487498</v>
      </c>
      <c r="F58" s="744">
        <f>SUM(F53:F57)</f>
        <v>655548449</v>
      </c>
      <c r="G58" s="742">
        <v>0</v>
      </c>
      <c r="H58" s="743">
        <v>0</v>
      </c>
      <c r="I58" s="744">
        <v>0</v>
      </c>
      <c r="J58" s="742">
        <v>0</v>
      </c>
      <c r="K58" s="743">
        <v>0</v>
      </c>
      <c r="L58" s="744">
        <v>0</v>
      </c>
      <c r="M58" s="742">
        <v>0</v>
      </c>
      <c r="N58" s="743">
        <v>0</v>
      </c>
      <c r="O58" s="744">
        <v>0</v>
      </c>
      <c r="P58" s="836">
        <f t="shared" si="20"/>
        <v>425600989</v>
      </c>
      <c r="Q58" s="837">
        <f t="shared" si="20"/>
        <v>455487498</v>
      </c>
      <c r="R58" s="838">
        <f>SUM(R53,R55,R56,R57)</f>
        <v>332484945</v>
      </c>
      <c r="S58" s="283"/>
    </row>
    <row r="59" spans="1:19" s="123" customFormat="1" ht="30" customHeight="1" x14ac:dyDescent="0.2">
      <c r="A59" s="774">
        <v>278</v>
      </c>
      <c r="B59" s="734" t="s">
        <v>12</v>
      </c>
      <c r="C59" s="785" t="s">
        <v>1147</v>
      </c>
      <c r="D59" s="742">
        <f>SUM(Önkorm.!D705)</f>
        <v>1244147731</v>
      </c>
      <c r="E59" s="743">
        <f>SUM(Önkorm.!E705)</f>
        <v>1491803727</v>
      </c>
      <c r="F59" s="744">
        <f>SUM(F5,F6,F12,F21,F28,F36,F41,F51,F58)</f>
        <v>1386430859</v>
      </c>
      <c r="G59" s="812">
        <f t="shared" ref="G59:O59" si="24">SUM(G52)</f>
        <v>146549249</v>
      </c>
      <c r="H59" s="813">
        <f t="shared" si="24"/>
        <v>158970986</v>
      </c>
      <c r="I59" s="814">
        <f t="shared" si="24"/>
        <v>110219896</v>
      </c>
      <c r="J59" s="812">
        <f t="shared" si="24"/>
        <v>252801452</v>
      </c>
      <c r="K59" s="813">
        <f t="shared" si="24"/>
        <v>262197638</v>
      </c>
      <c r="L59" s="814">
        <f t="shared" si="24"/>
        <v>189677678</v>
      </c>
      <c r="M59" s="812">
        <f t="shared" si="24"/>
        <v>51757738</v>
      </c>
      <c r="N59" s="813">
        <f t="shared" si="24"/>
        <v>52927738</v>
      </c>
      <c r="O59" s="814">
        <f t="shared" si="24"/>
        <v>45451621</v>
      </c>
      <c r="P59" s="839"/>
      <c r="Q59" s="840"/>
      <c r="R59" s="841"/>
      <c r="S59" s="282"/>
    </row>
    <row r="60" spans="1:19" ht="30" customHeight="1" x14ac:dyDescent="0.2">
      <c r="A60" s="769"/>
      <c r="B60" s="321" t="s">
        <v>1540</v>
      </c>
      <c r="C60" s="773"/>
      <c r="D60" s="791"/>
      <c r="E60" s="315"/>
      <c r="F60" s="738"/>
      <c r="G60" s="815">
        <f>SUM('03 BE ÖSSZ'!G45)</f>
        <v>135970249</v>
      </c>
      <c r="H60" s="322">
        <f>SUM('03 BE ÖSSZ'!H45)</f>
        <v>145885007</v>
      </c>
      <c r="I60" s="757">
        <f>SUM('03 BE ÖSSZ'!I45)</f>
        <v>99853276</v>
      </c>
      <c r="J60" s="815">
        <f>SUM('03 BE ÖSSZ'!J45)</f>
        <v>230647002</v>
      </c>
      <c r="K60" s="322">
        <f>SUM('03 BE ÖSSZ'!K51)</f>
        <v>244495638</v>
      </c>
      <c r="L60" s="757">
        <f>SUM('03 BE ÖSSZ'!L45)</f>
        <v>178526776</v>
      </c>
      <c r="M60" s="815">
        <f>SUM('03 BE ÖSSZ'!M45)</f>
        <v>49562738</v>
      </c>
      <c r="N60" s="322">
        <f>SUM('03 BE ÖSSZ'!N45)</f>
        <v>50561207</v>
      </c>
      <c r="O60" s="757">
        <f>SUM('03 BE ÖSSZ'!O45)</f>
        <v>44683452</v>
      </c>
      <c r="P60" s="796">
        <f t="shared" ref="P60:P61" si="25">SUM(D60,G60,J60,M60)</f>
        <v>416179989</v>
      </c>
      <c r="Q60" s="309">
        <f t="shared" ref="Q60:Q61" si="26">SUM(E60,H60,K60,N60)</f>
        <v>440941852</v>
      </c>
      <c r="R60" s="772">
        <f t="shared" ref="R60:R61" si="27">SUM(F60,I60,L60,O60)</f>
        <v>323063504</v>
      </c>
      <c r="S60" s="118"/>
    </row>
    <row r="61" spans="1:19" s="123" customFormat="1" ht="30" customHeight="1" thickBot="1" x14ac:dyDescent="0.25">
      <c r="A61" s="788"/>
      <c r="B61" s="789" t="s">
        <v>1692</v>
      </c>
      <c r="C61" s="790"/>
      <c r="D61" s="801">
        <f>SUM(D59-D60)</f>
        <v>1244147731</v>
      </c>
      <c r="E61" s="802">
        <f>SUM(E59-E60)</f>
        <v>1491803727</v>
      </c>
      <c r="F61" s="803">
        <f>SUM(F59-F60)</f>
        <v>1386430859</v>
      </c>
      <c r="G61" s="801">
        <f t="shared" ref="G61:O61" si="28">SUM(G59-G60)</f>
        <v>10579000</v>
      </c>
      <c r="H61" s="802">
        <f t="shared" si="28"/>
        <v>13085979</v>
      </c>
      <c r="I61" s="803">
        <f t="shared" si="28"/>
        <v>10366620</v>
      </c>
      <c r="J61" s="801">
        <f t="shared" si="28"/>
        <v>22154450</v>
      </c>
      <c r="K61" s="802">
        <f t="shared" si="28"/>
        <v>17702000</v>
      </c>
      <c r="L61" s="803">
        <f t="shared" si="28"/>
        <v>11150902</v>
      </c>
      <c r="M61" s="801">
        <f t="shared" si="28"/>
        <v>2195000</v>
      </c>
      <c r="N61" s="802">
        <f t="shared" si="28"/>
        <v>2366531</v>
      </c>
      <c r="O61" s="803">
        <f t="shared" si="28"/>
        <v>768169</v>
      </c>
      <c r="P61" s="842">
        <f t="shared" si="25"/>
        <v>1279076181</v>
      </c>
      <c r="Q61" s="843">
        <f t="shared" si="26"/>
        <v>1524958237</v>
      </c>
      <c r="R61" s="844">
        <f t="shared" si="27"/>
        <v>1408716550</v>
      </c>
      <c r="S61" s="282"/>
    </row>
    <row r="62" spans="1:19" ht="30" customHeight="1" thickTop="1" x14ac:dyDescent="0.2">
      <c r="A62" s="142"/>
      <c r="B62" s="90"/>
      <c r="C62" s="145"/>
      <c r="D62" s="125"/>
      <c r="E62" s="126"/>
      <c r="F62" s="126"/>
      <c r="G62" s="127"/>
      <c r="H62" s="126"/>
      <c r="I62" s="128"/>
      <c r="J62" s="129"/>
      <c r="K62" s="128"/>
      <c r="L62" s="128"/>
      <c r="M62" s="129"/>
      <c r="N62" s="130"/>
      <c r="O62" s="128"/>
      <c r="P62" s="146"/>
      <c r="Q62" s="146"/>
      <c r="R62" s="131"/>
    </row>
    <row r="63" spans="1:19" ht="30" customHeight="1" x14ac:dyDescent="0.2">
      <c r="Q63" s="147"/>
    </row>
  </sheetData>
  <dataConsolidate link="1"/>
  <mergeCells count="8">
    <mergeCell ref="J1:L1"/>
    <mergeCell ref="M1:O1"/>
    <mergeCell ref="P1:R1"/>
    <mergeCell ref="A1:A2"/>
    <mergeCell ref="B1:B2"/>
    <mergeCell ref="C1:C2"/>
    <mergeCell ref="D1:F1"/>
    <mergeCell ref="G1:I1"/>
  </mergeCells>
  <phoneticPr fontId="5" type="noConversion"/>
  <printOptions horizontalCentered="1"/>
  <pageMargins left="0.59055118110236227" right="0.59055118110236227" top="0.78740157480314965" bottom="0.78740157480314965" header="0.31496062992125984" footer="0.51181102362204722"/>
  <pageSetup paperSize="8" scale="43" fitToHeight="0" orientation="landscape" r:id="rId1"/>
  <rowBreaks count="1" manualBreakCount="1">
    <brk id="41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706"/>
  <sheetViews>
    <sheetView zoomScaleNormal="100" zoomScaleSheetLayoutView="100" workbookViewId="0">
      <pane ySplit="3" topLeftCell="A524" activePane="bottomLeft" state="frozen"/>
      <selection pane="bottomLeft" activeCell="E465" sqref="E465"/>
    </sheetView>
  </sheetViews>
  <sheetFormatPr defaultColWidth="9.140625" defaultRowHeight="12.75" x14ac:dyDescent="0.2"/>
  <cols>
    <col min="1" max="1" width="4.85546875" style="162" customWidth="1"/>
    <col min="2" max="2" width="63.28515625" style="154" customWidth="1"/>
    <col min="3" max="3" width="8.5703125" style="155" customWidth="1"/>
    <col min="4" max="5" width="16.140625" style="153" customWidth="1"/>
    <col min="6" max="6" width="13" style="137" customWidth="1"/>
    <col min="7" max="7" width="13" style="136" customWidth="1"/>
    <col min="8" max="33" width="11.5703125" style="137" customWidth="1"/>
    <col min="34" max="16384" width="9.140625" style="78"/>
  </cols>
  <sheetData>
    <row r="1" spans="1:33" ht="30" customHeight="1" thickTop="1" x14ac:dyDescent="0.2">
      <c r="A1" s="1551" t="s">
        <v>16</v>
      </c>
      <c r="B1" s="1552"/>
      <c r="C1" s="1552"/>
      <c r="D1" s="1552"/>
      <c r="E1" s="1553"/>
    </row>
    <row r="2" spans="1:33" s="150" customFormat="1" ht="30" customHeight="1" x14ac:dyDescent="0.2">
      <c r="A2" s="1558" t="s">
        <v>48</v>
      </c>
      <c r="B2" s="1560" t="s">
        <v>49</v>
      </c>
      <c r="C2" s="1562" t="s">
        <v>50</v>
      </c>
      <c r="D2" s="1554" t="s">
        <v>1</v>
      </c>
      <c r="E2" s="1556" t="s">
        <v>2</v>
      </c>
      <c r="F2" s="148"/>
      <c r="G2" s="149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</row>
    <row r="3" spans="1:33" s="150" customFormat="1" ht="30" customHeight="1" thickBot="1" x14ac:dyDescent="0.25">
      <c r="A3" s="1559"/>
      <c r="B3" s="1561"/>
      <c r="C3" s="1563"/>
      <c r="D3" s="1555"/>
      <c r="E3" s="1557"/>
      <c r="F3" s="148"/>
      <c r="G3" s="149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</row>
    <row r="4" spans="1:33" ht="13.5" thickTop="1" x14ac:dyDescent="0.2">
      <c r="A4" s="624">
        <v>1</v>
      </c>
      <c r="B4" s="625" t="s">
        <v>55</v>
      </c>
      <c r="C4" s="606" t="s">
        <v>56</v>
      </c>
      <c r="D4" s="626">
        <v>73135075</v>
      </c>
      <c r="E4" s="627">
        <v>73135075</v>
      </c>
    </row>
    <row r="5" spans="1:33" x14ac:dyDescent="0.2">
      <c r="A5" s="618">
        <v>2</v>
      </c>
      <c r="B5" s="323" t="s">
        <v>57</v>
      </c>
      <c r="C5" s="324" t="s">
        <v>58</v>
      </c>
      <c r="D5" s="325">
        <v>169352633</v>
      </c>
      <c r="E5" s="628">
        <v>169352633</v>
      </c>
    </row>
    <row r="6" spans="1:33" ht="25.5" x14ac:dyDescent="0.2">
      <c r="A6" s="618">
        <v>3</v>
      </c>
      <c r="B6" s="326" t="s">
        <v>59</v>
      </c>
      <c r="C6" s="324" t="s">
        <v>60</v>
      </c>
      <c r="D6" s="325">
        <v>41600584</v>
      </c>
      <c r="E6" s="628">
        <v>41600584</v>
      </c>
    </row>
    <row r="7" spans="1:33" x14ac:dyDescent="0.2">
      <c r="A7" s="618">
        <v>4</v>
      </c>
      <c r="B7" s="323" t="s">
        <v>61</v>
      </c>
      <c r="C7" s="324" t="s">
        <v>62</v>
      </c>
      <c r="D7" s="325">
        <v>8317440</v>
      </c>
      <c r="E7" s="628">
        <v>8317440</v>
      </c>
    </row>
    <row r="8" spans="1:33" x14ac:dyDescent="0.2">
      <c r="A8" s="618">
        <v>5</v>
      </c>
      <c r="B8" s="326" t="s">
        <v>63</v>
      </c>
      <c r="C8" s="324" t="s">
        <v>64</v>
      </c>
      <c r="D8" s="325"/>
      <c r="E8" s="628">
        <v>49097515</v>
      </c>
      <c r="F8" s="1483">
        <v>179197</v>
      </c>
      <c r="G8" s="1484">
        <v>202819</v>
      </c>
      <c r="H8" s="137">
        <v>47399200</v>
      </c>
      <c r="I8" s="1483"/>
    </row>
    <row r="9" spans="1:33" x14ac:dyDescent="0.2">
      <c r="A9" s="618">
        <v>6</v>
      </c>
      <c r="B9" s="326" t="s">
        <v>65</v>
      </c>
      <c r="C9" s="324" t="s">
        <v>66</v>
      </c>
      <c r="D9" s="325"/>
      <c r="E9" s="628"/>
    </row>
    <row r="10" spans="1:33" s="151" customFormat="1" x14ac:dyDescent="0.2">
      <c r="A10" s="598">
        <v>7</v>
      </c>
      <c r="B10" s="327" t="s">
        <v>1443</v>
      </c>
      <c r="C10" s="328" t="s">
        <v>68</v>
      </c>
      <c r="D10" s="329">
        <f>SUM(D4:D9)</f>
        <v>292405732</v>
      </c>
      <c r="E10" s="629">
        <f>SUM(E4:E9)</f>
        <v>341503247</v>
      </c>
      <c r="F10" s="148"/>
      <c r="G10" s="149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</row>
    <row r="11" spans="1:33" s="151" customFormat="1" x14ac:dyDescent="0.2">
      <c r="A11" s="615">
        <v>8</v>
      </c>
      <c r="B11" s="330" t="s">
        <v>69</v>
      </c>
      <c r="C11" s="328" t="s">
        <v>70</v>
      </c>
      <c r="D11" s="331"/>
      <c r="E11" s="630"/>
      <c r="F11" s="148"/>
      <c r="G11" s="149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</row>
    <row r="12" spans="1:33" s="151" customFormat="1" ht="25.5" x14ac:dyDescent="0.2">
      <c r="A12" s="615">
        <v>9</v>
      </c>
      <c r="B12" s="330" t="s">
        <v>71</v>
      </c>
      <c r="C12" s="328" t="s">
        <v>72</v>
      </c>
      <c r="D12" s="331"/>
      <c r="E12" s="630"/>
      <c r="F12" s="148"/>
      <c r="G12" s="149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</row>
    <row r="13" spans="1:33" s="151" customFormat="1" ht="25.5" x14ac:dyDescent="0.2">
      <c r="A13" s="615">
        <v>10</v>
      </c>
      <c r="B13" s="327" t="s">
        <v>1444</v>
      </c>
      <c r="C13" s="328" t="s">
        <v>74</v>
      </c>
      <c r="D13" s="332"/>
      <c r="E13" s="631"/>
      <c r="F13" s="148"/>
      <c r="G13" s="149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</row>
    <row r="14" spans="1:33" hidden="1" x14ac:dyDescent="0.2">
      <c r="A14" s="616" t="s">
        <v>75</v>
      </c>
      <c r="B14" s="333" t="s">
        <v>76</v>
      </c>
      <c r="C14" s="334" t="s">
        <v>77</v>
      </c>
      <c r="D14" s="335"/>
      <c r="E14" s="597"/>
    </row>
    <row r="15" spans="1:33" hidden="1" x14ac:dyDescent="0.2">
      <c r="A15" s="616" t="s">
        <v>78</v>
      </c>
      <c r="B15" s="333" t="s">
        <v>79</v>
      </c>
      <c r="C15" s="334" t="s">
        <v>80</v>
      </c>
      <c r="D15" s="335"/>
      <c r="E15" s="597"/>
    </row>
    <row r="16" spans="1:33" ht="25.5" hidden="1" x14ac:dyDescent="0.2">
      <c r="A16" s="616" t="s">
        <v>81</v>
      </c>
      <c r="B16" s="333" t="s">
        <v>82</v>
      </c>
      <c r="C16" s="334" t="s">
        <v>83</v>
      </c>
      <c r="D16" s="335"/>
      <c r="E16" s="597"/>
    </row>
    <row r="17" spans="1:5" hidden="1" x14ac:dyDescent="0.2">
      <c r="A17" s="616" t="s">
        <v>84</v>
      </c>
      <c r="B17" s="333" t="s">
        <v>85</v>
      </c>
      <c r="C17" s="334" t="s">
        <v>86</v>
      </c>
      <c r="D17" s="335"/>
      <c r="E17" s="597"/>
    </row>
    <row r="18" spans="1:5" hidden="1" x14ac:dyDescent="0.2">
      <c r="A18" s="616" t="s">
        <v>87</v>
      </c>
      <c r="B18" s="333" t="s">
        <v>88</v>
      </c>
      <c r="C18" s="334" t="s">
        <v>89</v>
      </c>
      <c r="D18" s="335"/>
      <c r="E18" s="597"/>
    </row>
    <row r="19" spans="1:5" hidden="1" x14ac:dyDescent="0.2">
      <c r="A19" s="616" t="s">
        <v>90</v>
      </c>
      <c r="B19" s="333" t="s">
        <v>91</v>
      </c>
      <c r="C19" s="334" t="s">
        <v>92</v>
      </c>
      <c r="D19" s="335"/>
      <c r="E19" s="597"/>
    </row>
    <row r="20" spans="1:5" hidden="1" x14ac:dyDescent="0.2">
      <c r="A20" s="616" t="s">
        <v>93</v>
      </c>
      <c r="B20" s="333" t="s">
        <v>94</v>
      </c>
      <c r="C20" s="334" t="s">
        <v>95</v>
      </c>
      <c r="D20" s="335"/>
      <c r="E20" s="597"/>
    </row>
    <row r="21" spans="1:5" hidden="1" x14ac:dyDescent="0.2">
      <c r="A21" s="616" t="s">
        <v>96</v>
      </c>
      <c r="B21" s="333" t="s">
        <v>97</v>
      </c>
      <c r="C21" s="334" t="s">
        <v>98</v>
      </c>
      <c r="D21" s="335"/>
      <c r="E21" s="597"/>
    </row>
    <row r="22" spans="1:5" hidden="1" x14ac:dyDescent="0.2">
      <c r="A22" s="616" t="s">
        <v>99</v>
      </c>
      <c r="B22" s="333" t="s">
        <v>100</v>
      </c>
      <c r="C22" s="334" t="s">
        <v>101</v>
      </c>
      <c r="D22" s="335"/>
      <c r="E22" s="597"/>
    </row>
    <row r="23" spans="1:5" hidden="1" x14ac:dyDescent="0.2">
      <c r="A23" s="616" t="s">
        <v>102</v>
      </c>
      <c r="B23" s="333" t="s">
        <v>103</v>
      </c>
      <c r="C23" s="334" t="s">
        <v>104</v>
      </c>
      <c r="D23" s="335"/>
      <c r="E23" s="597"/>
    </row>
    <row r="24" spans="1:5" ht="25.5" x14ac:dyDescent="0.2">
      <c r="A24" s="615">
        <v>21</v>
      </c>
      <c r="B24" s="327" t="s">
        <v>1445</v>
      </c>
      <c r="C24" s="328" t="s">
        <v>106</v>
      </c>
      <c r="D24" s="332"/>
      <c r="E24" s="631"/>
    </row>
    <row r="25" spans="1:5" hidden="1" x14ac:dyDescent="0.2">
      <c r="A25" s="616" t="s">
        <v>107</v>
      </c>
      <c r="B25" s="333" t="s">
        <v>76</v>
      </c>
      <c r="C25" s="334" t="s">
        <v>108</v>
      </c>
      <c r="D25" s="335"/>
      <c r="E25" s="597"/>
    </row>
    <row r="26" spans="1:5" hidden="1" x14ac:dyDescent="0.2">
      <c r="A26" s="616" t="s">
        <v>109</v>
      </c>
      <c r="B26" s="333" t="s">
        <v>79</v>
      </c>
      <c r="C26" s="334" t="s">
        <v>110</v>
      </c>
      <c r="D26" s="335"/>
      <c r="E26" s="597"/>
    </row>
    <row r="27" spans="1:5" ht="25.5" hidden="1" x14ac:dyDescent="0.2">
      <c r="A27" s="616" t="s">
        <v>111</v>
      </c>
      <c r="B27" s="333" t="s">
        <v>82</v>
      </c>
      <c r="C27" s="334" t="s">
        <v>112</v>
      </c>
      <c r="D27" s="335"/>
      <c r="E27" s="597"/>
    </row>
    <row r="28" spans="1:5" hidden="1" x14ac:dyDescent="0.2">
      <c r="A28" s="616" t="s">
        <v>113</v>
      </c>
      <c r="B28" s="333" t="s">
        <v>85</v>
      </c>
      <c r="C28" s="334" t="s">
        <v>114</v>
      </c>
      <c r="D28" s="335"/>
      <c r="E28" s="597"/>
    </row>
    <row r="29" spans="1:5" hidden="1" x14ac:dyDescent="0.2">
      <c r="A29" s="616" t="s">
        <v>115</v>
      </c>
      <c r="B29" s="333" t="s">
        <v>88</v>
      </c>
      <c r="C29" s="334" t="s">
        <v>116</v>
      </c>
      <c r="D29" s="335"/>
      <c r="E29" s="597"/>
    </row>
    <row r="30" spans="1:5" hidden="1" x14ac:dyDescent="0.2">
      <c r="A30" s="616" t="s">
        <v>117</v>
      </c>
      <c r="B30" s="333" t="s">
        <v>91</v>
      </c>
      <c r="C30" s="334" t="s">
        <v>118</v>
      </c>
      <c r="D30" s="335"/>
      <c r="E30" s="597"/>
    </row>
    <row r="31" spans="1:5" hidden="1" x14ac:dyDescent="0.2">
      <c r="A31" s="616" t="s">
        <v>119</v>
      </c>
      <c r="B31" s="333" t="s">
        <v>94</v>
      </c>
      <c r="C31" s="334" t="s">
        <v>120</v>
      </c>
      <c r="D31" s="335"/>
      <c r="E31" s="597"/>
    </row>
    <row r="32" spans="1:5" hidden="1" x14ac:dyDescent="0.2">
      <c r="A32" s="616" t="s">
        <v>121</v>
      </c>
      <c r="B32" s="333" t="s">
        <v>97</v>
      </c>
      <c r="C32" s="334" t="s">
        <v>122</v>
      </c>
      <c r="D32" s="335"/>
      <c r="E32" s="597"/>
    </row>
    <row r="33" spans="1:33" hidden="1" x14ac:dyDescent="0.2">
      <c r="A33" s="616" t="s">
        <v>123</v>
      </c>
      <c r="B33" s="333" t="s">
        <v>100</v>
      </c>
      <c r="C33" s="334" t="s">
        <v>124</v>
      </c>
      <c r="D33" s="335"/>
      <c r="E33" s="597"/>
    </row>
    <row r="34" spans="1:33" hidden="1" x14ac:dyDescent="0.2">
      <c r="A34" s="616" t="s">
        <v>125</v>
      </c>
      <c r="B34" s="333" t="s">
        <v>103</v>
      </c>
      <c r="C34" s="334" t="s">
        <v>126</v>
      </c>
      <c r="D34" s="335"/>
      <c r="E34" s="597"/>
    </row>
    <row r="35" spans="1:33" s="150" customFormat="1" ht="25.5" x14ac:dyDescent="0.2">
      <c r="A35" s="615">
        <v>32</v>
      </c>
      <c r="B35" s="327" t="s">
        <v>1446</v>
      </c>
      <c r="C35" s="328" t="s">
        <v>128</v>
      </c>
      <c r="D35" s="332">
        <f>SUM(D36,D37,D38,D39,D40,D41,D42,D43,D44,D45)</f>
        <v>38850000</v>
      </c>
      <c r="E35" s="631">
        <f>SUM(E36,E37,E38,E39,E40,E41,E42,E43,E44,E45)</f>
        <v>16205040</v>
      </c>
      <c r="F35" s="148"/>
      <c r="G35" s="149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</row>
    <row r="36" spans="1:33" x14ac:dyDescent="0.2">
      <c r="A36" s="614" t="s">
        <v>129</v>
      </c>
      <c r="B36" s="336" t="s">
        <v>76</v>
      </c>
      <c r="C36" s="337" t="s">
        <v>130</v>
      </c>
      <c r="D36" s="338"/>
      <c r="E36" s="496">
        <v>1247440</v>
      </c>
      <c r="F36" s="137">
        <v>84330</v>
      </c>
      <c r="G36" s="136">
        <v>937593</v>
      </c>
      <c r="H36" s="137">
        <v>85110</v>
      </c>
    </row>
    <row r="37" spans="1:33" x14ac:dyDescent="0.2">
      <c r="A37" s="614" t="s">
        <v>131</v>
      </c>
      <c r="B37" s="336" t="s">
        <v>79</v>
      </c>
      <c r="C37" s="337" t="s">
        <v>132</v>
      </c>
      <c r="D37" s="338"/>
      <c r="E37" s="496"/>
    </row>
    <row r="38" spans="1:33" ht="25.5" x14ac:dyDescent="0.2">
      <c r="A38" s="614" t="s">
        <v>133</v>
      </c>
      <c r="B38" s="336" t="s">
        <v>82</v>
      </c>
      <c r="C38" s="337" t="s">
        <v>134</v>
      </c>
      <c r="D38" s="338"/>
      <c r="E38" s="496"/>
    </row>
    <row r="39" spans="1:33" x14ac:dyDescent="0.2">
      <c r="A39" s="614" t="s">
        <v>135</v>
      </c>
      <c r="B39" s="336" t="s">
        <v>85</v>
      </c>
      <c r="C39" s="337" t="s">
        <v>136</v>
      </c>
      <c r="D39" s="338"/>
      <c r="E39" s="496">
        <v>719200</v>
      </c>
    </row>
    <row r="40" spans="1:33" x14ac:dyDescent="0.2">
      <c r="A40" s="614" t="s">
        <v>137</v>
      </c>
      <c r="B40" s="336" t="s">
        <v>88</v>
      </c>
      <c r="C40" s="337" t="s">
        <v>138</v>
      </c>
      <c r="D40" s="339">
        <v>38850000</v>
      </c>
      <c r="E40" s="549">
        <v>14123400</v>
      </c>
    </row>
    <row r="41" spans="1:33" x14ac:dyDescent="0.2">
      <c r="A41" s="614" t="s">
        <v>142</v>
      </c>
      <c r="B41" s="336" t="s">
        <v>91</v>
      </c>
      <c r="C41" s="337" t="s">
        <v>143</v>
      </c>
      <c r="D41" s="338"/>
      <c r="E41" s="496">
        <v>115000</v>
      </c>
    </row>
    <row r="42" spans="1:33" x14ac:dyDescent="0.2">
      <c r="A42" s="614" t="s">
        <v>144</v>
      </c>
      <c r="B42" s="336" t="s">
        <v>94</v>
      </c>
      <c r="C42" s="337" t="s">
        <v>145</v>
      </c>
      <c r="D42" s="338"/>
      <c r="E42" s="496"/>
    </row>
    <row r="43" spans="1:33" x14ac:dyDescent="0.2">
      <c r="A43" s="614" t="s">
        <v>146</v>
      </c>
      <c r="B43" s="336" t="s">
        <v>97</v>
      </c>
      <c r="C43" s="337" t="s">
        <v>147</v>
      </c>
      <c r="D43" s="338"/>
      <c r="E43" s="496"/>
    </row>
    <row r="44" spans="1:33" x14ac:dyDescent="0.2">
      <c r="A44" s="614" t="s">
        <v>148</v>
      </c>
      <c r="B44" s="336" t="s">
        <v>100</v>
      </c>
      <c r="C44" s="337" t="s">
        <v>149</v>
      </c>
      <c r="D44" s="338"/>
      <c r="E44" s="496"/>
    </row>
    <row r="45" spans="1:33" x14ac:dyDescent="0.2">
      <c r="A45" s="614" t="s">
        <v>150</v>
      </c>
      <c r="B45" s="336" t="s">
        <v>103</v>
      </c>
      <c r="C45" s="337" t="s">
        <v>151</v>
      </c>
      <c r="D45" s="338"/>
      <c r="E45" s="496"/>
    </row>
    <row r="46" spans="1:33" ht="27" customHeight="1" thickBot="1" x14ac:dyDescent="0.25">
      <c r="A46" s="610">
        <v>43</v>
      </c>
      <c r="B46" s="581" t="s">
        <v>152</v>
      </c>
      <c r="C46" s="581" t="s">
        <v>153</v>
      </c>
      <c r="D46" s="632">
        <f>SUM(D10,D11,D12,D13,D24,D35)</f>
        <v>331255732</v>
      </c>
      <c r="E46" s="633">
        <f>SUM(E10,E11,E12,E13,E24,E35)</f>
        <v>357708287</v>
      </c>
    </row>
    <row r="47" spans="1:33" s="198" customFormat="1" ht="14.25" thickTop="1" thickBot="1" x14ac:dyDescent="0.25">
      <c r="A47" s="199"/>
      <c r="B47" s="48"/>
      <c r="C47" s="48"/>
      <c r="D47" s="200"/>
      <c r="E47" s="200"/>
      <c r="F47" s="196"/>
      <c r="G47" s="197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</row>
    <row r="48" spans="1:33" ht="13.5" thickTop="1" x14ac:dyDescent="0.2">
      <c r="A48" s="619" t="s">
        <v>154</v>
      </c>
      <c r="B48" s="620" t="s">
        <v>155</v>
      </c>
      <c r="C48" s="591" t="s">
        <v>156</v>
      </c>
      <c r="D48" s="621">
        <v>44000000</v>
      </c>
      <c r="E48" s="622">
        <v>44538000</v>
      </c>
    </row>
    <row r="49" spans="1:5" ht="25.5" x14ac:dyDescent="0.2">
      <c r="A49" s="598" t="s">
        <v>157</v>
      </c>
      <c r="B49" s="330" t="s">
        <v>158</v>
      </c>
      <c r="C49" s="340" t="s">
        <v>159</v>
      </c>
      <c r="D49" s="341"/>
      <c r="E49" s="575"/>
    </row>
    <row r="50" spans="1:5" ht="25.5" x14ac:dyDescent="0.2">
      <c r="A50" s="598" t="s">
        <v>160</v>
      </c>
      <c r="B50" s="327" t="s">
        <v>1447</v>
      </c>
      <c r="C50" s="340" t="s">
        <v>162</v>
      </c>
      <c r="D50" s="342"/>
      <c r="E50" s="596"/>
    </row>
    <row r="51" spans="1:5" hidden="1" x14ac:dyDescent="0.2">
      <c r="A51" s="614" t="s">
        <v>163</v>
      </c>
      <c r="B51" s="336" t="s">
        <v>76</v>
      </c>
      <c r="C51" s="337" t="s">
        <v>164</v>
      </c>
      <c r="D51" s="343"/>
      <c r="E51" s="623"/>
    </row>
    <row r="52" spans="1:5" hidden="1" x14ac:dyDescent="0.2">
      <c r="A52" s="614" t="s">
        <v>165</v>
      </c>
      <c r="B52" s="336" t="s">
        <v>79</v>
      </c>
      <c r="C52" s="337" t="s">
        <v>166</v>
      </c>
      <c r="D52" s="343"/>
      <c r="E52" s="623"/>
    </row>
    <row r="53" spans="1:5" ht="25.5" hidden="1" x14ac:dyDescent="0.2">
      <c r="A53" s="614" t="s">
        <v>167</v>
      </c>
      <c r="B53" s="336" t="s">
        <v>82</v>
      </c>
      <c r="C53" s="337" t="s">
        <v>168</v>
      </c>
      <c r="D53" s="343"/>
      <c r="E53" s="623"/>
    </row>
    <row r="54" spans="1:5" hidden="1" x14ac:dyDescent="0.2">
      <c r="A54" s="614" t="s">
        <v>169</v>
      </c>
      <c r="B54" s="336" t="s">
        <v>85</v>
      </c>
      <c r="C54" s="337" t="s">
        <v>170</v>
      </c>
      <c r="D54" s="343"/>
      <c r="E54" s="623"/>
    </row>
    <row r="55" spans="1:5" hidden="1" x14ac:dyDescent="0.2">
      <c r="A55" s="614" t="s">
        <v>171</v>
      </c>
      <c r="B55" s="336" t="s">
        <v>88</v>
      </c>
      <c r="C55" s="337" t="s">
        <v>172</v>
      </c>
      <c r="D55" s="343"/>
      <c r="E55" s="623"/>
    </row>
    <row r="56" spans="1:5" hidden="1" x14ac:dyDescent="0.2">
      <c r="A56" s="614" t="s">
        <v>173</v>
      </c>
      <c r="B56" s="336" t="s">
        <v>91</v>
      </c>
      <c r="C56" s="337" t="s">
        <v>174</v>
      </c>
      <c r="D56" s="343"/>
      <c r="E56" s="623"/>
    </row>
    <row r="57" spans="1:5" hidden="1" x14ac:dyDescent="0.2">
      <c r="A57" s="614" t="s">
        <v>175</v>
      </c>
      <c r="B57" s="336" t="s">
        <v>94</v>
      </c>
      <c r="C57" s="337" t="s">
        <v>176</v>
      </c>
      <c r="D57" s="343"/>
      <c r="E57" s="623"/>
    </row>
    <row r="58" spans="1:5" hidden="1" x14ac:dyDescent="0.2">
      <c r="A58" s="614" t="s">
        <v>177</v>
      </c>
      <c r="B58" s="336" t="s">
        <v>97</v>
      </c>
      <c r="C58" s="337" t="s">
        <v>178</v>
      </c>
      <c r="D58" s="343"/>
      <c r="E58" s="623"/>
    </row>
    <row r="59" spans="1:5" hidden="1" x14ac:dyDescent="0.2">
      <c r="A59" s="614" t="s">
        <v>179</v>
      </c>
      <c r="B59" s="336" t="s">
        <v>100</v>
      </c>
      <c r="C59" s="337" t="s">
        <v>180</v>
      </c>
      <c r="D59" s="343"/>
      <c r="E59" s="623"/>
    </row>
    <row r="60" spans="1:5" hidden="1" x14ac:dyDescent="0.2">
      <c r="A60" s="614" t="s">
        <v>181</v>
      </c>
      <c r="B60" s="336" t="s">
        <v>103</v>
      </c>
      <c r="C60" s="337" t="s">
        <v>182</v>
      </c>
      <c r="D60" s="343"/>
      <c r="E60" s="623"/>
    </row>
    <row r="61" spans="1:5" ht="25.5" x14ac:dyDescent="0.2">
      <c r="A61" s="615">
        <v>57</v>
      </c>
      <c r="B61" s="327" t="s">
        <v>1448</v>
      </c>
      <c r="C61" s="340" t="s">
        <v>184</v>
      </c>
      <c r="D61" s="342"/>
      <c r="E61" s="596"/>
    </row>
    <row r="62" spans="1:5" hidden="1" x14ac:dyDescent="0.2">
      <c r="A62" s="594" t="s">
        <v>185</v>
      </c>
      <c r="B62" s="344" t="s">
        <v>76</v>
      </c>
      <c r="C62" s="345" t="s">
        <v>186</v>
      </c>
      <c r="D62" s="335"/>
      <c r="E62" s="597"/>
    </row>
    <row r="63" spans="1:5" hidden="1" x14ac:dyDescent="0.2">
      <c r="A63" s="594" t="s">
        <v>187</v>
      </c>
      <c r="B63" s="344" t="s">
        <v>79</v>
      </c>
      <c r="C63" s="345" t="s">
        <v>188</v>
      </c>
      <c r="D63" s="335"/>
      <c r="E63" s="597"/>
    </row>
    <row r="64" spans="1:5" ht="25.5" hidden="1" x14ac:dyDescent="0.2">
      <c r="A64" s="594" t="s">
        <v>189</v>
      </c>
      <c r="B64" s="344" t="s">
        <v>82</v>
      </c>
      <c r="C64" s="345" t="s">
        <v>190</v>
      </c>
      <c r="D64" s="335"/>
      <c r="E64" s="597"/>
    </row>
    <row r="65" spans="1:5" hidden="1" x14ac:dyDescent="0.2">
      <c r="A65" s="594" t="s">
        <v>191</v>
      </c>
      <c r="B65" s="344" t="s">
        <v>85</v>
      </c>
      <c r="C65" s="345" t="s">
        <v>192</v>
      </c>
      <c r="D65" s="335"/>
      <c r="E65" s="597"/>
    </row>
    <row r="66" spans="1:5" hidden="1" x14ac:dyDescent="0.2">
      <c r="A66" s="594" t="s">
        <v>193</v>
      </c>
      <c r="B66" s="344" t="s">
        <v>88</v>
      </c>
      <c r="C66" s="345" t="s">
        <v>194</v>
      </c>
      <c r="D66" s="335"/>
      <c r="E66" s="597"/>
    </row>
    <row r="67" spans="1:5" hidden="1" x14ac:dyDescent="0.2">
      <c r="A67" s="594" t="s">
        <v>195</v>
      </c>
      <c r="B67" s="344" t="s">
        <v>91</v>
      </c>
      <c r="C67" s="345" t="s">
        <v>196</v>
      </c>
      <c r="D67" s="335"/>
      <c r="E67" s="597"/>
    </row>
    <row r="68" spans="1:5" hidden="1" x14ac:dyDescent="0.2">
      <c r="A68" s="594" t="s">
        <v>197</v>
      </c>
      <c r="B68" s="344" t="s">
        <v>94</v>
      </c>
      <c r="C68" s="345" t="s">
        <v>198</v>
      </c>
      <c r="D68" s="335"/>
      <c r="E68" s="597"/>
    </row>
    <row r="69" spans="1:5" hidden="1" x14ac:dyDescent="0.2">
      <c r="A69" s="594" t="s">
        <v>199</v>
      </c>
      <c r="B69" s="344" t="s">
        <v>97</v>
      </c>
      <c r="C69" s="345" t="s">
        <v>200</v>
      </c>
      <c r="D69" s="335"/>
      <c r="E69" s="597"/>
    </row>
    <row r="70" spans="1:5" hidden="1" x14ac:dyDescent="0.2">
      <c r="A70" s="594" t="s">
        <v>201</v>
      </c>
      <c r="B70" s="344" t="s">
        <v>100</v>
      </c>
      <c r="C70" s="345" t="s">
        <v>202</v>
      </c>
      <c r="D70" s="335"/>
      <c r="E70" s="597"/>
    </row>
    <row r="71" spans="1:5" hidden="1" x14ac:dyDescent="0.2">
      <c r="A71" s="594" t="s">
        <v>203</v>
      </c>
      <c r="B71" s="344" t="s">
        <v>103</v>
      </c>
      <c r="C71" s="345" t="s">
        <v>204</v>
      </c>
      <c r="D71" s="335"/>
      <c r="E71" s="597"/>
    </row>
    <row r="72" spans="1:5" ht="25.5" x14ac:dyDescent="0.2">
      <c r="A72" s="615">
        <v>68</v>
      </c>
      <c r="B72" s="327" t="s">
        <v>1449</v>
      </c>
      <c r="C72" s="340" t="s">
        <v>206</v>
      </c>
      <c r="D72" s="342"/>
      <c r="E72" s="596"/>
    </row>
    <row r="73" spans="1:5" hidden="1" x14ac:dyDescent="0.2">
      <c r="A73" s="594" t="s">
        <v>207</v>
      </c>
      <c r="B73" s="344" t="s">
        <v>76</v>
      </c>
      <c r="C73" s="345" t="s">
        <v>208</v>
      </c>
      <c r="D73" s="335"/>
      <c r="E73" s="597"/>
    </row>
    <row r="74" spans="1:5" hidden="1" x14ac:dyDescent="0.2">
      <c r="A74" s="594" t="s">
        <v>209</v>
      </c>
      <c r="B74" s="344" t="s">
        <v>79</v>
      </c>
      <c r="C74" s="345" t="s">
        <v>210</v>
      </c>
      <c r="D74" s="335"/>
      <c r="E74" s="597"/>
    </row>
    <row r="75" spans="1:5" ht="25.5" hidden="1" x14ac:dyDescent="0.2">
      <c r="A75" s="594" t="s">
        <v>211</v>
      </c>
      <c r="B75" s="344" t="s">
        <v>82</v>
      </c>
      <c r="C75" s="345" t="s">
        <v>212</v>
      </c>
      <c r="D75" s="335"/>
      <c r="E75" s="597"/>
    </row>
    <row r="76" spans="1:5" hidden="1" x14ac:dyDescent="0.2">
      <c r="A76" s="594" t="s">
        <v>213</v>
      </c>
      <c r="B76" s="344" t="s">
        <v>85</v>
      </c>
      <c r="C76" s="345" t="s">
        <v>214</v>
      </c>
      <c r="D76" s="335"/>
      <c r="E76" s="597"/>
    </row>
    <row r="77" spans="1:5" hidden="1" x14ac:dyDescent="0.2">
      <c r="A77" s="594" t="s">
        <v>215</v>
      </c>
      <c r="B77" s="344" t="s">
        <v>88</v>
      </c>
      <c r="C77" s="345" t="s">
        <v>216</v>
      </c>
      <c r="D77" s="335"/>
      <c r="E77" s="597"/>
    </row>
    <row r="78" spans="1:5" hidden="1" x14ac:dyDescent="0.2">
      <c r="A78" s="594" t="s">
        <v>217</v>
      </c>
      <c r="B78" s="344" t="s">
        <v>91</v>
      </c>
      <c r="C78" s="345" t="s">
        <v>218</v>
      </c>
      <c r="D78" s="335"/>
      <c r="E78" s="597"/>
    </row>
    <row r="79" spans="1:5" hidden="1" x14ac:dyDescent="0.2">
      <c r="A79" s="594" t="s">
        <v>219</v>
      </c>
      <c r="B79" s="344" t="s">
        <v>94</v>
      </c>
      <c r="C79" s="345" t="s">
        <v>220</v>
      </c>
      <c r="D79" s="335"/>
      <c r="E79" s="597"/>
    </row>
    <row r="80" spans="1:5" hidden="1" x14ac:dyDescent="0.2">
      <c r="A80" s="594" t="s">
        <v>221</v>
      </c>
      <c r="B80" s="344" t="s">
        <v>97</v>
      </c>
      <c r="C80" s="345" t="s">
        <v>222</v>
      </c>
      <c r="D80" s="335"/>
      <c r="E80" s="597"/>
    </row>
    <row r="81" spans="1:33" hidden="1" x14ac:dyDescent="0.2">
      <c r="A81" s="594" t="s">
        <v>223</v>
      </c>
      <c r="B81" s="344" t="s">
        <v>100</v>
      </c>
      <c r="C81" s="345" t="s">
        <v>224</v>
      </c>
      <c r="D81" s="335"/>
      <c r="E81" s="597"/>
    </row>
    <row r="82" spans="1:33" hidden="1" x14ac:dyDescent="0.2">
      <c r="A82" s="594" t="s">
        <v>225</v>
      </c>
      <c r="B82" s="344" t="s">
        <v>103</v>
      </c>
      <c r="C82" s="345" t="s">
        <v>226</v>
      </c>
      <c r="D82" s="335"/>
      <c r="E82" s="597"/>
    </row>
    <row r="83" spans="1:33" s="171" customFormat="1" ht="26.25" customHeight="1" thickBot="1" x14ac:dyDescent="0.25">
      <c r="A83" s="580">
        <v>79</v>
      </c>
      <c r="B83" s="581" t="s">
        <v>227</v>
      </c>
      <c r="C83" s="582" t="s">
        <v>228</v>
      </c>
      <c r="D83" s="583">
        <f>SUM(D48,D49,D50,D61,D72)</f>
        <v>44000000</v>
      </c>
      <c r="E83" s="584">
        <f>SUM(E48,E49,E50,E61,E72)</f>
        <v>44538000</v>
      </c>
      <c r="F83" s="169"/>
      <c r="G83" s="170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</row>
    <row r="84" spans="1:33" s="198" customFormat="1" ht="14.25" thickTop="1" thickBot="1" x14ac:dyDescent="0.25">
      <c r="A84" s="48"/>
      <c r="B84" s="48"/>
      <c r="C84" s="194"/>
      <c r="D84" s="195"/>
      <c r="E84" s="195"/>
      <c r="F84" s="196"/>
      <c r="G84" s="197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</row>
    <row r="85" spans="1:33" ht="13.5" thickTop="1" x14ac:dyDescent="0.2">
      <c r="A85" s="604">
        <v>80</v>
      </c>
      <c r="B85" s="611" t="s">
        <v>1670</v>
      </c>
      <c r="C85" s="606" t="s">
        <v>230</v>
      </c>
      <c r="D85" s="612"/>
      <c r="E85" s="613"/>
    </row>
    <row r="86" spans="1:33" hidden="1" x14ac:dyDescent="0.2">
      <c r="A86" s="608">
        <v>81</v>
      </c>
      <c r="B86" s="346" t="s">
        <v>231</v>
      </c>
      <c r="C86" s="337" t="s">
        <v>232</v>
      </c>
      <c r="D86" s="338"/>
      <c r="E86" s="496"/>
    </row>
    <row r="87" spans="1:33" ht="25.5" hidden="1" x14ac:dyDescent="0.2">
      <c r="A87" s="608">
        <v>82</v>
      </c>
      <c r="B87" s="346" t="s">
        <v>233</v>
      </c>
      <c r="C87" s="337" t="s">
        <v>234</v>
      </c>
      <c r="D87" s="338"/>
      <c r="E87" s="496"/>
    </row>
    <row r="88" spans="1:33" ht="25.5" hidden="1" x14ac:dyDescent="0.2">
      <c r="A88" s="608">
        <v>83</v>
      </c>
      <c r="B88" s="346" t="s">
        <v>235</v>
      </c>
      <c r="C88" s="337" t="s">
        <v>236</v>
      </c>
      <c r="D88" s="338"/>
      <c r="E88" s="496"/>
    </row>
    <row r="89" spans="1:33" x14ac:dyDescent="0.2">
      <c r="A89" s="607">
        <v>84</v>
      </c>
      <c r="B89" s="347" t="s">
        <v>1671</v>
      </c>
      <c r="C89" s="324" t="s">
        <v>238</v>
      </c>
      <c r="D89" s="348"/>
      <c r="E89" s="571"/>
    </row>
    <row r="90" spans="1:33" hidden="1" x14ac:dyDescent="0.2">
      <c r="A90" s="614" t="s">
        <v>239</v>
      </c>
      <c r="B90" s="346" t="s">
        <v>240</v>
      </c>
      <c r="C90" s="337" t="s">
        <v>241</v>
      </c>
      <c r="D90" s="338"/>
      <c r="E90" s="496"/>
    </row>
    <row r="91" spans="1:33" hidden="1" x14ac:dyDescent="0.2">
      <c r="A91" s="614" t="s">
        <v>242</v>
      </c>
      <c r="B91" s="346" t="s">
        <v>243</v>
      </c>
      <c r="C91" s="337" t="s">
        <v>244</v>
      </c>
      <c r="D91" s="338"/>
      <c r="E91" s="496"/>
    </row>
    <row r="92" spans="1:33" hidden="1" x14ac:dyDescent="0.2">
      <c r="A92" s="614" t="s">
        <v>245</v>
      </c>
      <c r="B92" s="346" t="s">
        <v>246</v>
      </c>
      <c r="C92" s="337" t="s">
        <v>247</v>
      </c>
      <c r="D92" s="338"/>
      <c r="E92" s="496"/>
    </row>
    <row r="93" spans="1:33" hidden="1" x14ac:dyDescent="0.2">
      <c r="A93" s="614" t="s">
        <v>248</v>
      </c>
      <c r="B93" s="346" t="s">
        <v>249</v>
      </c>
      <c r="C93" s="337" t="s">
        <v>250</v>
      </c>
      <c r="D93" s="338"/>
      <c r="E93" s="496"/>
    </row>
    <row r="94" spans="1:33" hidden="1" x14ac:dyDescent="0.2">
      <c r="A94" s="614" t="s">
        <v>251</v>
      </c>
      <c r="B94" s="346" t="s">
        <v>252</v>
      </c>
      <c r="C94" s="337" t="s">
        <v>253</v>
      </c>
      <c r="D94" s="338"/>
      <c r="E94" s="496"/>
    </row>
    <row r="95" spans="1:33" hidden="1" x14ac:dyDescent="0.2">
      <c r="A95" s="614" t="s">
        <v>254</v>
      </c>
      <c r="B95" s="346" t="s">
        <v>255</v>
      </c>
      <c r="C95" s="337" t="s">
        <v>256</v>
      </c>
      <c r="D95" s="338"/>
      <c r="E95" s="496"/>
    </row>
    <row r="96" spans="1:33" hidden="1" x14ac:dyDescent="0.2">
      <c r="A96" s="614" t="s">
        <v>257</v>
      </c>
      <c r="B96" s="346" t="s">
        <v>258</v>
      </c>
      <c r="C96" s="337" t="s">
        <v>259</v>
      </c>
      <c r="D96" s="338"/>
      <c r="E96" s="496"/>
    </row>
    <row r="97" spans="1:5" hidden="1" x14ac:dyDescent="0.2">
      <c r="A97" s="614" t="s">
        <v>260</v>
      </c>
      <c r="B97" s="346" t="s">
        <v>261</v>
      </c>
      <c r="C97" s="337" t="s">
        <v>262</v>
      </c>
      <c r="D97" s="338"/>
      <c r="E97" s="496"/>
    </row>
    <row r="98" spans="1:5" x14ac:dyDescent="0.2">
      <c r="A98" s="615">
        <v>93</v>
      </c>
      <c r="B98" s="330" t="s">
        <v>1450</v>
      </c>
      <c r="C98" s="340" t="s">
        <v>264</v>
      </c>
      <c r="D98" s="342"/>
      <c r="E98" s="596"/>
    </row>
    <row r="99" spans="1:5" x14ac:dyDescent="0.2">
      <c r="A99" s="615">
        <v>94</v>
      </c>
      <c r="B99" s="349" t="s">
        <v>1451</v>
      </c>
      <c r="C99" s="340" t="s">
        <v>266</v>
      </c>
      <c r="D99" s="342"/>
      <c r="E99" s="596"/>
    </row>
    <row r="100" spans="1:5" hidden="1" x14ac:dyDescent="0.2">
      <c r="A100" s="616" t="s">
        <v>267</v>
      </c>
      <c r="B100" s="350" t="s">
        <v>268</v>
      </c>
      <c r="C100" s="334" t="s">
        <v>269</v>
      </c>
      <c r="D100" s="335"/>
      <c r="E100" s="597"/>
    </row>
    <row r="101" spans="1:5" ht="25.5" hidden="1" x14ac:dyDescent="0.2">
      <c r="A101" s="616" t="s">
        <v>270</v>
      </c>
      <c r="B101" s="350" t="s">
        <v>271</v>
      </c>
      <c r="C101" s="334" t="s">
        <v>272</v>
      </c>
      <c r="D101" s="335"/>
      <c r="E101" s="597"/>
    </row>
    <row r="102" spans="1:5" hidden="1" x14ac:dyDescent="0.2">
      <c r="A102" s="616" t="s">
        <v>273</v>
      </c>
      <c r="B102" s="350" t="s">
        <v>274</v>
      </c>
      <c r="C102" s="334" t="s">
        <v>275</v>
      </c>
      <c r="D102" s="335"/>
      <c r="E102" s="597"/>
    </row>
    <row r="103" spans="1:5" hidden="1" x14ac:dyDescent="0.2">
      <c r="A103" s="616" t="s">
        <v>276</v>
      </c>
      <c r="B103" s="350" t="s">
        <v>277</v>
      </c>
      <c r="C103" s="334" t="s">
        <v>278</v>
      </c>
      <c r="D103" s="335"/>
      <c r="E103" s="597"/>
    </row>
    <row r="104" spans="1:5" hidden="1" x14ac:dyDescent="0.2">
      <c r="A104" s="616" t="s">
        <v>279</v>
      </c>
      <c r="B104" s="350" t="s">
        <v>280</v>
      </c>
      <c r="C104" s="334" t="s">
        <v>281</v>
      </c>
      <c r="D104" s="335"/>
      <c r="E104" s="597"/>
    </row>
    <row r="105" spans="1:5" hidden="1" x14ac:dyDescent="0.2">
      <c r="A105" s="616" t="s">
        <v>282</v>
      </c>
      <c r="B105" s="350" t="s">
        <v>283</v>
      </c>
      <c r="C105" s="334" t="s">
        <v>284</v>
      </c>
      <c r="D105" s="335"/>
      <c r="E105" s="597"/>
    </row>
    <row r="106" spans="1:5" hidden="1" x14ac:dyDescent="0.2">
      <c r="A106" s="616" t="s">
        <v>285</v>
      </c>
      <c r="B106" s="350" t="s">
        <v>286</v>
      </c>
      <c r="C106" s="334" t="s">
        <v>287</v>
      </c>
      <c r="D106" s="335"/>
      <c r="E106" s="597"/>
    </row>
    <row r="107" spans="1:5" hidden="1" x14ac:dyDescent="0.2">
      <c r="A107" s="616" t="s">
        <v>288</v>
      </c>
      <c r="B107" s="350" t="s">
        <v>289</v>
      </c>
      <c r="C107" s="334" t="s">
        <v>290</v>
      </c>
      <c r="D107" s="335"/>
      <c r="E107" s="597"/>
    </row>
    <row r="108" spans="1:5" hidden="1" x14ac:dyDescent="0.2">
      <c r="A108" s="616" t="s">
        <v>291</v>
      </c>
      <c r="B108" s="350" t="s">
        <v>292</v>
      </c>
      <c r="C108" s="334" t="s">
        <v>293</v>
      </c>
      <c r="D108" s="335"/>
      <c r="E108" s="597"/>
    </row>
    <row r="109" spans="1:5" x14ac:dyDescent="0.2">
      <c r="A109" s="615">
        <v>104</v>
      </c>
      <c r="B109" s="349" t="s">
        <v>1452</v>
      </c>
      <c r="C109" s="340" t="s">
        <v>295</v>
      </c>
      <c r="D109" s="342"/>
      <c r="E109" s="596"/>
    </row>
    <row r="110" spans="1:5" hidden="1" x14ac:dyDescent="0.2">
      <c r="A110" s="616">
        <v>105</v>
      </c>
      <c r="B110" s="350" t="s">
        <v>296</v>
      </c>
      <c r="C110" s="334" t="s">
        <v>297</v>
      </c>
      <c r="D110" s="335"/>
      <c r="E110" s="597"/>
    </row>
    <row r="111" spans="1:5" hidden="1" x14ac:dyDescent="0.2">
      <c r="A111" s="616">
        <v>106</v>
      </c>
      <c r="B111" s="350" t="s">
        <v>298</v>
      </c>
      <c r="C111" s="334" t="s">
        <v>299</v>
      </c>
      <c r="D111" s="335"/>
      <c r="E111" s="597"/>
    </row>
    <row r="112" spans="1:5" hidden="1" x14ac:dyDescent="0.2">
      <c r="A112" s="616">
        <v>107</v>
      </c>
      <c r="B112" s="350" t="s">
        <v>300</v>
      </c>
      <c r="C112" s="334" t="s">
        <v>301</v>
      </c>
      <c r="D112" s="335"/>
      <c r="E112" s="597"/>
    </row>
    <row r="113" spans="1:33" hidden="1" x14ac:dyDescent="0.2">
      <c r="A113" s="616">
        <v>108</v>
      </c>
      <c r="B113" s="350" t="s">
        <v>302</v>
      </c>
      <c r="C113" s="334" t="s">
        <v>303</v>
      </c>
      <c r="D113" s="335"/>
      <c r="E113" s="597"/>
    </row>
    <row r="114" spans="1:33" x14ac:dyDescent="0.2">
      <c r="A114" s="615">
        <v>109</v>
      </c>
      <c r="B114" s="349" t="s">
        <v>1453</v>
      </c>
      <c r="C114" s="340" t="s">
        <v>305</v>
      </c>
      <c r="D114" s="342">
        <f>SUM(D115:D121)</f>
        <v>180000000</v>
      </c>
      <c r="E114" s="596">
        <f>SUM(E115:E121)</f>
        <v>362000000</v>
      </c>
    </row>
    <row r="115" spans="1:33" x14ac:dyDescent="0.2">
      <c r="A115" s="614">
        <v>110</v>
      </c>
      <c r="B115" s="346" t="s">
        <v>306</v>
      </c>
      <c r="C115" s="337" t="s">
        <v>307</v>
      </c>
      <c r="D115" s="338">
        <v>85000000</v>
      </c>
      <c r="E115" s="496">
        <v>85000000</v>
      </c>
    </row>
    <row r="116" spans="1:33" x14ac:dyDescent="0.2">
      <c r="A116" s="614">
        <v>111</v>
      </c>
      <c r="B116" s="346" t="s">
        <v>308</v>
      </c>
      <c r="C116" s="337" t="s">
        <v>309</v>
      </c>
      <c r="D116" s="338"/>
      <c r="E116" s="496"/>
    </row>
    <row r="117" spans="1:33" x14ac:dyDescent="0.2">
      <c r="A117" s="614">
        <v>112</v>
      </c>
      <c r="B117" s="346" t="s">
        <v>310</v>
      </c>
      <c r="C117" s="337" t="s">
        <v>311</v>
      </c>
      <c r="D117" s="338">
        <v>25000000</v>
      </c>
      <c r="E117" s="496">
        <v>25000000</v>
      </c>
    </row>
    <row r="118" spans="1:33" x14ac:dyDescent="0.2">
      <c r="A118" s="614">
        <v>113</v>
      </c>
      <c r="B118" s="346" t="s">
        <v>312</v>
      </c>
      <c r="C118" s="337" t="s">
        <v>313</v>
      </c>
      <c r="D118" s="338">
        <v>70000000</v>
      </c>
      <c r="E118" s="496">
        <v>252000000</v>
      </c>
    </row>
    <row r="119" spans="1:33" x14ac:dyDescent="0.2">
      <c r="A119" s="614">
        <v>114</v>
      </c>
      <c r="B119" s="346" t="s">
        <v>314</v>
      </c>
      <c r="C119" s="337" t="s">
        <v>315</v>
      </c>
      <c r="D119" s="338"/>
      <c r="E119" s="496"/>
    </row>
    <row r="120" spans="1:33" x14ac:dyDescent="0.2">
      <c r="A120" s="614">
        <v>115</v>
      </c>
      <c r="B120" s="346" t="s">
        <v>316</v>
      </c>
      <c r="C120" s="337" t="s">
        <v>317</v>
      </c>
      <c r="D120" s="338"/>
      <c r="E120" s="496"/>
    </row>
    <row r="121" spans="1:33" x14ac:dyDescent="0.2">
      <c r="A121" s="614">
        <v>116</v>
      </c>
      <c r="B121" s="346" t="s">
        <v>318</v>
      </c>
      <c r="C121" s="337" t="s">
        <v>319</v>
      </c>
      <c r="D121" s="338"/>
      <c r="E121" s="496"/>
    </row>
    <row r="122" spans="1:33" x14ac:dyDescent="0.2">
      <c r="A122" s="607">
        <v>117</v>
      </c>
      <c r="B122" s="351" t="s">
        <v>1454</v>
      </c>
      <c r="C122" s="324" t="s">
        <v>321</v>
      </c>
      <c r="D122" s="348">
        <f>SUM(D123:D144)</f>
        <v>290000000</v>
      </c>
      <c r="E122" s="571">
        <f>SUM(E123:E144)</f>
        <v>310000000</v>
      </c>
    </row>
    <row r="123" spans="1:33" s="163" customFormat="1" x14ac:dyDescent="0.2">
      <c r="A123" s="614" t="s">
        <v>322</v>
      </c>
      <c r="B123" s="346" t="s">
        <v>323</v>
      </c>
      <c r="C123" s="337" t="s">
        <v>324</v>
      </c>
      <c r="D123" s="338"/>
      <c r="E123" s="496"/>
      <c r="F123" s="164"/>
      <c r="G123" s="165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</row>
    <row r="124" spans="1:33" s="163" customFormat="1" x14ac:dyDescent="0.2">
      <c r="A124" s="614" t="s">
        <v>325</v>
      </c>
      <c r="B124" s="346" t="s">
        <v>326</v>
      </c>
      <c r="C124" s="337" t="s">
        <v>327</v>
      </c>
      <c r="D124" s="338"/>
      <c r="E124" s="496"/>
      <c r="F124" s="164"/>
      <c r="G124" s="165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</row>
    <row r="125" spans="1:33" s="163" customFormat="1" x14ac:dyDescent="0.2">
      <c r="A125" s="614" t="s">
        <v>328</v>
      </c>
      <c r="B125" s="346" t="s">
        <v>329</v>
      </c>
      <c r="C125" s="337" t="s">
        <v>330</v>
      </c>
      <c r="D125" s="338"/>
      <c r="E125" s="496"/>
      <c r="F125" s="164"/>
      <c r="G125" s="165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</row>
    <row r="126" spans="1:33" s="163" customFormat="1" x14ac:dyDescent="0.2">
      <c r="A126" s="614" t="s">
        <v>331</v>
      </c>
      <c r="B126" s="346" t="s">
        <v>332</v>
      </c>
      <c r="C126" s="337" t="s">
        <v>333</v>
      </c>
      <c r="D126" s="338"/>
      <c r="E126" s="496"/>
      <c r="F126" s="164"/>
      <c r="G126" s="165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64"/>
      <c r="AG126" s="164"/>
    </row>
    <row r="127" spans="1:33" s="163" customFormat="1" x14ac:dyDescent="0.2">
      <c r="A127" s="614" t="s">
        <v>334</v>
      </c>
      <c r="B127" s="346" t="s">
        <v>335</v>
      </c>
      <c r="C127" s="337" t="s">
        <v>336</v>
      </c>
      <c r="D127" s="338"/>
      <c r="E127" s="496"/>
      <c r="F127" s="164"/>
      <c r="G127" s="165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</row>
    <row r="128" spans="1:33" s="163" customFormat="1" x14ac:dyDescent="0.2">
      <c r="A128" s="614" t="s">
        <v>337</v>
      </c>
      <c r="B128" s="346" t="s">
        <v>338</v>
      </c>
      <c r="C128" s="337" t="s">
        <v>339</v>
      </c>
      <c r="D128" s="338"/>
      <c r="E128" s="496"/>
      <c r="F128" s="164"/>
      <c r="G128" s="165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  <c r="AG128" s="164"/>
    </row>
    <row r="129" spans="1:33" s="163" customFormat="1" ht="25.5" x14ac:dyDescent="0.2">
      <c r="A129" s="614" t="s">
        <v>340</v>
      </c>
      <c r="B129" s="346" t="s">
        <v>341</v>
      </c>
      <c r="C129" s="337" t="s">
        <v>342</v>
      </c>
      <c r="D129" s="338">
        <v>290000000</v>
      </c>
      <c r="E129" s="496">
        <v>310000000</v>
      </c>
      <c r="F129" s="164"/>
      <c r="G129" s="165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</row>
    <row r="130" spans="1:33" s="163" customFormat="1" ht="25.5" x14ac:dyDescent="0.2">
      <c r="A130" s="614" t="s">
        <v>343</v>
      </c>
      <c r="B130" s="346" t="s">
        <v>344</v>
      </c>
      <c r="C130" s="337" t="s">
        <v>345</v>
      </c>
      <c r="D130" s="338"/>
      <c r="E130" s="496"/>
      <c r="F130" s="164"/>
      <c r="G130" s="165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</row>
    <row r="131" spans="1:33" s="163" customFormat="1" x14ac:dyDescent="0.2">
      <c r="A131" s="614" t="s">
        <v>346</v>
      </c>
      <c r="B131" s="346" t="s">
        <v>347</v>
      </c>
      <c r="C131" s="337" t="s">
        <v>348</v>
      </c>
      <c r="D131" s="338"/>
      <c r="E131" s="496"/>
      <c r="F131" s="164"/>
      <c r="G131" s="165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</row>
    <row r="132" spans="1:33" s="163" customFormat="1" x14ac:dyDescent="0.2">
      <c r="A132" s="614" t="s">
        <v>349</v>
      </c>
      <c r="B132" s="346" t="s">
        <v>350</v>
      </c>
      <c r="C132" s="337" t="s">
        <v>351</v>
      </c>
      <c r="D132" s="338"/>
      <c r="E132" s="496"/>
      <c r="F132" s="164"/>
      <c r="G132" s="165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</row>
    <row r="133" spans="1:33" s="163" customFormat="1" ht="25.5" x14ac:dyDescent="0.2">
      <c r="A133" s="614" t="s">
        <v>352</v>
      </c>
      <c r="B133" s="346" t="s">
        <v>353</v>
      </c>
      <c r="C133" s="337" t="s">
        <v>354</v>
      </c>
      <c r="D133" s="338"/>
      <c r="E133" s="496"/>
      <c r="F133" s="164"/>
      <c r="G133" s="165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</row>
    <row r="134" spans="1:33" s="163" customFormat="1" ht="25.5" x14ac:dyDescent="0.2">
      <c r="A134" s="614" t="s">
        <v>355</v>
      </c>
      <c r="B134" s="346" t="s">
        <v>356</v>
      </c>
      <c r="C134" s="337" t="s">
        <v>357</v>
      </c>
      <c r="D134" s="338"/>
      <c r="E134" s="496"/>
      <c r="F134" s="164"/>
      <c r="G134" s="165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  <c r="AA134" s="164"/>
      <c r="AB134" s="164"/>
      <c r="AC134" s="164"/>
      <c r="AD134" s="164"/>
      <c r="AE134" s="164"/>
      <c r="AF134" s="164"/>
      <c r="AG134" s="164"/>
    </row>
    <row r="135" spans="1:33" s="163" customFormat="1" ht="25.5" x14ac:dyDescent="0.2">
      <c r="A135" s="614" t="s">
        <v>358</v>
      </c>
      <c r="B135" s="352" t="s">
        <v>359</v>
      </c>
      <c r="C135" s="337" t="s">
        <v>360</v>
      </c>
      <c r="D135" s="338"/>
      <c r="E135" s="496"/>
      <c r="F135" s="164"/>
      <c r="G135" s="165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</row>
    <row r="136" spans="1:33" s="163" customFormat="1" ht="25.5" x14ac:dyDescent="0.2">
      <c r="A136" s="614" t="s">
        <v>361</v>
      </c>
      <c r="B136" s="346" t="s">
        <v>362</v>
      </c>
      <c r="C136" s="337" t="s">
        <v>363</v>
      </c>
      <c r="D136" s="338"/>
      <c r="E136" s="496"/>
      <c r="F136" s="164"/>
      <c r="G136" s="165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  <c r="AG136" s="164"/>
    </row>
    <row r="137" spans="1:33" s="163" customFormat="1" ht="25.5" x14ac:dyDescent="0.2">
      <c r="A137" s="614" t="s">
        <v>364</v>
      </c>
      <c r="B137" s="346" t="s">
        <v>365</v>
      </c>
      <c r="C137" s="337" t="s">
        <v>366</v>
      </c>
      <c r="D137" s="338"/>
      <c r="E137" s="496"/>
      <c r="F137" s="164"/>
      <c r="G137" s="165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</row>
    <row r="138" spans="1:33" s="163" customFormat="1" x14ac:dyDescent="0.2">
      <c r="A138" s="614" t="s">
        <v>367</v>
      </c>
      <c r="B138" s="346" t="s">
        <v>368</v>
      </c>
      <c r="C138" s="337" t="s">
        <v>369</v>
      </c>
      <c r="D138" s="338"/>
      <c r="E138" s="496"/>
      <c r="F138" s="164"/>
      <c r="G138" s="165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</row>
    <row r="139" spans="1:33" s="163" customFormat="1" x14ac:dyDescent="0.2">
      <c r="A139" s="614" t="s">
        <v>370</v>
      </c>
      <c r="B139" s="346" t="s">
        <v>371</v>
      </c>
      <c r="C139" s="337" t="s">
        <v>372</v>
      </c>
      <c r="D139" s="338"/>
      <c r="E139" s="496"/>
      <c r="F139" s="164"/>
      <c r="G139" s="165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</row>
    <row r="140" spans="1:33" s="163" customFormat="1" x14ac:dyDescent="0.2">
      <c r="A140" s="614" t="s">
        <v>373</v>
      </c>
      <c r="B140" s="346" t="s">
        <v>374</v>
      </c>
      <c r="C140" s="337" t="s">
        <v>375</v>
      </c>
      <c r="D140" s="338"/>
      <c r="E140" s="496"/>
      <c r="F140" s="164"/>
      <c r="G140" s="165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164"/>
      <c r="AG140" s="164"/>
    </row>
    <row r="141" spans="1:33" s="163" customFormat="1" x14ac:dyDescent="0.2">
      <c r="A141" s="614" t="s">
        <v>376</v>
      </c>
      <c r="B141" s="346" t="s">
        <v>377</v>
      </c>
      <c r="C141" s="337" t="s">
        <v>378</v>
      </c>
      <c r="D141" s="338"/>
      <c r="E141" s="496"/>
      <c r="F141" s="164"/>
      <c r="G141" s="165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/>
      <c r="AE141" s="164"/>
      <c r="AF141" s="164"/>
      <c r="AG141" s="164"/>
    </row>
    <row r="142" spans="1:33" s="163" customFormat="1" x14ac:dyDescent="0.2">
      <c r="A142" s="614" t="s">
        <v>379</v>
      </c>
      <c r="B142" s="346" t="s">
        <v>380</v>
      </c>
      <c r="C142" s="337" t="s">
        <v>381</v>
      </c>
      <c r="D142" s="338"/>
      <c r="E142" s="496"/>
      <c r="F142" s="164"/>
      <c r="G142" s="165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</row>
    <row r="143" spans="1:33" s="163" customFormat="1" x14ac:dyDescent="0.2">
      <c r="A143" s="614" t="s">
        <v>382</v>
      </c>
      <c r="B143" s="346" t="s">
        <v>383</v>
      </c>
      <c r="C143" s="337" t="s">
        <v>384</v>
      </c>
      <c r="D143" s="338"/>
      <c r="E143" s="496"/>
      <c r="F143" s="164"/>
      <c r="G143" s="165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</row>
    <row r="144" spans="1:33" s="163" customFormat="1" ht="38.25" x14ac:dyDescent="0.2">
      <c r="A144" s="614" t="s">
        <v>385</v>
      </c>
      <c r="B144" s="346" t="s">
        <v>386</v>
      </c>
      <c r="C144" s="337" t="s">
        <v>387</v>
      </c>
      <c r="D144" s="338"/>
      <c r="E144" s="496"/>
      <c r="F144" s="164"/>
      <c r="G144" s="165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</row>
    <row r="145" spans="1:33" x14ac:dyDescent="0.2">
      <c r="A145" s="607">
        <v>140</v>
      </c>
      <c r="B145" s="347" t="s">
        <v>1455</v>
      </c>
      <c r="C145" s="324" t="s">
        <v>389</v>
      </c>
      <c r="D145" s="348"/>
      <c r="E145" s="571"/>
    </row>
    <row r="146" spans="1:33" x14ac:dyDescent="0.2">
      <c r="A146" s="608">
        <v>141</v>
      </c>
      <c r="B146" s="346" t="s">
        <v>390</v>
      </c>
      <c r="C146" s="337" t="s">
        <v>391</v>
      </c>
      <c r="D146" s="338"/>
      <c r="E146" s="496"/>
    </row>
    <row r="147" spans="1:33" x14ac:dyDescent="0.2">
      <c r="A147" s="608">
        <v>142</v>
      </c>
      <c r="B147" s="346" t="s">
        <v>392</v>
      </c>
      <c r="C147" s="337" t="s">
        <v>393</v>
      </c>
      <c r="D147" s="338"/>
      <c r="E147" s="496"/>
    </row>
    <row r="148" spans="1:33" x14ac:dyDescent="0.2">
      <c r="A148" s="608">
        <v>143</v>
      </c>
      <c r="B148" s="346" t="s">
        <v>394</v>
      </c>
      <c r="C148" s="337" t="s">
        <v>395</v>
      </c>
      <c r="D148" s="338"/>
      <c r="E148" s="496"/>
    </row>
    <row r="149" spans="1:33" x14ac:dyDescent="0.2">
      <c r="A149" s="607">
        <v>144</v>
      </c>
      <c r="B149" s="353" t="s">
        <v>396</v>
      </c>
      <c r="C149" s="324" t="s">
        <v>397</v>
      </c>
      <c r="D149" s="354"/>
      <c r="E149" s="559"/>
    </row>
    <row r="150" spans="1:33" x14ac:dyDescent="0.2">
      <c r="A150" s="607">
        <v>145</v>
      </c>
      <c r="B150" s="347" t="s">
        <v>1456</v>
      </c>
      <c r="C150" s="324" t="s">
        <v>399</v>
      </c>
      <c r="D150" s="348">
        <f>SUM(D151:D154)</f>
        <v>25000000</v>
      </c>
      <c r="E150" s="571">
        <f>SUM(E151:E154)</f>
        <v>25000000</v>
      </c>
    </row>
    <row r="151" spans="1:33" ht="25.5" x14ac:dyDescent="0.2">
      <c r="A151" s="608">
        <v>146</v>
      </c>
      <c r="B151" s="346" t="s">
        <v>400</v>
      </c>
      <c r="C151" s="337" t="s">
        <v>401</v>
      </c>
      <c r="D151" s="338"/>
      <c r="E151" s="496"/>
    </row>
    <row r="152" spans="1:33" ht="25.5" x14ac:dyDescent="0.2">
      <c r="A152" s="608">
        <v>147</v>
      </c>
      <c r="B152" s="346" t="s">
        <v>402</v>
      </c>
      <c r="C152" s="337" t="s">
        <v>403</v>
      </c>
      <c r="D152" s="338">
        <v>25000000</v>
      </c>
      <c r="E152" s="496">
        <v>25000000</v>
      </c>
    </row>
    <row r="153" spans="1:33" x14ac:dyDescent="0.2">
      <c r="A153" s="608">
        <v>148</v>
      </c>
      <c r="B153" s="346" t="s">
        <v>404</v>
      </c>
      <c r="C153" s="337" t="s">
        <v>405</v>
      </c>
      <c r="D153" s="338"/>
      <c r="E153" s="496"/>
    </row>
    <row r="154" spans="1:33" x14ac:dyDescent="0.2">
      <c r="A154" s="608">
        <v>149</v>
      </c>
      <c r="B154" s="346" t="s">
        <v>406</v>
      </c>
      <c r="C154" s="337" t="s">
        <v>407</v>
      </c>
      <c r="D154" s="338"/>
      <c r="E154" s="496"/>
    </row>
    <row r="155" spans="1:33" x14ac:dyDescent="0.2">
      <c r="A155" s="607">
        <v>150</v>
      </c>
      <c r="B155" s="351" t="s">
        <v>1457</v>
      </c>
      <c r="C155" s="324" t="s">
        <v>409</v>
      </c>
      <c r="D155" s="324">
        <f>SUM(D156:D172)</f>
        <v>3000000</v>
      </c>
      <c r="E155" s="617">
        <f>SUM(E156:E172)</f>
        <v>300000</v>
      </c>
    </row>
    <row r="156" spans="1:33" s="163" customFormat="1" x14ac:dyDescent="0.2">
      <c r="A156" s="614">
        <v>151</v>
      </c>
      <c r="B156" s="346" t="s">
        <v>410</v>
      </c>
      <c r="C156" s="337" t="s">
        <v>411</v>
      </c>
      <c r="D156" s="338"/>
      <c r="E156" s="496"/>
      <c r="F156" s="164"/>
      <c r="G156" s="165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4"/>
      <c r="AF156" s="164"/>
      <c r="AG156" s="164"/>
    </row>
    <row r="157" spans="1:33" s="163" customFormat="1" x14ac:dyDescent="0.2">
      <c r="A157" s="614">
        <v>152</v>
      </c>
      <c r="B157" s="346" t="s">
        <v>412</v>
      </c>
      <c r="C157" s="337" t="s">
        <v>413</v>
      </c>
      <c r="D157" s="338"/>
      <c r="E157" s="496"/>
      <c r="F157" s="164"/>
      <c r="G157" s="165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  <c r="AA157" s="164"/>
      <c r="AB157" s="164"/>
      <c r="AC157" s="164"/>
      <c r="AD157" s="164"/>
      <c r="AE157" s="164"/>
      <c r="AF157" s="164"/>
      <c r="AG157" s="164"/>
    </row>
    <row r="158" spans="1:33" s="163" customFormat="1" ht="25.5" x14ac:dyDescent="0.2">
      <c r="A158" s="614">
        <v>153</v>
      </c>
      <c r="B158" s="346" t="s">
        <v>414</v>
      </c>
      <c r="C158" s="337" t="s">
        <v>415</v>
      </c>
      <c r="D158" s="338"/>
      <c r="E158" s="496"/>
      <c r="F158" s="164"/>
      <c r="G158" s="165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  <c r="AA158" s="164"/>
      <c r="AB158" s="164"/>
      <c r="AC158" s="164"/>
      <c r="AD158" s="164"/>
      <c r="AE158" s="164"/>
      <c r="AF158" s="164"/>
      <c r="AG158" s="164"/>
    </row>
    <row r="159" spans="1:33" s="163" customFormat="1" x14ac:dyDescent="0.2">
      <c r="A159" s="614">
        <v>154</v>
      </c>
      <c r="B159" s="346" t="s">
        <v>416</v>
      </c>
      <c r="C159" s="337" t="s">
        <v>417</v>
      </c>
      <c r="D159" s="338"/>
      <c r="E159" s="496"/>
      <c r="F159" s="164"/>
      <c r="G159" s="165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  <c r="AG159" s="164"/>
    </row>
    <row r="160" spans="1:33" s="163" customFormat="1" x14ac:dyDescent="0.2">
      <c r="A160" s="614">
        <v>155</v>
      </c>
      <c r="B160" s="346" t="s">
        <v>418</v>
      </c>
      <c r="C160" s="337" t="s">
        <v>419</v>
      </c>
      <c r="D160" s="338"/>
      <c r="E160" s="496"/>
      <c r="F160" s="164"/>
      <c r="G160" s="165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  <c r="AA160" s="164"/>
      <c r="AB160" s="164"/>
      <c r="AC160" s="164"/>
      <c r="AD160" s="164"/>
      <c r="AE160" s="164"/>
      <c r="AF160" s="164"/>
      <c r="AG160" s="164"/>
    </row>
    <row r="161" spans="1:33" s="163" customFormat="1" x14ac:dyDescent="0.2">
      <c r="A161" s="614">
        <v>156</v>
      </c>
      <c r="B161" s="346" t="s">
        <v>420</v>
      </c>
      <c r="C161" s="337" t="s">
        <v>421</v>
      </c>
      <c r="D161" s="338"/>
      <c r="E161" s="496"/>
      <c r="F161" s="164"/>
      <c r="G161" s="165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  <c r="AA161" s="164"/>
      <c r="AB161" s="164"/>
      <c r="AC161" s="164"/>
      <c r="AD161" s="164"/>
      <c r="AE161" s="164"/>
      <c r="AF161" s="164"/>
      <c r="AG161" s="164"/>
    </row>
    <row r="162" spans="1:33" s="163" customFormat="1" x14ac:dyDescent="0.2">
      <c r="A162" s="614">
        <v>157</v>
      </c>
      <c r="B162" s="346" t="s">
        <v>422</v>
      </c>
      <c r="C162" s="337" t="s">
        <v>423</v>
      </c>
      <c r="D162" s="338"/>
      <c r="E162" s="496"/>
      <c r="F162" s="164"/>
      <c r="G162" s="165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  <c r="AA162" s="164"/>
      <c r="AB162" s="164"/>
      <c r="AC162" s="164"/>
      <c r="AD162" s="164"/>
      <c r="AE162" s="164"/>
      <c r="AF162" s="164"/>
      <c r="AG162" s="164"/>
    </row>
    <row r="163" spans="1:33" s="163" customFormat="1" x14ac:dyDescent="0.2">
      <c r="A163" s="614">
        <v>158</v>
      </c>
      <c r="B163" s="346" t="s">
        <v>424</v>
      </c>
      <c r="C163" s="337" t="s">
        <v>425</v>
      </c>
      <c r="D163" s="338"/>
      <c r="E163" s="496"/>
      <c r="F163" s="164"/>
      <c r="G163" s="165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  <c r="AA163" s="164"/>
      <c r="AB163" s="164"/>
      <c r="AC163" s="164"/>
      <c r="AD163" s="164"/>
      <c r="AE163" s="164"/>
      <c r="AF163" s="164"/>
      <c r="AG163" s="164"/>
    </row>
    <row r="164" spans="1:33" s="163" customFormat="1" x14ac:dyDescent="0.2">
      <c r="A164" s="614">
        <v>159</v>
      </c>
      <c r="B164" s="346" t="s">
        <v>426</v>
      </c>
      <c r="C164" s="337" t="s">
        <v>427</v>
      </c>
      <c r="D164" s="338">
        <v>3000000</v>
      </c>
      <c r="E164" s="496">
        <v>300000</v>
      </c>
      <c r="F164" s="164"/>
      <c r="G164" s="165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  <c r="AA164" s="164"/>
      <c r="AB164" s="164"/>
      <c r="AC164" s="164"/>
      <c r="AD164" s="164"/>
      <c r="AE164" s="164"/>
      <c r="AF164" s="164"/>
      <c r="AG164" s="164"/>
    </row>
    <row r="165" spans="1:33" s="163" customFormat="1" x14ac:dyDescent="0.2">
      <c r="A165" s="614">
        <v>160</v>
      </c>
      <c r="B165" s="346" t="s">
        <v>428</v>
      </c>
      <c r="C165" s="337" t="s">
        <v>429</v>
      </c>
      <c r="D165" s="338"/>
      <c r="E165" s="496"/>
      <c r="F165" s="164"/>
      <c r="G165" s="165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  <c r="AA165" s="164"/>
      <c r="AB165" s="164"/>
      <c r="AC165" s="164"/>
      <c r="AD165" s="164"/>
      <c r="AE165" s="164"/>
      <c r="AF165" s="164"/>
      <c r="AG165" s="164"/>
    </row>
    <row r="166" spans="1:33" s="163" customFormat="1" x14ac:dyDescent="0.2">
      <c r="A166" s="614">
        <v>161</v>
      </c>
      <c r="B166" s="346" t="s">
        <v>430</v>
      </c>
      <c r="C166" s="337" t="s">
        <v>431</v>
      </c>
      <c r="D166" s="338"/>
      <c r="E166" s="496"/>
      <c r="F166" s="164"/>
      <c r="G166" s="165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  <c r="AA166" s="164"/>
      <c r="AB166" s="164"/>
      <c r="AC166" s="164"/>
      <c r="AD166" s="164"/>
      <c r="AE166" s="164"/>
      <c r="AF166" s="164"/>
      <c r="AG166" s="164"/>
    </row>
    <row r="167" spans="1:33" s="163" customFormat="1" x14ac:dyDescent="0.2">
      <c r="A167" s="614">
        <v>162</v>
      </c>
      <c r="B167" s="346" t="s">
        <v>432</v>
      </c>
      <c r="C167" s="337" t="s">
        <v>433</v>
      </c>
      <c r="D167" s="338"/>
      <c r="E167" s="496"/>
      <c r="F167" s="164"/>
      <c r="G167" s="165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  <c r="AA167" s="164"/>
      <c r="AB167" s="164"/>
      <c r="AC167" s="164"/>
      <c r="AD167" s="164"/>
      <c r="AE167" s="164"/>
      <c r="AF167" s="164"/>
      <c r="AG167" s="164"/>
    </row>
    <row r="168" spans="1:33" s="163" customFormat="1" x14ac:dyDescent="0.2">
      <c r="A168" s="614">
        <v>163</v>
      </c>
      <c r="B168" s="346" t="s">
        <v>434</v>
      </c>
      <c r="C168" s="337" t="s">
        <v>435</v>
      </c>
      <c r="D168" s="338"/>
      <c r="E168" s="496"/>
      <c r="F168" s="164"/>
      <c r="G168" s="165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  <c r="AA168" s="164"/>
      <c r="AB168" s="164"/>
      <c r="AC168" s="164"/>
      <c r="AD168" s="164"/>
      <c r="AE168" s="164"/>
      <c r="AF168" s="164"/>
      <c r="AG168" s="164"/>
    </row>
    <row r="169" spans="1:33" s="163" customFormat="1" x14ac:dyDescent="0.2">
      <c r="A169" s="614">
        <v>164</v>
      </c>
      <c r="B169" s="346" t="s">
        <v>436</v>
      </c>
      <c r="C169" s="337" t="s">
        <v>437</v>
      </c>
      <c r="D169" s="338"/>
      <c r="E169" s="496"/>
      <c r="F169" s="164"/>
      <c r="G169" s="165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  <c r="AA169" s="164"/>
      <c r="AB169" s="164"/>
      <c r="AC169" s="164"/>
      <c r="AD169" s="164"/>
      <c r="AE169" s="164"/>
      <c r="AF169" s="164"/>
      <c r="AG169" s="164"/>
    </row>
    <row r="170" spans="1:33" s="163" customFormat="1" x14ac:dyDescent="0.2">
      <c r="A170" s="614">
        <v>165</v>
      </c>
      <c r="B170" s="346" t="s">
        <v>438</v>
      </c>
      <c r="C170" s="337" t="s">
        <v>439</v>
      </c>
      <c r="D170" s="338"/>
      <c r="E170" s="496"/>
      <c r="F170" s="164"/>
      <c r="G170" s="165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  <c r="AA170" s="164"/>
      <c r="AB170" s="164"/>
      <c r="AC170" s="164"/>
      <c r="AD170" s="164"/>
      <c r="AE170" s="164"/>
      <c r="AF170" s="164"/>
      <c r="AG170" s="164"/>
    </row>
    <row r="171" spans="1:33" s="163" customFormat="1" ht="38.25" x14ac:dyDescent="0.2">
      <c r="A171" s="614">
        <v>166</v>
      </c>
      <c r="B171" s="346" t="s">
        <v>440</v>
      </c>
      <c r="C171" s="337" t="s">
        <v>441</v>
      </c>
      <c r="D171" s="338"/>
      <c r="E171" s="496"/>
      <c r="F171" s="164"/>
      <c r="G171" s="165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  <c r="AA171" s="164"/>
      <c r="AB171" s="164"/>
      <c r="AC171" s="164"/>
      <c r="AD171" s="164"/>
      <c r="AE171" s="164"/>
      <c r="AF171" s="164"/>
      <c r="AG171" s="164"/>
    </row>
    <row r="172" spans="1:33" s="163" customFormat="1" ht="25.5" x14ac:dyDescent="0.2">
      <c r="A172" s="614">
        <v>167</v>
      </c>
      <c r="B172" s="346" t="s">
        <v>442</v>
      </c>
      <c r="C172" s="337" t="s">
        <v>443</v>
      </c>
      <c r="D172" s="338"/>
      <c r="E172" s="496"/>
      <c r="F172" s="164"/>
      <c r="G172" s="165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  <c r="AA172" s="164"/>
      <c r="AB172" s="164"/>
      <c r="AC172" s="164"/>
      <c r="AD172" s="164"/>
      <c r="AE172" s="164"/>
      <c r="AF172" s="164"/>
      <c r="AG172" s="164"/>
    </row>
    <row r="173" spans="1:33" x14ac:dyDescent="0.2">
      <c r="A173" s="615">
        <v>168</v>
      </c>
      <c r="B173" s="330" t="s">
        <v>1458</v>
      </c>
      <c r="C173" s="340" t="s">
        <v>445</v>
      </c>
      <c r="D173" s="342">
        <f>SUM(D122,D145,D149,D150,D155)</f>
        <v>318000000</v>
      </c>
      <c r="E173" s="596">
        <f>SUM(E122,E145,E149,E150,E155)</f>
        <v>335300000</v>
      </c>
    </row>
    <row r="174" spans="1:33" x14ac:dyDescent="0.2">
      <c r="A174" s="615">
        <v>169</v>
      </c>
      <c r="B174" s="349" t="s">
        <v>1459</v>
      </c>
      <c r="C174" s="340" t="s">
        <v>447</v>
      </c>
      <c r="D174" s="342">
        <f>SUM(D175:D190)</f>
        <v>5700000</v>
      </c>
      <c r="E174" s="596">
        <f>SUM(E175:E190)</f>
        <v>5720000</v>
      </c>
    </row>
    <row r="175" spans="1:33" x14ac:dyDescent="0.2">
      <c r="A175" s="618">
        <v>170</v>
      </c>
      <c r="B175" s="323" t="s">
        <v>448</v>
      </c>
      <c r="C175" s="324" t="s">
        <v>449</v>
      </c>
      <c r="D175" s="354"/>
      <c r="E175" s="559"/>
    </row>
    <row r="176" spans="1:33" x14ac:dyDescent="0.2">
      <c r="A176" s="618">
        <v>171</v>
      </c>
      <c r="B176" s="323" t="s">
        <v>450</v>
      </c>
      <c r="C176" s="324" t="s">
        <v>451</v>
      </c>
      <c r="D176" s="354"/>
      <c r="E176" s="559"/>
    </row>
    <row r="177" spans="1:33" x14ac:dyDescent="0.2">
      <c r="A177" s="618">
        <v>172</v>
      </c>
      <c r="B177" s="323" t="s">
        <v>452</v>
      </c>
      <c r="C177" s="324" t="s">
        <v>453</v>
      </c>
      <c r="D177" s="354">
        <v>800000</v>
      </c>
      <c r="E177" s="559">
        <v>20000</v>
      </c>
    </row>
    <row r="178" spans="1:33" x14ac:dyDescent="0.2">
      <c r="A178" s="618">
        <v>173</v>
      </c>
      <c r="B178" s="323" t="s">
        <v>454</v>
      </c>
      <c r="C178" s="324" t="s">
        <v>455</v>
      </c>
      <c r="D178" s="354"/>
      <c r="E178" s="559"/>
    </row>
    <row r="179" spans="1:33" x14ac:dyDescent="0.2">
      <c r="A179" s="618">
        <v>174</v>
      </c>
      <c r="B179" s="323" t="s">
        <v>456</v>
      </c>
      <c r="C179" s="324" t="s">
        <v>457</v>
      </c>
      <c r="D179" s="354"/>
      <c r="E179" s="559"/>
    </row>
    <row r="180" spans="1:33" ht="25.5" x14ac:dyDescent="0.2">
      <c r="A180" s="618">
        <v>175</v>
      </c>
      <c r="B180" s="323" t="s">
        <v>458</v>
      </c>
      <c r="C180" s="324" t="s">
        <v>459</v>
      </c>
      <c r="D180" s="354"/>
      <c r="E180" s="559"/>
    </row>
    <row r="181" spans="1:33" x14ac:dyDescent="0.2">
      <c r="A181" s="618">
        <v>176</v>
      </c>
      <c r="B181" s="323" t="s">
        <v>460</v>
      </c>
      <c r="C181" s="324" t="s">
        <v>461</v>
      </c>
      <c r="D181" s="354"/>
      <c r="E181" s="559"/>
    </row>
    <row r="182" spans="1:33" x14ac:dyDescent="0.2">
      <c r="A182" s="618">
        <v>177</v>
      </c>
      <c r="B182" s="323" t="s">
        <v>462</v>
      </c>
      <c r="C182" s="324" t="s">
        <v>463</v>
      </c>
      <c r="D182" s="354"/>
      <c r="E182" s="559"/>
    </row>
    <row r="183" spans="1:33" x14ac:dyDescent="0.2">
      <c r="A183" s="618">
        <v>178</v>
      </c>
      <c r="B183" s="323" t="s">
        <v>464</v>
      </c>
      <c r="C183" s="324" t="s">
        <v>465</v>
      </c>
      <c r="D183" s="354"/>
      <c r="E183" s="559"/>
    </row>
    <row r="184" spans="1:33" x14ac:dyDescent="0.2">
      <c r="A184" s="618">
        <v>179</v>
      </c>
      <c r="B184" s="323" t="s">
        <v>466</v>
      </c>
      <c r="C184" s="324" t="s">
        <v>467</v>
      </c>
      <c r="D184" s="354"/>
      <c r="E184" s="559"/>
    </row>
    <row r="185" spans="1:33" ht="38.25" x14ac:dyDescent="0.2">
      <c r="A185" s="618">
        <v>180</v>
      </c>
      <c r="B185" s="323" t="s">
        <v>468</v>
      </c>
      <c r="C185" s="324" t="s">
        <v>469</v>
      </c>
      <c r="D185" s="354"/>
      <c r="E185" s="559"/>
    </row>
    <row r="186" spans="1:33" x14ac:dyDescent="0.2">
      <c r="A186" s="618">
        <v>181</v>
      </c>
      <c r="B186" s="326" t="s">
        <v>470</v>
      </c>
      <c r="C186" s="324" t="s">
        <v>471</v>
      </c>
      <c r="D186" s="354">
        <v>1000000</v>
      </c>
      <c r="E186" s="559">
        <v>1000000</v>
      </c>
    </row>
    <row r="187" spans="1:33" x14ac:dyDescent="0.2">
      <c r="A187" s="618">
        <v>182</v>
      </c>
      <c r="B187" s="326" t="s">
        <v>472</v>
      </c>
      <c r="C187" s="324" t="s">
        <v>473</v>
      </c>
      <c r="D187" s="354"/>
      <c r="E187" s="559"/>
    </row>
    <row r="188" spans="1:33" x14ac:dyDescent="0.2">
      <c r="A188" s="618">
        <v>183</v>
      </c>
      <c r="B188" s="323" t="s">
        <v>474</v>
      </c>
      <c r="C188" s="324" t="s">
        <v>475</v>
      </c>
      <c r="D188" s="354"/>
      <c r="E188" s="559"/>
    </row>
    <row r="189" spans="1:33" x14ac:dyDescent="0.2">
      <c r="A189" s="618">
        <v>184</v>
      </c>
      <c r="B189" s="323" t="s">
        <v>476</v>
      </c>
      <c r="C189" s="324" t="s">
        <v>477</v>
      </c>
      <c r="D189" s="354">
        <v>1900000</v>
      </c>
      <c r="E189" s="559">
        <v>500000</v>
      </c>
    </row>
    <row r="190" spans="1:33" ht="51" x14ac:dyDescent="0.2">
      <c r="A190" s="607" t="s">
        <v>478</v>
      </c>
      <c r="B190" s="323" t="s">
        <v>479</v>
      </c>
      <c r="C190" s="324" t="s">
        <v>480</v>
      </c>
      <c r="D190" s="354">
        <v>2000000</v>
      </c>
      <c r="E190" s="559">
        <v>4200000</v>
      </c>
    </row>
    <row r="191" spans="1:33" s="174" customFormat="1" ht="27" customHeight="1" thickBot="1" x14ac:dyDescent="0.25">
      <c r="A191" s="610">
        <v>185</v>
      </c>
      <c r="B191" s="581" t="s">
        <v>481</v>
      </c>
      <c r="C191" s="581" t="s">
        <v>482</v>
      </c>
      <c r="D191" s="583">
        <f>SUM(D98,D99,D109,D114,D173,D174)</f>
        <v>503700000</v>
      </c>
      <c r="E191" s="584">
        <f>SUM(E98,E99,E109,E114,E173,E174)</f>
        <v>703020000</v>
      </c>
      <c r="F191" s="172"/>
      <c r="G191" s="173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  <c r="AA191" s="172"/>
      <c r="AB191" s="172"/>
      <c r="AC191" s="172"/>
      <c r="AD191" s="172"/>
      <c r="AE191" s="172"/>
      <c r="AF191" s="172"/>
      <c r="AG191" s="172"/>
    </row>
    <row r="192" spans="1:33" s="205" customFormat="1" ht="14.25" thickTop="1" thickBot="1" x14ac:dyDescent="0.25">
      <c r="A192" s="199"/>
      <c r="B192" s="48"/>
      <c r="C192" s="48"/>
      <c r="D192" s="202"/>
      <c r="E192" s="202"/>
      <c r="F192" s="203"/>
      <c r="G192" s="204"/>
      <c r="H192" s="203"/>
      <c r="I192" s="203"/>
      <c r="J192" s="203"/>
      <c r="K192" s="203"/>
      <c r="L192" s="203"/>
      <c r="M192" s="203"/>
      <c r="N192" s="203"/>
      <c r="O192" s="203"/>
      <c r="P192" s="203"/>
      <c r="Q192" s="203"/>
      <c r="R192" s="203"/>
      <c r="S192" s="203"/>
      <c r="T192" s="203"/>
      <c r="U192" s="203"/>
      <c r="V192" s="203"/>
      <c r="W192" s="203"/>
      <c r="X192" s="203"/>
      <c r="Y192" s="203"/>
      <c r="Z192" s="203"/>
      <c r="AA192" s="203"/>
      <c r="AB192" s="203"/>
      <c r="AC192" s="203"/>
      <c r="AD192" s="203"/>
      <c r="AE192" s="203"/>
      <c r="AF192" s="203"/>
      <c r="AG192" s="203"/>
    </row>
    <row r="193" spans="1:5" ht="13.5" thickTop="1" x14ac:dyDescent="0.2">
      <c r="A193" s="604">
        <v>186</v>
      </c>
      <c r="B193" s="605" t="s">
        <v>483</v>
      </c>
      <c r="C193" s="606" t="s">
        <v>484</v>
      </c>
      <c r="D193" s="568"/>
      <c r="E193" s="569"/>
    </row>
    <row r="194" spans="1:5" x14ac:dyDescent="0.2">
      <c r="A194" s="607">
        <v>187</v>
      </c>
      <c r="B194" s="353" t="s">
        <v>485</v>
      </c>
      <c r="C194" s="324" t="s">
        <v>486</v>
      </c>
      <c r="D194" s="348">
        <f>SUM(D195:D197)</f>
        <v>2175000</v>
      </c>
      <c r="E194" s="571">
        <f>SUM(E195:E197)</f>
        <v>11905440</v>
      </c>
    </row>
    <row r="195" spans="1:5" x14ac:dyDescent="0.2">
      <c r="A195" s="607" t="s">
        <v>478</v>
      </c>
      <c r="B195" s="353" t="s">
        <v>487</v>
      </c>
      <c r="C195" s="324" t="s">
        <v>488</v>
      </c>
      <c r="D195" s="354"/>
      <c r="E195" s="559"/>
    </row>
    <row r="196" spans="1:5" x14ac:dyDescent="0.2">
      <c r="A196" s="608">
        <v>188</v>
      </c>
      <c r="B196" s="346" t="s">
        <v>489</v>
      </c>
      <c r="C196" s="337" t="s">
        <v>490</v>
      </c>
      <c r="D196" s="338">
        <v>2175000</v>
      </c>
      <c r="E196" s="496">
        <v>11905440</v>
      </c>
    </row>
    <row r="197" spans="1:5" ht="25.5" x14ac:dyDescent="0.2">
      <c r="A197" s="608">
        <v>189</v>
      </c>
      <c r="B197" s="346" t="s">
        <v>491</v>
      </c>
      <c r="C197" s="337" t="s">
        <v>492</v>
      </c>
      <c r="D197" s="338"/>
      <c r="E197" s="496"/>
    </row>
    <row r="198" spans="1:5" x14ac:dyDescent="0.2">
      <c r="A198" s="607">
        <v>190</v>
      </c>
      <c r="B198" s="353" t="s">
        <v>493</v>
      </c>
      <c r="C198" s="324" t="s">
        <v>494</v>
      </c>
      <c r="D198" s="354">
        <v>510000</v>
      </c>
      <c r="E198" s="559">
        <v>110000</v>
      </c>
    </row>
    <row r="199" spans="1:5" x14ac:dyDescent="0.2">
      <c r="A199" s="608">
        <v>191</v>
      </c>
      <c r="B199" s="346" t="s">
        <v>495</v>
      </c>
      <c r="C199" s="337" t="s">
        <v>496</v>
      </c>
      <c r="D199" s="338"/>
      <c r="E199" s="496"/>
    </row>
    <row r="200" spans="1:5" x14ac:dyDescent="0.2">
      <c r="A200" s="607">
        <v>192</v>
      </c>
      <c r="B200" s="347" t="s">
        <v>497</v>
      </c>
      <c r="C200" s="324" t="s">
        <v>498</v>
      </c>
      <c r="D200" s="348">
        <f>SUM(D201:D206)</f>
        <v>0</v>
      </c>
      <c r="E200" s="571">
        <f>SUM(E201:E206)</f>
        <v>0</v>
      </c>
    </row>
    <row r="201" spans="1:5" hidden="1" x14ac:dyDescent="0.2">
      <c r="A201" s="608">
        <v>193</v>
      </c>
      <c r="B201" s="346" t="s">
        <v>499</v>
      </c>
      <c r="C201" s="337" t="s">
        <v>500</v>
      </c>
      <c r="D201" s="338"/>
      <c r="E201" s="496"/>
    </row>
    <row r="202" spans="1:5" ht="25.5" hidden="1" x14ac:dyDescent="0.2">
      <c r="A202" s="608">
        <v>194</v>
      </c>
      <c r="B202" s="346" t="s">
        <v>501</v>
      </c>
      <c r="C202" s="337" t="s">
        <v>502</v>
      </c>
      <c r="D202" s="338"/>
      <c r="E202" s="496"/>
    </row>
    <row r="203" spans="1:5" ht="25.5" hidden="1" x14ac:dyDescent="0.2">
      <c r="A203" s="608">
        <v>195</v>
      </c>
      <c r="B203" s="346" t="s">
        <v>503</v>
      </c>
      <c r="C203" s="337" t="s">
        <v>504</v>
      </c>
      <c r="D203" s="338"/>
      <c r="E203" s="496"/>
    </row>
    <row r="204" spans="1:5" hidden="1" x14ac:dyDescent="0.2">
      <c r="A204" s="608">
        <v>196</v>
      </c>
      <c r="B204" s="346" t="s">
        <v>505</v>
      </c>
      <c r="C204" s="337" t="s">
        <v>506</v>
      </c>
      <c r="D204" s="338"/>
      <c r="E204" s="496"/>
    </row>
    <row r="205" spans="1:5" ht="25.5" hidden="1" x14ac:dyDescent="0.2">
      <c r="A205" s="608">
        <v>197</v>
      </c>
      <c r="B205" s="346" t="s">
        <v>507</v>
      </c>
      <c r="C205" s="337" t="s">
        <v>508</v>
      </c>
      <c r="D205" s="338"/>
      <c r="E205" s="496"/>
    </row>
    <row r="206" spans="1:5" hidden="1" x14ac:dyDescent="0.2">
      <c r="A206" s="608">
        <v>198</v>
      </c>
      <c r="B206" s="346" t="s">
        <v>509</v>
      </c>
      <c r="C206" s="337" t="s">
        <v>510</v>
      </c>
      <c r="D206" s="338"/>
      <c r="E206" s="496"/>
    </row>
    <row r="207" spans="1:5" x14ac:dyDescent="0.2">
      <c r="A207" s="607">
        <v>199</v>
      </c>
      <c r="B207" s="353" t="s">
        <v>511</v>
      </c>
      <c r="C207" s="324" t="s">
        <v>512</v>
      </c>
      <c r="D207" s="354">
        <v>10500000</v>
      </c>
      <c r="E207" s="559">
        <v>8000000</v>
      </c>
    </row>
    <row r="208" spans="1:5" x14ac:dyDescent="0.2">
      <c r="A208" s="607">
        <v>200</v>
      </c>
      <c r="B208" s="353" t="s">
        <v>513</v>
      </c>
      <c r="C208" s="324" t="s">
        <v>514</v>
      </c>
      <c r="D208" s="354"/>
      <c r="E208" s="559"/>
    </row>
    <row r="209" spans="1:6" x14ac:dyDescent="0.2">
      <c r="A209" s="607">
        <v>201</v>
      </c>
      <c r="B209" s="353" t="s">
        <v>515</v>
      </c>
      <c r="C209" s="324" t="s">
        <v>516</v>
      </c>
      <c r="D209" s="354"/>
      <c r="E209" s="559"/>
    </row>
    <row r="210" spans="1:6" x14ac:dyDescent="0.2">
      <c r="A210" s="570">
        <v>202</v>
      </c>
      <c r="B210" s="347" t="s">
        <v>517</v>
      </c>
      <c r="C210" s="355" t="s">
        <v>518</v>
      </c>
      <c r="D210" s="348">
        <f>SUM(D211:D213)</f>
        <v>2000000</v>
      </c>
      <c r="E210" s="571">
        <f>SUM(E211:E213)</f>
        <v>190000</v>
      </c>
    </row>
    <row r="211" spans="1:6" x14ac:dyDescent="0.2">
      <c r="A211" s="572">
        <v>203</v>
      </c>
      <c r="B211" s="346" t="s">
        <v>519</v>
      </c>
      <c r="C211" s="356" t="s">
        <v>520</v>
      </c>
      <c r="D211" s="338">
        <v>2000000</v>
      </c>
      <c r="E211" s="496">
        <v>190000</v>
      </c>
    </row>
    <row r="212" spans="1:6" x14ac:dyDescent="0.2">
      <c r="A212" s="572">
        <v>204</v>
      </c>
      <c r="B212" s="346" t="s">
        <v>521</v>
      </c>
      <c r="C212" s="356" t="s">
        <v>522</v>
      </c>
      <c r="D212" s="338"/>
      <c r="E212" s="496"/>
    </row>
    <row r="213" spans="1:6" x14ac:dyDescent="0.2">
      <c r="A213" s="572">
        <v>205</v>
      </c>
      <c r="B213" s="346" t="s">
        <v>523</v>
      </c>
      <c r="C213" s="356" t="s">
        <v>524</v>
      </c>
      <c r="D213" s="338"/>
      <c r="E213" s="496"/>
    </row>
    <row r="214" spans="1:6" x14ac:dyDescent="0.2">
      <c r="A214" s="570">
        <v>206</v>
      </c>
      <c r="B214" s="351" t="s">
        <v>525</v>
      </c>
      <c r="C214" s="355" t="s">
        <v>526</v>
      </c>
      <c r="D214" s="348"/>
      <c r="E214" s="571"/>
    </row>
    <row r="215" spans="1:6" x14ac:dyDescent="0.2">
      <c r="A215" s="572">
        <v>207</v>
      </c>
      <c r="B215" s="346" t="s">
        <v>527</v>
      </c>
      <c r="C215" s="356" t="s">
        <v>528</v>
      </c>
      <c r="D215" s="338"/>
      <c r="E215" s="496"/>
    </row>
    <row r="216" spans="1:6" x14ac:dyDescent="0.2">
      <c r="A216" s="572">
        <v>208</v>
      </c>
      <c r="B216" s="346" t="s">
        <v>529</v>
      </c>
      <c r="C216" s="356" t="s">
        <v>530</v>
      </c>
      <c r="D216" s="338"/>
      <c r="E216" s="496"/>
    </row>
    <row r="217" spans="1:6" x14ac:dyDescent="0.2">
      <c r="A217" s="572">
        <v>209</v>
      </c>
      <c r="B217" s="346" t="s">
        <v>531</v>
      </c>
      <c r="C217" s="356" t="s">
        <v>532</v>
      </c>
      <c r="D217" s="338"/>
      <c r="E217" s="496"/>
    </row>
    <row r="218" spans="1:6" x14ac:dyDescent="0.2">
      <c r="A218" s="572">
        <v>210</v>
      </c>
      <c r="B218" s="346" t="s">
        <v>533</v>
      </c>
      <c r="C218" s="356" t="s">
        <v>534</v>
      </c>
      <c r="D218" s="338"/>
      <c r="E218" s="496"/>
    </row>
    <row r="219" spans="1:6" x14ac:dyDescent="0.2">
      <c r="A219" s="570">
        <v>211</v>
      </c>
      <c r="B219" s="351" t="s">
        <v>535</v>
      </c>
      <c r="C219" s="355" t="s">
        <v>536</v>
      </c>
      <c r="D219" s="357">
        <v>0</v>
      </c>
      <c r="E219" s="609">
        <v>2500000</v>
      </c>
    </row>
    <row r="220" spans="1:6" x14ac:dyDescent="0.2">
      <c r="A220" s="570">
        <v>212</v>
      </c>
      <c r="B220" s="351" t="s">
        <v>537</v>
      </c>
      <c r="C220" s="355" t="s">
        <v>538</v>
      </c>
      <c r="D220" s="348">
        <f>SUM(D221:D222)</f>
        <v>1285000</v>
      </c>
      <c r="E220" s="571">
        <v>100000</v>
      </c>
    </row>
    <row r="221" spans="1:6" ht="51" x14ac:dyDescent="0.2">
      <c r="A221" s="570">
        <v>213</v>
      </c>
      <c r="B221" s="346" t="s">
        <v>539</v>
      </c>
      <c r="C221" s="355" t="s">
        <v>540</v>
      </c>
      <c r="D221" s="354"/>
      <c r="E221" s="559"/>
    </row>
    <row r="222" spans="1:6" x14ac:dyDescent="0.2">
      <c r="A222" s="572">
        <v>214</v>
      </c>
      <c r="B222" s="346" t="s">
        <v>541</v>
      </c>
      <c r="C222" s="356" t="s">
        <v>542</v>
      </c>
      <c r="D222" s="338">
        <f>SUM(D223:D224)</f>
        <v>1285000</v>
      </c>
      <c r="E222" s="496">
        <f>SUM(E223:E224)</f>
        <v>1285000</v>
      </c>
    </row>
    <row r="223" spans="1:6" x14ac:dyDescent="0.2">
      <c r="A223" s="570"/>
      <c r="B223" s="358" t="s">
        <v>543</v>
      </c>
      <c r="C223" s="355"/>
      <c r="D223" s="354">
        <v>747000</v>
      </c>
      <c r="E223" s="559">
        <v>747000</v>
      </c>
      <c r="F223" s="1485"/>
    </row>
    <row r="224" spans="1:6" x14ac:dyDescent="0.2">
      <c r="A224" s="570"/>
      <c r="B224" s="358" t="s">
        <v>544</v>
      </c>
      <c r="C224" s="355"/>
      <c r="D224" s="354">
        <v>538000</v>
      </c>
      <c r="E224" s="559">
        <v>538000</v>
      </c>
      <c r="F224" s="1485"/>
    </row>
    <row r="225" spans="1:33" s="171" customFormat="1" ht="26.25" customHeight="1" thickBot="1" x14ac:dyDescent="0.25">
      <c r="A225" s="610">
        <v>215</v>
      </c>
      <c r="B225" s="581" t="s">
        <v>546</v>
      </c>
      <c r="C225" s="581" t="s">
        <v>547</v>
      </c>
      <c r="D225" s="583">
        <f>SUM(D193,D194,D198,D210,D207,D208,D209,D214,D220,D219,D200)</f>
        <v>16470000</v>
      </c>
      <c r="E225" s="584">
        <f>SUM(E193,E194,E198,E210,E207,E208,E209,E214,E220,E219,E200)</f>
        <v>22805440</v>
      </c>
      <c r="F225" s="169"/>
      <c r="G225" s="170"/>
      <c r="H225" s="169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  <c r="S225" s="169"/>
      <c r="T225" s="169"/>
      <c r="U225" s="169"/>
      <c r="V225" s="169"/>
      <c r="W225" s="169"/>
      <c r="X225" s="169"/>
      <c r="Y225" s="169"/>
      <c r="Z225" s="169"/>
      <c r="AA225" s="169"/>
      <c r="AB225" s="169"/>
      <c r="AC225" s="169"/>
      <c r="AD225" s="169"/>
      <c r="AE225" s="169"/>
      <c r="AF225" s="169"/>
      <c r="AG225" s="169"/>
    </row>
    <row r="226" spans="1:33" s="198" customFormat="1" ht="14.25" thickTop="1" thickBot="1" x14ac:dyDescent="0.25">
      <c r="A226" s="199"/>
      <c r="B226" s="48"/>
      <c r="C226" s="206"/>
      <c r="D226" s="195"/>
      <c r="E226" s="195"/>
      <c r="F226" s="196"/>
      <c r="G226" s="197"/>
      <c r="H226" s="196"/>
      <c r="I226" s="196"/>
      <c r="J226" s="196"/>
      <c r="K226" s="196"/>
      <c r="L226" s="196"/>
      <c r="M226" s="196"/>
      <c r="N226" s="196"/>
      <c r="O226" s="196"/>
      <c r="P226" s="196"/>
      <c r="Q226" s="196"/>
      <c r="R226" s="196"/>
      <c r="S226" s="196"/>
      <c r="T226" s="196"/>
      <c r="U226" s="196"/>
      <c r="V226" s="196"/>
      <c r="W226" s="196"/>
      <c r="X226" s="196"/>
      <c r="Y226" s="196"/>
      <c r="Z226" s="196"/>
      <c r="AA226" s="196"/>
      <c r="AB226" s="196"/>
      <c r="AC226" s="196"/>
      <c r="AD226" s="196"/>
      <c r="AE226" s="196"/>
      <c r="AF226" s="196"/>
      <c r="AG226" s="196"/>
    </row>
    <row r="227" spans="1:33" ht="13.5" thickTop="1" x14ac:dyDescent="0.2">
      <c r="A227" s="589">
        <v>216</v>
      </c>
      <c r="B227" s="590" t="s">
        <v>548</v>
      </c>
      <c r="C227" s="591" t="s">
        <v>549</v>
      </c>
      <c r="D227" s="600"/>
      <c r="E227" s="601"/>
    </row>
    <row r="228" spans="1:33" ht="25.5" hidden="1" x14ac:dyDescent="0.2">
      <c r="A228" s="572">
        <v>217</v>
      </c>
      <c r="B228" s="359" t="s">
        <v>550</v>
      </c>
      <c r="C228" s="356" t="s">
        <v>551</v>
      </c>
      <c r="D228" s="338"/>
      <c r="E228" s="496"/>
    </row>
    <row r="229" spans="1:33" hidden="1" x14ac:dyDescent="0.2">
      <c r="A229" s="572">
        <v>219</v>
      </c>
      <c r="B229" s="359" t="s">
        <v>552</v>
      </c>
      <c r="C229" s="356" t="s">
        <v>553</v>
      </c>
      <c r="D229" s="338"/>
      <c r="E229" s="496"/>
    </row>
    <row r="230" spans="1:33" x14ac:dyDescent="0.2">
      <c r="A230" s="574">
        <v>218</v>
      </c>
      <c r="B230" s="328" t="s">
        <v>554</v>
      </c>
      <c r="C230" s="360" t="s">
        <v>555</v>
      </c>
      <c r="D230" s="361"/>
      <c r="E230" s="577"/>
    </row>
    <row r="231" spans="1:33" x14ac:dyDescent="0.2">
      <c r="A231" s="574">
        <v>220</v>
      </c>
      <c r="B231" s="328" t="s">
        <v>556</v>
      </c>
      <c r="C231" s="360" t="s">
        <v>557</v>
      </c>
      <c r="D231" s="361"/>
      <c r="E231" s="577"/>
    </row>
    <row r="232" spans="1:33" x14ac:dyDescent="0.2">
      <c r="A232" s="574">
        <v>221</v>
      </c>
      <c r="B232" s="328" t="s">
        <v>558</v>
      </c>
      <c r="C232" s="360" t="s">
        <v>559</v>
      </c>
      <c r="D232" s="361"/>
      <c r="E232" s="577"/>
    </row>
    <row r="233" spans="1:33" hidden="1" x14ac:dyDescent="0.2">
      <c r="A233" s="572">
        <v>222</v>
      </c>
      <c r="B233" s="362" t="s">
        <v>560</v>
      </c>
      <c r="C233" s="356" t="s">
        <v>561</v>
      </c>
      <c r="D233" s="338"/>
      <c r="E233" s="496"/>
    </row>
    <row r="234" spans="1:33" x14ac:dyDescent="0.2">
      <c r="A234" s="574">
        <v>223</v>
      </c>
      <c r="B234" s="328" t="s">
        <v>562</v>
      </c>
      <c r="C234" s="360" t="s">
        <v>563</v>
      </c>
      <c r="D234" s="361"/>
      <c r="E234" s="577"/>
    </row>
    <row r="235" spans="1:33" ht="26.25" customHeight="1" thickBot="1" x14ac:dyDescent="0.25">
      <c r="A235" s="580">
        <v>224</v>
      </c>
      <c r="B235" s="581" t="s">
        <v>564</v>
      </c>
      <c r="C235" s="595" t="s">
        <v>565</v>
      </c>
      <c r="D235" s="602">
        <f>SUM(D227:D234)</f>
        <v>0</v>
      </c>
      <c r="E235" s="603">
        <f>SUM(E227:E234)</f>
        <v>0</v>
      </c>
    </row>
    <row r="236" spans="1:33" s="198" customFormat="1" ht="14.25" thickTop="1" thickBot="1" x14ac:dyDescent="0.25">
      <c r="A236" s="48"/>
      <c r="B236" s="48"/>
      <c r="C236" s="207"/>
      <c r="D236" s="208"/>
      <c r="E236" s="208"/>
      <c r="F236" s="196"/>
      <c r="G236" s="197"/>
      <c r="H236" s="196"/>
      <c r="I236" s="196"/>
      <c r="J236" s="196"/>
      <c r="K236" s="196"/>
      <c r="L236" s="196"/>
      <c r="M236" s="196"/>
      <c r="N236" s="196"/>
      <c r="O236" s="196"/>
      <c r="P236" s="196"/>
      <c r="Q236" s="196"/>
      <c r="R236" s="196"/>
      <c r="S236" s="196"/>
      <c r="T236" s="196"/>
      <c r="U236" s="196"/>
      <c r="V236" s="196"/>
      <c r="W236" s="196"/>
      <c r="X236" s="196"/>
      <c r="Y236" s="196"/>
      <c r="Z236" s="196"/>
      <c r="AA236" s="196"/>
      <c r="AB236" s="196"/>
      <c r="AC236" s="196"/>
      <c r="AD236" s="196"/>
      <c r="AE236" s="196"/>
      <c r="AF236" s="196"/>
      <c r="AG236" s="196"/>
    </row>
    <row r="237" spans="1:33" ht="26.25" thickTop="1" x14ac:dyDescent="0.2">
      <c r="A237" s="589">
        <v>225</v>
      </c>
      <c r="B237" s="590" t="s">
        <v>566</v>
      </c>
      <c r="C237" s="591" t="s">
        <v>567</v>
      </c>
      <c r="D237" s="592"/>
      <c r="E237" s="593"/>
    </row>
    <row r="238" spans="1:33" ht="25.5" x14ac:dyDescent="0.2">
      <c r="A238" s="574">
        <v>226</v>
      </c>
      <c r="B238" s="328" t="s">
        <v>568</v>
      </c>
      <c r="C238" s="360" t="s">
        <v>569</v>
      </c>
      <c r="D238" s="361"/>
      <c r="E238" s="577"/>
    </row>
    <row r="239" spans="1:33" ht="25.5" x14ac:dyDescent="0.2">
      <c r="A239" s="574">
        <v>227</v>
      </c>
      <c r="B239" s="328" t="s">
        <v>570</v>
      </c>
      <c r="C239" s="360" t="s">
        <v>571</v>
      </c>
      <c r="D239" s="361"/>
      <c r="E239" s="577"/>
    </row>
    <row r="240" spans="1:33" ht="25.5" x14ac:dyDescent="0.2">
      <c r="A240" s="574">
        <v>228</v>
      </c>
      <c r="B240" s="328" t="s">
        <v>572</v>
      </c>
      <c r="C240" s="360" t="s">
        <v>573</v>
      </c>
      <c r="D240" s="342">
        <v>0</v>
      </c>
      <c r="E240" s="596">
        <v>50000</v>
      </c>
    </row>
    <row r="241" spans="1:5" hidden="1" x14ac:dyDescent="0.2">
      <c r="A241" s="594">
        <v>229</v>
      </c>
      <c r="B241" s="363" t="s">
        <v>574</v>
      </c>
      <c r="C241" s="364" t="s">
        <v>575</v>
      </c>
      <c r="D241" s="335"/>
      <c r="E241" s="597"/>
    </row>
    <row r="242" spans="1:5" hidden="1" x14ac:dyDescent="0.2">
      <c r="A242" s="594">
        <v>230</v>
      </c>
      <c r="B242" s="363" t="s">
        <v>576</v>
      </c>
      <c r="C242" s="364" t="s">
        <v>577</v>
      </c>
      <c r="D242" s="335"/>
      <c r="E242" s="597"/>
    </row>
    <row r="243" spans="1:5" hidden="1" x14ac:dyDescent="0.2">
      <c r="A243" s="594">
        <v>231</v>
      </c>
      <c r="B243" s="363" t="s">
        <v>578</v>
      </c>
      <c r="C243" s="364" t="s">
        <v>579</v>
      </c>
      <c r="D243" s="335"/>
      <c r="E243" s="597"/>
    </row>
    <row r="244" spans="1:5" hidden="1" x14ac:dyDescent="0.2">
      <c r="A244" s="594">
        <v>232</v>
      </c>
      <c r="B244" s="363" t="s">
        <v>580</v>
      </c>
      <c r="C244" s="364" t="s">
        <v>581</v>
      </c>
      <c r="D244" s="335"/>
      <c r="E244" s="597"/>
    </row>
    <row r="245" spans="1:5" hidden="1" x14ac:dyDescent="0.2">
      <c r="A245" s="594">
        <v>233</v>
      </c>
      <c r="B245" s="363" t="s">
        <v>582</v>
      </c>
      <c r="C245" s="364" t="s">
        <v>583</v>
      </c>
      <c r="D245" s="335"/>
      <c r="E245" s="597"/>
    </row>
    <row r="246" spans="1:5" hidden="1" x14ac:dyDescent="0.2">
      <c r="A246" s="594">
        <v>234</v>
      </c>
      <c r="B246" s="363" t="s">
        <v>584</v>
      </c>
      <c r="C246" s="364" t="s">
        <v>585</v>
      </c>
      <c r="D246" s="335"/>
      <c r="E246" s="597"/>
    </row>
    <row r="247" spans="1:5" hidden="1" x14ac:dyDescent="0.2">
      <c r="A247" s="594">
        <v>235</v>
      </c>
      <c r="B247" s="363" t="s">
        <v>586</v>
      </c>
      <c r="C247" s="364" t="s">
        <v>587</v>
      </c>
      <c r="D247" s="335"/>
      <c r="E247" s="597"/>
    </row>
    <row r="248" spans="1:5" hidden="1" x14ac:dyDescent="0.2">
      <c r="A248" s="594">
        <v>236</v>
      </c>
      <c r="B248" s="363" t="s">
        <v>588</v>
      </c>
      <c r="C248" s="364" t="s">
        <v>589</v>
      </c>
      <c r="D248" s="335"/>
      <c r="E248" s="597"/>
    </row>
    <row r="249" spans="1:5" hidden="1" x14ac:dyDescent="0.2">
      <c r="A249" s="594">
        <v>237</v>
      </c>
      <c r="B249" s="363" t="s">
        <v>590</v>
      </c>
      <c r="C249" s="364" t="s">
        <v>591</v>
      </c>
      <c r="D249" s="335"/>
      <c r="E249" s="597"/>
    </row>
    <row r="250" spans="1:5" x14ac:dyDescent="0.2">
      <c r="A250" s="598">
        <v>238</v>
      </c>
      <c r="B250" s="365" t="s">
        <v>1494</v>
      </c>
      <c r="C250" s="360" t="s">
        <v>593</v>
      </c>
      <c r="D250" s="342">
        <f>SUM(D251:D261)</f>
        <v>0</v>
      </c>
      <c r="E250" s="596">
        <v>3715000</v>
      </c>
    </row>
    <row r="251" spans="1:5" hidden="1" x14ac:dyDescent="0.2">
      <c r="A251" s="594">
        <v>239</v>
      </c>
      <c r="B251" s="366" t="s">
        <v>594</v>
      </c>
      <c r="C251" s="364" t="s">
        <v>595</v>
      </c>
      <c r="D251" s="335"/>
      <c r="E251" s="597"/>
    </row>
    <row r="252" spans="1:5" hidden="1" x14ac:dyDescent="0.2">
      <c r="A252" s="594">
        <v>240</v>
      </c>
      <c r="B252" s="366" t="s">
        <v>596</v>
      </c>
      <c r="C252" s="364" t="s">
        <v>597</v>
      </c>
      <c r="D252" s="335"/>
      <c r="E252" s="597"/>
    </row>
    <row r="253" spans="1:5" hidden="1" x14ac:dyDescent="0.2">
      <c r="A253" s="594">
        <v>241</v>
      </c>
      <c r="B253" s="366" t="s">
        <v>598</v>
      </c>
      <c r="C253" s="364" t="s">
        <v>599</v>
      </c>
      <c r="D253" s="335"/>
      <c r="E253" s="597"/>
    </row>
    <row r="254" spans="1:5" hidden="1" x14ac:dyDescent="0.2">
      <c r="A254" s="594">
        <v>242</v>
      </c>
      <c r="B254" s="366" t="s">
        <v>600</v>
      </c>
      <c r="C254" s="364" t="s">
        <v>601</v>
      </c>
      <c r="D254" s="335"/>
      <c r="E254" s="597"/>
    </row>
    <row r="255" spans="1:5" hidden="1" x14ac:dyDescent="0.2">
      <c r="A255" s="594">
        <v>243</v>
      </c>
      <c r="B255" s="366" t="s">
        <v>602</v>
      </c>
      <c r="C255" s="364" t="s">
        <v>603</v>
      </c>
      <c r="D255" s="335"/>
      <c r="E255" s="597"/>
    </row>
    <row r="256" spans="1:5" hidden="1" x14ac:dyDescent="0.2">
      <c r="A256" s="594">
        <v>244</v>
      </c>
      <c r="B256" s="366" t="s">
        <v>604</v>
      </c>
      <c r="C256" s="364" t="s">
        <v>605</v>
      </c>
      <c r="D256" s="335"/>
      <c r="E256" s="597"/>
    </row>
    <row r="257" spans="1:33" hidden="1" x14ac:dyDescent="0.2">
      <c r="A257" s="594">
        <v>245</v>
      </c>
      <c r="B257" s="366" t="s">
        <v>606</v>
      </c>
      <c r="C257" s="364" t="s">
        <v>607</v>
      </c>
      <c r="D257" s="335"/>
      <c r="E257" s="597"/>
    </row>
    <row r="258" spans="1:33" hidden="1" x14ac:dyDescent="0.2">
      <c r="A258" s="594">
        <v>246</v>
      </c>
      <c r="B258" s="366" t="s">
        <v>608</v>
      </c>
      <c r="C258" s="364" t="s">
        <v>609</v>
      </c>
      <c r="D258" s="335"/>
      <c r="E258" s="597"/>
    </row>
    <row r="259" spans="1:33" hidden="1" x14ac:dyDescent="0.2">
      <c r="A259" s="594">
        <v>247</v>
      </c>
      <c r="B259" s="366" t="s">
        <v>610</v>
      </c>
      <c r="C259" s="364" t="s">
        <v>611</v>
      </c>
      <c r="D259" s="335">
        <v>0</v>
      </c>
      <c r="E259" s="599"/>
    </row>
    <row r="260" spans="1:33" hidden="1" x14ac:dyDescent="0.2">
      <c r="A260" s="594">
        <v>248</v>
      </c>
      <c r="B260" s="366" t="s">
        <v>612</v>
      </c>
      <c r="C260" s="364" t="s">
        <v>613</v>
      </c>
      <c r="D260" s="335"/>
      <c r="E260" s="597"/>
    </row>
    <row r="261" spans="1:33" hidden="1" x14ac:dyDescent="0.2">
      <c r="A261" s="594">
        <v>249</v>
      </c>
      <c r="B261" s="366" t="s">
        <v>614</v>
      </c>
      <c r="C261" s="364" t="s">
        <v>615</v>
      </c>
      <c r="D261" s="335"/>
      <c r="E261" s="597"/>
    </row>
    <row r="262" spans="1:33" s="185" customFormat="1" ht="27" customHeight="1" thickBot="1" x14ac:dyDescent="0.25">
      <c r="A262" s="580">
        <v>250</v>
      </c>
      <c r="B262" s="595" t="s">
        <v>1493</v>
      </c>
      <c r="C262" s="582" t="s">
        <v>617</v>
      </c>
      <c r="D262" s="583">
        <f>SUM(D237:D250)</f>
        <v>0</v>
      </c>
      <c r="E262" s="584">
        <f>SUM(E237:E250)</f>
        <v>3765000</v>
      </c>
      <c r="F262" s="170"/>
      <c r="G262" s="170"/>
      <c r="H262" s="170"/>
      <c r="I262" s="170"/>
      <c r="J262" s="170"/>
      <c r="K262" s="170"/>
      <c r="L262" s="170"/>
      <c r="M262" s="170"/>
      <c r="N262" s="170"/>
      <c r="O262" s="170"/>
      <c r="P262" s="170"/>
      <c r="Q262" s="170"/>
      <c r="R262" s="170"/>
      <c r="S262" s="170"/>
      <c r="T262" s="170"/>
      <c r="U262" s="170"/>
      <c r="V262" s="170"/>
      <c r="W262" s="170"/>
      <c r="X262" s="170"/>
      <c r="Y262" s="170"/>
      <c r="Z262" s="170"/>
      <c r="AA262" s="170"/>
      <c r="AB262" s="170"/>
      <c r="AC262" s="170"/>
      <c r="AD262" s="170"/>
      <c r="AE262" s="170"/>
      <c r="AF262" s="170"/>
      <c r="AG262" s="170"/>
    </row>
    <row r="263" spans="1:33" s="211" customFormat="1" ht="14.25" thickTop="1" thickBot="1" x14ac:dyDescent="0.25">
      <c r="A263" s="48"/>
      <c r="B263" s="207"/>
      <c r="C263" s="199"/>
      <c r="D263" s="202"/>
      <c r="E263" s="202"/>
      <c r="F263" s="210"/>
      <c r="G263" s="210"/>
      <c r="H263" s="210"/>
      <c r="I263" s="210"/>
      <c r="J263" s="210"/>
      <c r="K263" s="210"/>
      <c r="L263" s="210"/>
      <c r="M263" s="210"/>
      <c r="N263" s="210"/>
      <c r="O263" s="210"/>
      <c r="P263" s="210"/>
      <c r="Q263" s="210"/>
      <c r="R263" s="210"/>
      <c r="S263" s="210"/>
      <c r="T263" s="210"/>
      <c r="U263" s="210"/>
      <c r="V263" s="210"/>
      <c r="W263" s="210"/>
      <c r="X263" s="210"/>
      <c r="Y263" s="210"/>
      <c r="Z263" s="210"/>
      <c r="AA263" s="210"/>
      <c r="AB263" s="210"/>
      <c r="AC263" s="210"/>
      <c r="AD263" s="210"/>
      <c r="AE263" s="210"/>
      <c r="AF263" s="210"/>
      <c r="AG263" s="210"/>
    </row>
    <row r="264" spans="1:33" ht="26.25" thickTop="1" x14ac:dyDescent="0.2">
      <c r="A264" s="589">
        <v>251</v>
      </c>
      <c r="B264" s="590" t="s">
        <v>618</v>
      </c>
      <c r="C264" s="591" t="s">
        <v>619</v>
      </c>
      <c r="D264" s="592"/>
      <c r="E264" s="593"/>
    </row>
    <row r="265" spans="1:33" ht="25.5" x14ac:dyDescent="0.2">
      <c r="A265" s="574">
        <v>252</v>
      </c>
      <c r="B265" s="328" t="s">
        <v>620</v>
      </c>
      <c r="C265" s="360" t="s">
        <v>621</v>
      </c>
      <c r="D265" s="361"/>
      <c r="E265" s="577"/>
    </row>
    <row r="266" spans="1:33" ht="25.5" x14ac:dyDescent="0.2">
      <c r="A266" s="574">
        <v>253</v>
      </c>
      <c r="B266" s="328" t="s">
        <v>622</v>
      </c>
      <c r="C266" s="360" t="s">
        <v>623</v>
      </c>
      <c r="D266" s="361"/>
      <c r="E266" s="577"/>
    </row>
    <row r="267" spans="1:33" ht="25.5" x14ac:dyDescent="0.2">
      <c r="A267" s="574">
        <v>254</v>
      </c>
      <c r="B267" s="365" t="s">
        <v>1490</v>
      </c>
      <c r="C267" s="360" t="s">
        <v>625</v>
      </c>
      <c r="D267" s="367"/>
      <c r="E267" s="576"/>
    </row>
    <row r="268" spans="1:33" hidden="1" x14ac:dyDescent="0.2">
      <c r="A268" s="594">
        <v>255</v>
      </c>
      <c r="B268" s="363" t="s">
        <v>574</v>
      </c>
      <c r="C268" s="364" t="s">
        <v>626</v>
      </c>
      <c r="D268" s="368"/>
      <c r="E268" s="579"/>
    </row>
    <row r="269" spans="1:33" hidden="1" x14ac:dyDescent="0.2">
      <c r="A269" s="594">
        <v>256</v>
      </c>
      <c r="B269" s="363" t="s">
        <v>576</v>
      </c>
      <c r="C269" s="364" t="s">
        <v>627</v>
      </c>
      <c r="D269" s="368"/>
      <c r="E269" s="579"/>
    </row>
    <row r="270" spans="1:33" hidden="1" x14ac:dyDescent="0.2">
      <c r="A270" s="594">
        <v>257</v>
      </c>
      <c r="B270" s="363" t="s">
        <v>578</v>
      </c>
      <c r="C270" s="364" t="s">
        <v>628</v>
      </c>
      <c r="D270" s="368"/>
      <c r="E270" s="579"/>
    </row>
    <row r="271" spans="1:33" hidden="1" x14ac:dyDescent="0.2">
      <c r="A271" s="594">
        <v>258</v>
      </c>
      <c r="B271" s="363" t="s">
        <v>580</v>
      </c>
      <c r="C271" s="364" t="s">
        <v>629</v>
      </c>
      <c r="D271" s="368"/>
      <c r="E271" s="579"/>
    </row>
    <row r="272" spans="1:33" hidden="1" x14ac:dyDescent="0.2">
      <c r="A272" s="594">
        <v>259</v>
      </c>
      <c r="B272" s="363" t="s">
        <v>582</v>
      </c>
      <c r="C272" s="364" t="s">
        <v>630</v>
      </c>
      <c r="D272" s="368"/>
      <c r="E272" s="579"/>
    </row>
    <row r="273" spans="1:5" hidden="1" x14ac:dyDescent="0.2">
      <c r="A273" s="594">
        <v>260</v>
      </c>
      <c r="B273" s="363" t="s">
        <v>584</v>
      </c>
      <c r="C273" s="364" t="s">
        <v>631</v>
      </c>
      <c r="D273" s="368"/>
      <c r="E273" s="579"/>
    </row>
    <row r="274" spans="1:5" hidden="1" x14ac:dyDescent="0.2">
      <c r="A274" s="594">
        <v>261</v>
      </c>
      <c r="B274" s="363" t="s">
        <v>586</v>
      </c>
      <c r="C274" s="364" t="s">
        <v>632</v>
      </c>
      <c r="D274" s="368"/>
      <c r="E274" s="579"/>
    </row>
    <row r="275" spans="1:5" hidden="1" x14ac:dyDescent="0.2">
      <c r="A275" s="594">
        <v>262</v>
      </c>
      <c r="B275" s="363" t="s">
        <v>588</v>
      </c>
      <c r="C275" s="364" t="s">
        <v>633</v>
      </c>
      <c r="D275" s="368"/>
      <c r="E275" s="579"/>
    </row>
    <row r="276" spans="1:5" hidden="1" x14ac:dyDescent="0.2">
      <c r="A276" s="594">
        <v>263</v>
      </c>
      <c r="B276" s="363" t="s">
        <v>590</v>
      </c>
      <c r="C276" s="364" t="s">
        <v>634</v>
      </c>
      <c r="D276" s="368"/>
      <c r="E276" s="579"/>
    </row>
    <row r="277" spans="1:5" x14ac:dyDescent="0.2">
      <c r="A277" s="574">
        <v>264</v>
      </c>
      <c r="B277" s="365" t="s">
        <v>1491</v>
      </c>
      <c r="C277" s="360" t="s">
        <v>636</v>
      </c>
      <c r="D277" s="367"/>
      <c r="E277" s="576"/>
    </row>
    <row r="278" spans="1:5" hidden="1" x14ac:dyDescent="0.2">
      <c r="A278" s="594">
        <v>265</v>
      </c>
      <c r="B278" s="366" t="s">
        <v>594</v>
      </c>
      <c r="C278" s="364" t="s">
        <v>637</v>
      </c>
      <c r="D278" s="368"/>
      <c r="E278" s="579"/>
    </row>
    <row r="279" spans="1:5" hidden="1" x14ac:dyDescent="0.2">
      <c r="A279" s="594">
        <v>266</v>
      </c>
      <c r="B279" s="366" t="s">
        <v>596</v>
      </c>
      <c r="C279" s="364" t="s">
        <v>638</v>
      </c>
      <c r="D279" s="368"/>
      <c r="E279" s="579"/>
    </row>
    <row r="280" spans="1:5" hidden="1" x14ac:dyDescent="0.2">
      <c r="A280" s="594">
        <v>267</v>
      </c>
      <c r="B280" s="366" t="s">
        <v>598</v>
      </c>
      <c r="C280" s="364" t="s">
        <v>639</v>
      </c>
      <c r="D280" s="368"/>
      <c r="E280" s="579"/>
    </row>
    <row r="281" spans="1:5" hidden="1" x14ac:dyDescent="0.2">
      <c r="A281" s="594">
        <v>268</v>
      </c>
      <c r="B281" s="366" t="s">
        <v>600</v>
      </c>
      <c r="C281" s="364" t="s">
        <v>640</v>
      </c>
      <c r="D281" s="368"/>
      <c r="E281" s="579"/>
    </row>
    <row r="282" spans="1:5" hidden="1" x14ac:dyDescent="0.2">
      <c r="A282" s="594">
        <v>269</v>
      </c>
      <c r="B282" s="366" t="s">
        <v>602</v>
      </c>
      <c r="C282" s="364" t="s">
        <v>641</v>
      </c>
      <c r="D282" s="368"/>
      <c r="E282" s="579"/>
    </row>
    <row r="283" spans="1:5" hidden="1" x14ac:dyDescent="0.2">
      <c r="A283" s="594">
        <v>270</v>
      </c>
      <c r="B283" s="366" t="s">
        <v>604</v>
      </c>
      <c r="C283" s="364" t="s">
        <v>642</v>
      </c>
      <c r="D283" s="368"/>
      <c r="E283" s="579"/>
    </row>
    <row r="284" spans="1:5" hidden="1" x14ac:dyDescent="0.2">
      <c r="A284" s="594">
        <v>271</v>
      </c>
      <c r="B284" s="366" t="s">
        <v>606</v>
      </c>
      <c r="C284" s="364" t="s">
        <v>643</v>
      </c>
      <c r="D284" s="368"/>
      <c r="E284" s="579"/>
    </row>
    <row r="285" spans="1:5" hidden="1" x14ac:dyDescent="0.2">
      <c r="A285" s="594">
        <v>272</v>
      </c>
      <c r="B285" s="366" t="s">
        <v>608</v>
      </c>
      <c r="C285" s="364" t="s">
        <v>644</v>
      </c>
      <c r="D285" s="368"/>
      <c r="E285" s="579"/>
    </row>
    <row r="286" spans="1:5" hidden="1" x14ac:dyDescent="0.2">
      <c r="A286" s="594">
        <v>273</v>
      </c>
      <c r="B286" s="366" t="s">
        <v>610</v>
      </c>
      <c r="C286" s="364" t="s">
        <v>645</v>
      </c>
      <c r="D286" s="368"/>
      <c r="E286" s="579"/>
    </row>
    <row r="287" spans="1:5" hidden="1" x14ac:dyDescent="0.2">
      <c r="A287" s="594">
        <v>274</v>
      </c>
      <c r="B287" s="366" t="s">
        <v>612</v>
      </c>
      <c r="C287" s="364" t="s">
        <v>646</v>
      </c>
      <c r="D287" s="368"/>
      <c r="E287" s="579"/>
    </row>
    <row r="288" spans="1:5" hidden="1" x14ac:dyDescent="0.2">
      <c r="A288" s="594">
        <v>275</v>
      </c>
      <c r="B288" s="366" t="s">
        <v>614</v>
      </c>
      <c r="C288" s="364" t="s">
        <v>647</v>
      </c>
      <c r="D288" s="368"/>
      <c r="E288" s="579"/>
    </row>
    <row r="289" spans="1:5" ht="26.25" customHeight="1" thickBot="1" x14ac:dyDescent="0.25">
      <c r="A289" s="580">
        <v>276</v>
      </c>
      <c r="B289" s="595" t="s">
        <v>648</v>
      </c>
      <c r="C289" s="582" t="s">
        <v>649</v>
      </c>
      <c r="D289" s="583">
        <f>SUM(D264:D277)</f>
        <v>0</v>
      </c>
      <c r="E289" s="584">
        <f>SUM(E264:E277)</f>
        <v>0</v>
      </c>
    </row>
    <row r="290" spans="1:5" ht="14.25" thickTop="1" thickBot="1" x14ac:dyDescent="0.25">
      <c r="A290" s="157"/>
      <c r="B290" s="158"/>
      <c r="C290" s="159"/>
    </row>
    <row r="291" spans="1:5" ht="27.75" customHeight="1" thickTop="1" thickBot="1" x14ac:dyDescent="0.25">
      <c r="A291" s="585">
        <v>277</v>
      </c>
      <c r="B291" s="586" t="s">
        <v>726</v>
      </c>
      <c r="C291" s="586" t="s">
        <v>651</v>
      </c>
      <c r="D291" s="587">
        <f>SUM(D289,D262,D235,D225,D191,D83,D46)</f>
        <v>895425732</v>
      </c>
      <c r="E291" s="588">
        <f>SUM(E289,E262,E235,E225,E191,E83,E46)</f>
        <v>1131836727</v>
      </c>
    </row>
    <row r="292" spans="1:5" ht="14.25" thickTop="1" thickBot="1" x14ac:dyDescent="0.25">
      <c r="A292" s="152"/>
      <c r="D292" s="156"/>
      <c r="E292" s="156"/>
    </row>
    <row r="293" spans="1:5" ht="13.5" thickTop="1" x14ac:dyDescent="0.2">
      <c r="A293" s="565"/>
      <c r="B293" s="566" t="s">
        <v>652</v>
      </c>
      <c r="C293" s="567" t="s">
        <v>653</v>
      </c>
      <c r="D293" s="568"/>
      <c r="E293" s="569"/>
    </row>
    <row r="294" spans="1:5" x14ac:dyDescent="0.2">
      <c r="A294" s="570"/>
      <c r="B294" s="353" t="s">
        <v>654</v>
      </c>
      <c r="C294" s="355" t="s">
        <v>655</v>
      </c>
      <c r="D294" s="354"/>
      <c r="E294" s="559"/>
    </row>
    <row r="295" spans="1:5" x14ac:dyDescent="0.2">
      <c r="A295" s="570"/>
      <c r="B295" s="353" t="s">
        <v>656</v>
      </c>
      <c r="C295" s="355" t="s">
        <v>657</v>
      </c>
      <c r="D295" s="348"/>
      <c r="E295" s="571"/>
    </row>
    <row r="296" spans="1:5" ht="38.25" hidden="1" x14ac:dyDescent="0.2">
      <c r="A296" s="572"/>
      <c r="B296" s="358" t="s">
        <v>658</v>
      </c>
      <c r="C296" s="369" t="s">
        <v>659</v>
      </c>
      <c r="D296" s="370"/>
      <c r="E296" s="573"/>
    </row>
    <row r="297" spans="1:5" ht="25.5" hidden="1" x14ac:dyDescent="0.2">
      <c r="A297" s="572"/>
      <c r="B297" s="358" t="s">
        <v>660</v>
      </c>
      <c r="C297" s="369" t="s">
        <v>661</v>
      </c>
      <c r="D297" s="370"/>
      <c r="E297" s="573"/>
    </row>
    <row r="298" spans="1:5" x14ac:dyDescent="0.2">
      <c r="A298" s="570"/>
      <c r="B298" s="371" t="s">
        <v>662</v>
      </c>
      <c r="C298" s="355" t="s">
        <v>663</v>
      </c>
      <c r="D298" s="348"/>
      <c r="E298" s="571"/>
    </row>
    <row r="299" spans="1:5" x14ac:dyDescent="0.2">
      <c r="A299" s="570"/>
      <c r="B299" s="353" t="s">
        <v>664</v>
      </c>
      <c r="C299" s="355" t="s">
        <v>665</v>
      </c>
      <c r="D299" s="348"/>
      <c r="E299" s="571"/>
    </row>
    <row r="300" spans="1:5" hidden="1" x14ac:dyDescent="0.2">
      <c r="A300" s="572"/>
      <c r="B300" s="358" t="s">
        <v>666</v>
      </c>
      <c r="C300" s="356" t="s">
        <v>667</v>
      </c>
      <c r="D300" s="338"/>
      <c r="E300" s="496"/>
    </row>
    <row r="301" spans="1:5" hidden="1" x14ac:dyDescent="0.2">
      <c r="A301" s="572"/>
      <c r="B301" s="358" t="s">
        <v>668</v>
      </c>
      <c r="C301" s="356" t="s">
        <v>669</v>
      </c>
      <c r="D301" s="338"/>
      <c r="E301" s="496"/>
    </row>
    <row r="302" spans="1:5" x14ac:dyDescent="0.2">
      <c r="A302" s="570"/>
      <c r="B302" s="323" t="s">
        <v>670</v>
      </c>
      <c r="C302" s="355" t="s">
        <v>671</v>
      </c>
      <c r="D302" s="354"/>
      <c r="E302" s="559"/>
    </row>
    <row r="303" spans="1:5" x14ac:dyDescent="0.2">
      <c r="A303" s="570"/>
      <c r="B303" s="323" t="s">
        <v>672</v>
      </c>
      <c r="C303" s="355" t="s">
        <v>673</v>
      </c>
      <c r="D303" s="354"/>
      <c r="E303" s="559"/>
    </row>
    <row r="304" spans="1:5" x14ac:dyDescent="0.2">
      <c r="A304" s="570"/>
      <c r="B304" s="323" t="s">
        <v>674</v>
      </c>
      <c r="C304" s="355" t="s">
        <v>675</v>
      </c>
      <c r="D304" s="354"/>
      <c r="E304" s="559"/>
    </row>
    <row r="305" spans="1:33" x14ac:dyDescent="0.2">
      <c r="A305" s="570"/>
      <c r="B305" s="326" t="s">
        <v>676</v>
      </c>
      <c r="C305" s="355" t="s">
        <v>677</v>
      </c>
      <c r="D305" s="348"/>
      <c r="E305" s="571"/>
    </row>
    <row r="306" spans="1:33" s="140" customFormat="1" x14ac:dyDescent="0.2">
      <c r="A306" s="570"/>
      <c r="B306" s="353" t="s">
        <v>678</v>
      </c>
      <c r="C306" s="355" t="s">
        <v>679</v>
      </c>
      <c r="D306" s="348">
        <f>SUM(D307:D308)</f>
        <v>339301000</v>
      </c>
      <c r="E306" s="571">
        <f>SUM(E307:E308)</f>
        <v>350546000</v>
      </c>
      <c r="F306" s="137"/>
      <c r="G306" s="136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</row>
    <row r="307" spans="1:33" x14ac:dyDescent="0.2">
      <c r="A307" s="570"/>
      <c r="B307" s="323" t="s">
        <v>680</v>
      </c>
      <c r="C307" s="355" t="s">
        <v>681</v>
      </c>
      <c r="D307" s="354">
        <v>339301000</v>
      </c>
      <c r="E307" s="559">
        <v>350546000</v>
      </c>
    </row>
    <row r="308" spans="1:33" x14ac:dyDescent="0.2">
      <c r="A308" s="570"/>
      <c r="B308" s="323" t="s">
        <v>682</v>
      </c>
      <c r="C308" s="355" t="s">
        <v>683</v>
      </c>
      <c r="D308" s="354"/>
      <c r="E308" s="559"/>
    </row>
    <row r="309" spans="1:33" x14ac:dyDescent="0.2">
      <c r="A309" s="570"/>
      <c r="B309" s="351" t="s">
        <v>684</v>
      </c>
      <c r="C309" s="355" t="s">
        <v>685</v>
      </c>
      <c r="D309" s="354">
        <v>9421000</v>
      </c>
      <c r="E309" s="559">
        <v>9421000</v>
      </c>
    </row>
    <row r="310" spans="1:33" x14ac:dyDescent="0.2">
      <c r="A310" s="570"/>
      <c r="B310" s="351" t="s">
        <v>686</v>
      </c>
      <c r="C310" s="355" t="s">
        <v>687</v>
      </c>
      <c r="D310" s="354"/>
      <c r="E310" s="559"/>
    </row>
    <row r="311" spans="1:33" x14ac:dyDescent="0.2">
      <c r="A311" s="570"/>
      <c r="B311" s="351" t="s">
        <v>688</v>
      </c>
      <c r="C311" s="355" t="s">
        <v>689</v>
      </c>
      <c r="D311" s="354"/>
      <c r="E311" s="559"/>
    </row>
    <row r="312" spans="1:33" x14ac:dyDescent="0.2">
      <c r="A312" s="570"/>
      <c r="B312" s="351" t="s">
        <v>690</v>
      </c>
      <c r="C312" s="355" t="s">
        <v>691</v>
      </c>
      <c r="D312" s="354"/>
      <c r="E312" s="559"/>
    </row>
    <row r="313" spans="1:33" x14ac:dyDescent="0.2">
      <c r="A313" s="570"/>
      <c r="B313" s="351" t="s">
        <v>692</v>
      </c>
      <c r="C313" s="355" t="s">
        <v>693</v>
      </c>
      <c r="D313" s="348"/>
      <c r="E313" s="571"/>
    </row>
    <row r="314" spans="1:33" x14ac:dyDescent="0.2">
      <c r="A314" s="570"/>
      <c r="B314" s="353" t="s">
        <v>694</v>
      </c>
      <c r="C314" s="355" t="s">
        <v>695</v>
      </c>
      <c r="D314" s="354"/>
      <c r="E314" s="559"/>
    </row>
    <row r="315" spans="1:33" x14ac:dyDescent="0.2">
      <c r="A315" s="570"/>
      <c r="B315" s="353" t="s">
        <v>696</v>
      </c>
      <c r="C315" s="355" t="s">
        <v>697</v>
      </c>
      <c r="D315" s="354"/>
      <c r="E315" s="559"/>
    </row>
    <row r="316" spans="1:33" x14ac:dyDescent="0.2">
      <c r="A316" s="570"/>
      <c r="B316" s="351" t="s">
        <v>698</v>
      </c>
      <c r="C316" s="355" t="s">
        <v>699</v>
      </c>
      <c r="D316" s="354"/>
      <c r="E316" s="559"/>
    </row>
    <row r="317" spans="1:33" x14ac:dyDescent="0.2">
      <c r="A317" s="574"/>
      <c r="B317" s="330" t="s">
        <v>700</v>
      </c>
      <c r="C317" s="360" t="s">
        <v>701</v>
      </c>
      <c r="D317" s="341">
        <f>SUM(D316,D313,D312,D311,D310,D309,D306,D305,D298)</f>
        <v>348722000</v>
      </c>
      <c r="E317" s="575">
        <f>SUM(E316,E313,E312,E311,E310,E309,E306,E305,E298)</f>
        <v>359967000</v>
      </c>
    </row>
    <row r="318" spans="1:33" hidden="1" x14ac:dyDescent="0.2">
      <c r="A318" s="572"/>
      <c r="B318" s="346" t="s">
        <v>702</v>
      </c>
      <c r="C318" s="356" t="s">
        <v>703</v>
      </c>
      <c r="D318" s="338"/>
      <c r="E318" s="496"/>
    </row>
    <row r="319" spans="1:33" hidden="1" x14ac:dyDescent="0.2">
      <c r="A319" s="572"/>
      <c r="B319" s="352" t="s">
        <v>704</v>
      </c>
      <c r="C319" s="356" t="s">
        <v>705</v>
      </c>
      <c r="D319" s="338"/>
      <c r="E319" s="496"/>
    </row>
    <row r="320" spans="1:33" hidden="1" x14ac:dyDescent="0.2">
      <c r="A320" s="572"/>
      <c r="B320" s="346" t="s">
        <v>706</v>
      </c>
      <c r="C320" s="356" t="s">
        <v>707</v>
      </c>
      <c r="D320" s="338"/>
      <c r="E320" s="496"/>
    </row>
    <row r="321" spans="1:5" ht="25.5" hidden="1" x14ac:dyDescent="0.2">
      <c r="A321" s="572"/>
      <c r="B321" s="352" t="s">
        <v>708</v>
      </c>
      <c r="C321" s="356" t="s">
        <v>709</v>
      </c>
      <c r="D321" s="338"/>
      <c r="E321" s="496"/>
    </row>
    <row r="322" spans="1:5" hidden="1" x14ac:dyDescent="0.2">
      <c r="A322" s="572"/>
      <c r="B322" s="352" t="s">
        <v>710</v>
      </c>
      <c r="C322" s="356" t="s">
        <v>711</v>
      </c>
      <c r="D322" s="338"/>
      <c r="E322" s="496"/>
    </row>
    <row r="323" spans="1:5" x14ac:dyDescent="0.2">
      <c r="A323" s="574"/>
      <c r="B323" s="330" t="s">
        <v>712</v>
      </c>
      <c r="C323" s="360" t="s">
        <v>713</v>
      </c>
      <c r="D323" s="367"/>
      <c r="E323" s="576"/>
    </row>
    <row r="324" spans="1:5" x14ac:dyDescent="0.2">
      <c r="A324" s="574"/>
      <c r="B324" s="349" t="s">
        <v>714</v>
      </c>
      <c r="C324" s="360" t="s">
        <v>715</v>
      </c>
      <c r="D324" s="361"/>
      <c r="E324" s="577"/>
    </row>
    <row r="325" spans="1:5" x14ac:dyDescent="0.2">
      <c r="A325" s="574"/>
      <c r="B325" s="330" t="s">
        <v>716</v>
      </c>
      <c r="C325" s="360" t="s">
        <v>717</v>
      </c>
      <c r="D325" s="367"/>
      <c r="E325" s="576"/>
    </row>
    <row r="326" spans="1:5" ht="25.5" hidden="1" x14ac:dyDescent="0.2">
      <c r="A326" s="578"/>
      <c r="B326" s="363" t="s">
        <v>718</v>
      </c>
      <c r="C326" s="364" t="s">
        <v>719</v>
      </c>
      <c r="D326" s="368"/>
      <c r="E326" s="579"/>
    </row>
    <row r="327" spans="1:5" ht="51" hidden="1" x14ac:dyDescent="0.2">
      <c r="A327" s="578"/>
      <c r="B327" s="363" t="s">
        <v>720</v>
      </c>
      <c r="C327" s="364" t="s">
        <v>721</v>
      </c>
      <c r="D327" s="368"/>
      <c r="E327" s="579"/>
    </row>
    <row r="328" spans="1:5" hidden="1" x14ac:dyDescent="0.2">
      <c r="A328" s="578"/>
      <c r="B328" s="363" t="s">
        <v>722</v>
      </c>
      <c r="C328" s="364" t="s">
        <v>723</v>
      </c>
      <c r="D328" s="368"/>
      <c r="E328" s="579"/>
    </row>
    <row r="329" spans="1:5" ht="26.25" customHeight="1" thickBot="1" x14ac:dyDescent="0.25">
      <c r="A329" s="580"/>
      <c r="B329" s="581" t="s">
        <v>724</v>
      </c>
      <c r="C329" s="582" t="s">
        <v>725</v>
      </c>
      <c r="D329" s="583">
        <f>SUM(D317,D323,D324,D325)</f>
        <v>348722000</v>
      </c>
      <c r="E329" s="584">
        <f>SUM(E317,E323,E324,E325)</f>
        <v>359967000</v>
      </c>
    </row>
    <row r="330" spans="1:5" ht="14.25" thickTop="1" thickBot="1" x14ac:dyDescent="0.25">
      <c r="A330" s="160"/>
      <c r="D330" s="161"/>
      <c r="E330" s="161"/>
    </row>
    <row r="331" spans="1:5" ht="25.5" customHeight="1" thickTop="1" thickBot="1" x14ac:dyDescent="0.25">
      <c r="A331" s="560"/>
      <c r="B331" s="561" t="s">
        <v>726</v>
      </c>
      <c r="C331" s="562" t="s">
        <v>727</v>
      </c>
      <c r="D331" s="563">
        <f>SUM(D46,D83,D191,D225,D235,D262,D289,D329)</f>
        <v>1244147732</v>
      </c>
      <c r="E331" s="564">
        <f>SUM(E46,E83,E191,E225,E235,E262,E289,E329)</f>
        <v>1491803727</v>
      </c>
    </row>
    <row r="332" spans="1:5" ht="40.5" customHeight="1" thickTop="1" thickBot="1" x14ac:dyDescent="0.25"/>
    <row r="333" spans="1:5" ht="13.5" thickTop="1" x14ac:dyDescent="0.2">
      <c r="A333" s="516" t="s">
        <v>729</v>
      </c>
      <c r="B333" s="543" t="s">
        <v>730</v>
      </c>
      <c r="C333" s="518" t="s">
        <v>731</v>
      </c>
      <c r="D333" s="544">
        <v>11042400</v>
      </c>
      <c r="E333" s="520">
        <v>11042400</v>
      </c>
    </row>
    <row r="334" spans="1:5" x14ac:dyDescent="0.2">
      <c r="A334" s="506" t="s">
        <v>732</v>
      </c>
      <c r="B334" s="372" t="s">
        <v>733</v>
      </c>
      <c r="C334" s="373" t="s">
        <v>734</v>
      </c>
      <c r="D334" s="374">
        <v>650000</v>
      </c>
      <c r="E334" s="521">
        <v>650000</v>
      </c>
    </row>
    <row r="335" spans="1:5" x14ac:dyDescent="0.2">
      <c r="A335" s="506" t="s">
        <v>735</v>
      </c>
      <c r="B335" s="372" t="s">
        <v>736</v>
      </c>
      <c r="C335" s="373" t="s">
        <v>737</v>
      </c>
      <c r="D335" s="374"/>
      <c r="E335" s="521">
        <v>495180</v>
      </c>
    </row>
    <row r="336" spans="1:5" x14ac:dyDescent="0.2">
      <c r="A336" s="506" t="s">
        <v>738</v>
      </c>
      <c r="B336" s="372" t="s">
        <v>739</v>
      </c>
      <c r="C336" s="373" t="s">
        <v>740</v>
      </c>
      <c r="D336" s="374"/>
      <c r="E336" s="521"/>
    </row>
    <row r="337" spans="1:33" x14ac:dyDescent="0.2">
      <c r="A337" s="506" t="s">
        <v>741</v>
      </c>
      <c r="B337" s="372" t="s">
        <v>742</v>
      </c>
      <c r="C337" s="373" t="s">
        <v>743</v>
      </c>
      <c r="D337" s="374"/>
      <c r="E337" s="521"/>
    </row>
    <row r="338" spans="1:33" x14ac:dyDescent="0.2">
      <c r="A338" s="506" t="s">
        <v>744</v>
      </c>
      <c r="B338" s="372" t="s">
        <v>745</v>
      </c>
      <c r="C338" s="373" t="s">
        <v>746</v>
      </c>
      <c r="D338" s="374"/>
      <c r="E338" s="521"/>
    </row>
    <row r="339" spans="1:33" x14ac:dyDescent="0.2">
      <c r="A339" s="506" t="s">
        <v>747</v>
      </c>
      <c r="B339" s="372" t="s">
        <v>748</v>
      </c>
      <c r="C339" s="373" t="s">
        <v>749</v>
      </c>
      <c r="D339" s="374">
        <v>844900</v>
      </c>
      <c r="E339" s="521">
        <v>844900</v>
      </c>
    </row>
    <row r="340" spans="1:33" x14ac:dyDescent="0.2">
      <c r="A340" s="506" t="s">
        <v>750</v>
      </c>
      <c r="B340" s="372" t="s">
        <v>751</v>
      </c>
      <c r="C340" s="373" t="s">
        <v>752</v>
      </c>
      <c r="D340" s="374"/>
      <c r="E340" s="559"/>
    </row>
    <row r="341" spans="1:33" x14ac:dyDescent="0.2">
      <c r="A341" s="506" t="s">
        <v>753</v>
      </c>
      <c r="B341" s="372" t="s">
        <v>754</v>
      </c>
      <c r="C341" s="373" t="s">
        <v>755</v>
      </c>
      <c r="D341" s="374">
        <v>480000</v>
      </c>
      <c r="E341" s="521">
        <v>480000</v>
      </c>
    </row>
    <row r="342" spans="1:33" x14ac:dyDescent="0.2">
      <c r="A342" s="506" t="s">
        <v>756</v>
      </c>
      <c r="B342" s="372" t="s">
        <v>757</v>
      </c>
      <c r="C342" s="373" t="s">
        <v>758</v>
      </c>
      <c r="D342" s="374"/>
      <c r="E342" s="521">
        <v>52000</v>
      </c>
    </row>
    <row r="343" spans="1:33" x14ac:dyDescent="0.2">
      <c r="A343" s="506" t="s">
        <v>75</v>
      </c>
      <c r="B343" s="372" t="s">
        <v>759</v>
      </c>
      <c r="C343" s="373" t="s">
        <v>760</v>
      </c>
      <c r="D343" s="374"/>
      <c r="E343" s="521"/>
    </row>
    <row r="344" spans="1:33" x14ac:dyDescent="0.2">
      <c r="A344" s="506" t="s">
        <v>78</v>
      </c>
      <c r="B344" s="372" t="s">
        <v>761</v>
      </c>
      <c r="C344" s="373" t="s">
        <v>762</v>
      </c>
      <c r="D344" s="374"/>
      <c r="E344" s="521"/>
    </row>
    <row r="345" spans="1:33" x14ac:dyDescent="0.2">
      <c r="A345" s="506" t="s">
        <v>81</v>
      </c>
      <c r="B345" s="372" t="s">
        <v>1231</v>
      </c>
      <c r="C345" s="373" t="s">
        <v>763</v>
      </c>
      <c r="D345" s="374">
        <v>300000</v>
      </c>
      <c r="E345" s="521">
        <v>1902191</v>
      </c>
    </row>
    <row r="346" spans="1:33" x14ac:dyDescent="0.2">
      <c r="A346" s="495" t="s">
        <v>84</v>
      </c>
      <c r="B346" s="375" t="s">
        <v>764</v>
      </c>
      <c r="C346" s="376" t="s">
        <v>765</v>
      </c>
      <c r="D346" s="339"/>
      <c r="E346" s="496"/>
    </row>
    <row r="347" spans="1:33" x14ac:dyDescent="0.2">
      <c r="A347" s="493" t="s">
        <v>87</v>
      </c>
      <c r="B347" s="240" t="s">
        <v>1232</v>
      </c>
      <c r="C347" s="377" t="s">
        <v>766</v>
      </c>
      <c r="D347" s="378">
        <f>SUM(D333:D346)</f>
        <v>13317300</v>
      </c>
      <c r="E347" s="547">
        <f>SUM(E333:E346)</f>
        <v>15466671</v>
      </c>
    </row>
    <row r="348" spans="1:33" x14ac:dyDescent="0.2">
      <c r="A348" s="506" t="s">
        <v>90</v>
      </c>
      <c r="B348" s="372" t="s">
        <v>767</v>
      </c>
      <c r="C348" s="373" t="s">
        <v>768</v>
      </c>
      <c r="D348" s="374">
        <v>21339480</v>
      </c>
      <c r="E348" s="1305">
        <v>23000000</v>
      </c>
    </row>
    <row r="349" spans="1:33" ht="25.5" x14ac:dyDescent="0.2">
      <c r="A349" s="506" t="s">
        <v>93</v>
      </c>
      <c r="B349" s="372" t="s">
        <v>769</v>
      </c>
      <c r="C349" s="373" t="s">
        <v>770</v>
      </c>
      <c r="D349" s="374"/>
      <c r="E349" s="1305">
        <v>1537000</v>
      </c>
    </row>
    <row r="350" spans="1:33" s="150" customFormat="1" x14ac:dyDescent="0.2">
      <c r="A350" s="506" t="s">
        <v>96</v>
      </c>
      <c r="B350" s="372" t="s">
        <v>771</v>
      </c>
      <c r="C350" s="373" t="s">
        <v>772</v>
      </c>
      <c r="D350" s="374">
        <v>1455660</v>
      </c>
      <c r="E350" s="1305">
        <v>1455660</v>
      </c>
      <c r="F350" s="148"/>
      <c r="G350" s="149"/>
      <c r="H350" s="148"/>
      <c r="I350" s="148"/>
      <c r="J350" s="148"/>
      <c r="K350" s="148"/>
      <c r="L350" s="148"/>
      <c r="M350" s="148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  <c r="Z350" s="148"/>
      <c r="AA350" s="148"/>
      <c r="AB350" s="148"/>
      <c r="AC350" s="148"/>
      <c r="AD350" s="148"/>
      <c r="AE350" s="148"/>
      <c r="AF350" s="148"/>
      <c r="AG350" s="148"/>
    </row>
    <row r="351" spans="1:33" x14ac:dyDescent="0.2">
      <c r="A351" s="493" t="s">
        <v>99</v>
      </c>
      <c r="B351" s="240" t="s">
        <v>1233</v>
      </c>
      <c r="C351" s="377" t="s">
        <v>773</v>
      </c>
      <c r="D351" s="378">
        <f>SUM(D348:D350)</f>
        <v>22795140</v>
      </c>
      <c r="E351" s="378">
        <f>SUM(E348:E350)</f>
        <v>25992660</v>
      </c>
    </row>
    <row r="352" spans="1:33" ht="27" customHeight="1" thickBot="1" x14ac:dyDescent="0.25">
      <c r="A352" s="550" t="s">
        <v>102</v>
      </c>
      <c r="B352" s="501" t="s">
        <v>1234</v>
      </c>
      <c r="C352" s="501" t="s">
        <v>774</v>
      </c>
      <c r="D352" s="502">
        <f>SUM(D351,D347)</f>
        <v>36112440</v>
      </c>
      <c r="E352" s="503">
        <f>SUM(E351,E347)</f>
        <v>41459331</v>
      </c>
    </row>
    <row r="353" spans="1:33" s="198" customFormat="1" ht="14.25" thickTop="1" thickBot="1" x14ac:dyDescent="0.25">
      <c r="A353" s="212"/>
      <c r="B353" s="213"/>
      <c r="C353" s="213"/>
      <c r="D353" s="214"/>
      <c r="E353" s="214"/>
      <c r="F353" s="196"/>
      <c r="G353" s="197"/>
      <c r="H353" s="196"/>
      <c r="I353" s="196"/>
      <c r="J353" s="196"/>
      <c r="K353" s="196"/>
      <c r="L353" s="196"/>
      <c r="M353" s="196"/>
      <c r="N353" s="196"/>
      <c r="O353" s="196"/>
      <c r="P353" s="196"/>
      <c r="Q353" s="196"/>
      <c r="R353" s="196"/>
      <c r="S353" s="196"/>
      <c r="T353" s="196"/>
      <c r="U353" s="196"/>
      <c r="V353" s="196"/>
      <c r="W353" s="196"/>
      <c r="X353" s="196"/>
      <c r="Y353" s="196"/>
      <c r="Z353" s="196"/>
      <c r="AA353" s="196"/>
      <c r="AB353" s="196"/>
      <c r="AC353" s="196"/>
      <c r="AD353" s="196"/>
      <c r="AE353" s="196"/>
      <c r="AF353" s="196"/>
      <c r="AG353" s="196"/>
    </row>
    <row r="354" spans="1:33" ht="26.25" thickTop="1" x14ac:dyDescent="0.2">
      <c r="A354" s="488">
        <v>21</v>
      </c>
      <c r="B354" s="529" t="s">
        <v>1655</v>
      </c>
      <c r="C354" s="529" t="s">
        <v>775</v>
      </c>
      <c r="D354" s="551">
        <f>SUM(D355:D361)</f>
        <v>9970509</v>
      </c>
      <c r="E354" s="552">
        <f>SUM(E355:E361)</f>
        <v>11970509</v>
      </c>
    </row>
    <row r="355" spans="1:33" s="168" customFormat="1" x14ac:dyDescent="0.2">
      <c r="A355" s="495">
        <v>22</v>
      </c>
      <c r="B355" s="379" t="s">
        <v>776</v>
      </c>
      <c r="C355" s="376" t="s">
        <v>777</v>
      </c>
      <c r="D355" s="338">
        <v>7613000</v>
      </c>
      <c r="E355" s="496">
        <v>7613000</v>
      </c>
      <c r="F355" s="166"/>
      <c r="G355" s="167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  <c r="U355" s="166"/>
      <c r="V355" s="166"/>
      <c r="W355" s="166"/>
      <c r="X355" s="166"/>
      <c r="Y355" s="166"/>
      <c r="Z355" s="166"/>
      <c r="AA355" s="166"/>
      <c r="AB355" s="166"/>
      <c r="AC355" s="166"/>
      <c r="AD355" s="166"/>
      <c r="AE355" s="166"/>
      <c r="AF355" s="166"/>
      <c r="AG355" s="166"/>
    </row>
    <row r="356" spans="1:33" s="168" customFormat="1" x14ac:dyDescent="0.2">
      <c r="A356" s="495">
        <v>23</v>
      </c>
      <c r="B356" s="379" t="s">
        <v>298</v>
      </c>
      <c r="C356" s="376" t="s">
        <v>778</v>
      </c>
      <c r="D356" s="380"/>
      <c r="E356" s="553">
        <f>SUM(bérek!AX342)</f>
        <v>0</v>
      </c>
      <c r="F356" s="166"/>
      <c r="G356" s="167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  <c r="U356" s="166"/>
      <c r="V356" s="166"/>
      <c r="W356" s="166"/>
      <c r="X356" s="166"/>
      <c r="Y356" s="166"/>
      <c r="Z356" s="166"/>
      <c r="AA356" s="166"/>
      <c r="AB356" s="166"/>
      <c r="AC356" s="166"/>
      <c r="AD356" s="166"/>
      <c r="AE356" s="166"/>
      <c r="AF356" s="166"/>
      <c r="AG356" s="166"/>
    </row>
    <row r="357" spans="1:33" s="163" customFormat="1" x14ac:dyDescent="0.2">
      <c r="A357" s="495">
        <v>24</v>
      </c>
      <c r="B357" s="379" t="s">
        <v>274</v>
      </c>
      <c r="C357" s="376" t="s">
        <v>779</v>
      </c>
      <c r="D357" s="338"/>
      <c r="E357" s="496">
        <v>0</v>
      </c>
      <c r="F357" s="164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4"/>
      <c r="AA357" s="164"/>
      <c r="AB357" s="164"/>
      <c r="AC357" s="164"/>
      <c r="AD357" s="164"/>
      <c r="AE357" s="164"/>
      <c r="AF357" s="164"/>
      <c r="AG357" s="164"/>
    </row>
    <row r="358" spans="1:33" s="163" customFormat="1" x14ac:dyDescent="0.2">
      <c r="A358" s="495">
        <v>25</v>
      </c>
      <c r="B358" s="379" t="s">
        <v>300</v>
      </c>
      <c r="C358" s="376" t="s">
        <v>780</v>
      </c>
      <c r="D358" s="338">
        <v>2357509</v>
      </c>
      <c r="E358" s="496">
        <v>2357509</v>
      </c>
      <c r="F358" s="164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  <c r="X358" s="164"/>
      <c r="Y358" s="164"/>
      <c r="Z358" s="164"/>
      <c r="AA358" s="164"/>
      <c r="AB358" s="164"/>
      <c r="AC358" s="164"/>
      <c r="AD358" s="164"/>
      <c r="AE358" s="164"/>
      <c r="AF358" s="164"/>
      <c r="AG358" s="164"/>
    </row>
    <row r="359" spans="1:33" s="163" customFormat="1" x14ac:dyDescent="0.2">
      <c r="A359" s="495">
        <v>26</v>
      </c>
      <c r="B359" s="379" t="s">
        <v>781</v>
      </c>
      <c r="C359" s="376" t="s">
        <v>782</v>
      </c>
      <c r="D359" s="338"/>
      <c r="E359" s="496">
        <f>SUM(bérek!BA342)</f>
        <v>0</v>
      </c>
      <c r="F359" s="164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  <c r="T359" s="164"/>
      <c r="U359" s="164"/>
      <c r="V359" s="164"/>
      <c r="W359" s="164"/>
      <c r="X359" s="164"/>
      <c r="Y359" s="164"/>
      <c r="Z359" s="164"/>
      <c r="AA359" s="164"/>
      <c r="AB359" s="164"/>
      <c r="AC359" s="164"/>
      <c r="AD359" s="164"/>
      <c r="AE359" s="164"/>
      <c r="AF359" s="164"/>
      <c r="AG359" s="164"/>
    </row>
    <row r="360" spans="1:33" s="163" customFormat="1" ht="25.5" x14ac:dyDescent="0.2">
      <c r="A360" s="495">
        <v>27</v>
      </c>
      <c r="B360" s="379" t="s">
        <v>783</v>
      </c>
      <c r="C360" s="376" t="s">
        <v>784</v>
      </c>
      <c r="D360" s="338"/>
      <c r="E360" s="496">
        <v>0</v>
      </c>
      <c r="F360" s="164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  <c r="T360" s="164"/>
      <c r="U360" s="164"/>
      <c r="V360" s="164"/>
      <c r="W360" s="164"/>
      <c r="X360" s="164"/>
      <c r="Y360" s="164"/>
      <c r="Z360" s="164"/>
      <c r="AA360" s="164"/>
      <c r="AB360" s="164"/>
      <c r="AC360" s="164"/>
      <c r="AD360" s="164"/>
      <c r="AE360" s="164"/>
      <c r="AF360" s="164"/>
      <c r="AG360" s="164"/>
    </row>
    <row r="361" spans="1:33" s="163" customFormat="1" ht="13.5" thickBot="1" x14ac:dyDescent="0.25">
      <c r="A361" s="554">
        <v>28</v>
      </c>
      <c r="B361" s="555" t="s">
        <v>785</v>
      </c>
      <c r="C361" s="556" t="s">
        <v>786</v>
      </c>
      <c r="D361" s="557"/>
      <c r="E361" s="558">
        <v>2000000</v>
      </c>
      <c r="F361" s="164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  <c r="T361" s="164"/>
      <c r="U361" s="164"/>
      <c r="V361" s="164"/>
      <c r="W361" s="164"/>
      <c r="X361" s="164"/>
      <c r="Y361" s="164"/>
      <c r="Z361" s="164"/>
      <c r="AA361" s="164"/>
      <c r="AB361" s="164"/>
      <c r="AC361" s="164"/>
      <c r="AD361" s="164"/>
      <c r="AE361" s="164"/>
      <c r="AF361" s="164"/>
      <c r="AG361" s="164"/>
    </row>
    <row r="362" spans="1:33" s="221" customFormat="1" ht="14.25" thickTop="1" thickBot="1" x14ac:dyDescent="0.25">
      <c r="A362" s="215"/>
      <c r="B362" s="216"/>
      <c r="C362" s="217"/>
      <c r="D362" s="218"/>
      <c r="E362" s="218"/>
      <c r="F362" s="219"/>
      <c r="G362" s="220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</row>
    <row r="363" spans="1:33" ht="13.5" thickTop="1" x14ac:dyDescent="0.2">
      <c r="A363" s="516" t="s">
        <v>121</v>
      </c>
      <c r="B363" s="543" t="s">
        <v>787</v>
      </c>
      <c r="C363" s="518" t="s">
        <v>788</v>
      </c>
      <c r="D363" s="544">
        <v>500000</v>
      </c>
      <c r="E363" s="545">
        <v>500000</v>
      </c>
    </row>
    <row r="364" spans="1:33" x14ac:dyDescent="0.2">
      <c r="A364" s="506" t="s">
        <v>123</v>
      </c>
      <c r="B364" s="372" t="s">
        <v>789</v>
      </c>
      <c r="C364" s="373" t="s">
        <v>790</v>
      </c>
      <c r="D364" s="374">
        <v>600000</v>
      </c>
      <c r="E364" s="546">
        <v>1300000</v>
      </c>
    </row>
    <row r="365" spans="1:33" x14ac:dyDescent="0.2">
      <c r="A365" s="506" t="s">
        <v>125</v>
      </c>
      <c r="B365" s="372" t="s">
        <v>791</v>
      </c>
      <c r="C365" s="373" t="s">
        <v>792</v>
      </c>
      <c r="D365" s="374"/>
      <c r="E365" s="546"/>
    </row>
    <row r="366" spans="1:33" x14ac:dyDescent="0.2">
      <c r="A366" s="493" t="s">
        <v>793</v>
      </c>
      <c r="B366" s="240" t="s">
        <v>1656</v>
      </c>
      <c r="C366" s="377" t="s">
        <v>794</v>
      </c>
      <c r="D366" s="378">
        <f>SUM(D363:D365)</f>
        <v>1100000</v>
      </c>
      <c r="E366" s="547">
        <f>SUM(E363:E365)</f>
        <v>1800000</v>
      </c>
    </row>
    <row r="367" spans="1:33" x14ac:dyDescent="0.2">
      <c r="A367" s="506" t="s">
        <v>129</v>
      </c>
      <c r="B367" s="372" t="s">
        <v>795</v>
      </c>
      <c r="C367" s="373" t="s">
        <v>796</v>
      </c>
      <c r="D367" s="374">
        <v>1400000</v>
      </c>
      <c r="E367" s="546">
        <v>4000000</v>
      </c>
    </row>
    <row r="368" spans="1:33" x14ac:dyDescent="0.2">
      <c r="A368" s="506" t="s">
        <v>131</v>
      </c>
      <c r="B368" s="372" t="s">
        <v>797</v>
      </c>
      <c r="C368" s="373" t="s">
        <v>798</v>
      </c>
      <c r="D368" s="374">
        <v>230000</v>
      </c>
      <c r="E368" s="546">
        <v>700000</v>
      </c>
    </row>
    <row r="369" spans="1:33" s="150" customFormat="1" x14ac:dyDescent="0.2">
      <c r="A369" s="493" t="s">
        <v>133</v>
      </c>
      <c r="B369" s="240" t="s">
        <v>1657</v>
      </c>
      <c r="C369" s="377" t="s">
        <v>799</v>
      </c>
      <c r="D369" s="378">
        <f t="shared" ref="D369:E369" si="0">SUM(D367:D368)</f>
        <v>1630000</v>
      </c>
      <c r="E369" s="547">
        <f t="shared" si="0"/>
        <v>4700000</v>
      </c>
      <c r="F369" s="148"/>
      <c r="G369" s="149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  <c r="Z369" s="148"/>
      <c r="AA369" s="148"/>
      <c r="AB369" s="148"/>
      <c r="AC369" s="148"/>
      <c r="AD369" s="148"/>
      <c r="AE369" s="148"/>
      <c r="AF369" s="148"/>
      <c r="AG369" s="148"/>
    </row>
    <row r="370" spans="1:33" x14ac:dyDescent="0.2">
      <c r="A370" s="506" t="s">
        <v>135</v>
      </c>
      <c r="B370" s="372" t="s">
        <v>800</v>
      </c>
      <c r="C370" s="373" t="s">
        <v>801</v>
      </c>
      <c r="D370" s="374">
        <v>26000000</v>
      </c>
      <c r="E370" s="546">
        <v>29000000</v>
      </c>
    </row>
    <row r="371" spans="1:33" x14ac:dyDescent="0.2">
      <c r="A371" s="506" t="s">
        <v>137</v>
      </c>
      <c r="B371" s="372" t="s">
        <v>802</v>
      </c>
      <c r="C371" s="373" t="s">
        <v>803</v>
      </c>
      <c r="D371" s="374">
        <v>19000000</v>
      </c>
      <c r="E371" s="546">
        <v>29000000</v>
      </c>
    </row>
    <row r="372" spans="1:33" s="150" customFormat="1" x14ac:dyDescent="0.2">
      <c r="A372" s="506" t="s">
        <v>142</v>
      </c>
      <c r="B372" s="372" t="s">
        <v>1659</v>
      </c>
      <c r="C372" s="373" t="s">
        <v>804</v>
      </c>
      <c r="D372" s="374"/>
      <c r="E372" s="546">
        <v>123000</v>
      </c>
      <c r="F372" s="148"/>
      <c r="G372" s="149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  <c r="Z372" s="148"/>
      <c r="AA372" s="148"/>
      <c r="AB372" s="148"/>
      <c r="AC372" s="148"/>
      <c r="AD372" s="148"/>
      <c r="AE372" s="148"/>
      <c r="AF372" s="148"/>
      <c r="AG372" s="148"/>
    </row>
    <row r="373" spans="1:33" ht="25.5" hidden="1" x14ac:dyDescent="0.2">
      <c r="A373" s="495" t="s">
        <v>144</v>
      </c>
      <c r="B373" s="381" t="s">
        <v>805</v>
      </c>
      <c r="C373" s="376" t="s">
        <v>806</v>
      </c>
      <c r="D373" s="382"/>
      <c r="E373" s="548"/>
    </row>
    <row r="374" spans="1:33" x14ac:dyDescent="0.2">
      <c r="A374" s="506" t="s">
        <v>146</v>
      </c>
      <c r="B374" s="372" t="s">
        <v>807</v>
      </c>
      <c r="C374" s="373" t="s">
        <v>808</v>
      </c>
      <c r="D374" s="374">
        <v>1600000</v>
      </c>
      <c r="E374" s="546">
        <v>4000000</v>
      </c>
    </row>
    <row r="375" spans="1:33" x14ac:dyDescent="0.2">
      <c r="A375" s="506" t="s">
        <v>148</v>
      </c>
      <c r="B375" s="372" t="s">
        <v>1658</v>
      </c>
      <c r="C375" s="373" t="s">
        <v>809</v>
      </c>
      <c r="D375" s="374"/>
      <c r="E375" s="546"/>
    </row>
    <row r="376" spans="1:33" hidden="1" x14ac:dyDescent="0.2">
      <c r="A376" s="495" t="s">
        <v>150</v>
      </c>
      <c r="B376" s="381" t="s">
        <v>810</v>
      </c>
      <c r="C376" s="376" t="s">
        <v>811</v>
      </c>
      <c r="D376" s="339"/>
      <c r="E376" s="549"/>
    </row>
    <row r="377" spans="1:33" x14ac:dyDescent="0.2">
      <c r="A377" s="506" t="s">
        <v>812</v>
      </c>
      <c r="B377" s="372" t="s">
        <v>813</v>
      </c>
      <c r="C377" s="373" t="s">
        <v>814</v>
      </c>
      <c r="D377" s="374">
        <v>10000000</v>
      </c>
      <c r="E377" s="546">
        <v>12000000</v>
      </c>
    </row>
    <row r="378" spans="1:33" x14ac:dyDescent="0.2">
      <c r="A378" s="506" t="s">
        <v>154</v>
      </c>
      <c r="B378" s="372" t="s">
        <v>815</v>
      </c>
      <c r="C378" s="373" t="s">
        <v>816</v>
      </c>
      <c r="D378" s="374"/>
      <c r="E378" s="546">
        <v>14000000</v>
      </c>
    </row>
    <row r="379" spans="1:33" x14ac:dyDescent="0.2">
      <c r="A379" s="493">
        <v>45</v>
      </c>
      <c r="B379" s="240" t="s">
        <v>1464</v>
      </c>
      <c r="C379" s="377" t="s">
        <v>817</v>
      </c>
      <c r="D379" s="378">
        <f>SUM(D370+D371+D372+D374+D375+D377+D378)</f>
        <v>56600000</v>
      </c>
      <c r="E379" s="547">
        <f>SUM(E370+E371+E372+E374+E375+E377+E378)</f>
        <v>88123000</v>
      </c>
    </row>
    <row r="380" spans="1:33" x14ac:dyDescent="0.2">
      <c r="A380" s="506">
        <v>46</v>
      </c>
      <c r="B380" s="372" t="s">
        <v>818</v>
      </c>
      <c r="C380" s="373" t="s">
        <v>819</v>
      </c>
      <c r="D380" s="374"/>
      <c r="E380" s="546">
        <v>250000</v>
      </c>
    </row>
    <row r="381" spans="1:33" x14ac:dyDescent="0.2">
      <c r="A381" s="506">
        <v>47</v>
      </c>
      <c r="B381" s="372" t="s">
        <v>820</v>
      </c>
      <c r="C381" s="373" t="s">
        <v>821</v>
      </c>
      <c r="D381" s="374"/>
      <c r="E381" s="546">
        <v>7985000</v>
      </c>
    </row>
    <row r="382" spans="1:33" s="151" customFormat="1" x14ac:dyDescent="0.2">
      <c r="A382" s="493">
        <v>48</v>
      </c>
      <c r="B382" s="240" t="s">
        <v>1465</v>
      </c>
      <c r="C382" s="377" t="s">
        <v>822</v>
      </c>
      <c r="D382" s="378">
        <f>SUM(D380:D381)</f>
        <v>0</v>
      </c>
      <c r="E382" s="547">
        <f>SUM(E380:E381)</f>
        <v>8235000</v>
      </c>
      <c r="F382" s="148"/>
      <c r="G382" s="149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  <c r="Z382" s="148"/>
      <c r="AA382" s="148"/>
      <c r="AB382" s="148"/>
      <c r="AC382" s="148"/>
      <c r="AD382" s="148"/>
      <c r="AE382" s="148"/>
      <c r="AF382" s="148"/>
      <c r="AG382" s="148"/>
    </row>
    <row r="383" spans="1:33" x14ac:dyDescent="0.2">
      <c r="A383" s="506">
        <v>49</v>
      </c>
      <c r="B383" s="372" t="s">
        <v>823</v>
      </c>
      <c r="C383" s="373" t="s">
        <v>824</v>
      </c>
      <c r="D383" s="374">
        <v>63000000</v>
      </c>
      <c r="E383" s="546">
        <v>25000000</v>
      </c>
    </row>
    <row r="384" spans="1:33" x14ac:dyDescent="0.2">
      <c r="A384" s="506">
        <v>50</v>
      </c>
      <c r="B384" s="372" t="s">
        <v>825</v>
      </c>
      <c r="C384" s="373" t="s">
        <v>826</v>
      </c>
      <c r="D384" s="374">
        <v>29000000</v>
      </c>
      <c r="E384" s="546">
        <v>40705000</v>
      </c>
    </row>
    <row r="385" spans="1:33" x14ac:dyDescent="0.2">
      <c r="A385" s="506">
        <v>51</v>
      </c>
      <c r="B385" s="372" t="s">
        <v>1660</v>
      </c>
      <c r="C385" s="373" t="s">
        <v>827</v>
      </c>
      <c r="D385" s="374"/>
      <c r="E385" s="546"/>
    </row>
    <row r="386" spans="1:33" hidden="1" x14ac:dyDescent="0.2">
      <c r="A386" s="495">
        <v>52</v>
      </c>
      <c r="B386" s="381" t="s">
        <v>810</v>
      </c>
      <c r="C386" s="376" t="s">
        <v>828</v>
      </c>
      <c r="D386" s="339"/>
      <c r="E386" s="549"/>
    </row>
    <row r="387" spans="1:33" hidden="1" x14ac:dyDescent="0.2">
      <c r="A387" s="495">
        <v>53</v>
      </c>
      <c r="B387" s="381" t="s">
        <v>829</v>
      </c>
      <c r="C387" s="376" t="s">
        <v>828</v>
      </c>
      <c r="D387" s="339"/>
      <c r="E387" s="549"/>
    </row>
    <row r="388" spans="1:33" x14ac:dyDescent="0.2">
      <c r="A388" s="506">
        <v>54</v>
      </c>
      <c r="B388" s="372" t="s">
        <v>1661</v>
      </c>
      <c r="C388" s="373" t="s">
        <v>830</v>
      </c>
      <c r="D388" s="374"/>
      <c r="E388" s="546"/>
    </row>
    <row r="389" spans="1:33" hidden="1" x14ac:dyDescent="0.2">
      <c r="A389" s="495">
        <v>55</v>
      </c>
      <c r="B389" s="381" t="s">
        <v>831</v>
      </c>
      <c r="C389" s="376" t="s">
        <v>832</v>
      </c>
      <c r="D389" s="339"/>
      <c r="E389" s="549"/>
    </row>
    <row r="390" spans="1:33" hidden="1" x14ac:dyDescent="0.2">
      <c r="A390" s="495">
        <v>56</v>
      </c>
      <c r="B390" s="381" t="s">
        <v>833</v>
      </c>
      <c r="C390" s="376" t="s">
        <v>834</v>
      </c>
      <c r="D390" s="339"/>
      <c r="E390" s="549"/>
    </row>
    <row r="391" spans="1:33" hidden="1" x14ac:dyDescent="0.2">
      <c r="A391" s="495">
        <v>57</v>
      </c>
      <c r="B391" s="381" t="s">
        <v>835</v>
      </c>
      <c r="C391" s="376" t="s">
        <v>836</v>
      </c>
      <c r="D391" s="339"/>
      <c r="E391" s="549"/>
    </row>
    <row r="392" spans="1:33" x14ac:dyDescent="0.2">
      <c r="A392" s="506">
        <v>58</v>
      </c>
      <c r="B392" s="372" t="s">
        <v>837</v>
      </c>
      <c r="C392" s="373" t="s">
        <v>838</v>
      </c>
      <c r="D392" s="374">
        <v>22000000</v>
      </c>
      <c r="E392" s="546">
        <v>17000000</v>
      </c>
    </row>
    <row r="393" spans="1:33" x14ac:dyDescent="0.2">
      <c r="A393" s="493">
        <v>59</v>
      </c>
      <c r="B393" s="377" t="s">
        <v>1466</v>
      </c>
      <c r="C393" s="377" t="s">
        <v>839</v>
      </c>
      <c r="D393" s="378">
        <f>SUM(D383+D384+D385+D388+D392)</f>
        <v>114000000</v>
      </c>
      <c r="E393" s="547">
        <f>SUM(E383+E384+E385+E388+E392)</f>
        <v>82705000</v>
      </c>
    </row>
    <row r="394" spans="1:33" ht="27" customHeight="1" thickBot="1" x14ac:dyDescent="0.25">
      <c r="A394" s="550">
        <v>60</v>
      </c>
      <c r="B394" s="501" t="s">
        <v>1467</v>
      </c>
      <c r="C394" s="501" t="s">
        <v>840</v>
      </c>
      <c r="D394" s="502">
        <f>SUM(D366+D369+D379+D382+D393)</f>
        <v>173330000</v>
      </c>
      <c r="E394" s="503">
        <f>SUM(E366+E369+E379+E382+E393)</f>
        <v>185563000</v>
      </c>
    </row>
    <row r="395" spans="1:33" s="193" customFormat="1" ht="14.25" thickTop="1" thickBot="1" x14ac:dyDescent="0.25">
      <c r="A395" s="212"/>
      <c r="B395" s="213"/>
      <c r="C395" s="213"/>
      <c r="D395" s="214"/>
      <c r="E395" s="214"/>
      <c r="F395" s="192"/>
      <c r="G395" s="37"/>
      <c r="H395" s="192"/>
      <c r="I395" s="192"/>
      <c r="J395" s="192"/>
      <c r="K395" s="192"/>
      <c r="L395" s="192"/>
      <c r="M395" s="192"/>
      <c r="N395" s="192"/>
      <c r="O395" s="192"/>
      <c r="P395" s="192"/>
      <c r="Q395" s="192"/>
      <c r="R395" s="192"/>
      <c r="S395" s="192"/>
      <c r="T395" s="192"/>
      <c r="U395" s="192"/>
      <c r="V395" s="192"/>
      <c r="W395" s="192"/>
      <c r="X395" s="192"/>
      <c r="Y395" s="192"/>
      <c r="Z395" s="192"/>
      <c r="AA395" s="192"/>
      <c r="AB395" s="192"/>
      <c r="AC395" s="192"/>
      <c r="AD395" s="192"/>
      <c r="AE395" s="192"/>
      <c r="AF395" s="192"/>
      <c r="AG395" s="192"/>
    </row>
    <row r="396" spans="1:33" ht="13.5" thickTop="1" x14ac:dyDescent="0.2">
      <c r="A396" s="488">
        <v>61</v>
      </c>
      <c r="B396" s="528" t="s">
        <v>841</v>
      </c>
      <c r="C396" s="529" t="s">
        <v>842</v>
      </c>
      <c r="D396" s="530">
        <v>0</v>
      </c>
      <c r="E396" s="531">
        <v>0</v>
      </c>
    </row>
    <row r="397" spans="1:33" s="150" customFormat="1" x14ac:dyDescent="0.2">
      <c r="A397" s="493">
        <v>62</v>
      </c>
      <c r="B397" s="399" t="s">
        <v>1662</v>
      </c>
      <c r="C397" s="453" t="s">
        <v>843</v>
      </c>
      <c r="D397" s="450">
        <f>SUM(D398:D408)</f>
        <v>0</v>
      </c>
      <c r="E397" s="532">
        <v>1800000</v>
      </c>
      <c r="F397" s="148"/>
      <c r="G397" s="149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  <c r="Y397" s="148"/>
      <c r="Z397" s="148"/>
      <c r="AA397" s="148"/>
      <c r="AB397" s="148"/>
      <c r="AC397" s="148"/>
      <c r="AD397" s="148"/>
      <c r="AE397" s="148"/>
      <c r="AF397" s="148"/>
      <c r="AG397" s="148"/>
    </row>
    <row r="398" spans="1:33" s="150" customFormat="1" hidden="1" x14ac:dyDescent="0.2">
      <c r="A398" s="497">
        <v>63</v>
      </c>
      <c r="B398" s="533" t="s">
        <v>844</v>
      </c>
      <c r="C398" s="390" t="s">
        <v>845</v>
      </c>
      <c r="D398" s="388"/>
      <c r="E398" s="498"/>
      <c r="F398" s="148"/>
      <c r="G398" s="149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8"/>
      <c r="Z398" s="148"/>
      <c r="AA398" s="148"/>
      <c r="AB398" s="148"/>
      <c r="AC398" s="148"/>
      <c r="AD398" s="148"/>
      <c r="AE398" s="148"/>
      <c r="AF398" s="148"/>
      <c r="AG398" s="148"/>
    </row>
    <row r="399" spans="1:33" s="150" customFormat="1" hidden="1" x14ac:dyDescent="0.2">
      <c r="A399" s="497">
        <v>64</v>
      </c>
      <c r="B399" s="533" t="s">
        <v>846</v>
      </c>
      <c r="C399" s="390" t="s">
        <v>847</v>
      </c>
      <c r="D399" s="388"/>
      <c r="E399" s="498"/>
      <c r="F399" s="148"/>
      <c r="G399" s="149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  <c r="Y399" s="148"/>
      <c r="Z399" s="148"/>
      <c r="AA399" s="148"/>
      <c r="AB399" s="148"/>
      <c r="AC399" s="148"/>
      <c r="AD399" s="148"/>
      <c r="AE399" s="148"/>
      <c r="AF399" s="148"/>
      <c r="AG399" s="148"/>
    </row>
    <row r="400" spans="1:33" s="150" customFormat="1" hidden="1" x14ac:dyDescent="0.2">
      <c r="A400" s="497">
        <v>65</v>
      </c>
      <c r="B400" s="533" t="s">
        <v>848</v>
      </c>
      <c r="C400" s="390" t="s">
        <v>849</v>
      </c>
      <c r="D400" s="388"/>
      <c r="E400" s="498"/>
      <c r="F400" s="148"/>
      <c r="G400" s="149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8"/>
      <c r="Z400" s="148"/>
      <c r="AA400" s="148"/>
      <c r="AB400" s="148"/>
      <c r="AC400" s="148"/>
      <c r="AD400" s="148"/>
      <c r="AE400" s="148"/>
      <c r="AF400" s="148"/>
      <c r="AG400" s="148"/>
    </row>
    <row r="401" spans="1:33" hidden="1" x14ac:dyDescent="0.2">
      <c r="A401" s="497">
        <v>66</v>
      </c>
      <c r="B401" s="533" t="s">
        <v>850</v>
      </c>
      <c r="C401" s="390" t="s">
        <v>851</v>
      </c>
      <c r="D401" s="388"/>
      <c r="E401" s="498"/>
    </row>
    <row r="402" spans="1:33" hidden="1" x14ac:dyDescent="0.2">
      <c r="A402" s="497">
        <v>67</v>
      </c>
      <c r="B402" s="533" t="s">
        <v>852</v>
      </c>
      <c r="C402" s="390" t="s">
        <v>853</v>
      </c>
      <c r="D402" s="388"/>
      <c r="E402" s="498"/>
    </row>
    <row r="403" spans="1:33" hidden="1" x14ac:dyDescent="0.2">
      <c r="A403" s="497">
        <v>68</v>
      </c>
      <c r="B403" s="533" t="s">
        <v>854</v>
      </c>
      <c r="C403" s="390" t="s">
        <v>855</v>
      </c>
      <c r="D403" s="388"/>
      <c r="E403" s="498"/>
    </row>
    <row r="404" spans="1:33" hidden="1" x14ac:dyDescent="0.2">
      <c r="A404" s="497">
        <v>69</v>
      </c>
      <c r="B404" s="533" t="s">
        <v>856</v>
      </c>
      <c r="C404" s="390" t="s">
        <v>857</v>
      </c>
      <c r="D404" s="388"/>
      <c r="E404" s="498"/>
    </row>
    <row r="405" spans="1:33" hidden="1" x14ac:dyDescent="0.2">
      <c r="A405" s="497">
        <v>70</v>
      </c>
      <c r="B405" s="533" t="s">
        <v>858</v>
      </c>
      <c r="C405" s="390" t="s">
        <v>859</v>
      </c>
      <c r="D405" s="388"/>
      <c r="E405" s="498"/>
    </row>
    <row r="406" spans="1:33" ht="25.5" hidden="1" x14ac:dyDescent="0.2">
      <c r="A406" s="497">
        <v>71</v>
      </c>
      <c r="B406" s="533" t="s">
        <v>860</v>
      </c>
      <c r="C406" s="390" t="s">
        <v>861</v>
      </c>
      <c r="D406" s="388"/>
      <c r="E406" s="498"/>
    </row>
    <row r="407" spans="1:33" hidden="1" x14ac:dyDescent="0.2">
      <c r="A407" s="497">
        <v>72</v>
      </c>
      <c r="B407" s="533" t="s">
        <v>862</v>
      </c>
      <c r="C407" s="390" t="s">
        <v>863</v>
      </c>
      <c r="D407" s="388"/>
      <c r="E407" s="498"/>
    </row>
    <row r="408" spans="1:33" hidden="1" x14ac:dyDescent="0.2">
      <c r="A408" s="497">
        <v>73</v>
      </c>
      <c r="B408" s="533" t="s">
        <v>864</v>
      </c>
      <c r="C408" s="390" t="s">
        <v>865</v>
      </c>
      <c r="D408" s="388"/>
      <c r="E408" s="498"/>
    </row>
    <row r="409" spans="1:33" x14ac:dyDescent="0.2">
      <c r="A409" s="493">
        <v>74</v>
      </c>
      <c r="B409" s="399" t="s">
        <v>866</v>
      </c>
      <c r="C409" s="377" t="s">
        <v>867</v>
      </c>
      <c r="D409" s="238">
        <f>SUM(D410:D410)</f>
        <v>4000000</v>
      </c>
      <c r="E409" s="515">
        <f>SUM(E410:E410)</f>
        <v>4000000</v>
      </c>
    </row>
    <row r="410" spans="1:33" x14ac:dyDescent="0.2">
      <c r="A410" s="495"/>
      <c r="B410" s="385" t="s">
        <v>868</v>
      </c>
      <c r="C410" s="376"/>
      <c r="D410" s="508">
        <v>4000000</v>
      </c>
      <c r="E410" s="505">
        <v>4000000</v>
      </c>
    </row>
    <row r="411" spans="1:33" x14ac:dyDescent="0.2">
      <c r="A411" s="534">
        <v>75</v>
      </c>
      <c r="B411" s="399" t="s">
        <v>1497</v>
      </c>
      <c r="C411" s="453" t="s">
        <v>869</v>
      </c>
      <c r="D411" s="535">
        <f>SUM(D412:D420)</f>
        <v>6400000</v>
      </c>
      <c r="E411" s="536">
        <f>SUM(E412:E420)</f>
        <v>0</v>
      </c>
    </row>
    <row r="412" spans="1:33" s="150" customFormat="1" x14ac:dyDescent="0.2">
      <c r="A412" s="495">
        <v>76</v>
      </c>
      <c r="B412" s="381" t="s">
        <v>870</v>
      </c>
      <c r="C412" s="376" t="s">
        <v>871</v>
      </c>
      <c r="D412" s="338"/>
      <c r="E412" s="496"/>
      <c r="F412" s="148"/>
      <c r="G412" s="149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48"/>
      <c r="Z412" s="148"/>
      <c r="AA412" s="148"/>
      <c r="AB412" s="148"/>
      <c r="AC412" s="148"/>
      <c r="AD412" s="148"/>
      <c r="AE412" s="148"/>
      <c r="AF412" s="148"/>
      <c r="AG412" s="148"/>
    </row>
    <row r="413" spans="1:33" x14ac:dyDescent="0.2">
      <c r="A413" s="495">
        <v>77</v>
      </c>
      <c r="B413" s="401" t="s">
        <v>872</v>
      </c>
      <c r="C413" s="376" t="s">
        <v>873</v>
      </c>
      <c r="D413" s="338"/>
      <c r="E413" s="496"/>
    </row>
    <row r="414" spans="1:33" s="150" customFormat="1" x14ac:dyDescent="0.2">
      <c r="A414" s="495">
        <v>78</v>
      </c>
      <c r="B414" s="401" t="s">
        <v>874</v>
      </c>
      <c r="C414" s="376" t="s">
        <v>875</v>
      </c>
      <c r="D414" s="338">
        <v>5400000</v>
      </c>
      <c r="E414" s="496">
        <v>0</v>
      </c>
      <c r="F414" s="148"/>
      <c r="G414" s="149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48"/>
      <c r="Z414" s="148"/>
      <c r="AA414" s="148"/>
      <c r="AB414" s="148"/>
      <c r="AC414" s="148"/>
      <c r="AD414" s="148"/>
      <c r="AE414" s="148"/>
      <c r="AF414" s="148"/>
      <c r="AG414" s="148"/>
    </row>
    <row r="415" spans="1:33" x14ac:dyDescent="0.2">
      <c r="A415" s="495">
        <v>79</v>
      </c>
      <c r="B415" s="401" t="s">
        <v>876</v>
      </c>
      <c r="C415" s="376" t="s">
        <v>877</v>
      </c>
      <c r="D415" s="338"/>
      <c r="E415" s="496"/>
    </row>
    <row r="416" spans="1:33" ht="25.5" x14ac:dyDescent="0.2">
      <c r="A416" s="495">
        <v>80</v>
      </c>
      <c r="B416" s="401" t="s">
        <v>878</v>
      </c>
      <c r="C416" s="376" t="s">
        <v>879</v>
      </c>
      <c r="D416" s="338"/>
      <c r="E416" s="496"/>
    </row>
    <row r="417" spans="1:5" ht="25.5" x14ac:dyDescent="0.2">
      <c r="A417" s="495">
        <v>81</v>
      </c>
      <c r="B417" s="401" t="s">
        <v>880</v>
      </c>
      <c r="C417" s="376" t="s">
        <v>881</v>
      </c>
      <c r="D417" s="338"/>
      <c r="E417" s="496"/>
    </row>
    <row r="418" spans="1:5" x14ac:dyDescent="0.2">
      <c r="A418" s="495">
        <v>82</v>
      </c>
      <c r="B418" s="401" t="s">
        <v>882</v>
      </c>
      <c r="C418" s="376" t="s">
        <v>883</v>
      </c>
      <c r="D418" s="338"/>
      <c r="E418" s="496"/>
    </row>
    <row r="419" spans="1:5" x14ac:dyDescent="0.2">
      <c r="A419" s="495">
        <v>83</v>
      </c>
      <c r="B419" s="401" t="s">
        <v>884</v>
      </c>
      <c r="C419" s="376" t="s">
        <v>885</v>
      </c>
      <c r="D419" s="338">
        <v>1000000</v>
      </c>
      <c r="E419" s="496">
        <v>0</v>
      </c>
    </row>
    <row r="420" spans="1:5" ht="25.5" x14ac:dyDescent="0.2">
      <c r="A420" s="495">
        <v>84</v>
      </c>
      <c r="B420" s="401" t="s">
        <v>886</v>
      </c>
      <c r="C420" s="376" t="s">
        <v>887</v>
      </c>
      <c r="D420" s="338"/>
      <c r="E420" s="496"/>
    </row>
    <row r="421" spans="1:5" x14ac:dyDescent="0.2">
      <c r="A421" s="534">
        <v>85</v>
      </c>
      <c r="B421" s="399" t="s">
        <v>1641</v>
      </c>
      <c r="C421" s="453" t="s">
        <v>888</v>
      </c>
      <c r="D421" s="535"/>
      <c r="E421" s="536"/>
    </row>
    <row r="422" spans="1:5" ht="51" hidden="1" x14ac:dyDescent="0.2">
      <c r="A422" s="495">
        <v>86</v>
      </c>
      <c r="B422" s="401" t="s">
        <v>889</v>
      </c>
      <c r="C422" s="376" t="s">
        <v>890</v>
      </c>
      <c r="D422" s="338"/>
      <c r="E422" s="496"/>
    </row>
    <row r="423" spans="1:5" ht="25.5" hidden="1" x14ac:dyDescent="0.2">
      <c r="A423" s="495">
        <v>87</v>
      </c>
      <c r="B423" s="401" t="s">
        <v>891</v>
      </c>
      <c r="C423" s="376" t="s">
        <v>892</v>
      </c>
      <c r="D423" s="338"/>
      <c r="E423" s="496"/>
    </row>
    <row r="424" spans="1:5" hidden="1" x14ac:dyDescent="0.2">
      <c r="A424" s="495">
        <v>88</v>
      </c>
      <c r="B424" s="401" t="s">
        <v>893</v>
      </c>
      <c r="C424" s="376" t="s">
        <v>894</v>
      </c>
      <c r="D424" s="338"/>
      <c r="E424" s="496"/>
    </row>
    <row r="425" spans="1:5" hidden="1" x14ac:dyDescent="0.2">
      <c r="A425" s="495">
        <v>89</v>
      </c>
      <c r="B425" s="401" t="s">
        <v>895</v>
      </c>
      <c r="C425" s="376" t="s">
        <v>896</v>
      </c>
      <c r="D425" s="338"/>
      <c r="E425" s="496"/>
    </row>
    <row r="426" spans="1:5" hidden="1" x14ac:dyDescent="0.2">
      <c r="A426" s="495">
        <v>90</v>
      </c>
      <c r="B426" s="401" t="s">
        <v>897</v>
      </c>
      <c r="C426" s="376" t="s">
        <v>898</v>
      </c>
      <c r="D426" s="338"/>
      <c r="E426" s="496"/>
    </row>
    <row r="427" spans="1:5" ht="25.5" hidden="1" x14ac:dyDescent="0.2">
      <c r="A427" s="495">
        <v>91</v>
      </c>
      <c r="B427" s="401" t="s">
        <v>899</v>
      </c>
      <c r="C427" s="376" t="s">
        <v>900</v>
      </c>
      <c r="D427" s="338"/>
      <c r="E427" s="496"/>
    </row>
    <row r="428" spans="1:5" hidden="1" x14ac:dyDescent="0.2">
      <c r="A428" s="495">
        <v>92</v>
      </c>
      <c r="B428" s="401" t="s">
        <v>901</v>
      </c>
      <c r="C428" s="376" t="s">
        <v>902</v>
      </c>
      <c r="D428" s="338"/>
      <c r="E428" s="496"/>
    </row>
    <row r="429" spans="1:5" hidden="1" x14ac:dyDescent="0.2">
      <c r="A429" s="495">
        <v>93</v>
      </c>
      <c r="B429" s="401" t="s">
        <v>903</v>
      </c>
      <c r="C429" s="376" t="s">
        <v>904</v>
      </c>
      <c r="D429" s="338"/>
      <c r="E429" s="496"/>
    </row>
    <row r="430" spans="1:5" hidden="1" x14ac:dyDescent="0.2">
      <c r="A430" s="495">
        <v>94</v>
      </c>
      <c r="B430" s="401" t="s">
        <v>905</v>
      </c>
      <c r="C430" s="376" t="s">
        <v>906</v>
      </c>
      <c r="D430" s="338"/>
      <c r="E430" s="496"/>
    </row>
    <row r="431" spans="1:5" x14ac:dyDescent="0.2">
      <c r="A431" s="534">
        <v>95</v>
      </c>
      <c r="B431" s="399" t="s">
        <v>1499</v>
      </c>
      <c r="C431" s="453" t="s">
        <v>907</v>
      </c>
      <c r="D431" s="535">
        <v>1500000</v>
      </c>
      <c r="E431" s="536">
        <v>0</v>
      </c>
    </row>
    <row r="432" spans="1:5" hidden="1" x14ac:dyDescent="0.2">
      <c r="A432" s="495">
        <v>96</v>
      </c>
      <c r="B432" s="401" t="s">
        <v>908</v>
      </c>
      <c r="C432" s="376" t="s">
        <v>909</v>
      </c>
      <c r="D432" s="338"/>
      <c r="E432" s="496"/>
    </row>
    <row r="433" spans="1:33" hidden="1" x14ac:dyDescent="0.2">
      <c r="A433" s="495">
        <v>97</v>
      </c>
      <c r="B433" s="401" t="s">
        <v>910</v>
      </c>
      <c r="C433" s="376" t="s">
        <v>911</v>
      </c>
      <c r="D433" s="338"/>
      <c r="E433" s="496"/>
    </row>
    <row r="434" spans="1:33" s="150" customFormat="1" hidden="1" x14ac:dyDescent="0.2">
      <c r="A434" s="495">
        <v>98</v>
      </c>
      <c r="B434" s="401" t="s">
        <v>912</v>
      </c>
      <c r="C434" s="376" t="s">
        <v>913</v>
      </c>
      <c r="D434" s="338"/>
      <c r="E434" s="496"/>
      <c r="F434" s="148"/>
      <c r="G434" s="149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48"/>
      <c r="U434" s="148"/>
      <c r="V434" s="148"/>
      <c r="W434" s="148"/>
      <c r="X434" s="148"/>
      <c r="Y434" s="148"/>
      <c r="Z434" s="148"/>
      <c r="AA434" s="148"/>
      <c r="AB434" s="148"/>
      <c r="AC434" s="148"/>
      <c r="AD434" s="148"/>
      <c r="AE434" s="148"/>
      <c r="AF434" s="148"/>
      <c r="AG434" s="148"/>
    </row>
    <row r="435" spans="1:33" hidden="1" x14ac:dyDescent="0.2">
      <c r="A435" s="495">
        <v>99</v>
      </c>
      <c r="B435" s="401" t="s">
        <v>914</v>
      </c>
      <c r="C435" s="376" t="s">
        <v>915</v>
      </c>
      <c r="D435" s="338"/>
      <c r="E435" s="496"/>
    </row>
    <row r="436" spans="1:33" ht="25.5" hidden="1" x14ac:dyDescent="0.2">
      <c r="A436" s="495">
        <v>100</v>
      </c>
      <c r="B436" s="401" t="s">
        <v>916</v>
      </c>
      <c r="C436" s="376" t="s">
        <v>917</v>
      </c>
      <c r="D436" s="338"/>
      <c r="E436" s="496"/>
    </row>
    <row r="437" spans="1:33" ht="25.5" hidden="1" x14ac:dyDescent="0.2">
      <c r="A437" s="495">
        <v>101</v>
      </c>
      <c r="B437" s="401" t="s">
        <v>918</v>
      </c>
      <c r="C437" s="376" t="s">
        <v>919</v>
      </c>
      <c r="D437" s="338"/>
      <c r="E437" s="496"/>
    </row>
    <row r="438" spans="1:33" x14ac:dyDescent="0.2">
      <c r="A438" s="534">
        <v>102</v>
      </c>
      <c r="B438" s="399" t="s">
        <v>1642</v>
      </c>
      <c r="C438" s="377" t="s">
        <v>920</v>
      </c>
      <c r="D438" s="537"/>
      <c r="E438" s="538"/>
    </row>
    <row r="439" spans="1:33" hidden="1" x14ac:dyDescent="0.2">
      <c r="A439" s="539">
        <v>103</v>
      </c>
      <c r="B439" s="533" t="s">
        <v>921</v>
      </c>
      <c r="C439" s="390" t="s">
        <v>922</v>
      </c>
      <c r="D439" s="540"/>
      <c r="E439" s="541"/>
    </row>
    <row r="440" spans="1:33" hidden="1" x14ac:dyDescent="0.2">
      <c r="A440" s="539">
        <v>104</v>
      </c>
      <c r="B440" s="533" t="s">
        <v>923</v>
      </c>
      <c r="C440" s="390" t="s">
        <v>924</v>
      </c>
      <c r="D440" s="540"/>
      <c r="E440" s="541"/>
    </row>
    <row r="441" spans="1:33" s="150" customFormat="1" x14ac:dyDescent="0.2">
      <c r="A441" s="534">
        <v>105</v>
      </c>
      <c r="B441" s="399" t="s">
        <v>1669</v>
      </c>
      <c r="C441" s="453" t="s">
        <v>925</v>
      </c>
      <c r="D441" s="535">
        <f>SUM(D442:D466)</f>
        <v>3900000</v>
      </c>
      <c r="E441" s="536">
        <f>SUM(E442:E466)</f>
        <v>10000000</v>
      </c>
      <c r="F441" s="148"/>
      <c r="G441" s="149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  <c r="Y441" s="148"/>
      <c r="Z441" s="148"/>
      <c r="AA441" s="148"/>
      <c r="AB441" s="148"/>
      <c r="AC441" s="148"/>
      <c r="AD441" s="148"/>
      <c r="AE441" s="148"/>
      <c r="AF441" s="148"/>
      <c r="AG441" s="148"/>
    </row>
    <row r="442" spans="1:33" x14ac:dyDescent="0.2">
      <c r="A442" s="495">
        <v>106</v>
      </c>
      <c r="B442" s="401" t="s">
        <v>926</v>
      </c>
      <c r="C442" s="376" t="s">
        <v>927</v>
      </c>
      <c r="D442" s="338"/>
      <c r="E442" s="496"/>
    </row>
    <row r="443" spans="1:33" ht="25.5" x14ac:dyDescent="0.2">
      <c r="A443" s="495">
        <v>107</v>
      </c>
      <c r="B443" s="401" t="s">
        <v>928</v>
      </c>
      <c r="C443" s="376" t="s">
        <v>929</v>
      </c>
      <c r="D443" s="338"/>
      <c r="E443" s="496"/>
    </row>
    <row r="444" spans="1:33" s="150" customFormat="1" x14ac:dyDescent="0.2">
      <c r="A444" s="495">
        <v>108</v>
      </c>
      <c r="B444" s="401" t="s">
        <v>930</v>
      </c>
      <c r="C444" s="376" t="s">
        <v>931</v>
      </c>
      <c r="D444" s="338"/>
      <c r="E444" s="496"/>
      <c r="F444" s="148"/>
      <c r="G444" s="149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  <c r="Z444" s="148"/>
      <c r="AA444" s="148"/>
      <c r="AB444" s="148"/>
      <c r="AC444" s="148"/>
      <c r="AD444" s="148"/>
      <c r="AE444" s="148"/>
      <c r="AF444" s="148"/>
      <c r="AG444" s="148"/>
    </row>
    <row r="445" spans="1:33" x14ac:dyDescent="0.2">
      <c r="A445" s="495">
        <v>109</v>
      </c>
      <c r="B445" s="401" t="s">
        <v>932</v>
      </c>
      <c r="C445" s="376" t="s">
        <v>933</v>
      </c>
      <c r="D445" s="338"/>
      <c r="E445" s="496"/>
    </row>
    <row r="446" spans="1:33" x14ac:dyDescent="0.2">
      <c r="A446" s="495">
        <v>110</v>
      </c>
      <c r="B446" s="401" t="s">
        <v>934</v>
      </c>
      <c r="C446" s="376" t="s">
        <v>935</v>
      </c>
      <c r="D446" s="338"/>
      <c r="E446" s="496"/>
    </row>
    <row r="447" spans="1:33" ht="25.5" x14ac:dyDescent="0.2">
      <c r="A447" s="495">
        <v>111</v>
      </c>
      <c r="B447" s="401" t="s">
        <v>936</v>
      </c>
      <c r="C447" s="376" t="s">
        <v>937</v>
      </c>
      <c r="D447" s="338"/>
      <c r="E447" s="496"/>
    </row>
    <row r="448" spans="1:33" ht="25.5" x14ac:dyDescent="0.2">
      <c r="A448" s="495">
        <v>112</v>
      </c>
      <c r="B448" s="401" t="s">
        <v>938</v>
      </c>
      <c r="C448" s="376" t="s">
        <v>939</v>
      </c>
      <c r="D448" s="338"/>
      <c r="E448" s="496"/>
    </row>
    <row r="449" spans="1:5" ht="25.5" x14ac:dyDescent="0.2">
      <c r="A449" s="495">
        <v>113</v>
      </c>
      <c r="B449" s="401" t="s">
        <v>940</v>
      </c>
      <c r="C449" s="376" t="s">
        <v>941</v>
      </c>
      <c r="D449" s="338"/>
      <c r="E449" s="496"/>
    </row>
    <row r="450" spans="1:5" ht="25.5" x14ac:dyDescent="0.2">
      <c r="A450" s="495">
        <v>114</v>
      </c>
      <c r="B450" s="401" t="s">
        <v>942</v>
      </c>
      <c r="C450" s="376" t="s">
        <v>943</v>
      </c>
      <c r="D450" s="338"/>
      <c r="E450" s="496"/>
    </row>
    <row r="451" spans="1:5" ht="25.5" x14ac:dyDescent="0.2">
      <c r="A451" s="495">
        <v>115</v>
      </c>
      <c r="B451" s="401" t="s">
        <v>944</v>
      </c>
      <c r="C451" s="376" t="s">
        <v>945</v>
      </c>
      <c r="D451" s="338"/>
      <c r="E451" s="496"/>
    </row>
    <row r="452" spans="1:5" x14ac:dyDescent="0.2">
      <c r="A452" s="495">
        <v>116</v>
      </c>
      <c r="B452" s="401" t="s">
        <v>946</v>
      </c>
      <c r="C452" s="376" t="s">
        <v>947</v>
      </c>
      <c r="D452" s="338"/>
      <c r="E452" s="496"/>
    </row>
    <row r="453" spans="1:5" x14ac:dyDescent="0.2">
      <c r="A453" s="495">
        <v>117</v>
      </c>
      <c r="B453" s="401" t="s">
        <v>948</v>
      </c>
      <c r="C453" s="376" t="s">
        <v>949</v>
      </c>
      <c r="D453" s="338"/>
      <c r="E453" s="496"/>
    </row>
    <row r="454" spans="1:5" x14ac:dyDescent="0.2">
      <c r="A454" s="495">
        <v>118</v>
      </c>
      <c r="B454" s="401" t="s">
        <v>950</v>
      </c>
      <c r="C454" s="376" t="s">
        <v>951</v>
      </c>
      <c r="D454" s="338"/>
      <c r="E454" s="496"/>
    </row>
    <row r="455" spans="1:5" x14ac:dyDescent="0.2">
      <c r="A455" s="495">
        <v>119</v>
      </c>
      <c r="B455" s="401" t="s">
        <v>952</v>
      </c>
      <c r="C455" s="376" t="s">
        <v>953</v>
      </c>
      <c r="D455" s="338"/>
      <c r="E455" s="496"/>
    </row>
    <row r="456" spans="1:5" x14ac:dyDescent="0.2">
      <c r="A456" s="495">
        <v>120</v>
      </c>
      <c r="B456" s="401" t="s">
        <v>954</v>
      </c>
      <c r="C456" s="376" t="s">
        <v>955</v>
      </c>
      <c r="D456" s="338"/>
      <c r="E456" s="496"/>
    </row>
    <row r="457" spans="1:5" x14ac:dyDescent="0.2">
      <c r="A457" s="495">
        <v>121</v>
      </c>
      <c r="B457" s="401" t="s">
        <v>956</v>
      </c>
      <c r="C457" s="376" t="s">
        <v>957</v>
      </c>
      <c r="D457" s="338"/>
      <c r="E457" s="496"/>
    </row>
    <row r="458" spans="1:5" x14ac:dyDescent="0.2">
      <c r="A458" s="495">
        <v>122</v>
      </c>
      <c r="B458" s="401" t="s">
        <v>958</v>
      </c>
      <c r="C458" s="376" t="s">
        <v>959</v>
      </c>
      <c r="D458" s="338"/>
      <c r="E458" s="496"/>
    </row>
    <row r="459" spans="1:5" ht="25.5" x14ac:dyDescent="0.2">
      <c r="A459" s="495">
        <v>123</v>
      </c>
      <c r="B459" s="401" t="s">
        <v>960</v>
      </c>
      <c r="C459" s="376" t="s">
        <v>961</v>
      </c>
      <c r="D459" s="338"/>
      <c r="E459" s="496"/>
    </row>
    <row r="460" spans="1:5" ht="25.5" x14ac:dyDescent="0.2">
      <c r="A460" s="495">
        <v>124</v>
      </c>
      <c r="B460" s="401" t="s">
        <v>962</v>
      </c>
      <c r="C460" s="376" t="s">
        <v>963</v>
      </c>
      <c r="D460" s="338"/>
      <c r="E460" s="496">
        <v>450000</v>
      </c>
    </row>
    <row r="461" spans="1:5" x14ac:dyDescent="0.2">
      <c r="A461" s="495">
        <v>125</v>
      </c>
      <c r="B461" s="401" t="s">
        <v>964</v>
      </c>
      <c r="C461" s="1486" t="s">
        <v>1764</v>
      </c>
      <c r="D461" s="338">
        <v>900000</v>
      </c>
      <c r="E461" s="496">
        <v>750000</v>
      </c>
    </row>
    <row r="462" spans="1:5" ht="25.5" x14ac:dyDescent="0.2">
      <c r="A462" s="495">
        <v>126</v>
      </c>
      <c r="B462" s="401" t="s">
        <v>966</v>
      </c>
      <c r="C462" s="376" t="s">
        <v>967</v>
      </c>
      <c r="D462" s="338"/>
      <c r="E462" s="496"/>
    </row>
    <row r="463" spans="1:5" ht="25.5" x14ac:dyDescent="0.2">
      <c r="A463" s="495">
        <v>127</v>
      </c>
      <c r="B463" s="401" t="s">
        <v>968</v>
      </c>
      <c r="C463" s="376" t="s">
        <v>969</v>
      </c>
      <c r="D463" s="338"/>
      <c r="E463" s="496"/>
    </row>
    <row r="464" spans="1:5" ht="25.5" x14ac:dyDescent="0.2">
      <c r="A464" s="495">
        <v>128</v>
      </c>
      <c r="B464" s="401" t="s">
        <v>970</v>
      </c>
      <c r="C464" s="376" t="s">
        <v>971</v>
      </c>
      <c r="D464" s="338">
        <v>500000</v>
      </c>
      <c r="E464" s="496">
        <v>800000</v>
      </c>
    </row>
    <row r="465" spans="1:33" x14ac:dyDescent="0.2">
      <c r="A465" s="495">
        <v>129</v>
      </c>
      <c r="B465" s="401" t="s">
        <v>972</v>
      </c>
      <c r="C465" s="1486" t="s">
        <v>1765</v>
      </c>
      <c r="D465" s="338">
        <v>2500000</v>
      </c>
      <c r="E465" s="496">
        <v>8000000</v>
      </c>
    </row>
    <row r="466" spans="1:33" ht="25.5" x14ac:dyDescent="0.2">
      <c r="A466" s="495">
        <v>130</v>
      </c>
      <c r="B466" s="401" t="s">
        <v>974</v>
      </c>
      <c r="C466" s="376" t="s">
        <v>975</v>
      </c>
      <c r="D466" s="338"/>
      <c r="E466" s="496"/>
    </row>
    <row r="467" spans="1:33" s="171" customFormat="1" ht="24.75" customHeight="1" thickBot="1" x14ac:dyDescent="0.25">
      <c r="A467" s="500">
        <v>131</v>
      </c>
      <c r="B467" s="542" t="s">
        <v>1516</v>
      </c>
      <c r="C467" s="501" t="s">
        <v>976</v>
      </c>
      <c r="D467" s="502">
        <f>SUM(D396+D397+D409+D411+D421+D431+D438+D441)</f>
        <v>15800000</v>
      </c>
      <c r="E467" s="503">
        <f>SUM(E396+E397+E409+E411+E421+E431+E438+E441)</f>
        <v>15800000</v>
      </c>
      <c r="F467" s="169"/>
      <c r="G467" s="170"/>
      <c r="H467" s="169"/>
      <c r="I467" s="169"/>
      <c r="J467" s="169"/>
      <c r="K467" s="169"/>
      <c r="L467" s="169"/>
      <c r="M467" s="169"/>
      <c r="N467" s="169"/>
      <c r="O467" s="169"/>
      <c r="P467" s="169"/>
      <c r="Q467" s="169"/>
      <c r="R467" s="169"/>
      <c r="S467" s="169"/>
      <c r="T467" s="169"/>
      <c r="U467" s="169"/>
      <c r="V467" s="169"/>
      <c r="W467" s="169"/>
      <c r="X467" s="169"/>
      <c r="Y467" s="169"/>
      <c r="Z467" s="169"/>
      <c r="AA467" s="169"/>
      <c r="AB467" s="169"/>
      <c r="AC467" s="169"/>
      <c r="AD467" s="169"/>
      <c r="AE467" s="169"/>
      <c r="AF467" s="169"/>
      <c r="AG467" s="169"/>
    </row>
    <row r="468" spans="1:33" s="225" customFormat="1" ht="14.25" thickTop="1" thickBot="1" x14ac:dyDescent="0.25">
      <c r="A468" s="222"/>
      <c r="B468" s="223"/>
      <c r="C468" s="213"/>
      <c r="D468" s="214"/>
      <c r="E468" s="214"/>
      <c r="F468" s="224"/>
      <c r="G468" s="210"/>
      <c r="H468" s="224"/>
      <c r="I468" s="224"/>
      <c r="J468" s="224"/>
      <c r="K468" s="224"/>
      <c r="L468" s="224"/>
      <c r="M468" s="224"/>
      <c r="N468" s="224"/>
      <c r="O468" s="224"/>
      <c r="P468" s="224"/>
      <c r="Q468" s="224"/>
      <c r="R468" s="224"/>
      <c r="S468" s="224"/>
      <c r="T468" s="224"/>
      <c r="U468" s="224"/>
      <c r="V468" s="224"/>
      <c r="W468" s="224"/>
      <c r="X468" s="224"/>
      <c r="Y468" s="224"/>
      <c r="Z468" s="224"/>
      <c r="AA468" s="224"/>
      <c r="AB468" s="224"/>
      <c r="AC468" s="224"/>
      <c r="AD468" s="224"/>
      <c r="AE468" s="224"/>
      <c r="AF468" s="224"/>
      <c r="AG468" s="224"/>
    </row>
    <row r="469" spans="1:33" ht="13.5" thickTop="1" x14ac:dyDescent="0.2">
      <c r="A469" s="516">
        <v>132</v>
      </c>
      <c r="B469" s="517" t="s">
        <v>1640</v>
      </c>
      <c r="C469" s="518" t="s">
        <v>977</v>
      </c>
      <c r="D469" s="519"/>
      <c r="E469" s="520"/>
    </row>
    <row r="470" spans="1:33" hidden="1" x14ac:dyDescent="0.2">
      <c r="A470" s="495">
        <v>133</v>
      </c>
      <c r="B470" s="396" t="s">
        <v>978</v>
      </c>
      <c r="C470" s="376" t="s">
        <v>1601</v>
      </c>
      <c r="D470" s="338"/>
      <c r="E470" s="496"/>
    </row>
    <row r="471" spans="1:33" s="150" customFormat="1" hidden="1" x14ac:dyDescent="0.2">
      <c r="A471" s="506">
        <v>134</v>
      </c>
      <c r="B471" s="400" t="s">
        <v>979</v>
      </c>
      <c r="C471" s="373" t="s">
        <v>980</v>
      </c>
      <c r="D471" s="384"/>
      <c r="E471" s="521"/>
      <c r="F471" s="148"/>
      <c r="G471" s="149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48"/>
      <c r="Z471" s="148"/>
      <c r="AA471" s="148"/>
      <c r="AB471" s="148"/>
      <c r="AC471" s="148"/>
      <c r="AD471" s="148"/>
      <c r="AE471" s="148"/>
      <c r="AF471" s="148"/>
      <c r="AG471" s="148"/>
    </row>
    <row r="472" spans="1:33" hidden="1" x14ac:dyDescent="0.2">
      <c r="A472" s="506">
        <v>135</v>
      </c>
      <c r="B472" s="400" t="s">
        <v>981</v>
      </c>
      <c r="C472" s="373" t="s">
        <v>982</v>
      </c>
      <c r="D472" s="384"/>
      <c r="E472" s="521"/>
    </row>
    <row r="473" spans="1:33" hidden="1" x14ac:dyDescent="0.2">
      <c r="A473" s="506">
        <v>136</v>
      </c>
      <c r="B473" s="400" t="s">
        <v>983</v>
      </c>
      <c r="C473" s="373" t="s">
        <v>984</v>
      </c>
      <c r="D473" s="384"/>
      <c r="E473" s="521"/>
    </row>
    <row r="474" spans="1:33" s="140" customFormat="1" x14ac:dyDescent="0.2">
      <c r="A474" s="506">
        <v>137</v>
      </c>
      <c r="B474" s="400" t="s">
        <v>1639</v>
      </c>
      <c r="C474" s="373" t="s">
        <v>985</v>
      </c>
      <c r="D474" s="395">
        <v>0</v>
      </c>
      <c r="E474" s="522">
        <f>SUM(E475)</f>
        <v>1640567</v>
      </c>
      <c r="F474" s="137"/>
      <c r="G474" s="136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</row>
    <row r="475" spans="1:33" s="140" customFormat="1" x14ac:dyDescent="0.2">
      <c r="A475" s="495"/>
      <c r="B475" s="451" t="s">
        <v>1731</v>
      </c>
      <c r="C475" s="376"/>
      <c r="D475" s="339"/>
      <c r="E475" s="549">
        <v>1640567</v>
      </c>
      <c r="F475" s="137"/>
      <c r="G475" s="136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</row>
    <row r="476" spans="1:33" ht="25.5" x14ac:dyDescent="0.2">
      <c r="A476" s="506">
        <v>138</v>
      </c>
      <c r="B476" s="400" t="s">
        <v>986</v>
      </c>
      <c r="C476" s="373" t="s">
        <v>987</v>
      </c>
      <c r="D476" s="384"/>
      <c r="E476" s="521"/>
    </row>
    <row r="477" spans="1:33" ht="25.5" x14ac:dyDescent="0.2">
      <c r="A477" s="506">
        <v>139</v>
      </c>
      <c r="B477" s="400" t="s">
        <v>1638</v>
      </c>
      <c r="C477" s="373" t="s">
        <v>988</v>
      </c>
      <c r="D477" s="384"/>
      <c r="E477" s="521"/>
    </row>
    <row r="478" spans="1:33" hidden="1" x14ac:dyDescent="0.2">
      <c r="A478" s="495">
        <v>140</v>
      </c>
      <c r="B478" s="396" t="s">
        <v>76</v>
      </c>
      <c r="C478" s="376" t="s">
        <v>1602</v>
      </c>
      <c r="D478" s="338"/>
      <c r="E478" s="496"/>
    </row>
    <row r="479" spans="1:33" hidden="1" x14ac:dyDescent="0.2">
      <c r="A479" s="495">
        <v>141</v>
      </c>
      <c r="B479" s="396" t="s">
        <v>79</v>
      </c>
      <c r="C479" s="376" t="s">
        <v>1603</v>
      </c>
      <c r="D479" s="338"/>
      <c r="E479" s="496"/>
    </row>
    <row r="480" spans="1:33" ht="25.5" hidden="1" x14ac:dyDescent="0.2">
      <c r="A480" s="495">
        <v>142</v>
      </c>
      <c r="B480" s="396" t="s">
        <v>82</v>
      </c>
      <c r="C480" s="376" t="s">
        <v>1604</v>
      </c>
      <c r="D480" s="338"/>
      <c r="E480" s="496"/>
    </row>
    <row r="481" spans="1:5" hidden="1" x14ac:dyDescent="0.2">
      <c r="A481" s="495">
        <v>143</v>
      </c>
      <c r="B481" s="396" t="s">
        <v>85</v>
      </c>
      <c r="C481" s="376" t="s">
        <v>1605</v>
      </c>
      <c r="D481" s="338"/>
      <c r="E481" s="496"/>
    </row>
    <row r="482" spans="1:5" hidden="1" x14ac:dyDescent="0.2">
      <c r="A482" s="495">
        <v>144</v>
      </c>
      <c r="B482" s="396" t="s">
        <v>88</v>
      </c>
      <c r="C482" s="376" t="s">
        <v>1606</v>
      </c>
      <c r="D482" s="338"/>
      <c r="E482" s="496"/>
    </row>
    <row r="483" spans="1:5" hidden="1" x14ac:dyDescent="0.2">
      <c r="A483" s="495">
        <v>145</v>
      </c>
      <c r="B483" s="396" t="s">
        <v>91</v>
      </c>
      <c r="C483" s="376" t="s">
        <v>1607</v>
      </c>
      <c r="D483" s="338"/>
      <c r="E483" s="496"/>
    </row>
    <row r="484" spans="1:5" hidden="1" x14ac:dyDescent="0.2">
      <c r="A484" s="495">
        <v>146</v>
      </c>
      <c r="B484" s="396" t="s">
        <v>94</v>
      </c>
      <c r="C484" s="376" t="s">
        <v>1608</v>
      </c>
      <c r="D484" s="338"/>
      <c r="E484" s="496"/>
    </row>
    <row r="485" spans="1:5" hidden="1" x14ac:dyDescent="0.2">
      <c r="A485" s="495">
        <v>147</v>
      </c>
      <c r="B485" s="396" t="s">
        <v>97</v>
      </c>
      <c r="C485" s="376" t="s">
        <v>1609</v>
      </c>
      <c r="D485" s="338"/>
      <c r="E485" s="496"/>
    </row>
    <row r="486" spans="1:5" hidden="1" x14ac:dyDescent="0.2">
      <c r="A486" s="495">
        <v>148</v>
      </c>
      <c r="B486" s="396" t="s">
        <v>100</v>
      </c>
      <c r="C486" s="376" t="s">
        <v>1610</v>
      </c>
      <c r="D486" s="338"/>
      <c r="E486" s="496"/>
    </row>
    <row r="487" spans="1:5" hidden="1" x14ac:dyDescent="0.2">
      <c r="A487" s="495">
        <v>149</v>
      </c>
      <c r="B487" s="396" t="s">
        <v>103</v>
      </c>
      <c r="C487" s="376" t="s">
        <v>1611</v>
      </c>
      <c r="D487" s="338"/>
      <c r="E487" s="496"/>
    </row>
    <row r="488" spans="1:5" ht="25.5" x14ac:dyDescent="0.2">
      <c r="A488" s="506">
        <v>150</v>
      </c>
      <c r="B488" s="400" t="s">
        <v>1637</v>
      </c>
      <c r="C488" s="373" t="s">
        <v>989</v>
      </c>
      <c r="D488" s="384"/>
      <c r="E488" s="521"/>
    </row>
    <row r="489" spans="1:5" hidden="1" x14ac:dyDescent="0.2">
      <c r="A489" s="495">
        <v>151</v>
      </c>
      <c r="B489" s="396" t="s">
        <v>76</v>
      </c>
      <c r="C489" s="376" t="s">
        <v>1612</v>
      </c>
      <c r="D489" s="338"/>
      <c r="E489" s="496"/>
    </row>
    <row r="490" spans="1:5" hidden="1" x14ac:dyDescent="0.2">
      <c r="A490" s="495">
        <v>152</v>
      </c>
      <c r="B490" s="396" t="s">
        <v>79</v>
      </c>
      <c r="C490" s="376" t="s">
        <v>1613</v>
      </c>
      <c r="D490" s="338"/>
      <c r="E490" s="496"/>
    </row>
    <row r="491" spans="1:5" ht="25.5" hidden="1" x14ac:dyDescent="0.2">
      <c r="A491" s="495">
        <v>153</v>
      </c>
      <c r="B491" s="396" t="s">
        <v>82</v>
      </c>
      <c r="C491" s="376" t="s">
        <v>1614</v>
      </c>
      <c r="D491" s="338"/>
      <c r="E491" s="496"/>
    </row>
    <row r="492" spans="1:5" hidden="1" x14ac:dyDescent="0.2">
      <c r="A492" s="495">
        <v>154</v>
      </c>
      <c r="B492" s="396" t="s">
        <v>85</v>
      </c>
      <c r="C492" s="376" t="s">
        <v>1615</v>
      </c>
      <c r="D492" s="338"/>
      <c r="E492" s="496"/>
    </row>
    <row r="493" spans="1:5" hidden="1" x14ac:dyDescent="0.2">
      <c r="A493" s="495">
        <v>155</v>
      </c>
      <c r="B493" s="396" t="s">
        <v>88</v>
      </c>
      <c r="C493" s="376" t="s">
        <v>1616</v>
      </c>
      <c r="D493" s="338"/>
      <c r="E493" s="496"/>
    </row>
    <row r="494" spans="1:5" hidden="1" x14ac:dyDescent="0.2">
      <c r="A494" s="495">
        <v>156</v>
      </c>
      <c r="B494" s="396" t="s">
        <v>91</v>
      </c>
      <c r="C494" s="376" t="s">
        <v>1617</v>
      </c>
      <c r="D494" s="338"/>
      <c r="E494" s="496"/>
    </row>
    <row r="495" spans="1:5" hidden="1" x14ac:dyDescent="0.2">
      <c r="A495" s="495">
        <v>157</v>
      </c>
      <c r="B495" s="396" t="s">
        <v>94</v>
      </c>
      <c r="C495" s="376" t="s">
        <v>1618</v>
      </c>
      <c r="D495" s="338"/>
      <c r="E495" s="496"/>
    </row>
    <row r="496" spans="1:5" hidden="1" x14ac:dyDescent="0.2">
      <c r="A496" s="495">
        <v>158</v>
      </c>
      <c r="B496" s="396" t="s">
        <v>97</v>
      </c>
      <c r="C496" s="376" t="s">
        <v>1619</v>
      </c>
      <c r="D496" s="338"/>
      <c r="E496" s="496"/>
    </row>
    <row r="497" spans="1:8" hidden="1" x14ac:dyDescent="0.2">
      <c r="A497" s="495">
        <v>159</v>
      </c>
      <c r="B497" s="396" t="s">
        <v>100</v>
      </c>
      <c r="C497" s="376" t="s">
        <v>1620</v>
      </c>
      <c r="D497" s="338"/>
      <c r="E497" s="496"/>
    </row>
    <row r="498" spans="1:8" hidden="1" x14ac:dyDescent="0.2">
      <c r="A498" s="495">
        <v>160</v>
      </c>
      <c r="B498" s="396" t="s">
        <v>103</v>
      </c>
      <c r="C498" s="376" t="s">
        <v>1621</v>
      </c>
      <c r="D498" s="338"/>
      <c r="E498" s="496"/>
    </row>
    <row r="499" spans="1:8" x14ac:dyDescent="0.2">
      <c r="A499" s="506">
        <v>161</v>
      </c>
      <c r="B499" s="400" t="s">
        <v>1636</v>
      </c>
      <c r="C499" s="373" t="s">
        <v>990</v>
      </c>
      <c r="D499" s="384">
        <f>SUM(D500:D509)</f>
        <v>1769000</v>
      </c>
      <c r="E499" s="521">
        <f>SUM(E500:E509)</f>
        <v>2133815</v>
      </c>
    </row>
    <row r="500" spans="1:8" x14ac:dyDescent="0.2">
      <c r="A500" s="495">
        <v>162</v>
      </c>
      <c r="B500" s="396" t="s">
        <v>76</v>
      </c>
      <c r="C500" s="376" t="s">
        <v>1622</v>
      </c>
      <c r="D500" s="338"/>
      <c r="E500" s="496">
        <f>SUM(F500:H500)</f>
        <v>169440</v>
      </c>
      <c r="F500" s="137">
        <v>84330</v>
      </c>
      <c r="H500" s="137">
        <v>85110</v>
      </c>
    </row>
    <row r="501" spans="1:8" x14ac:dyDescent="0.2">
      <c r="A501" s="495">
        <v>163</v>
      </c>
      <c r="B501" s="396" t="s">
        <v>79</v>
      </c>
      <c r="C501" s="376" t="s">
        <v>1623</v>
      </c>
      <c r="D501" s="338"/>
      <c r="E501" s="496"/>
    </row>
    <row r="502" spans="1:8" ht="25.5" x14ac:dyDescent="0.2">
      <c r="A502" s="495">
        <v>164</v>
      </c>
      <c r="B502" s="396" t="s">
        <v>82</v>
      </c>
      <c r="C502" s="376" t="s">
        <v>1624</v>
      </c>
      <c r="D502" s="338"/>
      <c r="E502" s="496"/>
    </row>
    <row r="503" spans="1:8" x14ac:dyDescent="0.2">
      <c r="A503" s="495">
        <v>165</v>
      </c>
      <c r="B503" s="396" t="s">
        <v>85</v>
      </c>
      <c r="C503" s="376" t="s">
        <v>1625</v>
      </c>
      <c r="D503" s="338"/>
      <c r="E503" s="496"/>
    </row>
    <row r="504" spans="1:8" x14ac:dyDescent="0.2">
      <c r="A504" s="495">
        <v>166</v>
      </c>
      <c r="B504" s="396" t="s">
        <v>88</v>
      </c>
      <c r="C504" s="376" t="s">
        <v>1626</v>
      </c>
      <c r="D504" s="338"/>
      <c r="E504" s="496"/>
    </row>
    <row r="505" spans="1:8" x14ac:dyDescent="0.2">
      <c r="A505" s="495">
        <v>167</v>
      </c>
      <c r="B505" s="396" t="s">
        <v>91</v>
      </c>
      <c r="C505" s="376" t="s">
        <v>1627</v>
      </c>
      <c r="D505" s="338"/>
      <c r="E505" s="496"/>
    </row>
    <row r="506" spans="1:8" x14ac:dyDescent="0.2">
      <c r="A506" s="495">
        <v>168</v>
      </c>
      <c r="B506" s="396" t="s">
        <v>94</v>
      </c>
      <c r="C506" s="376" t="s">
        <v>1628</v>
      </c>
      <c r="D506" s="338"/>
      <c r="E506" s="496">
        <v>540000</v>
      </c>
    </row>
    <row r="507" spans="1:8" x14ac:dyDescent="0.2">
      <c r="A507" s="495">
        <v>169</v>
      </c>
      <c r="B507" s="396" t="s">
        <v>97</v>
      </c>
      <c r="C507" s="376" t="s">
        <v>1629</v>
      </c>
      <c r="D507" s="338">
        <v>1769000</v>
      </c>
      <c r="E507" s="496">
        <v>884375</v>
      </c>
    </row>
    <row r="508" spans="1:8" x14ac:dyDescent="0.2">
      <c r="A508" s="495">
        <v>170</v>
      </c>
      <c r="B508" s="396" t="s">
        <v>100</v>
      </c>
      <c r="C508" s="376" t="s">
        <v>1630</v>
      </c>
      <c r="D508" s="338"/>
      <c r="E508" s="496">
        <v>540000</v>
      </c>
    </row>
    <row r="509" spans="1:8" x14ac:dyDescent="0.2">
      <c r="A509" s="495">
        <v>171</v>
      </c>
      <c r="B509" s="396" t="s">
        <v>103</v>
      </c>
      <c r="C509" s="376" t="s">
        <v>1631</v>
      </c>
      <c r="D509" s="338"/>
      <c r="E509" s="496"/>
    </row>
    <row r="510" spans="1:8" ht="25.5" x14ac:dyDescent="0.2">
      <c r="A510" s="506">
        <v>172</v>
      </c>
      <c r="B510" s="400" t="s">
        <v>1635</v>
      </c>
      <c r="C510" s="373" t="s">
        <v>991</v>
      </c>
      <c r="D510" s="384"/>
      <c r="E510" s="521"/>
    </row>
    <row r="511" spans="1:8" ht="25.5" hidden="1" x14ac:dyDescent="0.2">
      <c r="A511" s="495">
        <v>173</v>
      </c>
      <c r="B511" s="396" t="s">
        <v>992</v>
      </c>
      <c r="C511" s="376" t="s">
        <v>1632</v>
      </c>
      <c r="D511" s="338"/>
      <c r="E511" s="496"/>
    </row>
    <row r="512" spans="1:8" ht="25.5" x14ac:dyDescent="0.2">
      <c r="A512" s="506">
        <v>174</v>
      </c>
      <c r="B512" s="372" t="s">
        <v>1634</v>
      </c>
      <c r="C512" s="373" t="s">
        <v>993</v>
      </c>
      <c r="D512" s="384"/>
      <c r="E512" s="521"/>
    </row>
    <row r="513" spans="1:5" hidden="1" x14ac:dyDescent="0.2">
      <c r="A513" s="495">
        <v>175</v>
      </c>
      <c r="B513" s="523" t="s">
        <v>594</v>
      </c>
      <c r="C513" s="376" t="s">
        <v>994</v>
      </c>
      <c r="D513" s="338"/>
      <c r="E513" s="496"/>
    </row>
    <row r="514" spans="1:5" hidden="1" x14ac:dyDescent="0.2">
      <c r="A514" s="495">
        <v>176</v>
      </c>
      <c r="B514" s="523" t="s">
        <v>596</v>
      </c>
      <c r="C514" s="376" t="s">
        <v>995</v>
      </c>
      <c r="D514" s="338"/>
      <c r="E514" s="496"/>
    </row>
    <row r="515" spans="1:5" hidden="1" x14ac:dyDescent="0.2">
      <c r="A515" s="495">
        <v>177</v>
      </c>
      <c r="B515" s="523" t="s">
        <v>598</v>
      </c>
      <c r="C515" s="376" t="s">
        <v>996</v>
      </c>
      <c r="D515" s="338"/>
      <c r="E515" s="496"/>
    </row>
    <row r="516" spans="1:5" hidden="1" x14ac:dyDescent="0.2">
      <c r="A516" s="495">
        <v>178</v>
      </c>
      <c r="B516" s="523" t="s">
        <v>600</v>
      </c>
      <c r="C516" s="376" t="s">
        <v>997</v>
      </c>
      <c r="D516" s="338"/>
      <c r="E516" s="496"/>
    </row>
    <row r="517" spans="1:5" hidden="1" x14ac:dyDescent="0.2">
      <c r="A517" s="495">
        <v>179</v>
      </c>
      <c r="B517" s="523" t="s">
        <v>602</v>
      </c>
      <c r="C517" s="376" t="s">
        <v>998</v>
      </c>
      <c r="D517" s="338"/>
      <c r="E517" s="496"/>
    </row>
    <row r="518" spans="1:5" hidden="1" x14ac:dyDescent="0.2">
      <c r="A518" s="495">
        <v>180</v>
      </c>
      <c r="B518" s="523" t="s">
        <v>604</v>
      </c>
      <c r="C518" s="376" t="s">
        <v>999</v>
      </c>
      <c r="D518" s="338"/>
      <c r="E518" s="496"/>
    </row>
    <row r="519" spans="1:5" hidden="1" x14ac:dyDescent="0.2">
      <c r="A519" s="495">
        <v>181</v>
      </c>
      <c r="B519" s="523" t="s">
        <v>606</v>
      </c>
      <c r="C519" s="376" t="s">
        <v>1000</v>
      </c>
      <c r="D519" s="338"/>
      <c r="E519" s="496"/>
    </row>
    <row r="520" spans="1:5" hidden="1" x14ac:dyDescent="0.2">
      <c r="A520" s="495">
        <v>182</v>
      </c>
      <c r="B520" s="523" t="s">
        <v>608</v>
      </c>
      <c r="C520" s="376" t="s">
        <v>1001</v>
      </c>
      <c r="D520" s="338"/>
      <c r="E520" s="496"/>
    </row>
    <row r="521" spans="1:5" hidden="1" x14ac:dyDescent="0.2">
      <c r="A521" s="495">
        <v>183</v>
      </c>
      <c r="B521" s="523" t="s">
        <v>610</v>
      </c>
      <c r="C521" s="376" t="s">
        <v>1002</v>
      </c>
      <c r="D521" s="338"/>
      <c r="E521" s="496"/>
    </row>
    <row r="522" spans="1:5" hidden="1" x14ac:dyDescent="0.2">
      <c r="A522" s="495">
        <v>184</v>
      </c>
      <c r="B522" s="523" t="s">
        <v>612</v>
      </c>
      <c r="C522" s="376" t="s">
        <v>1003</v>
      </c>
      <c r="D522" s="338"/>
      <c r="E522" s="496"/>
    </row>
    <row r="523" spans="1:5" hidden="1" x14ac:dyDescent="0.2">
      <c r="A523" s="495">
        <v>185</v>
      </c>
      <c r="B523" s="523" t="s">
        <v>614</v>
      </c>
      <c r="C523" s="376" t="s">
        <v>1004</v>
      </c>
      <c r="D523" s="338"/>
      <c r="E523" s="496"/>
    </row>
    <row r="524" spans="1:5" x14ac:dyDescent="0.2">
      <c r="A524" s="506">
        <v>186</v>
      </c>
      <c r="B524" s="372" t="s">
        <v>1005</v>
      </c>
      <c r="C524" s="373" t="s">
        <v>1006</v>
      </c>
      <c r="D524" s="384"/>
      <c r="E524" s="521"/>
    </row>
    <row r="525" spans="1:5" x14ac:dyDescent="0.2">
      <c r="A525" s="506">
        <v>187</v>
      </c>
      <c r="B525" s="372" t="s">
        <v>1007</v>
      </c>
      <c r="C525" s="373" t="s">
        <v>1008</v>
      </c>
      <c r="D525" s="384"/>
      <c r="E525" s="521"/>
    </row>
    <row r="526" spans="1:5" x14ac:dyDescent="0.2">
      <c r="A526" s="506">
        <v>188</v>
      </c>
      <c r="B526" s="372" t="s">
        <v>1009</v>
      </c>
      <c r="C526" s="373" t="s">
        <v>1010</v>
      </c>
      <c r="D526" s="384"/>
      <c r="E526" s="521"/>
    </row>
    <row r="527" spans="1:5" x14ac:dyDescent="0.2">
      <c r="A527" s="506">
        <v>189</v>
      </c>
      <c r="B527" s="372" t="s">
        <v>1633</v>
      </c>
      <c r="C527" s="373" t="s">
        <v>1011</v>
      </c>
      <c r="D527" s="384">
        <f>SUM(D528,D529,D530,D537,D538,D539,D540,D541,D542,D543)</f>
        <v>139298000</v>
      </c>
      <c r="E527" s="521">
        <f>SUM(E528,E529,E530,E537,E538,E539,E540,E541,E542,E543)</f>
        <v>212697200</v>
      </c>
    </row>
    <row r="528" spans="1:5" x14ac:dyDescent="0.2">
      <c r="A528" s="495">
        <v>190</v>
      </c>
      <c r="B528" s="523" t="s">
        <v>594</v>
      </c>
      <c r="C528" s="376" t="s">
        <v>1012</v>
      </c>
      <c r="D528" s="338">
        <v>800000</v>
      </c>
      <c r="E528" s="496">
        <v>2800000</v>
      </c>
    </row>
    <row r="529" spans="1:33" x14ac:dyDescent="0.2">
      <c r="A529" s="495">
        <v>191</v>
      </c>
      <c r="B529" s="523" t="s">
        <v>596</v>
      </c>
      <c r="C529" s="376" t="s">
        <v>1013</v>
      </c>
      <c r="D529" s="338"/>
      <c r="E529" s="496"/>
    </row>
    <row r="530" spans="1:33" x14ac:dyDescent="0.2">
      <c r="A530" s="495">
        <v>192</v>
      </c>
      <c r="B530" s="523" t="s">
        <v>598</v>
      </c>
      <c r="C530" s="376" t="s">
        <v>1014</v>
      </c>
      <c r="D530" s="338">
        <v>25000000</v>
      </c>
      <c r="E530" s="496">
        <f>SUM(E531:E536)</f>
        <v>39700000</v>
      </c>
    </row>
    <row r="531" spans="1:33" x14ac:dyDescent="0.2">
      <c r="A531" s="495"/>
      <c r="B531" s="524" t="s">
        <v>1561</v>
      </c>
      <c r="C531" s="376"/>
      <c r="D531" s="338">
        <v>10000000</v>
      </c>
      <c r="E531" s="496">
        <v>10000000</v>
      </c>
    </row>
    <row r="532" spans="1:33" x14ac:dyDescent="0.2">
      <c r="A532" s="495"/>
      <c r="B532" s="524" t="s">
        <v>1562</v>
      </c>
      <c r="C532" s="376"/>
      <c r="D532" s="338">
        <v>10000000</v>
      </c>
      <c r="E532" s="496">
        <v>10000000</v>
      </c>
    </row>
    <row r="533" spans="1:33" x14ac:dyDescent="0.2">
      <c r="A533" s="495"/>
      <c r="B533" s="524" t="s">
        <v>1563</v>
      </c>
      <c r="C533" s="376"/>
      <c r="D533" s="338">
        <v>5000000</v>
      </c>
      <c r="E533" s="496">
        <v>5000000</v>
      </c>
    </row>
    <row r="534" spans="1:33" x14ac:dyDescent="0.2">
      <c r="A534" s="495"/>
      <c r="B534" s="524" t="s">
        <v>1672</v>
      </c>
      <c r="C534" s="376"/>
      <c r="D534" s="338"/>
      <c r="E534" s="496">
        <v>8000000</v>
      </c>
    </row>
    <row r="535" spans="1:33" x14ac:dyDescent="0.2">
      <c r="A535" s="495"/>
      <c r="B535" s="524" t="s">
        <v>1729</v>
      </c>
      <c r="C535" s="376"/>
      <c r="D535" s="338">
        <v>0</v>
      </c>
      <c r="E535" s="496">
        <v>4500000</v>
      </c>
    </row>
    <row r="536" spans="1:33" s="163" customFormat="1" x14ac:dyDescent="0.2">
      <c r="A536" s="495"/>
      <c r="B536" s="525" t="s">
        <v>1564</v>
      </c>
      <c r="C536" s="526"/>
      <c r="D536" s="526"/>
      <c r="E536" s="496">
        <v>2200000</v>
      </c>
      <c r="F536" s="164"/>
      <c r="G536" s="165"/>
      <c r="H536" s="164"/>
      <c r="I536" s="164"/>
      <c r="J536" s="164"/>
      <c r="K536" s="164"/>
      <c r="L536" s="164"/>
      <c r="M536" s="164"/>
      <c r="N536" s="164"/>
      <c r="O536" s="164"/>
      <c r="P536" s="164"/>
      <c r="Q536" s="164"/>
      <c r="R536" s="164"/>
      <c r="S536" s="164"/>
      <c r="T536" s="164"/>
      <c r="U536" s="164"/>
      <c r="V536" s="164"/>
      <c r="W536" s="164"/>
      <c r="X536" s="164"/>
      <c r="Y536" s="164"/>
      <c r="Z536" s="164"/>
      <c r="AA536" s="164"/>
      <c r="AB536" s="164"/>
      <c r="AC536" s="164"/>
      <c r="AD536" s="164"/>
      <c r="AE536" s="164"/>
      <c r="AF536" s="164"/>
      <c r="AG536" s="164"/>
    </row>
    <row r="537" spans="1:33" x14ac:dyDescent="0.2">
      <c r="A537" s="495">
        <v>193</v>
      </c>
      <c r="B537" s="523" t="s">
        <v>600</v>
      </c>
      <c r="C537" s="376" t="s">
        <v>1015</v>
      </c>
      <c r="D537" s="338"/>
      <c r="E537" s="496">
        <v>600000</v>
      </c>
    </row>
    <row r="538" spans="1:33" x14ac:dyDescent="0.2">
      <c r="A538" s="495">
        <v>194</v>
      </c>
      <c r="B538" s="523" t="s">
        <v>602</v>
      </c>
      <c r="C538" s="376" t="s">
        <v>1016</v>
      </c>
      <c r="D538" s="338"/>
      <c r="E538" s="527">
        <v>47399200</v>
      </c>
    </row>
    <row r="539" spans="1:33" x14ac:dyDescent="0.2">
      <c r="A539" s="495">
        <v>195</v>
      </c>
      <c r="B539" s="523" t="s">
        <v>604</v>
      </c>
      <c r="C539" s="376" t="s">
        <v>1017</v>
      </c>
      <c r="D539" s="338"/>
      <c r="E539" s="496"/>
    </row>
    <row r="540" spans="1:33" x14ac:dyDescent="0.2">
      <c r="A540" s="495">
        <v>196</v>
      </c>
      <c r="B540" s="523" t="s">
        <v>1728</v>
      </c>
      <c r="C540" s="376" t="s">
        <v>1018</v>
      </c>
      <c r="D540" s="338">
        <v>113498000</v>
      </c>
      <c r="E540" s="496">
        <v>121498000</v>
      </c>
      <c r="F540" s="137">
        <v>8000000</v>
      </c>
    </row>
    <row r="541" spans="1:33" x14ac:dyDescent="0.2">
      <c r="A541" s="495">
        <v>197</v>
      </c>
      <c r="B541" s="523" t="s">
        <v>608</v>
      </c>
      <c r="C541" s="376" t="s">
        <v>1019</v>
      </c>
      <c r="D541" s="338"/>
      <c r="E541" s="496"/>
    </row>
    <row r="542" spans="1:33" x14ac:dyDescent="0.2">
      <c r="A542" s="495">
        <v>198</v>
      </c>
      <c r="B542" s="523" t="s">
        <v>612</v>
      </c>
      <c r="C542" s="376" t="s">
        <v>1020</v>
      </c>
      <c r="D542" s="338"/>
      <c r="E542" s="496"/>
    </row>
    <row r="543" spans="1:33" x14ac:dyDescent="0.2">
      <c r="A543" s="495">
        <v>199</v>
      </c>
      <c r="B543" s="523" t="s">
        <v>614</v>
      </c>
      <c r="C543" s="376" t="s">
        <v>1021</v>
      </c>
      <c r="D543" s="338">
        <v>0</v>
      </c>
      <c r="E543" s="496">
        <f>SUM(E544)</f>
        <v>700000</v>
      </c>
    </row>
    <row r="544" spans="1:33" x14ac:dyDescent="0.2">
      <c r="A544" s="495"/>
      <c r="B544" s="524" t="s">
        <v>1424</v>
      </c>
      <c r="C544" s="376"/>
      <c r="D544" s="338">
        <v>0</v>
      </c>
      <c r="E544" s="496">
        <v>700000</v>
      </c>
    </row>
    <row r="545" spans="1:33" s="140" customFormat="1" x14ac:dyDescent="0.2">
      <c r="A545" s="506">
        <v>200</v>
      </c>
      <c r="B545" s="372" t="s">
        <v>1022</v>
      </c>
      <c r="C545" s="373" t="s">
        <v>1023</v>
      </c>
      <c r="D545" s="384">
        <f>SUM(D546:D547)</f>
        <v>328217793</v>
      </c>
      <c r="E545" s="521">
        <f>SUM(E546:E547)</f>
        <v>373180362</v>
      </c>
      <c r="F545" s="137"/>
      <c r="G545" s="136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</row>
    <row r="546" spans="1:33" x14ac:dyDescent="0.2">
      <c r="A546" s="506"/>
      <c r="B546" s="523" t="s">
        <v>1024</v>
      </c>
      <c r="C546" s="373" t="s">
        <v>1025</v>
      </c>
      <c r="D546" s="384">
        <f>SUM('06 tartalékok'!B3)</f>
        <v>157088793</v>
      </c>
      <c r="E546" s="521">
        <f>SUM('06 tartalékok'!C3)</f>
        <v>216180126</v>
      </c>
    </row>
    <row r="547" spans="1:33" x14ac:dyDescent="0.2">
      <c r="A547" s="507"/>
      <c r="B547" s="523" t="s">
        <v>1026</v>
      </c>
      <c r="C547" s="373" t="s">
        <v>1027</v>
      </c>
      <c r="D547" s="338">
        <f>SUM('06 tartalékok'!B4)</f>
        <v>171129000</v>
      </c>
      <c r="E547" s="496">
        <f>SUM('06 tartalékok'!C4)</f>
        <v>157000236</v>
      </c>
    </row>
    <row r="548" spans="1:33" s="174" customFormat="1" ht="25.5" customHeight="1" thickBot="1" x14ac:dyDescent="0.25">
      <c r="A548" s="500">
        <v>201</v>
      </c>
      <c r="B548" s="501" t="s">
        <v>1502</v>
      </c>
      <c r="C548" s="501" t="s">
        <v>1028</v>
      </c>
      <c r="D548" s="502">
        <f>SUM(D469+D474+D476+D477+D488+D499+D510+D512+D524+D525+D526+D527+D545)</f>
        <v>469284793</v>
      </c>
      <c r="E548" s="503">
        <f>SUM(E469+E474+E476+E477+E488+E499+E510+E512+E524+E525+E526+E527+E545)</f>
        <v>589651944</v>
      </c>
      <c r="F548" s="172"/>
      <c r="G548" s="173"/>
      <c r="H548" s="172"/>
      <c r="I548" s="172"/>
      <c r="J548" s="172"/>
      <c r="K548" s="172"/>
      <c r="L548" s="172"/>
      <c r="M548" s="172"/>
      <c r="N548" s="172"/>
      <c r="O548" s="172"/>
      <c r="P548" s="172"/>
      <c r="Q548" s="172"/>
      <c r="R548" s="172"/>
      <c r="S548" s="172"/>
      <c r="T548" s="172"/>
      <c r="U548" s="172"/>
      <c r="V548" s="172"/>
      <c r="W548" s="172"/>
      <c r="X548" s="172"/>
      <c r="Y548" s="172"/>
      <c r="Z548" s="172"/>
      <c r="AA548" s="172"/>
      <c r="AB548" s="172"/>
      <c r="AC548" s="172"/>
      <c r="AD548" s="172"/>
      <c r="AE548" s="172"/>
      <c r="AF548" s="172"/>
      <c r="AG548" s="172"/>
    </row>
    <row r="549" spans="1:33" s="205" customFormat="1" ht="14.25" thickTop="1" thickBot="1" x14ac:dyDescent="0.25">
      <c r="A549" s="222"/>
      <c r="B549" s="213"/>
      <c r="C549" s="213"/>
      <c r="D549" s="214"/>
      <c r="E549" s="214"/>
      <c r="F549" s="203"/>
      <c r="G549" s="204"/>
      <c r="H549" s="203"/>
      <c r="I549" s="203"/>
      <c r="J549" s="203"/>
      <c r="K549" s="203"/>
      <c r="L549" s="203"/>
      <c r="M549" s="203"/>
      <c r="N549" s="203"/>
      <c r="O549" s="203"/>
      <c r="P549" s="203"/>
      <c r="Q549" s="203"/>
      <c r="R549" s="203"/>
      <c r="S549" s="203"/>
      <c r="T549" s="203"/>
      <c r="U549" s="203"/>
      <c r="V549" s="203"/>
      <c r="W549" s="203"/>
      <c r="X549" s="203"/>
      <c r="Y549" s="203"/>
      <c r="Z549" s="203"/>
      <c r="AA549" s="203"/>
      <c r="AB549" s="203"/>
      <c r="AC549" s="203"/>
      <c r="AD549" s="203"/>
      <c r="AE549" s="203"/>
      <c r="AF549" s="203"/>
      <c r="AG549" s="203"/>
    </row>
    <row r="550" spans="1:33" ht="13.5" thickTop="1" x14ac:dyDescent="0.2">
      <c r="A550" s="488">
        <v>202</v>
      </c>
      <c r="B550" s="489" t="s">
        <v>1029</v>
      </c>
      <c r="C550" s="490" t="s">
        <v>1030</v>
      </c>
      <c r="D550" s="530">
        <v>0</v>
      </c>
      <c r="E550" s="1326">
        <f>SUM(E551:E552)</f>
        <v>2580000</v>
      </c>
    </row>
    <row r="551" spans="1:33" x14ac:dyDescent="0.2">
      <c r="A551" s="1440"/>
      <c r="B551" s="1459" t="s">
        <v>1724</v>
      </c>
      <c r="C551" s="1441"/>
      <c r="D551" s="1460">
        <v>0</v>
      </c>
      <c r="E551" s="505">
        <f>SUM(G551/1.27)</f>
        <v>900000</v>
      </c>
      <c r="F551" s="164">
        <f>SUM(E551*0.27)</f>
        <v>243000.00000000003</v>
      </c>
      <c r="G551" s="136">
        <v>1143000</v>
      </c>
    </row>
    <row r="552" spans="1:33" s="163" customFormat="1" x14ac:dyDescent="0.2">
      <c r="A552" s="509"/>
      <c r="B552" s="483" t="s">
        <v>1673</v>
      </c>
      <c r="C552" s="511"/>
      <c r="D552" s="512">
        <v>0</v>
      </c>
      <c r="E552" s="505">
        <f>SUM(G552/1.27)</f>
        <v>1680000</v>
      </c>
      <c r="F552" s="164">
        <f>SUM(E552*0.27)</f>
        <v>453600.00000000006</v>
      </c>
      <c r="G552" s="165">
        <v>2133600</v>
      </c>
      <c r="H552" s="164"/>
      <c r="I552" s="164"/>
      <c r="J552" s="164"/>
      <c r="K552" s="164"/>
      <c r="L552" s="164"/>
      <c r="M552" s="164"/>
      <c r="N552" s="164"/>
      <c r="O552" s="164"/>
      <c r="P552" s="164"/>
      <c r="Q552" s="164"/>
      <c r="R552" s="164"/>
      <c r="S552" s="164"/>
      <c r="T552" s="164"/>
      <c r="U552" s="164"/>
      <c r="V552" s="164"/>
      <c r="W552" s="164"/>
      <c r="X552" s="164"/>
      <c r="Y552" s="164"/>
      <c r="Z552" s="164"/>
      <c r="AA552" s="164"/>
      <c r="AB552" s="164"/>
      <c r="AC552" s="164"/>
      <c r="AD552" s="164"/>
      <c r="AE552" s="164"/>
      <c r="AF552" s="164"/>
      <c r="AG552" s="164"/>
    </row>
    <row r="553" spans="1:33" x14ac:dyDescent="0.2">
      <c r="A553" s="493">
        <v>203</v>
      </c>
      <c r="B553" s="240" t="s">
        <v>1646</v>
      </c>
      <c r="C553" s="237" t="s">
        <v>1031</v>
      </c>
      <c r="D553" s="238">
        <f>SUM(D554:D581)</f>
        <v>112382000</v>
      </c>
      <c r="E553" s="515">
        <f>SUM(E554:E581)</f>
        <v>126525955.11811024</v>
      </c>
    </row>
    <row r="554" spans="1:33" s="163" customFormat="1" x14ac:dyDescent="0.2">
      <c r="A554" s="507" t="s">
        <v>1032</v>
      </c>
      <c r="B554" s="483" t="s">
        <v>1033</v>
      </c>
      <c r="C554" s="376"/>
      <c r="D554" s="508">
        <v>9906000</v>
      </c>
      <c r="E554" s="505">
        <f t="shared" ref="E554:E559" si="1">SUM(G554/1.27)</f>
        <v>7800000</v>
      </c>
      <c r="F554" s="164">
        <f t="shared" ref="F554:F559" si="2">SUM(E554*0.27)</f>
        <v>2106000</v>
      </c>
      <c r="G554" s="165">
        <v>9906000</v>
      </c>
      <c r="H554" s="164"/>
      <c r="I554" s="164"/>
      <c r="J554" s="164"/>
      <c r="K554" s="164"/>
      <c r="L554" s="164"/>
      <c r="M554" s="164"/>
      <c r="N554" s="164"/>
      <c r="O554" s="164"/>
      <c r="P554" s="164"/>
      <c r="Q554" s="164"/>
      <c r="R554" s="164"/>
      <c r="S554" s="164"/>
      <c r="T554" s="164"/>
      <c r="U554" s="164"/>
      <c r="V554" s="164"/>
      <c r="W554" s="164"/>
      <c r="X554" s="164"/>
      <c r="Y554" s="164"/>
      <c r="Z554" s="164"/>
      <c r="AA554" s="164"/>
      <c r="AB554" s="164"/>
      <c r="AC554" s="164"/>
      <c r="AD554" s="164"/>
      <c r="AE554" s="164"/>
      <c r="AF554" s="164"/>
      <c r="AG554" s="164"/>
    </row>
    <row r="555" spans="1:33" s="163" customFormat="1" ht="38.25" x14ac:dyDescent="0.2">
      <c r="A555" s="509"/>
      <c r="B555" s="510" t="s">
        <v>1034</v>
      </c>
      <c r="C555" s="511"/>
      <c r="D555" s="512">
        <v>35000000</v>
      </c>
      <c r="E555" s="505">
        <f t="shared" si="1"/>
        <v>27559055.118110236</v>
      </c>
      <c r="F555" s="165">
        <f t="shared" si="2"/>
        <v>7440944.8818897642</v>
      </c>
      <c r="G555" s="165">
        <v>35000000</v>
      </c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4"/>
      <c r="U555" s="164"/>
      <c r="V555" s="164"/>
      <c r="W555" s="164"/>
      <c r="X555" s="164"/>
      <c r="Y555" s="164"/>
      <c r="Z555" s="164"/>
      <c r="AA555" s="164"/>
      <c r="AB555" s="164"/>
      <c r="AC555" s="164"/>
      <c r="AD555" s="164"/>
      <c r="AE555" s="164"/>
      <c r="AF555" s="164"/>
      <c r="AG555" s="164"/>
    </row>
    <row r="556" spans="1:33" s="163" customFormat="1" x14ac:dyDescent="0.2">
      <c r="A556" s="509"/>
      <c r="B556" s="510" t="s">
        <v>1702</v>
      </c>
      <c r="C556" s="511"/>
      <c r="D556" s="512">
        <v>0</v>
      </c>
      <c r="E556" s="505">
        <f t="shared" ref="E556" si="3">SUM(G556/1.27)</f>
        <v>496945.66929133859</v>
      </c>
      <c r="F556" s="165">
        <f t="shared" ref="F556" si="4">SUM(E556*0.27)</f>
        <v>134175.33070866144</v>
      </c>
      <c r="G556" s="165">
        <v>631121</v>
      </c>
      <c r="H556" s="164"/>
      <c r="I556" s="164"/>
      <c r="J556" s="164"/>
      <c r="K556" s="164"/>
      <c r="L556" s="164"/>
      <c r="M556" s="164"/>
      <c r="N556" s="164"/>
      <c r="O556" s="164"/>
      <c r="P556" s="164"/>
      <c r="Q556" s="164"/>
      <c r="R556" s="164"/>
      <c r="S556" s="164"/>
      <c r="T556" s="164"/>
      <c r="U556" s="164"/>
      <c r="V556" s="164"/>
      <c r="W556" s="164"/>
      <c r="X556" s="164"/>
      <c r="Y556" s="164"/>
      <c r="Z556" s="164"/>
      <c r="AA556" s="164"/>
      <c r="AB556" s="164"/>
      <c r="AC556" s="164"/>
      <c r="AD556" s="164"/>
      <c r="AE556" s="164"/>
      <c r="AF556" s="164"/>
      <c r="AG556" s="164"/>
    </row>
    <row r="557" spans="1:33" s="163" customFormat="1" x14ac:dyDescent="0.2">
      <c r="A557" s="509"/>
      <c r="B557" s="510" t="s">
        <v>1712</v>
      </c>
      <c r="C557" s="511"/>
      <c r="D557" s="512">
        <v>0</v>
      </c>
      <c r="E557" s="505">
        <f t="shared" ref="E557" si="5">SUM(G557/1.27)</f>
        <v>157480.31496062991</v>
      </c>
      <c r="F557" s="165">
        <f t="shared" ref="F557" si="6">SUM(E557*0.27)</f>
        <v>42519.685039370081</v>
      </c>
      <c r="G557" s="165">
        <v>200000</v>
      </c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4"/>
      <c r="U557" s="164"/>
      <c r="V557" s="164"/>
      <c r="W557" s="164"/>
      <c r="X557" s="164"/>
      <c r="Y557" s="164"/>
      <c r="Z557" s="164"/>
      <c r="AA557" s="164"/>
      <c r="AB557" s="164"/>
      <c r="AC557" s="164"/>
      <c r="AD557" s="164"/>
      <c r="AE557" s="164"/>
      <c r="AF557" s="164"/>
      <c r="AG557" s="164"/>
    </row>
    <row r="558" spans="1:33" s="163" customFormat="1" ht="25.5" x14ac:dyDescent="0.2">
      <c r="A558" s="509"/>
      <c r="B558" s="510" t="s">
        <v>1035</v>
      </c>
      <c r="C558" s="511"/>
      <c r="D558" s="512">
        <v>44000000</v>
      </c>
      <c r="E558" s="505">
        <f t="shared" si="1"/>
        <v>34645669.291338585</v>
      </c>
      <c r="F558" s="165">
        <f t="shared" si="2"/>
        <v>9354330.7086614184</v>
      </c>
      <c r="G558" s="165">
        <v>44000000</v>
      </c>
      <c r="H558" s="164"/>
      <c r="I558" s="164"/>
      <c r="J558" s="164"/>
      <c r="K558" s="164"/>
      <c r="L558" s="164"/>
      <c r="M558" s="164"/>
      <c r="N558" s="164"/>
      <c r="O558" s="164"/>
      <c r="P558" s="164"/>
      <c r="Q558" s="164"/>
      <c r="R558" s="164"/>
      <c r="S558" s="164"/>
      <c r="T558" s="164"/>
      <c r="U558" s="164"/>
      <c r="V558" s="164"/>
      <c r="W558" s="164"/>
      <c r="X558" s="164"/>
      <c r="Y558" s="164"/>
      <c r="Z558" s="164"/>
      <c r="AA558" s="164"/>
      <c r="AB558" s="164"/>
      <c r="AC558" s="164"/>
      <c r="AD558" s="164"/>
      <c r="AE558" s="164"/>
      <c r="AF558" s="164"/>
      <c r="AG558" s="164"/>
    </row>
    <row r="559" spans="1:33" s="163" customFormat="1" ht="25.5" x14ac:dyDescent="0.2">
      <c r="A559" s="509"/>
      <c r="B559" s="510" t="s">
        <v>1036</v>
      </c>
      <c r="C559" s="511"/>
      <c r="D559" s="512">
        <v>21976000</v>
      </c>
      <c r="E559" s="505">
        <f t="shared" si="1"/>
        <v>17303937.007874016</v>
      </c>
      <c r="F559" s="165">
        <f t="shared" si="2"/>
        <v>4672062.9921259843</v>
      </c>
      <c r="G559" s="165">
        <v>21976000</v>
      </c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4"/>
      <c r="U559" s="164"/>
      <c r="V559" s="164"/>
      <c r="W559" s="164"/>
      <c r="X559" s="164"/>
      <c r="Y559" s="164"/>
      <c r="Z559" s="164"/>
      <c r="AA559" s="164"/>
      <c r="AB559" s="164"/>
      <c r="AC559" s="164"/>
      <c r="AD559" s="164"/>
      <c r="AE559" s="164"/>
      <c r="AF559" s="164"/>
      <c r="AG559" s="164"/>
    </row>
    <row r="560" spans="1:33" s="163" customFormat="1" x14ac:dyDescent="0.2">
      <c r="A560" s="509"/>
      <c r="B560" s="483" t="s">
        <v>1152</v>
      </c>
      <c r="C560" s="511"/>
      <c r="D560" s="512">
        <v>0</v>
      </c>
      <c r="E560" s="505">
        <f>SUM(G560/1.27)</f>
        <v>2329921.2598425196</v>
      </c>
      <c r="F560" s="164">
        <f>SUM(E560*0.27)</f>
        <v>629078.74015748035</v>
      </c>
      <c r="G560" s="165">
        <v>2959000</v>
      </c>
      <c r="H560" s="164"/>
      <c r="I560" s="164"/>
      <c r="J560" s="164"/>
      <c r="K560" s="164"/>
      <c r="L560" s="164"/>
      <c r="M560" s="164"/>
      <c r="N560" s="164"/>
      <c r="O560" s="164"/>
      <c r="P560" s="164"/>
      <c r="Q560" s="164"/>
      <c r="R560" s="164"/>
      <c r="S560" s="164"/>
      <c r="T560" s="164"/>
      <c r="U560" s="164"/>
      <c r="V560" s="164"/>
      <c r="W560" s="164"/>
      <c r="X560" s="164"/>
      <c r="Y560" s="164"/>
      <c r="Z560" s="164"/>
      <c r="AA560" s="164"/>
      <c r="AB560" s="164"/>
      <c r="AC560" s="164"/>
      <c r="AD560" s="164"/>
      <c r="AE560" s="164"/>
      <c r="AF560" s="164"/>
      <c r="AG560" s="164"/>
    </row>
    <row r="561" spans="1:33" s="163" customFormat="1" x14ac:dyDescent="0.2">
      <c r="A561" s="509"/>
      <c r="B561" s="483" t="s">
        <v>1675</v>
      </c>
      <c r="C561" s="511"/>
      <c r="D561" s="512">
        <v>0</v>
      </c>
      <c r="E561" s="505">
        <f>SUM(G561/1.27)</f>
        <v>4300000</v>
      </c>
      <c r="F561" s="164">
        <f>SUM(E561*0.27)</f>
        <v>1161000</v>
      </c>
      <c r="G561" s="165">
        <v>5461000</v>
      </c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4"/>
      <c r="U561" s="164"/>
      <c r="V561" s="164"/>
      <c r="W561" s="164"/>
      <c r="X561" s="164"/>
      <c r="Y561" s="164"/>
      <c r="Z561" s="164"/>
      <c r="AA561" s="164"/>
      <c r="AB561" s="164"/>
      <c r="AC561" s="164"/>
      <c r="AD561" s="164"/>
      <c r="AE561" s="164"/>
      <c r="AF561" s="164"/>
      <c r="AG561" s="164"/>
    </row>
    <row r="562" spans="1:33" s="163" customFormat="1" x14ac:dyDescent="0.2">
      <c r="A562" s="509"/>
      <c r="B562" s="483" t="s">
        <v>1559</v>
      </c>
      <c r="C562" s="511"/>
      <c r="D562" s="512">
        <v>0</v>
      </c>
      <c r="E562" s="505">
        <v>395000</v>
      </c>
      <c r="F562" s="164"/>
      <c r="G562" s="165"/>
      <c r="H562" s="164"/>
      <c r="I562" s="164"/>
      <c r="J562" s="164"/>
      <c r="K562" s="164"/>
      <c r="L562" s="164"/>
      <c r="M562" s="164"/>
      <c r="N562" s="164"/>
      <c r="O562" s="164"/>
      <c r="P562" s="164"/>
      <c r="Q562" s="164"/>
      <c r="R562" s="164"/>
      <c r="S562" s="164"/>
      <c r="T562" s="164"/>
      <c r="U562" s="164"/>
      <c r="V562" s="164"/>
      <c r="W562" s="164"/>
      <c r="X562" s="164"/>
      <c r="Y562" s="164"/>
      <c r="Z562" s="164"/>
      <c r="AA562" s="164"/>
      <c r="AB562" s="164"/>
      <c r="AC562" s="164"/>
      <c r="AD562" s="164"/>
      <c r="AE562" s="164"/>
      <c r="AF562" s="164"/>
      <c r="AG562" s="164"/>
    </row>
    <row r="563" spans="1:33" s="163" customFormat="1" x14ac:dyDescent="0.2">
      <c r="A563" s="509"/>
      <c r="B563" s="483" t="s">
        <v>1718</v>
      </c>
      <c r="C563" s="511"/>
      <c r="D563" s="512">
        <v>0</v>
      </c>
      <c r="E563" s="505">
        <f>SUM(G563/1.27)</f>
        <v>250000</v>
      </c>
      <c r="F563" s="164">
        <f>SUM(E563*0.27)</f>
        <v>67500</v>
      </c>
      <c r="G563" s="165">
        <v>317500</v>
      </c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4"/>
      <c r="U563" s="164"/>
      <c r="V563" s="164"/>
      <c r="W563" s="164"/>
      <c r="X563" s="164"/>
      <c r="Y563" s="164"/>
      <c r="Z563" s="164"/>
      <c r="AA563" s="164"/>
      <c r="AB563" s="164"/>
      <c r="AC563" s="164"/>
      <c r="AD563" s="164"/>
      <c r="AE563" s="164"/>
      <c r="AF563" s="164"/>
      <c r="AG563" s="164"/>
    </row>
    <row r="564" spans="1:33" s="163" customFormat="1" ht="25.5" x14ac:dyDescent="0.2">
      <c r="A564" s="1445"/>
      <c r="B564" s="1446" t="s">
        <v>1426</v>
      </c>
      <c r="C564" s="511"/>
      <c r="D564" s="512">
        <v>0</v>
      </c>
      <c r="E564" s="505">
        <f>SUM(G564/1.27)</f>
        <v>3695275.5905511812</v>
      </c>
      <c r="F564" s="164">
        <f>SUM(E564*0.27)</f>
        <v>997724.409448819</v>
      </c>
      <c r="G564" s="165">
        <v>4693000</v>
      </c>
      <c r="H564" s="164"/>
      <c r="I564" s="164"/>
      <c r="J564" s="164"/>
      <c r="K564" s="164"/>
      <c r="L564" s="164"/>
      <c r="M564" s="164"/>
      <c r="N564" s="164"/>
      <c r="O564" s="164"/>
      <c r="P564" s="164"/>
      <c r="Q564" s="164"/>
      <c r="R564" s="164"/>
      <c r="S564" s="164"/>
      <c r="T564" s="164"/>
      <c r="U564" s="164"/>
      <c r="V564" s="164"/>
      <c r="W564" s="164"/>
      <c r="X564" s="164"/>
      <c r="Y564" s="164"/>
      <c r="Z564" s="164"/>
      <c r="AA564" s="164"/>
      <c r="AB564" s="164"/>
      <c r="AC564" s="164"/>
      <c r="AD564" s="164"/>
      <c r="AE564" s="164"/>
      <c r="AF564" s="164"/>
      <c r="AG564" s="164"/>
    </row>
    <row r="565" spans="1:33" s="163" customFormat="1" x14ac:dyDescent="0.2">
      <c r="A565" s="509"/>
      <c r="B565" s="483" t="s">
        <v>1560</v>
      </c>
      <c r="C565" s="511"/>
      <c r="D565" s="512">
        <v>0</v>
      </c>
      <c r="E565" s="505">
        <v>30000</v>
      </c>
      <c r="F565" s="164"/>
      <c r="G565" s="165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4"/>
      <c r="U565" s="164"/>
      <c r="V565" s="164"/>
      <c r="W565" s="164"/>
      <c r="X565" s="164"/>
      <c r="Y565" s="164"/>
      <c r="Z565" s="164"/>
      <c r="AA565" s="164"/>
      <c r="AB565" s="164"/>
      <c r="AC565" s="164"/>
      <c r="AD565" s="164"/>
      <c r="AE565" s="164"/>
      <c r="AF565" s="164"/>
      <c r="AG565" s="164"/>
    </row>
    <row r="566" spans="1:33" s="163" customFormat="1" x14ac:dyDescent="0.2">
      <c r="A566" s="1445"/>
      <c r="B566" s="1446" t="s">
        <v>1419</v>
      </c>
      <c r="C566" s="511"/>
      <c r="D566" s="512">
        <v>0</v>
      </c>
      <c r="E566" s="505">
        <f>SUM(G566/1.27)</f>
        <v>2800000</v>
      </c>
      <c r="F566" s="164">
        <f>SUM(E566*0.27)</f>
        <v>756000</v>
      </c>
      <c r="G566" s="165">
        <v>3556000</v>
      </c>
      <c r="H566" s="164"/>
      <c r="I566" s="164"/>
      <c r="J566" s="164"/>
      <c r="K566" s="164"/>
      <c r="L566" s="164"/>
      <c r="M566" s="164"/>
      <c r="N566" s="164"/>
      <c r="O566" s="164"/>
      <c r="P566" s="164"/>
      <c r="Q566" s="164"/>
      <c r="R566" s="164"/>
      <c r="S566" s="164"/>
      <c r="T566" s="164"/>
      <c r="U566" s="164"/>
      <c r="V566" s="164"/>
      <c r="W566" s="164"/>
      <c r="X566" s="164"/>
      <c r="Y566" s="164"/>
      <c r="Z566" s="164"/>
      <c r="AA566" s="164"/>
      <c r="AB566" s="164"/>
      <c r="AC566" s="164"/>
      <c r="AD566" s="164"/>
      <c r="AE566" s="164"/>
      <c r="AF566" s="164"/>
      <c r="AG566" s="164"/>
    </row>
    <row r="567" spans="1:33" s="163" customFormat="1" x14ac:dyDescent="0.2">
      <c r="A567" s="509"/>
      <c r="B567" s="483" t="s">
        <v>1674</v>
      </c>
      <c r="C567" s="511"/>
      <c r="D567" s="512">
        <v>0</v>
      </c>
      <c r="E567" s="505">
        <f>SUM(G567/1.27)</f>
        <v>275000</v>
      </c>
      <c r="F567" s="164">
        <f>SUM(E567*0.27)</f>
        <v>74250</v>
      </c>
      <c r="G567" s="165">
        <v>349250</v>
      </c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4"/>
      <c r="U567" s="164"/>
      <c r="V567" s="164"/>
      <c r="W567" s="164"/>
      <c r="X567" s="164"/>
      <c r="Y567" s="164"/>
      <c r="Z567" s="164"/>
      <c r="AA567" s="164"/>
      <c r="AB567" s="164"/>
      <c r="AC567" s="164"/>
      <c r="AD567" s="164"/>
      <c r="AE567" s="164"/>
      <c r="AF567" s="164"/>
      <c r="AG567" s="164"/>
    </row>
    <row r="568" spans="1:33" s="163" customFormat="1" x14ac:dyDescent="0.2">
      <c r="A568" s="509"/>
      <c r="B568" s="483" t="s">
        <v>1153</v>
      </c>
      <c r="C568" s="511"/>
      <c r="D568" s="512">
        <v>0</v>
      </c>
      <c r="E568" s="505">
        <f t="shared" ref="E568:E579" si="7">SUM(G568/1.27)</f>
        <v>2600000</v>
      </c>
      <c r="F568" s="164">
        <f t="shared" ref="F568:F579" si="8">SUM(E568*0.27)</f>
        <v>702000</v>
      </c>
      <c r="G568" s="165">
        <v>3302000</v>
      </c>
      <c r="H568" s="164"/>
      <c r="I568" s="164"/>
      <c r="J568" s="164"/>
      <c r="K568" s="164"/>
      <c r="L568" s="164"/>
      <c r="M568" s="164"/>
      <c r="N568" s="164"/>
      <c r="O568" s="164"/>
      <c r="P568" s="164"/>
      <c r="Q568" s="164"/>
      <c r="R568" s="164"/>
      <c r="S568" s="164"/>
      <c r="T568" s="164"/>
      <c r="U568" s="164"/>
      <c r="V568" s="164"/>
      <c r="W568" s="164"/>
      <c r="X568" s="164"/>
      <c r="Y568" s="164"/>
      <c r="Z568" s="164"/>
      <c r="AA568" s="164"/>
      <c r="AB568" s="164"/>
      <c r="AC568" s="164"/>
      <c r="AD568" s="164"/>
      <c r="AE568" s="164"/>
      <c r="AF568" s="164"/>
      <c r="AG568" s="164"/>
    </row>
    <row r="569" spans="1:33" s="163" customFormat="1" x14ac:dyDescent="0.2">
      <c r="A569" s="509"/>
      <c r="B569" s="483" t="s">
        <v>1163</v>
      </c>
      <c r="C569" s="511"/>
      <c r="D569" s="512">
        <v>0</v>
      </c>
      <c r="E569" s="505">
        <f t="shared" si="7"/>
        <v>3937007.874015748</v>
      </c>
      <c r="F569" s="164">
        <f t="shared" si="8"/>
        <v>1062992.125984252</v>
      </c>
      <c r="G569" s="165">
        <v>5000000</v>
      </c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4"/>
      <c r="U569" s="164"/>
      <c r="V569" s="164"/>
      <c r="W569" s="164"/>
      <c r="X569" s="164"/>
      <c r="Y569" s="164"/>
      <c r="Z569" s="164"/>
      <c r="AA569" s="164"/>
      <c r="AB569" s="164"/>
      <c r="AC569" s="164"/>
      <c r="AD569" s="164"/>
      <c r="AE569" s="164"/>
      <c r="AF569" s="164"/>
      <c r="AG569" s="164"/>
    </row>
    <row r="570" spans="1:33" s="163" customFormat="1" x14ac:dyDescent="0.2">
      <c r="A570" s="509"/>
      <c r="B570" s="483" t="s">
        <v>1574</v>
      </c>
      <c r="C570" s="511"/>
      <c r="D570" s="512">
        <v>0</v>
      </c>
      <c r="E570" s="505">
        <f t="shared" si="7"/>
        <v>4265605.5118110236</v>
      </c>
      <c r="F570" s="164">
        <f t="shared" si="8"/>
        <v>1151713.4881889764</v>
      </c>
      <c r="G570" s="165">
        <v>5417319</v>
      </c>
      <c r="H570" s="164"/>
      <c r="I570" s="164"/>
      <c r="J570" s="164"/>
      <c r="K570" s="164"/>
      <c r="L570" s="164"/>
      <c r="M570" s="164"/>
      <c r="N570" s="164"/>
      <c r="O570" s="164"/>
      <c r="P570" s="164"/>
      <c r="Q570" s="164"/>
      <c r="R570" s="164"/>
      <c r="S570" s="164"/>
      <c r="T570" s="164"/>
      <c r="U570" s="164"/>
      <c r="V570" s="164"/>
      <c r="W570" s="164"/>
      <c r="X570" s="164"/>
      <c r="Y570" s="164"/>
      <c r="Z570" s="164"/>
      <c r="AA570" s="164"/>
      <c r="AB570" s="164"/>
      <c r="AC570" s="164"/>
      <c r="AD570" s="164"/>
      <c r="AE570" s="164"/>
      <c r="AF570" s="164"/>
      <c r="AG570" s="164"/>
    </row>
    <row r="571" spans="1:33" s="191" customFormat="1" ht="25.5" x14ac:dyDescent="0.2">
      <c r="A571" s="509"/>
      <c r="B571" s="483" t="s">
        <v>1591</v>
      </c>
      <c r="C571" s="511"/>
      <c r="D571" s="512">
        <v>0</v>
      </c>
      <c r="E571" s="505">
        <f t="shared" si="7"/>
        <v>540000</v>
      </c>
      <c r="F571" s="165">
        <f t="shared" si="8"/>
        <v>145800</v>
      </c>
      <c r="G571" s="165">
        <v>685800</v>
      </c>
      <c r="H571" s="165"/>
      <c r="I571" s="165"/>
      <c r="J571" s="165"/>
      <c r="K571" s="165"/>
      <c r="L571" s="165"/>
      <c r="M571" s="165"/>
      <c r="N571" s="165"/>
      <c r="O571" s="165"/>
      <c r="P571" s="165"/>
      <c r="Q571" s="165"/>
      <c r="R571" s="165"/>
      <c r="S571" s="165"/>
      <c r="T571" s="165"/>
      <c r="U571" s="165"/>
      <c r="V571" s="165"/>
      <c r="W571" s="165"/>
      <c r="X571" s="165"/>
      <c r="Y571" s="165"/>
      <c r="Z571" s="165"/>
      <c r="AA571" s="165"/>
      <c r="AB571" s="165"/>
      <c r="AC571" s="165"/>
      <c r="AD571" s="165"/>
      <c r="AE571" s="165"/>
      <c r="AF571" s="165"/>
      <c r="AG571" s="165"/>
    </row>
    <row r="572" spans="1:33" s="191" customFormat="1" x14ac:dyDescent="0.2">
      <c r="A572" s="509"/>
      <c r="B572" s="483" t="s">
        <v>1592</v>
      </c>
      <c r="C572" s="511"/>
      <c r="D572" s="512">
        <v>0</v>
      </c>
      <c r="E572" s="505">
        <f t="shared" si="7"/>
        <v>1420000</v>
      </c>
      <c r="F572" s="165">
        <f t="shared" si="8"/>
        <v>383400</v>
      </c>
      <c r="G572" s="165">
        <v>1803400</v>
      </c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5"/>
      <c r="U572" s="165"/>
      <c r="V572" s="165"/>
      <c r="W572" s="165"/>
      <c r="X572" s="165"/>
      <c r="Y572" s="165"/>
      <c r="Z572" s="165"/>
      <c r="AA572" s="165"/>
      <c r="AB572" s="165"/>
      <c r="AC572" s="165"/>
      <c r="AD572" s="165"/>
      <c r="AE572" s="165"/>
      <c r="AF572" s="165"/>
      <c r="AG572" s="165"/>
    </row>
    <row r="573" spans="1:33" s="191" customFormat="1" x14ac:dyDescent="0.2">
      <c r="A573" s="509"/>
      <c r="B573" s="483" t="s">
        <v>1720</v>
      </c>
      <c r="C573" s="511"/>
      <c r="D573" s="512">
        <v>0</v>
      </c>
      <c r="E573" s="505">
        <f t="shared" si="7"/>
        <v>151750.39370078739</v>
      </c>
      <c r="F573" s="165">
        <f t="shared" si="8"/>
        <v>40972.606299212595</v>
      </c>
      <c r="G573" s="165">
        <v>192723</v>
      </c>
      <c r="H573" s="165"/>
      <c r="I573" s="165"/>
      <c r="J573" s="165"/>
      <c r="K573" s="165"/>
      <c r="L573" s="165"/>
      <c r="M573" s="165"/>
      <c r="N573" s="165"/>
      <c r="O573" s="165"/>
      <c r="P573" s="165"/>
      <c r="Q573" s="165"/>
      <c r="R573" s="165"/>
      <c r="S573" s="165"/>
      <c r="T573" s="165"/>
      <c r="U573" s="165"/>
      <c r="V573" s="165"/>
      <c r="W573" s="165"/>
      <c r="X573" s="165"/>
      <c r="Y573" s="165"/>
      <c r="Z573" s="165"/>
      <c r="AA573" s="165"/>
      <c r="AB573" s="165"/>
      <c r="AC573" s="165"/>
      <c r="AD573" s="165"/>
      <c r="AE573" s="165"/>
      <c r="AF573" s="165"/>
      <c r="AG573" s="165"/>
    </row>
    <row r="574" spans="1:33" s="191" customFormat="1" x14ac:dyDescent="0.2">
      <c r="A574" s="509"/>
      <c r="B574" s="483" t="s">
        <v>1721</v>
      </c>
      <c r="C574" s="511"/>
      <c r="D574" s="512">
        <v>0</v>
      </c>
      <c r="E574" s="505">
        <f t="shared" si="7"/>
        <v>102362.20472440944</v>
      </c>
      <c r="F574" s="165">
        <f t="shared" si="8"/>
        <v>27637.79527559055</v>
      </c>
      <c r="G574" s="165">
        <v>130000</v>
      </c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5"/>
      <c r="U574" s="165"/>
      <c r="V574" s="165"/>
      <c r="W574" s="165"/>
      <c r="X574" s="165"/>
      <c r="Y574" s="165"/>
      <c r="Z574" s="165"/>
      <c r="AA574" s="165"/>
      <c r="AB574" s="165"/>
      <c r="AC574" s="165"/>
      <c r="AD574" s="165"/>
      <c r="AE574" s="165"/>
      <c r="AF574" s="165"/>
      <c r="AG574" s="165"/>
    </row>
    <row r="575" spans="1:33" s="191" customFormat="1" x14ac:dyDescent="0.2">
      <c r="A575" s="509"/>
      <c r="B575" s="483" t="s">
        <v>1722</v>
      </c>
      <c r="C575" s="511"/>
      <c r="D575" s="512">
        <v>0</v>
      </c>
      <c r="E575" s="505">
        <f t="shared" si="7"/>
        <v>157480.31496062991</v>
      </c>
      <c r="F575" s="165">
        <f t="shared" si="8"/>
        <v>42519.685039370081</v>
      </c>
      <c r="G575" s="165">
        <v>200000</v>
      </c>
      <c r="H575" s="165"/>
      <c r="I575" s="165"/>
      <c r="J575" s="165"/>
      <c r="K575" s="165"/>
      <c r="L575" s="165"/>
      <c r="M575" s="165"/>
      <c r="N575" s="165"/>
      <c r="O575" s="165"/>
      <c r="P575" s="165"/>
      <c r="Q575" s="165"/>
      <c r="R575" s="165"/>
      <c r="S575" s="165"/>
      <c r="T575" s="165"/>
      <c r="U575" s="165"/>
      <c r="V575" s="165"/>
      <c r="W575" s="165"/>
      <c r="X575" s="165"/>
      <c r="Y575" s="165"/>
      <c r="Z575" s="165"/>
      <c r="AA575" s="165"/>
      <c r="AB575" s="165"/>
      <c r="AC575" s="165"/>
      <c r="AD575" s="165"/>
      <c r="AE575" s="165"/>
      <c r="AF575" s="165"/>
      <c r="AG575" s="165"/>
    </row>
    <row r="576" spans="1:33" s="191" customFormat="1" x14ac:dyDescent="0.2">
      <c r="A576" s="509"/>
      <c r="B576" s="483" t="s">
        <v>1726</v>
      </c>
      <c r="C576" s="511"/>
      <c r="D576" s="512">
        <v>0</v>
      </c>
      <c r="E576" s="505">
        <f t="shared" si="7"/>
        <v>480314.96062992123</v>
      </c>
      <c r="F576" s="165">
        <f t="shared" si="8"/>
        <v>129685.03937007874</v>
      </c>
      <c r="G576" s="165">
        <v>610000</v>
      </c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5"/>
      <c r="U576" s="165"/>
      <c r="V576" s="165"/>
      <c r="W576" s="165"/>
      <c r="X576" s="165"/>
      <c r="Y576" s="165"/>
      <c r="Z576" s="165"/>
      <c r="AA576" s="165"/>
      <c r="AB576" s="165"/>
      <c r="AC576" s="165"/>
      <c r="AD576" s="165"/>
      <c r="AE576" s="165"/>
      <c r="AF576" s="165"/>
      <c r="AG576" s="165"/>
    </row>
    <row r="577" spans="1:33 16384:16384" s="191" customFormat="1" x14ac:dyDescent="0.2">
      <c r="A577" s="509"/>
      <c r="B577" s="483" t="s">
        <v>1723</v>
      </c>
      <c r="C577" s="511"/>
      <c r="D577" s="512">
        <v>0</v>
      </c>
      <c r="E577" s="505">
        <f t="shared" si="7"/>
        <v>786885.03937007871</v>
      </c>
      <c r="F577" s="165">
        <f t="shared" si="8"/>
        <v>212458.96062992126</v>
      </c>
      <c r="G577" s="165">
        <v>999344</v>
      </c>
      <c r="H577" s="165"/>
      <c r="I577" s="165"/>
      <c r="J577" s="165"/>
      <c r="K577" s="165"/>
      <c r="L577" s="165"/>
      <c r="M577" s="165"/>
      <c r="N577" s="165"/>
      <c r="O577" s="165"/>
      <c r="P577" s="165"/>
      <c r="Q577" s="165"/>
      <c r="R577" s="165"/>
      <c r="S577" s="165"/>
      <c r="T577" s="165"/>
      <c r="U577" s="165"/>
      <c r="V577" s="165"/>
      <c r="W577" s="165"/>
      <c r="X577" s="165"/>
      <c r="Y577" s="165"/>
      <c r="Z577" s="165"/>
      <c r="AA577" s="165"/>
      <c r="AB577" s="165"/>
      <c r="AC577" s="165"/>
      <c r="AD577" s="165"/>
      <c r="AE577" s="165"/>
      <c r="AF577" s="165"/>
      <c r="AG577" s="165"/>
      <c r="XFD577" s="1461">
        <f>SUM(G577:XFC577)</f>
        <v>999344</v>
      </c>
    </row>
    <row r="578" spans="1:33 16384:16384" s="191" customFormat="1" x14ac:dyDescent="0.2">
      <c r="A578" s="509"/>
      <c r="B578" s="483" t="s">
        <v>1730</v>
      </c>
      <c r="C578" s="511"/>
      <c r="D578" s="512">
        <v>0</v>
      </c>
      <c r="E578" s="505">
        <f t="shared" si="7"/>
        <v>1195464.5669291338</v>
      </c>
      <c r="F578" s="165">
        <f t="shared" si="8"/>
        <v>322775.43307086616</v>
      </c>
      <c r="G578" s="165">
        <v>1518240</v>
      </c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5"/>
      <c r="U578" s="165"/>
      <c r="V578" s="165"/>
      <c r="W578" s="165"/>
      <c r="X578" s="165"/>
      <c r="Y578" s="165"/>
      <c r="Z578" s="165"/>
      <c r="AA578" s="165"/>
      <c r="AB578" s="165"/>
      <c r="AC578" s="165"/>
      <c r="AD578" s="165"/>
      <c r="AE578" s="165"/>
      <c r="AF578" s="165"/>
      <c r="AG578" s="165"/>
      <c r="XFD578" s="1461"/>
    </row>
    <row r="579" spans="1:33 16384:16384" s="191" customFormat="1" x14ac:dyDescent="0.2">
      <c r="A579" s="509"/>
      <c r="B579" s="483" t="s">
        <v>1727</v>
      </c>
      <c r="C579" s="511"/>
      <c r="D579" s="512">
        <v>0</v>
      </c>
      <c r="E579" s="505">
        <f t="shared" si="7"/>
        <v>350800</v>
      </c>
      <c r="F579" s="165">
        <f t="shared" si="8"/>
        <v>94716</v>
      </c>
      <c r="G579" s="165">
        <v>445516</v>
      </c>
      <c r="H579" s="165"/>
      <c r="I579" s="165"/>
      <c r="J579" s="165"/>
      <c r="K579" s="165"/>
      <c r="L579" s="165"/>
      <c r="M579" s="165"/>
      <c r="N579" s="165"/>
      <c r="O579" s="165"/>
      <c r="P579" s="165"/>
      <c r="Q579" s="165"/>
      <c r="R579" s="165"/>
      <c r="S579" s="165"/>
      <c r="T579" s="165"/>
      <c r="U579" s="165"/>
      <c r="V579" s="165"/>
      <c r="W579" s="165"/>
      <c r="X579" s="165"/>
      <c r="Y579" s="165"/>
      <c r="Z579" s="165"/>
      <c r="AA579" s="165"/>
      <c r="AB579" s="165"/>
      <c r="AC579" s="165"/>
      <c r="AD579" s="165"/>
      <c r="AE579" s="165"/>
      <c r="AF579" s="165"/>
      <c r="AG579" s="165"/>
      <c r="XFD579" s="1461"/>
    </row>
    <row r="580" spans="1:33 16384:16384" s="163" customFormat="1" x14ac:dyDescent="0.2">
      <c r="A580" s="509"/>
      <c r="B580" s="483" t="s">
        <v>1565</v>
      </c>
      <c r="C580" s="511"/>
      <c r="D580" s="512">
        <v>0</v>
      </c>
      <c r="E580" s="505">
        <v>7000000</v>
      </c>
      <c r="F580" s="164"/>
      <c r="G580" s="165">
        <v>7000000</v>
      </c>
      <c r="H580" s="164"/>
      <c r="I580" s="164"/>
      <c r="J580" s="164"/>
      <c r="K580" s="164"/>
      <c r="L580" s="164"/>
      <c r="M580" s="164"/>
      <c r="N580" s="164"/>
      <c r="O580" s="164"/>
      <c r="P580" s="164"/>
      <c r="Q580" s="164"/>
      <c r="R580" s="164"/>
      <c r="S580" s="164"/>
      <c r="T580" s="164"/>
      <c r="U580" s="164"/>
      <c r="V580" s="164"/>
      <c r="W580" s="164"/>
      <c r="X580" s="164"/>
      <c r="Y580" s="164"/>
      <c r="Z580" s="164"/>
      <c r="AA580" s="164"/>
      <c r="AB580" s="164"/>
      <c r="AC580" s="164"/>
      <c r="AD580" s="164"/>
      <c r="AE580" s="164"/>
      <c r="AF580" s="164"/>
      <c r="AG580" s="164"/>
    </row>
    <row r="581" spans="1:33 16384:16384" s="163" customFormat="1" x14ac:dyDescent="0.2">
      <c r="A581" s="513"/>
      <c r="B581" s="483" t="s">
        <v>1037</v>
      </c>
      <c r="C581" s="514"/>
      <c r="D581" s="508">
        <v>1500000</v>
      </c>
      <c r="E581" s="505">
        <v>1500000</v>
      </c>
      <c r="F581" s="164"/>
      <c r="G581" s="165">
        <v>1500000</v>
      </c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4"/>
      <c r="U581" s="164"/>
      <c r="V581" s="164"/>
      <c r="W581" s="164"/>
      <c r="X581" s="164"/>
      <c r="Y581" s="164"/>
      <c r="Z581" s="164"/>
      <c r="AA581" s="164"/>
      <c r="AB581" s="164"/>
      <c r="AC581" s="164"/>
      <c r="AD581" s="164"/>
      <c r="AE581" s="164"/>
      <c r="AF581" s="164"/>
      <c r="AG581" s="164"/>
    </row>
    <row r="582" spans="1:33 16384:16384" x14ac:dyDescent="0.2">
      <c r="A582" s="493">
        <v>205</v>
      </c>
      <c r="B582" s="240" t="s">
        <v>1038</v>
      </c>
      <c r="C582" s="237" t="s">
        <v>1039</v>
      </c>
      <c r="D582" s="238"/>
      <c r="E582" s="515"/>
    </row>
    <row r="583" spans="1:33 16384:16384" x14ac:dyDescent="0.2">
      <c r="A583" s="493">
        <v>206</v>
      </c>
      <c r="B583" s="240" t="s">
        <v>1040</v>
      </c>
      <c r="C583" s="237" t="s">
        <v>1041</v>
      </c>
      <c r="D583" s="238"/>
      <c r="E583" s="515">
        <f>SUM(E584)</f>
        <v>417401.57480314962</v>
      </c>
    </row>
    <row r="584" spans="1:33 16384:16384" x14ac:dyDescent="0.2">
      <c r="A584" s="504"/>
      <c r="B584" s="385" t="s">
        <v>1440</v>
      </c>
      <c r="C584" s="273"/>
      <c r="D584" s="384"/>
      <c r="E584" s="505">
        <f>SUM(G584/1.27)</f>
        <v>417401.57480314962</v>
      </c>
      <c r="F584" s="137">
        <f>SUM(E584*0.27)</f>
        <v>112698.42519685041</v>
      </c>
      <c r="G584" s="136">
        <v>530100</v>
      </c>
    </row>
    <row r="585" spans="1:33 16384:16384" x14ac:dyDescent="0.2">
      <c r="A585" s="493">
        <v>207</v>
      </c>
      <c r="B585" s="240" t="s">
        <v>1042</v>
      </c>
      <c r="C585" s="237" t="s">
        <v>1043</v>
      </c>
      <c r="D585" s="284"/>
      <c r="E585" s="494"/>
    </row>
    <row r="586" spans="1:33 16384:16384" x14ac:dyDescent="0.2">
      <c r="A586" s="493">
        <v>208</v>
      </c>
      <c r="B586" s="240" t="s">
        <v>1044</v>
      </c>
      <c r="C586" s="237" t="s">
        <v>1045</v>
      </c>
      <c r="D586" s="284"/>
      <c r="E586" s="494"/>
    </row>
    <row r="587" spans="1:33 16384:16384" x14ac:dyDescent="0.2">
      <c r="A587" s="493">
        <v>209</v>
      </c>
      <c r="B587" s="240" t="s">
        <v>1046</v>
      </c>
      <c r="C587" s="237" t="s">
        <v>1047</v>
      </c>
      <c r="D587" s="284"/>
      <c r="E587" s="494">
        <f>SUM(F550:F586)</f>
        <v>32561556.307086613</v>
      </c>
    </row>
    <row r="588" spans="1:33 16384:16384" ht="26.25" customHeight="1" thickBot="1" x14ac:dyDescent="0.25">
      <c r="A588" s="500">
        <v>210</v>
      </c>
      <c r="B588" s="501" t="s">
        <v>1645</v>
      </c>
      <c r="C588" s="501" t="s">
        <v>1048</v>
      </c>
      <c r="D588" s="502">
        <f>SUM(D550,D553,D582,D583,D585,D586,D587)</f>
        <v>112382000</v>
      </c>
      <c r="E588" s="503">
        <f>SUM(E550,E553,E582,E583,E585,E586,E587)</f>
        <v>162084913</v>
      </c>
    </row>
    <row r="589" spans="1:33 16384:16384" s="193" customFormat="1" ht="14.25" thickTop="1" thickBot="1" x14ac:dyDescent="0.25">
      <c r="A589" s="222"/>
      <c r="B589" s="213"/>
      <c r="C589" s="213"/>
      <c r="D589" s="214"/>
      <c r="E589" s="214"/>
      <c r="F589" s="192"/>
      <c r="G589" s="37"/>
      <c r="H589" s="192"/>
      <c r="I589" s="192"/>
      <c r="J589" s="192"/>
      <c r="K589" s="192"/>
      <c r="L589" s="192"/>
      <c r="M589" s="192"/>
      <c r="N589" s="192"/>
      <c r="O589" s="192"/>
      <c r="P589" s="192"/>
      <c r="Q589" s="192"/>
      <c r="R589" s="192"/>
      <c r="S589" s="192"/>
      <c r="T589" s="192"/>
      <c r="U589" s="192"/>
      <c r="V589" s="192"/>
      <c r="W589" s="192"/>
      <c r="X589" s="192"/>
      <c r="Y589" s="192"/>
      <c r="Z589" s="192"/>
      <c r="AA589" s="192"/>
      <c r="AB589" s="192"/>
      <c r="AC589" s="192"/>
      <c r="AD589" s="192"/>
      <c r="AE589" s="192"/>
      <c r="AF589" s="192"/>
      <c r="AG589" s="192"/>
    </row>
    <row r="590" spans="1:33 16384:16384" ht="13.5" thickTop="1" x14ac:dyDescent="0.2">
      <c r="A590" s="488">
        <v>211</v>
      </c>
      <c r="B590" s="489" t="s">
        <v>1049</v>
      </c>
      <c r="C590" s="490" t="s">
        <v>1050</v>
      </c>
      <c r="D590" s="491"/>
      <c r="E590" s="492">
        <f>SUM(E591:E593)</f>
        <v>24349485.433070868</v>
      </c>
    </row>
    <row r="591" spans="1:33 16384:16384" x14ac:dyDescent="0.2">
      <c r="A591" s="504"/>
      <c r="B591" s="372" t="s">
        <v>1151</v>
      </c>
      <c r="C591" s="273"/>
      <c r="D591" s="383"/>
      <c r="E591" s="505">
        <f>SUM(G591/1.27)</f>
        <v>787401.57480314956</v>
      </c>
      <c r="F591" s="165">
        <f>SUM(E591*0.27)</f>
        <v>212598.42519685038</v>
      </c>
      <c r="G591" s="136">
        <v>1000000</v>
      </c>
    </row>
    <row r="592" spans="1:33 16384:16384" s="140" customFormat="1" x14ac:dyDescent="0.2">
      <c r="A592" s="506"/>
      <c r="B592" s="372" t="s">
        <v>1654</v>
      </c>
      <c r="C592" s="373"/>
      <c r="D592" s="384"/>
      <c r="E592" s="505">
        <f>SUM(G592/1.27)</f>
        <v>19275733.858267717</v>
      </c>
      <c r="F592" s="165">
        <f>SUM(E592*0.27)</f>
        <v>5204448.1417322839</v>
      </c>
      <c r="G592" s="136">
        <v>24480182</v>
      </c>
      <c r="H592" s="137"/>
      <c r="I592" s="137"/>
      <c r="J592" s="137"/>
      <c r="K592" s="137"/>
      <c r="L592" s="137"/>
      <c r="M592" s="137"/>
      <c r="N592" s="137"/>
      <c r="O592" s="137"/>
      <c r="P592" s="137"/>
      <c r="Q592" s="137"/>
      <c r="R592" s="137"/>
      <c r="S592" s="137"/>
      <c r="T592" s="137"/>
      <c r="U592" s="137"/>
      <c r="V592" s="137"/>
      <c r="W592" s="137"/>
      <c r="X592" s="137"/>
      <c r="Y592" s="137"/>
      <c r="Z592" s="137"/>
      <c r="AA592" s="137"/>
      <c r="AB592" s="137"/>
      <c r="AC592" s="137"/>
      <c r="AD592" s="137"/>
      <c r="AE592" s="137"/>
      <c r="AF592" s="137"/>
      <c r="AG592" s="137"/>
    </row>
    <row r="593" spans="1:33" s="140" customFormat="1" x14ac:dyDescent="0.2">
      <c r="A593" s="506"/>
      <c r="B593" s="372" t="s">
        <v>1773</v>
      </c>
      <c r="C593" s="373"/>
      <c r="D593" s="384"/>
      <c r="E593" s="505">
        <v>4286350</v>
      </c>
      <c r="F593" s="165">
        <v>4286350</v>
      </c>
      <c r="G593" s="136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</row>
    <row r="594" spans="1:33" x14ac:dyDescent="0.2">
      <c r="A594" s="493">
        <v>212</v>
      </c>
      <c r="B594" s="240" t="s">
        <v>1051</v>
      </c>
      <c r="C594" s="237" t="s">
        <v>1052</v>
      </c>
      <c r="D594" s="284"/>
      <c r="E594" s="494"/>
    </row>
    <row r="595" spans="1:33" x14ac:dyDescent="0.2">
      <c r="A595" s="493">
        <v>213</v>
      </c>
      <c r="B595" s="240" t="s">
        <v>1053</v>
      </c>
      <c r="C595" s="237" t="s">
        <v>1054</v>
      </c>
      <c r="D595" s="284"/>
      <c r="E595" s="494"/>
    </row>
    <row r="596" spans="1:33" x14ac:dyDescent="0.2">
      <c r="A596" s="493">
        <v>214</v>
      </c>
      <c r="B596" s="240" t="s">
        <v>1055</v>
      </c>
      <c r="C596" s="237" t="s">
        <v>1056</v>
      </c>
      <c r="D596" s="284"/>
      <c r="E596" s="494">
        <f>SUM(F591:F592)</f>
        <v>5417046.5669291345</v>
      </c>
    </row>
    <row r="597" spans="1:33" s="174" customFormat="1" ht="27" customHeight="1" thickBot="1" x14ac:dyDescent="0.25">
      <c r="A597" s="500">
        <v>215</v>
      </c>
      <c r="B597" s="501" t="s">
        <v>1644</v>
      </c>
      <c r="C597" s="501" t="s">
        <v>1058</v>
      </c>
      <c r="D597" s="502">
        <f>SUM(D590,D594:D596)</f>
        <v>0</v>
      </c>
      <c r="E597" s="503">
        <f>SUM(E590,E594,E595,E596)</f>
        <v>29766532.000000004</v>
      </c>
      <c r="F597" s="172"/>
      <c r="G597" s="173"/>
      <c r="H597" s="172"/>
      <c r="I597" s="172"/>
      <c r="J597" s="172"/>
      <c r="K597" s="172"/>
      <c r="L597" s="172"/>
      <c r="M597" s="172"/>
      <c r="N597" s="172"/>
      <c r="O597" s="172"/>
      <c r="P597" s="172"/>
      <c r="Q597" s="172"/>
      <c r="R597" s="172"/>
      <c r="S597" s="172"/>
      <c r="T597" s="172"/>
      <c r="U597" s="172"/>
      <c r="V597" s="172"/>
      <c r="W597" s="172"/>
      <c r="X597" s="172"/>
      <c r="Y597" s="172"/>
      <c r="Z597" s="172"/>
      <c r="AA597" s="172"/>
      <c r="AB597" s="172"/>
      <c r="AC597" s="172"/>
      <c r="AD597" s="172"/>
      <c r="AE597" s="172"/>
      <c r="AF597" s="172"/>
      <c r="AG597" s="172"/>
    </row>
    <row r="598" spans="1:33" s="205" customFormat="1" ht="14.25" thickTop="1" thickBot="1" x14ac:dyDescent="0.25">
      <c r="A598" s="222"/>
      <c r="B598" s="213"/>
      <c r="C598" s="213"/>
      <c r="D598" s="214"/>
      <c r="E598" s="214"/>
      <c r="F598" s="203"/>
      <c r="G598" s="204"/>
      <c r="H598" s="203"/>
      <c r="I598" s="203"/>
      <c r="J598" s="203"/>
      <c r="K598" s="203"/>
      <c r="L598" s="203"/>
      <c r="M598" s="203"/>
      <c r="N598" s="203"/>
      <c r="O598" s="203"/>
      <c r="P598" s="203"/>
      <c r="Q598" s="203"/>
      <c r="R598" s="203"/>
      <c r="S598" s="203"/>
      <c r="T598" s="203"/>
      <c r="U598" s="203"/>
      <c r="V598" s="203"/>
      <c r="W598" s="203"/>
      <c r="X598" s="203"/>
      <c r="Y598" s="203"/>
      <c r="Z598" s="203"/>
      <c r="AA598" s="203"/>
      <c r="AB598" s="203"/>
      <c r="AC598" s="203"/>
      <c r="AD598" s="203"/>
      <c r="AE598" s="203"/>
      <c r="AF598" s="203"/>
      <c r="AG598" s="203"/>
    </row>
    <row r="599" spans="1:33" ht="26.25" thickTop="1" x14ac:dyDescent="0.2">
      <c r="A599" s="488">
        <v>216</v>
      </c>
      <c r="B599" s="489" t="s">
        <v>1059</v>
      </c>
      <c r="C599" s="490" t="s">
        <v>1060</v>
      </c>
      <c r="D599" s="491"/>
      <c r="E599" s="492"/>
    </row>
    <row r="600" spans="1:33" ht="25.5" x14ac:dyDescent="0.2">
      <c r="A600" s="493">
        <v>217</v>
      </c>
      <c r="B600" s="240" t="s">
        <v>1506</v>
      </c>
      <c r="C600" s="237" t="s">
        <v>1061</v>
      </c>
      <c r="D600" s="284"/>
      <c r="E600" s="494"/>
    </row>
    <row r="601" spans="1:33" hidden="1" x14ac:dyDescent="0.2">
      <c r="A601" s="495">
        <v>218</v>
      </c>
      <c r="B601" s="385" t="s">
        <v>76</v>
      </c>
      <c r="C601" s="376" t="s">
        <v>1061</v>
      </c>
      <c r="D601" s="338"/>
      <c r="E601" s="496"/>
    </row>
    <row r="602" spans="1:33" hidden="1" x14ac:dyDescent="0.2">
      <c r="A602" s="495">
        <v>219</v>
      </c>
      <c r="B602" s="385" t="s">
        <v>79</v>
      </c>
      <c r="C602" s="376" t="s">
        <v>1061</v>
      </c>
      <c r="D602" s="338"/>
      <c r="E602" s="496"/>
    </row>
    <row r="603" spans="1:33" ht="25.5" hidden="1" x14ac:dyDescent="0.2">
      <c r="A603" s="495">
        <v>220</v>
      </c>
      <c r="B603" s="385" t="s">
        <v>82</v>
      </c>
      <c r="C603" s="376" t="s">
        <v>1061</v>
      </c>
      <c r="D603" s="338"/>
      <c r="E603" s="496"/>
    </row>
    <row r="604" spans="1:33" hidden="1" x14ac:dyDescent="0.2">
      <c r="A604" s="495">
        <v>221</v>
      </c>
      <c r="B604" s="385" t="s">
        <v>85</v>
      </c>
      <c r="C604" s="376" t="s">
        <v>1061</v>
      </c>
      <c r="D604" s="338"/>
      <c r="E604" s="496"/>
    </row>
    <row r="605" spans="1:33" hidden="1" x14ac:dyDescent="0.2">
      <c r="A605" s="495">
        <v>222</v>
      </c>
      <c r="B605" s="385" t="s">
        <v>88</v>
      </c>
      <c r="C605" s="376" t="s">
        <v>1061</v>
      </c>
      <c r="D605" s="338"/>
      <c r="E605" s="496"/>
    </row>
    <row r="606" spans="1:33" hidden="1" x14ac:dyDescent="0.2">
      <c r="A606" s="495">
        <v>223</v>
      </c>
      <c r="B606" s="385" t="s">
        <v>91</v>
      </c>
      <c r="C606" s="376" t="s">
        <v>1061</v>
      </c>
      <c r="D606" s="338"/>
      <c r="E606" s="496"/>
    </row>
    <row r="607" spans="1:33" hidden="1" x14ac:dyDescent="0.2">
      <c r="A607" s="495">
        <v>224</v>
      </c>
      <c r="B607" s="385" t="s">
        <v>94</v>
      </c>
      <c r="C607" s="376" t="s">
        <v>1061</v>
      </c>
      <c r="D607" s="338"/>
      <c r="E607" s="496"/>
    </row>
    <row r="608" spans="1:33" hidden="1" x14ac:dyDescent="0.2">
      <c r="A608" s="495">
        <v>225</v>
      </c>
      <c r="B608" s="385" t="s">
        <v>97</v>
      </c>
      <c r="C608" s="376" t="s">
        <v>1061</v>
      </c>
      <c r="D608" s="338"/>
      <c r="E608" s="496"/>
    </row>
    <row r="609" spans="1:5" hidden="1" x14ac:dyDescent="0.2">
      <c r="A609" s="495">
        <v>226</v>
      </c>
      <c r="B609" s="385" t="s">
        <v>100</v>
      </c>
      <c r="C609" s="376" t="s">
        <v>1061</v>
      </c>
      <c r="D609" s="338"/>
      <c r="E609" s="496"/>
    </row>
    <row r="610" spans="1:5" hidden="1" x14ac:dyDescent="0.2">
      <c r="A610" s="495">
        <v>227</v>
      </c>
      <c r="B610" s="385" t="s">
        <v>103</v>
      </c>
      <c r="C610" s="376" t="s">
        <v>1061</v>
      </c>
      <c r="D610" s="338"/>
      <c r="E610" s="496"/>
    </row>
    <row r="611" spans="1:5" ht="25.5" x14ac:dyDescent="0.2">
      <c r="A611" s="493">
        <v>228</v>
      </c>
      <c r="B611" s="240" t="s">
        <v>1643</v>
      </c>
      <c r="C611" s="237" t="s">
        <v>1062</v>
      </c>
      <c r="D611" s="284"/>
      <c r="E611" s="494"/>
    </row>
    <row r="612" spans="1:5" hidden="1" x14ac:dyDescent="0.2">
      <c r="A612" s="497">
        <v>229</v>
      </c>
      <c r="B612" s="386" t="s">
        <v>76</v>
      </c>
      <c r="C612" s="387" t="s">
        <v>1062</v>
      </c>
      <c r="D612" s="388"/>
      <c r="E612" s="498"/>
    </row>
    <row r="613" spans="1:5" hidden="1" x14ac:dyDescent="0.2">
      <c r="A613" s="497">
        <v>230</v>
      </c>
      <c r="B613" s="386" t="s">
        <v>79</v>
      </c>
      <c r="C613" s="387" t="s">
        <v>1062</v>
      </c>
      <c r="D613" s="388"/>
      <c r="E613" s="498"/>
    </row>
    <row r="614" spans="1:5" ht="25.5" hidden="1" x14ac:dyDescent="0.2">
      <c r="A614" s="497">
        <v>231</v>
      </c>
      <c r="B614" s="386" t="s">
        <v>82</v>
      </c>
      <c r="C614" s="387" t="s">
        <v>1062</v>
      </c>
      <c r="D614" s="388"/>
      <c r="E614" s="498"/>
    </row>
    <row r="615" spans="1:5" hidden="1" x14ac:dyDescent="0.2">
      <c r="A615" s="497">
        <v>232</v>
      </c>
      <c r="B615" s="386" t="s">
        <v>85</v>
      </c>
      <c r="C615" s="387" t="s">
        <v>1062</v>
      </c>
      <c r="D615" s="388"/>
      <c r="E615" s="498"/>
    </row>
    <row r="616" spans="1:5" hidden="1" x14ac:dyDescent="0.2">
      <c r="A616" s="497">
        <v>233</v>
      </c>
      <c r="B616" s="386" t="s">
        <v>88</v>
      </c>
      <c r="C616" s="387" t="s">
        <v>1062</v>
      </c>
      <c r="D616" s="388"/>
      <c r="E616" s="498"/>
    </row>
    <row r="617" spans="1:5" hidden="1" x14ac:dyDescent="0.2">
      <c r="A617" s="497">
        <v>234</v>
      </c>
      <c r="B617" s="386" t="s">
        <v>91</v>
      </c>
      <c r="C617" s="387" t="s">
        <v>1062</v>
      </c>
      <c r="D617" s="388"/>
      <c r="E617" s="498"/>
    </row>
    <row r="618" spans="1:5" hidden="1" x14ac:dyDescent="0.2">
      <c r="A618" s="497">
        <v>235</v>
      </c>
      <c r="B618" s="386" t="s">
        <v>94</v>
      </c>
      <c r="C618" s="387" t="s">
        <v>1062</v>
      </c>
      <c r="D618" s="388"/>
      <c r="E618" s="498"/>
    </row>
    <row r="619" spans="1:5" hidden="1" x14ac:dyDescent="0.2">
      <c r="A619" s="497">
        <v>236</v>
      </c>
      <c r="B619" s="386" t="s">
        <v>97</v>
      </c>
      <c r="C619" s="387" t="s">
        <v>1062</v>
      </c>
      <c r="D619" s="388"/>
      <c r="E619" s="498"/>
    </row>
    <row r="620" spans="1:5" hidden="1" x14ac:dyDescent="0.2">
      <c r="A620" s="497">
        <v>237</v>
      </c>
      <c r="B620" s="386" t="s">
        <v>100</v>
      </c>
      <c r="C620" s="387" t="s">
        <v>1062</v>
      </c>
      <c r="D620" s="388"/>
      <c r="E620" s="498"/>
    </row>
    <row r="621" spans="1:5" hidden="1" x14ac:dyDescent="0.2">
      <c r="A621" s="497">
        <v>238</v>
      </c>
      <c r="B621" s="386" t="s">
        <v>103</v>
      </c>
      <c r="C621" s="387" t="s">
        <v>1062</v>
      </c>
      <c r="D621" s="388"/>
      <c r="E621" s="498"/>
    </row>
    <row r="622" spans="1:5" x14ac:dyDescent="0.2">
      <c r="A622" s="493">
        <v>239</v>
      </c>
      <c r="B622" s="240" t="s">
        <v>1508</v>
      </c>
      <c r="C622" s="237" t="s">
        <v>1063</v>
      </c>
      <c r="D622" s="284"/>
      <c r="E622" s="494">
        <v>20000</v>
      </c>
    </row>
    <row r="623" spans="1:5" hidden="1" x14ac:dyDescent="0.2">
      <c r="A623" s="497">
        <v>240</v>
      </c>
      <c r="B623" s="389" t="s">
        <v>76</v>
      </c>
      <c r="C623" s="387" t="s">
        <v>1063</v>
      </c>
      <c r="D623" s="388"/>
      <c r="E623" s="498"/>
    </row>
    <row r="624" spans="1:5" hidden="1" x14ac:dyDescent="0.2">
      <c r="A624" s="497">
        <v>241</v>
      </c>
      <c r="B624" s="389" t="s">
        <v>79</v>
      </c>
      <c r="C624" s="387" t="s">
        <v>1063</v>
      </c>
      <c r="D624" s="388"/>
      <c r="E624" s="498"/>
    </row>
    <row r="625" spans="1:5" ht="25.5" hidden="1" x14ac:dyDescent="0.2">
      <c r="A625" s="497">
        <v>242</v>
      </c>
      <c r="B625" s="389" t="s">
        <v>82</v>
      </c>
      <c r="C625" s="387" t="s">
        <v>1063</v>
      </c>
      <c r="D625" s="388"/>
      <c r="E625" s="498"/>
    </row>
    <row r="626" spans="1:5" hidden="1" x14ac:dyDescent="0.2">
      <c r="A626" s="497">
        <v>243</v>
      </c>
      <c r="B626" s="389" t="s">
        <v>85</v>
      </c>
      <c r="C626" s="387" t="s">
        <v>1063</v>
      </c>
      <c r="D626" s="388"/>
      <c r="E626" s="498"/>
    </row>
    <row r="627" spans="1:5" hidden="1" x14ac:dyDescent="0.2">
      <c r="A627" s="497">
        <v>244</v>
      </c>
      <c r="B627" s="389" t="s">
        <v>88</v>
      </c>
      <c r="C627" s="387" t="s">
        <v>1063</v>
      </c>
      <c r="D627" s="388"/>
      <c r="E627" s="498"/>
    </row>
    <row r="628" spans="1:5" hidden="1" x14ac:dyDescent="0.2">
      <c r="A628" s="497">
        <v>245</v>
      </c>
      <c r="B628" s="389" t="s">
        <v>91</v>
      </c>
      <c r="C628" s="387" t="s">
        <v>1063</v>
      </c>
      <c r="D628" s="388"/>
      <c r="E628" s="498"/>
    </row>
    <row r="629" spans="1:5" hidden="1" x14ac:dyDescent="0.2">
      <c r="A629" s="497">
        <v>246</v>
      </c>
      <c r="B629" s="389" t="s">
        <v>94</v>
      </c>
      <c r="C629" s="387" t="s">
        <v>1063</v>
      </c>
      <c r="D629" s="388"/>
      <c r="E629" s="498"/>
    </row>
    <row r="630" spans="1:5" hidden="1" x14ac:dyDescent="0.2">
      <c r="A630" s="497">
        <v>247</v>
      </c>
      <c r="B630" s="389" t="s">
        <v>97</v>
      </c>
      <c r="C630" s="387" t="s">
        <v>1063</v>
      </c>
      <c r="D630" s="388"/>
      <c r="E630" s="498"/>
    </row>
    <row r="631" spans="1:5" hidden="1" x14ac:dyDescent="0.2">
      <c r="A631" s="497">
        <v>248</v>
      </c>
      <c r="B631" s="389" t="s">
        <v>100</v>
      </c>
      <c r="C631" s="387" t="s">
        <v>1063</v>
      </c>
      <c r="D631" s="388"/>
      <c r="E631" s="498"/>
    </row>
    <row r="632" spans="1:5" hidden="1" x14ac:dyDescent="0.2">
      <c r="A632" s="497">
        <v>249</v>
      </c>
      <c r="B632" s="389" t="s">
        <v>103</v>
      </c>
      <c r="C632" s="387" t="s">
        <v>1063</v>
      </c>
      <c r="D632" s="388"/>
      <c r="E632" s="498"/>
    </row>
    <row r="633" spans="1:5" ht="25.5" x14ac:dyDescent="0.2">
      <c r="A633" s="493">
        <v>250</v>
      </c>
      <c r="B633" s="240" t="s">
        <v>1509</v>
      </c>
      <c r="C633" s="237" t="s">
        <v>1064</v>
      </c>
      <c r="D633" s="284">
        <v>1667000</v>
      </c>
      <c r="E633" s="494">
        <v>0</v>
      </c>
    </row>
    <row r="634" spans="1:5" ht="25.5" hidden="1" x14ac:dyDescent="0.2">
      <c r="A634" s="497">
        <v>251</v>
      </c>
      <c r="B634" s="389" t="s">
        <v>992</v>
      </c>
      <c r="C634" s="387" t="s">
        <v>1064</v>
      </c>
      <c r="D634" s="388"/>
      <c r="E634" s="498"/>
    </row>
    <row r="635" spans="1:5" ht="25.5" x14ac:dyDescent="0.2">
      <c r="A635" s="493">
        <v>252</v>
      </c>
      <c r="B635" s="240" t="s">
        <v>1668</v>
      </c>
      <c r="C635" s="237" t="s">
        <v>1065</v>
      </c>
      <c r="D635" s="284"/>
      <c r="E635" s="494"/>
    </row>
    <row r="636" spans="1:5" hidden="1" x14ac:dyDescent="0.2">
      <c r="A636" s="497">
        <v>253</v>
      </c>
      <c r="B636" s="389" t="s">
        <v>594</v>
      </c>
      <c r="C636" s="387" t="s">
        <v>1065</v>
      </c>
      <c r="D636" s="388"/>
      <c r="E636" s="498"/>
    </row>
    <row r="637" spans="1:5" hidden="1" x14ac:dyDescent="0.2">
      <c r="A637" s="497">
        <v>254</v>
      </c>
      <c r="B637" s="389" t="s">
        <v>596</v>
      </c>
      <c r="C637" s="387" t="s">
        <v>1065</v>
      </c>
      <c r="D637" s="388"/>
      <c r="E637" s="498"/>
    </row>
    <row r="638" spans="1:5" hidden="1" x14ac:dyDescent="0.2">
      <c r="A638" s="497">
        <v>255</v>
      </c>
      <c r="B638" s="389" t="s">
        <v>598</v>
      </c>
      <c r="C638" s="387" t="s">
        <v>1065</v>
      </c>
      <c r="D638" s="388"/>
      <c r="E638" s="498"/>
    </row>
    <row r="639" spans="1:5" hidden="1" x14ac:dyDescent="0.2">
      <c r="A639" s="497">
        <v>256</v>
      </c>
      <c r="B639" s="389" t="s">
        <v>600</v>
      </c>
      <c r="C639" s="387" t="s">
        <v>1065</v>
      </c>
      <c r="D639" s="388"/>
      <c r="E639" s="498"/>
    </row>
    <row r="640" spans="1:5" hidden="1" x14ac:dyDescent="0.2">
      <c r="A640" s="497">
        <v>257</v>
      </c>
      <c r="B640" s="389" t="s">
        <v>602</v>
      </c>
      <c r="C640" s="387" t="s">
        <v>1065</v>
      </c>
      <c r="D640" s="388"/>
      <c r="E640" s="498"/>
    </row>
    <row r="641" spans="1:5" hidden="1" x14ac:dyDescent="0.2">
      <c r="A641" s="497">
        <v>258</v>
      </c>
      <c r="B641" s="389" t="s">
        <v>604</v>
      </c>
      <c r="C641" s="387" t="s">
        <v>1065</v>
      </c>
      <c r="D641" s="388"/>
      <c r="E641" s="498"/>
    </row>
    <row r="642" spans="1:5" hidden="1" x14ac:dyDescent="0.2">
      <c r="A642" s="497">
        <v>259</v>
      </c>
      <c r="B642" s="389" t="s">
        <v>606</v>
      </c>
      <c r="C642" s="387" t="s">
        <v>1065</v>
      </c>
      <c r="D642" s="388"/>
      <c r="E642" s="498"/>
    </row>
    <row r="643" spans="1:5" hidden="1" x14ac:dyDescent="0.2">
      <c r="A643" s="497">
        <v>260</v>
      </c>
      <c r="B643" s="389" t="s">
        <v>608</v>
      </c>
      <c r="C643" s="387" t="s">
        <v>1065</v>
      </c>
      <c r="D643" s="388"/>
      <c r="E643" s="498"/>
    </row>
    <row r="644" spans="1:5" hidden="1" x14ac:dyDescent="0.2">
      <c r="A644" s="497">
        <v>261</v>
      </c>
      <c r="B644" s="389" t="s">
        <v>610</v>
      </c>
      <c r="C644" s="387" t="s">
        <v>1065</v>
      </c>
      <c r="D644" s="388"/>
      <c r="E644" s="498"/>
    </row>
    <row r="645" spans="1:5" hidden="1" x14ac:dyDescent="0.2">
      <c r="A645" s="497">
        <v>262</v>
      </c>
      <c r="B645" s="389" t="s">
        <v>612</v>
      </c>
      <c r="C645" s="387" t="s">
        <v>1065</v>
      </c>
      <c r="D645" s="388"/>
      <c r="E645" s="498"/>
    </row>
    <row r="646" spans="1:5" hidden="1" x14ac:dyDescent="0.2">
      <c r="A646" s="497">
        <v>263</v>
      </c>
      <c r="B646" s="389" t="s">
        <v>614</v>
      </c>
      <c r="C646" s="387" t="s">
        <v>1065</v>
      </c>
      <c r="D646" s="388"/>
      <c r="E646" s="498"/>
    </row>
    <row r="647" spans="1:5" x14ac:dyDescent="0.2">
      <c r="A647" s="493">
        <v>264</v>
      </c>
      <c r="B647" s="240" t="s">
        <v>1066</v>
      </c>
      <c r="C647" s="237" t="s">
        <v>1067</v>
      </c>
      <c r="D647" s="284"/>
      <c r="E647" s="494"/>
    </row>
    <row r="648" spans="1:5" x14ac:dyDescent="0.2">
      <c r="A648" s="493">
        <v>265</v>
      </c>
      <c r="B648" s="240" t="s">
        <v>1068</v>
      </c>
      <c r="C648" s="237" t="s">
        <v>1069</v>
      </c>
      <c r="D648" s="284"/>
      <c r="E648" s="494"/>
    </row>
    <row r="649" spans="1:5" x14ac:dyDescent="0.2">
      <c r="A649" s="493">
        <v>266</v>
      </c>
      <c r="B649" s="240" t="s">
        <v>1511</v>
      </c>
      <c r="C649" s="237" t="s">
        <v>1070</v>
      </c>
      <c r="D649" s="284"/>
      <c r="E649" s="494"/>
    </row>
    <row r="650" spans="1:5" hidden="1" x14ac:dyDescent="0.2">
      <c r="A650" s="497">
        <v>267</v>
      </c>
      <c r="B650" s="390" t="s">
        <v>594</v>
      </c>
      <c r="C650" s="387" t="s">
        <v>1070</v>
      </c>
      <c r="D650" s="388"/>
      <c r="E650" s="498"/>
    </row>
    <row r="651" spans="1:5" hidden="1" x14ac:dyDescent="0.2">
      <c r="A651" s="497">
        <v>268</v>
      </c>
      <c r="B651" s="390" t="s">
        <v>596</v>
      </c>
      <c r="C651" s="387" t="s">
        <v>1070</v>
      </c>
      <c r="D651" s="388"/>
      <c r="E651" s="498"/>
    </row>
    <row r="652" spans="1:5" hidden="1" x14ac:dyDescent="0.2">
      <c r="A652" s="497">
        <v>269</v>
      </c>
      <c r="B652" s="390" t="s">
        <v>598</v>
      </c>
      <c r="C652" s="387" t="s">
        <v>1070</v>
      </c>
      <c r="D652" s="388"/>
      <c r="E652" s="498"/>
    </row>
    <row r="653" spans="1:5" hidden="1" x14ac:dyDescent="0.2">
      <c r="A653" s="497">
        <v>270</v>
      </c>
      <c r="B653" s="390" t="s">
        <v>600</v>
      </c>
      <c r="C653" s="387" t="s">
        <v>1070</v>
      </c>
      <c r="D653" s="388"/>
      <c r="E653" s="499"/>
    </row>
    <row r="654" spans="1:5" hidden="1" x14ac:dyDescent="0.2">
      <c r="A654" s="497">
        <v>271</v>
      </c>
      <c r="B654" s="390" t="s">
        <v>602</v>
      </c>
      <c r="C654" s="387" t="s">
        <v>1070</v>
      </c>
      <c r="D654" s="388"/>
      <c r="E654" s="498"/>
    </row>
    <row r="655" spans="1:5" hidden="1" x14ac:dyDescent="0.2">
      <c r="A655" s="497">
        <v>272</v>
      </c>
      <c r="B655" s="390" t="s">
        <v>604</v>
      </c>
      <c r="C655" s="387" t="s">
        <v>1070</v>
      </c>
      <c r="D655" s="388"/>
      <c r="E655" s="498"/>
    </row>
    <row r="656" spans="1:5" hidden="1" x14ac:dyDescent="0.2">
      <c r="A656" s="497">
        <v>273</v>
      </c>
      <c r="B656" s="390" t="s">
        <v>606</v>
      </c>
      <c r="C656" s="387" t="s">
        <v>1070</v>
      </c>
      <c r="D656" s="388"/>
      <c r="E656" s="498"/>
    </row>
    <row r="657" spans="1:33" hidden="1" x14ac:dyDescent="0.2">
      <c r="A657" s="497">
        <v>274</v>
      </c>
      <c r="B657" s="390" t="s">
        <v>608</v>
      </c>
      <c r="C657" s="387" t="s">
        <v>1070</v>
      </c>
      <c r="D657" s="388"/>
      <c r="E657" s="498"/>
    </row>
    <row r="658" spans="1:33" hidden="1" x14ac:dyDescent="0.2">
      <c r="A658" s="497">
        <v>275</v>
      </c>
      <c r="B658" s="390" t="s">
        <v>612</v>
      </c>
      <c r="C658" s="387" t="s">
        <v>1070</v>
      </c>
      <c r="D658" s="388"/>
      <c r="E658" s="498"/>
    </row>
    <row r="659" spans="1:33" hidden="1" x14ac:dyDescent="0.2">
      <c r="A659" s="497">
        <v>276</v>
      </c>
      <c r="B659" s="390" t="s">
        <v>614</v>
      </c>
      <c r="C659" s="387" t="s">
        <v>1070</v>
      </c>
      <c r="D659" s="388"/>
      <c r="E659" s="498"/>
    </row>
    <row r="660" spans="1:33" s="174" customFormat="1" ht="26.25" customHeight="1" thickBot="1" x14ac:dyDescent="0.25">
      <c r="A660" s="500">
        <v>277</v>
      </c>
      <c r="B660" s="501" t="s">
        <v>1512</v>
      </c>
      <c r="C660" s="501" t="s">
        <v>1071</v>
      </c>
      <c r="D660" s="502">
        <f t="shared" ref="D660:E660" si="9">SUM(D599,D600,D611,D622,D633,D635,D647,D648,D649)</f>
        <v>1667000</v>
      </c>
      <c r="E660" s="503">
        <f t="shared" si="9"/>
        <v>20000</v>
      </c>
      <c r="F660" s="172"/>
      <c r="G660" s="173"/>
      <c r="H660" s="172"/>
      <c r="I660" s="172"/>
      <c r="J660" s="172"/>
      <c r="K660" s="172"/>
      <c r="L660" s="172"/>
      <c r="M660" s="172"/>
      <c r="N660" s="172"/>
      <c r="O660" s="172"/>
      <c r="P660" s="172"/>
      <c r="Q660" s="172"/>
      <c r="R660" s="172"/>
      <c r="S660" s="172"/>
      <c r="T660" s="172"/>
      <c r="U660" s="172"/>
      <c r="V660" s="172"/>
      <c r="W660" s="172"/>
      <c r="X660" s="172"/>
      <c r="Y660" s="172"/>
      <c r="Z660" s="172"/>
      <c r="AA660" s="172"/>
      <c r="AB660" s="172"/>
      <c r="AC660" s="172"/>
      <c r="AD660" s="172"/>
      <c r="AE660" s="172"/>
      <c r="AF660" s="172"/>
      <c r="AG660" s="172"/>
    </row>
    <row r="661" spans="1:33" s="181" customFormat="1" ht="14.25" thickTop="1" thickBot="1" x14ac:dyDescent="0.25">
      <c r="A661" s="175"/>
      <c r="B661" s="176"/>
      <c r="C661" s="177"/>
      <c r="D661" s="178"/>
      <c r="E661" s="178"/>
      <c r="F661" s="179"/>
      <c r="G661" s="180"/>
      <c r="H661" s="179"/>
      <c r="I661" s="179"/>
      <c r="J661" s="179"/>
      <c r="K661" s="179"/>
      <c r="L661" s="179"/>
      <c r="M661" s="179"/>
      <c r="N661" s="179"/>
      <c r="O661" s="179"/>
      <c r="P661" s="179"/>
      <c r="Q661" s="179"/>
      <c r="R661" s="179"/>
      <c r="S661" s="179"/>
      <c r="T661" s="179"/>
      <c r="U661" s="179"/>
      <c r="V661" s="179"/>
      <c r="W661" s="179"/>
      <c r="X661" s="179"/>
      <c r="Y661" s="179"/>
      <c r="Z661" s="179"/>
      <c r="AA661" s="179"/>
      <c r="AB661" s="179"/>
      <c r="AC661" s="179"/>
      <c r="AD661" s="179"/>
      <c r="AE661" s="179"/>
      <c r="AF661" s="179"/>
      <c r="AG661" s="179"/>
    </row>
    <row r="662" spans="1:33" s="151" customFormat="1" ht="27" customHeight="1" thickTop="1" thickBot="1" x14ac:dyDescent="0.25">
      <c r="A662" s="634"/>
      <c r="B662" s="635" t="s">
        <v>52</v>
      </c>
      <c r="C662" s="636" t="s">
        <v>1072</v>
      </c>
      <c r="D662" s="637">
        <f>SUM(D352,D354,D394,D467,D548,D588,D597,D660)</f>
        <v>818546742</v>
      </c>
      <c r="E662" s="638">
        <f>SUM(E352,E354,E394,E467,E548,E588,E597,E660)</f>
        <v>1036316229</v>
      </c>
      <c r="F662" s="148"/>
      <c r="G662" s="149"/>
      <c r="H662" s="148"/>
      <c r="I662" s="148"/>
      <c r="J662" s="148"/>
      <c r="K662" s="148"/>
      <c r="L662" s="148"/>
      <c r="M662" s="148"/>
      <c r="N662" s="148"/>
      <c r="O662" s="148"/>
      <c r="P662" s="148"/>
      <c r="Q662" s="148"/>
      <c r="R662" s="148"/>
      <c r="S662" s="148"/>
      <c r="T662" s="148"/>
      <c r="U662" s="148"/>
      <c r="V662" s="148"/>
      <c r="W662" s="148"/>
      <c r="X662" s="148"/>
      <c r="Y662" s="148"/>
      <c r="Z662" s="148"/>
      <c r="AA662" s="148"/>
      <c r="AB662" s="148"/>
      <c r="AC662" s="148"/>
      <c r="AD662" s="148"/>
      <c r="AE662" s="148"/>
      <c r="AF662" s="148"/>
      <c r="AG662" s="148"/>
    </row>
    <row r="663" spans="1:33" s="181" customFormat="1" ht="14.25" thickTop="1" thickBot="1" x14ac:dyDescent="0.25">
      <c r="A663" s="175"/>
      <c r="B663" s="176"/>
      <c r="C663" s="177"/>
      <c r="D663" s="178"/>
      <c r="E663" s="178"/>
      <c r="F663" s="179"/>
      <c r="G663" s="180"/>
      <c r="H663" s="179"/>
      <c r="I663" s="179"/>
      <c r="J663" s="179"/>
      <c r="K663" s="179"/>
      <c r="L663" s="179"/>
      <c r="M663" s="179"/>
      <c r="N663" s="179"/>
      <c r="O663" s="179"/>
      <c r="P663" s="179"/>
      <c r="Q663" s="179"/>
      <c r="R663" s="179"/>
      <c r="S663" s="179"/>
      <c r="T663" s="179"/>
      <c r="U663" s="179"/>
      <c r="V663" s="179"/>
      <c r="W663" s="179"/>
      <c r="X663" s="179"/>
      <c r="Y663" s="179"/>
      <c r="Z663" s="179"/>
      <c r="AA663" s="179"/>
      <c r="AB663" s="179"/>
      <c r="AC663" s="179"/>
      <c r="AD663" s="179"/>
      <c r="AE663" s="179"/>
      <c r="AF663" s="179"/>
      <c r="AG663" s="179"/>
    </row>
    <row r="664" spans="1:33" ht="13.5" thickTop="1" x14ac:dyDescent="0.2">
      <c r="A664" s="639" t="s">
        <v>1073</v>
      </c>
      <c r="B664" s="640" t="s">
        <v>1647</v>
      </c>
      <c r="C664" s="518" t="s">
        <v>1075</v>
      </c>
      <c r="D664" s="641"/>
      <c r="E664" s="642"/>
    </row>
    <row r="665" spans="1:33" s="184" customFormat="1" ht="15" hidden="1" customHeight="1" x14ac:dyDescent="0.2">
      <c r="A665" s="643" t="s">
        <v>1076</v>
      </c>
      <c r="B665" s="391" t="s">
        <v>1077</v>
      </c>
      <c r="C665" s="392"/>
      <c r="D665" s="393"/>
      <c r="E665" s="644"/>
      <c r="F665" s="182"/>
      <c r="G665" s="183"/>
      <c r="H665" s="182"/>
      <c r="I665" s="182"/>
      <c r="J665" s="182"/>
      <c r="K665" s="182"/>
      <c r="L665" s="182"/>
      <c r="M665" s="182"/>
      <c r="N665" s="182"/>
      <c r="O665" s="182"/>
      <c r="P665" s="182"/>
      <c r="Q665" s="182"/>
      <c r="R665" s="182"/>
      <c r="S665" s="182"/>
      <c r="T665" s="182"/>
      <c r="U665" s="182"/>
      <c r="V665" s="182"/>
      <c r="W665" s="182"/>
      <c r="X665" s="182"/>
      <c r="Y665" s="182"/>
      <c r="Z665" s="182"/>
      <c r="AA665" s="182"/>
      <c r="AB665" s="182"/>
      <c r="AC665" s="182"/>
      <c r="AD665" s="182"/>
      <c r="AE665" s="182"/>
      <c r="AF665" s="182"/>
      <c r="AG665" s="182"/>
    </row>
    <row r="666" spans="1:33" x14ac:dyDescent="0.2">
      <c r="A666" s="645" t="s">
        <v>1078</v>
      </c>
      <c r="B666" s="394" t="s">
        <v>1079</v>
      </c>
      <c r="C666" s="373" t="s">
        <v>1080</v>
      </c>
      <c r="D666" s="395"/>
      <c r="E666" s="522"/>
    </row>
    <row r="667" spans="1:33" x14ac:dyDescent="0.2">
      <c r="A667" s="645" t="s">
        <v>1081</v>
      </c>
      <c r="B667" s="394" t="s">
        <v>1648</v>
      </c>
      <c r="C667" s="373" t="s">
        <v>1083</v>
      </c>
      <c r="D667" s="395"/>
      <c r="E667" s="522"/>
    </row>
    <row r="668" spans="1:33" s="184" customFormat="1" ht="14.25" hidden="1" customHeight="1" x14ac:dyDescent="0.2">
      <c r="A668" s="643" t="s">
        <v>1084</v>
      </c>
      <c r="B668" s="396" t="s">
        <v>1077</v>
      </c>
      <c r="C668" s="397"/>
      <c r="D668" s="393"/>
      <c r="E668" s="644"/>
      <c r="F668" s="182"/>
      <c r="G668" s="183"/>
      <c r="H668" s="182"/>
      <c r="I668" s="182"/>
      <c r="J668" s="182"/>
      <c r="K668" s="182"/>
      <c r="L668" s="182"/>
      <c r="M668" s="182"/>
      <c r="N668" s="182"/>
      <c r="O668" s="182"/>
      <c r="P668" s="182"/>
      <c r="Q668" s="182"/>
      <c r="R668" s="182"/>
      <c r="S668" s="182"/>
      <c r="T668" s="182"/>
      <c r="U668" s="182"/>
      <c r="V668" s="182"/>
      <c r="W668" s="182"/>
      <c r="X668" s="182"/>
      <c r="Y668" s="182"/>
      <c r="Z668" s="182"/>
      <c r="AA668" s="182"/>
      <c r="AB668" s="182"/>
      <c r="AC668" s="182"/>
      <c r="AD668" s="182"/>
      <c r="AE668" s="182"/>
      <c r="AF668" s="182"/>
      <c r="AG668" s="182"/>
    </row>
    <row r="669" spans="1:33" x14ac:dyDescent="0.2">
      <c r="A669" s="645" t="s">
        <v>1086</v>
      </c>
      <c r="B669" s="398" t="s">
        <v>1649</v>
      </c>
      <c r="C669" s="373" t="s">
        <v>1088</v>
      </c>
      <c r="D669" s="395"/>
      <c r="E669" s="522"/>
    </row>
    <row r="670" spans="1:33" x14ac:dyDescent="0.2">
      <c r="A670" s="645" t="s">
        <v>1089</v>
      </c>
      <c r="B670" s="394" t="s">
        <v>1663</v>
      </c>
      <c r="C670" s="373" t="s">
        <v>1091</v>
      </c>
      <c r="D670" s="395"/>
      <c r="E670" s="522"/>
    </row>
    <row r="671" spans="1:33" s="184" customFormat="1" ht="14.25" hidden="1" customHeight="1" x14ac:dyDescent="0.2">
      <c r="A671" s="643" t="s">
        <v>1092</v>
      </c>
      <c r="B671" s="391" t="s">
        <v>1093</v>
      </c>
      <c r="C671" s="376"/>
      <c r="D671" s="393"/>
      <c r="E671" s="644"/>
      <c r="F671" s="182"/>
      <c r="G671" s="183"/>
      <c r="H671" s="182"/>
      <c r="I671" s="182"/>
      <c r="J671" s="182"/>
      <c r="K671" s="182"/>
      <c r="L671" s="182"/>
      <c r="M671" s="182"/>
      <c r="N671" s="182"/>
      <c r="O671" s="182"/>
      <c r="P671" s="182"/>
      <c r="Q671" s="182"/>
      <c r="R671" s="182"/>
      <c r="S671" s="182"/>
      <c r="T671" s="182"/>
      <c r="U671" s="182"/>
      <c r="V671" s="182"/>
      <c r="W671" s="182"/>
      <c r="X671" s="182"/>
      <c r="Y671" s="182"/>
      <c r="Z671" s="182"/>
      <c r="AA671" s="182"/>
      <c r="AB671" s="182"/>
      <c r="AC671" s="182"/>
      <c r="AD671" s="182"/>
      <c r="AE671" s="182"/>
      <c r="AF671" s="182"/>
      <c r="AG671" s="182"/>
    </row>
    <row r="672" spans="1:33" s="184" customFormat="1" ht="14.25" hidden="1" customHeight="1" x14ac:dyDescent="0.2">
      <c r="A672" s="643" t="s">
        <v>1094</v>
      </c>
      <c r="B672" s="391" t="s">
        <v>1095</v>
      </c>
      <c r="C672" s="376"/>
      <c r="D672" s="393"/>
      <c r="E672" s="644"/>
      <c r="F672" s="182"/>
      <c r="G672" s="183"/>
      <c r="H672" s="182"/>
      <c r="I672" s="182"/>
      <c r="J672" s="182"/>
      <c r="K672" s="182"/>
      <c r="L672" s="182"/>
      <c r="M672" s="182"/>
      <c r="N672" s="182"/>
      <c r="O672" s="182"/>
      <c r="P672" s="182"/>
      <c r="Q672" s="182"/>
      <c r="R672" s="182"/>
      <c r="S672" s="182"/>
      <c r="T672" s="182"/>
      <c r="U672" s="182"/>
      <c r="V672" s="182"/>
      <c r="W672" s="182"/>
      <c r="X672" s="182"/>
      <c r="Y672" s="182"/>
      <c r="Z672" s="182"/>
      <c r="AA672" s="182"/>
      <c r="AB672" s="182"/>
      <c r="AC672" s="182"/>
      <c r="AD672" s="182"/>
      <c r="AE672" s="182"/>
      <c r="AF672" s="182"/>
      <c r="AG672" s="182"/>
    </row>
    <row r="673" spans="1:33" x14ac:dyDescent="0.2">
      <c r="A673" s="645" t="s">
        <v>756</v>
      </c>
      <c r="B673" s="394" t="s">
        <v>1096</v>
      </c>
      <c r="C673" s="373" t="s">
        <v>1097</v>
      </c>
      <c r="D673" s="395"/>
      <c r="E673" s="522"/>
    </row>
    <row r="674" spans="1:33" x14ac:dyDescent="0.2">
      <c r="A674" s="645" t="s">
        <v>75</v>
      </c>
      <c r="B674" s="394" t="s">
        <v>1098</v>
      </c>
      <c r="C674" s="373" t="s">
        <v>1099</v>
      </c>
      <c r="D674" s="395"/>
      <c r="E674" s="522"/>
    </row>
    <row r="675" spans="1:33" x14ac:dyDescent="0.2">
      <c r="A675" s="645" t="s">
        <v>78</v>
      </c>
      <c r="B675" s="394" t="s">
        <v>1664</v>
      </c>
      <c r="C675" s="373" t="s">
        <v>1101</v>
      </c>
      <c r="D675" s="395"/>
      <c r="E675" s="522"/>
    </row>
    <row r="676" spans="1:33" s="184" customFormat="1" ht="14.25" hidden="1" customHeight="1" x14ac:dyDescent="0.2">
      <c r="A676" s="643" t="s">
        <v>81</v>
      </c>
      <c r="B676" s="391" t="s">
        <v>1077</v>
      </c>
      <c r="C676" s="392"/>
      <c r="D676" s="393"/>
      <c r="E676" s="644"/>
      <c r="F676" s="182"/>
      <c r="G676" s="183"/>
      <c r="H676" s="182"/>
      <c r="I676" s="182"/>
      <c r="J676" s="182"/>
      <c r="K676" s="182"/>
      <c r="L676" s="182"/>
      <c r="M676" s="182"/>
      <c r="N676" s="182"/>
      <c r="O676" s="182"/>
      <c r="P676" s="182"/>
      <c r="Q676" s="182"/>
      <c r="R676" s="182"/>
      <c r="S676" s="182"/>
      <c r="T676" s="182"/>
      <c r="U676" s="182"/>
      <c r="V676" s="182"/>
      <c r="W676" s="182"/>
      <c r="X676" s="182"/>
      <c r="Y676" s="182"/>
      <c r="Z676" s="182"/>
      <c r="AA676" s="182"/>
      <c r="AB676" s="182"/>
      <c r="AC676" s="182"/>
      <c r="AD676" s="182"/>
      <c r="AE676" s="182"/>
      <c r="AF676" s="182"/>
      <c r="AG676" s="182"/>
    </row>
    <row r="677" spans="1:33" s="184" customFormat="1" ht="14.25" hidden="1" customHeight="1" x14ac:dyDescent="0.2">
      <c r="A677" s="643" t="s">
        <v>84</v>
      </c>
      <c r="B677" s="391" t="s">
        <v>1093</v>
      </c>
      <c r="C677" s="392"/>
      <c r="D677" s="393"/>
      <c r="E677" s="644"/>
      <c r="F677" s="182"/>
      <c r="G677" s="183"/>
      <c r="H677" s="182"/>
      <c r="I677" s="182"/>
      <c r="J677" s="182"/>
      <c r="K677" s="182"/>
      <c r="L677" s="182"/>
      <c r="M677" s="182"/>
      <c r="N677" s="182"/>
      <c r="O677" s="182"/>
      <c r="P677" s="182"/>
      <c r="Q677" s="182"/>
      <c r="R677" s="182"/>
      <c r="S677" s="182"/>
      <c r="T677" s="182"/>
      <c r="U677" s="182"/>
      <c r="V677" s="182"/>
      <c r="W677" s="182"/>
      <c r="X677" s="182"/>
      <c r="Y677" s="182"/>
      <c r="Z677" s="182"/>
      <c r="AA677" s="182"/>
      <c r="AB677" s="182"/>
      <c r="AC677" s="182"/>
      <c r="AD677" s="182"/>
      <c r="AE677" s="182"/>
      <c r="AF677" s="182"/>
      <c r="AG677" s="182"/>
    </row>
    <row r="678" spans="1:33" s="184" customFormat="1" ht="14.25" hidden="1" customHeight="1" x14ac:dyDescent="0.2">
      <c r="A678" s="643" t="s">
        <v>87</v>
      </c>
      <c r="B678" s="391" t="s">
        <v>1095</v>
      </c>
      <c r="C678" s="392"/>
      <c r="D678" s="393"/>
      <c r="E678" s="644"/>
      <c r="F678" s="182"/>
      <c r="G678" s="183"/>
      <c r="H678" s="182"/>
      <c r="I678" s="182"/>
      <c r="J678" s="182"/>
      <c r="K678" s="182"/>
      <c r="L678" s="182"/>
      <c r="M678" s="182"/>
      <c r="N678" s="182"/>
      <c r="O678" s="182"/>
      <c r="P678" s="182"/>
      <c r="Q678" s="182"/>
      <c r="R678" s="182"/>
      <c r="S678" s="182"/>
      <c r="T678" s="182"/>
      <c r="U678" s="182"/>
      <c r="V678" s="182"/>
      <c r="W678" s="182"/>
      <c r="X678" s="182"/>
      <c r="Y678" s="182"/>
      <c r="Z678" s="182"/>
      <c r="AA678" s="182"/>
      <c r="AB678" s="182"/>
      <c r="AC678" s="182"/>
      <c r="AD678" s="182"/>
      <c r="AE678" s="182"/>
      <c r="AF678" s="182"/>
      <c r="AG678" s="182"/>
    </row>
    <row r="679" spans="1:33" x14ac:dyDescent="0.2">
      <c r="A679" s="645" t="s">
        <v>90</v>
      </c>
      <c r="B679" s="394" t="s">
        <v>1102</v>
      </c>
      <c r="C679" s="373" t="s">
        <v>1103</v>
      </c>
      <c r="D679" s="395"/>
      <c r="E679" s="522"/>
    </row>
    <row r="680" spans="1:33" x14ac:dyDescent="0.2">
      <c r="A680" s="645" t="s">
        <v>93</v>
      </c>
      <c r="B680" s="394" t="s">
        <v>1665</v>
      </c>
      <c r="C680" s="373" t="s">
        <v>1105</v>
      </c>
      <c r="D680" s="395"/>
      <c r="E680" s="522"/>
    </row>
    <row r="681" spans="1:33" s="184" customFormat="1" ht="14.25" hidden="1" customHeight="1" x14ac:dyDescent="0.2">
      <c r="A681" s="643" t="s">
        <v>96</v>
      </c>
      <c r="B681" s="396" t="s">
        <v>1077</v>
      </c>
      <c r="C681" s="392"/>
      <c r="D681" s="393"/>
      <c r="E681" s="644"/>
      <c r="F681" s="182"/>
      <c r="G681" s="183"/>
      <c r="H681" s="182"/>
      <c r="I681" s="182"/>
      <c r="J681" s="182"/>
      <c r="K681" s="182"/>
      <c r="L681" s="182"/>
      <c r="M681" s="182"/>
      <c r="N681" s="182"/>
      <c r="O681" s="182"/>
      <c r="P681" s="182"/>
      <c r="Q681" s="182"/>
      <c r="R681" s="182"/>
      <c r="S681" s="182"/>
      <c r="T681" s="182"/>
      <c r="U681" s="182"/>
      <c r="V681" s="182"/>
      <c r="W681" s="182"/>
      <c r="X681" s="182"/>
      <c r="Y681" s="182"/>
      <c r="Z681" s="182"/>
      <c r="AA681" s="182"/>
      <c r="AB681" s="182"/>
      <c r="AC681" s="182"/>
      <c r="AD681" s="182"/>
      <c r="AE681" s="182"/>
      <c r="AF681" s="182"/>
      <c r="AG681" s="182"/>
    </row>
    <row r="682" spans="1:33" x14ac:dyDescent="0.2">
      <c r="A682" s="645" t="s">
        <v>99</v>
      </c>
      <c r="B682" s="398" t="s">
        <v>1666</v>
      </c>
      <c r="C682" s="373" t="s">
        <v>1107</v>
      </c>
      <c r="D682" s="395"/>
      <c r="E682" s="522"/>
    </row>
    <row r="683" spans="1:33" x14ac:dyDescent="0.2">
      <c r="A683" s="645" t="s">
        <v>102</v>
      </c>
      <c r="B683" s="398" t="s">
        <v>1108</v>
      </c>
      <c r="C683" s="373" t="s">
        <v>1109</v>
      </c>
      <c r="D683" s="395"/>
      <c r="E683" s="522"/>
    </row>
    <row r="684" spans="1:33" x14ac:dyDescent="0.2">
      <c r="A684" s="645" t="s">
        <v>1110</v>
      </c>
      <c r="B684" s="398" t="s">
        <v>1111</v>
      </c>
      <c r="C684" s="373" t="s">
        <v>1112</v>
      </c>
      <c r="D684" s="395">
        <v>9421000</v>
      </c>
      <c r="E684" s="522">
        <v>9421000</v>
      </c>
    </row>
    <row r="685" spans="1:33" x14ac:dyDescent="0.2">
      <c r="A685" s="645" t="s">
        <v>107</v>
      </c>
      <c r="B685" s="398" t="s">
        <v>1113</v>
      </c>
      <c r="C685" s="373" t="s">
        <v>1114</v>
      </c>
      <c r="D685" s="395">
        <f>SUM('Polg. Hiv.'!D313+Óvoda!D310+'Műv. Ház'!D308)</f>
        <v>416179989</v>
      </c>
      <c r="E685" s="522">
        <f>SUM('Polg. Hiv.'!E313+Óvoda!E310+'Műv. Ház'!E308)</f>
        <v>446066498</v>
      </c>
    </row>
    <row r="686" spans="1:33" x14ac:dyDescent="0.2">
      <c r="A686" s="645" t="s">
        <v>109</v>
      </c>
      <c r="B686" s="398" t="s">
        <v>1115</v>
      </c>
      <c r="C686" s="373" t="s">
        <v>1116</v>
      </c>
      <c r="D686" s="395"/>
      <c r="E686" s="522"/>
    </row>
    <row r="687" spans="1:33" x14ac:dyDescent="0.2">
      <c r="A687" s="645" t="s">
        <v>111</v>
      </c>
      <c r="B687" s="398" t="s">
        <v>1117</v>
      </c>
      <c r="C687" s="373" t="s">
        <v>1118</v>
      </c>
      <c r="D687" s="395"/>
      <c r="E687" s="522"/>
    </row>
    <row r="688" spans="1:33" x14ac:dyDescent="0.2">
      <c r="A688" s="645" t="s">
        <v>113</v>
      </c>
      <c r="B688" s="398" t="s">
        <v>1119</v>
      </c>
      <c r="C688" s="373" t="s">
        <v>1120</v>
      </c>
      <c r="D688" s="395"/>
      <c r="E688" s="522"/>
    </row>
    <row r="689" spans="1:33" x14ac:dyDescent="0.2">
      <c r="A689" s="645" t="s">
        <v>115</v>
      </c>
      <c r="B689" s="394" t="s">
        <v>1121</v>
      </c>
      <c r="C689" s="373" t="s">
        <v>1122</v>
      </c>
      <c r="D689" s="395"/>
      <c r="E689" s="522"/>
    </row>
    <row r="690" spans="1:33" x14ac:dyDescent="0.2">
      <c r="A690" s="645" t="s">
        <v>117</v>
      </c>
      <c r="B690" s="394" t="s">
        <v>1123</v>
      </c>
      <c r="C690" s="373" t="s">
        <v>1124</v>
      </c>
      <c r="D690" s="395"/>
      <c r="E690" s="522"/>
    </row>
    <row r="691" spans="1:33" x14ac:dyDescent="0.2">
      <c r="A691" s="645" t="s">
        <v>119</v>
      </c>
      <c r="B691" s="398" t="s">
        <v>1650</v>
      </c>
      <c r="C691" s="373" t="s">
        <v>1126</v>
      </c>
      <c r="D691" s="395"/>
      <c r="E691" s="522"/>
    </row>
    <row r="692" spans="1:33" x14ac:dyDescent="0.2">
      <c r="A692" s="646" t="s">
        <v>121</v>
      </c>
      <c r="B692" s="399" t="s">
        <v>1513</v>
      </c>
      <c r="C692" s="377" t="s">
        <v>1128</v>
      </c>
      <c r="D692" s="378">
        <f>SUM(D669,D682,D683,D684,D685,D686,D687,D688,D691)</f>
        <v>425600989</v>
      </c>
      <c r="E692" s="547">
        <f>SUM(E669,E682,E683,E684,E685,E686,E687,E688,E691)</f>
        <v>455487498</v>
      </c>
    </row>
    <row r="693" spans="1:33" x14ac:dyDescent="0.2">
      <c r="A693" s="645" t="s">
        <v>123</v>
      </c>
      <c r="B693" s="400" t="s">
        <v>1129</v>
      </c>
      <c r="C693" s="373" t="s">
        <v>1130</v>
      </c>
      <c r="D693" s="395"/>
      <c r="E693" s="522"/>
    </row>
    <row r="694" spans="1:33" x14ac:dyDescent="0.2">
      <c r="A694" s="645" t="s">
        <v>125</v>
      </c>
      <c r="B694" s="400" t="s">
        <v>1131</v>
      </c>
      <c r="C694" s="373" t="s">
        <v>1132</v>
      </c>
      <c r="D694" s="395"/>
      <c r="E694" s="522"/>
    </row>
    <row r="695" spans="1:33" x14ac:dyDescent="0.2">
      <c r="A695" s="645" t="s">
        <v>793</v>
      </c>
      <c r="B695" s="400" t="s">
        <v>1651</v>
      </c>
      <c r="C695" s="373" t="s">
        <v>1134</v>
      </c>
      <c r="D695" s="395"/>
      <c r="E695" s="522"/>
    </row>
    <row r="696" spans="1:33" s="163" customFormat="1" ht="14.25" hidden="1" customHeight="1" x14ac:dyDescent="0.2">
      <c r="A696" s="647" t="s">
        <v>129</v>
      </c>
      <c r="B696" s="401" t="s">
        <v>1077</v>
      </c>
      <c r="C696" s="376"/>
      <c r="D696" s="339"/>
      <c r="E696" s="549"/>
      <c r="F696" s="164"/>
      <c r="G696" s="165"/>
      <c r="H696" s="164"/>
      <c r="I696" s="164"/>
      <c r="J696" s="164"/>
      <c r="K696" s="164"/>
      <c r="L696" s="164"/>
      <c r="M696" s="164"/>
      <c r="N696" s="164"/>
      <c r="O696" s="164"/>
      <c r="P696" s="164"/>
      <c r="Q696" s="164"/>
      <c r="R696" s="164"/>
      <c r="S696" s="164"/>
      <c r="T696" s="164"/>
      <c r="U696" s="164"/>
      <c r="V696" s="164"/>
      <c r="W696" s="164"/>
      <c r="X696" s="164"/>
      <c r="Y696" s="164"/>
      <c r="Z696" s="164"/>
      <c r="AA696" s="164"/>
      <c r="AB696" s="164"/>
      <c r="AC696" s="164"/>
      <c r="AD696" s="164"/>
      <c r="AE696" s="164"/>
      <c r="AF696" s="164"/>
      <c r="AG696" s="164"/>
    </row>
    <row r="697" spans="1:33" ht="25.5" x14ac:dyDescent="0.2">
      <c r="A697" s="645" t="s">
        <v>131</v>
      </c>
      <c r="B697" s="400" t="s">
        <v>1135</v>
      </c>
      <c r="C697" s="373" t="s">
        <v>1136</v>
      </c>
      <c r="D697" s="395"/>
      <c r="E697" s="522"/>
    </row>
    <row r="698" spans="1:33" x14ac:dyDescent="0.2">
      <c r="A698" s="645" t="s">
        <v>133</v>
      </c>
      <c r="B698" s="400" t="s">
        <v>1652</v>
      </c>
      <c r="C698" s="373" t="s">
        <v>1138</v>
      </c>
      <c r="D698" s="395"/>
      <c r="E698" s="522"/>
    </row>
    <row r="699" spans="1:33" s="163" customFormat="1" ht="14.25" hidden="1" customHeight="1" x14ac:dyDescent="0.2">
      <c r="A699" s="647" t="s">
        <v>135</v>
      </c>
      <c r="B699" s="401" t="s">
        <v>1077</v>
      </c>
      <c r="C699" s="376" t="s">
        <v>1138</v>
      </c>
      <c r="D699" s="339"/>
      <c r="E699" s="549"/>
      <c r="F699" s="164"/>
      <c r="G699" s="165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4"/>
      <c r="U699" s="164"/>
      <c r="V699" s="164"/>
      <c r="W699" s="164"/>
      <c r="X699" s="164"/>
      <c r="Y699" s="164"/>
      <c r="Z699" s="164"/>
      <c r="AA699" s="164"/>
      <c r="AB699" s="164"/>
      <c r="AC699" s="164"/>
      <c r="AD699" s="164"/>
      <c r="AE699" s="164"/>
      <c r="AF699" s="164"/>
      <c r="AG699" s="164"/>
    </row>
    <row r="700" spans="1:33" x14ac:dyDescent="0.2">
      <c r="A700" s="648" t="s">
        <v>137</v>
      </c>
      <c r="B700" s="399" t="s">
        <v>1534</v>
      </c>
      <c r="C700" s="237" t="s">
        <v>1140</v>
      </c>
      <c r="D700" s="402"/>
      <c r="E700" s="649"/>
    </row>
    <row r="701" spans="1:33" x14ac:dyDescent="0.2">
      <c r="A701" s="648" t="s">
        <v>142</v>
      </c>
      <c r="B701" s="399" t="s">
        <v>1141</v>
      </c>
      <c r="C701" s="237" t="s">
        <v>1142</v>
      </c>
      <c r="D701" s="402"/>
      <c r="E701" s="649"/>
    </row>
    <row r="702" spans="1:33" x14ac:dyDescent="0.2">
      <c r="A702" s="648" t="s">
        <v>144</v>
      </c>
      <c r="B702" s="399" t="s">
        <v>1143</v>
      </c>
      <c r="C702" s="237" t="s">
        <v>1144</v>
      </c>
      <c r="D702" s="402"/>
      <c r="E702" s="649"/>
    </row>
    <row r="703" spans="1:33" ht="27" customHeight="1" thickBot="1" x14ac:dyDescent="0.25">
      <c r="A703" s="650" t="s">
        <v>146</v>
      </c>
      <c r="B703" s="542" t="s">
        <v>10</v>
      </c>
      <c r="C703" s="501" t="s">
        <v>1146</v>
      </c>
      <c r="D703" s="502">
        <f t="shared" ref="D703:E703" si="10">SUM(D692,D700,D701,D702)</f>
        <v>425600989</v>
      </c>
      <c r="E703" s="503">
        <f t="shared" si="10"/>
        <v>455487498</v>
      </c>
    </row>
    <row r="704" spans="1:33" s="181" customFormat="1" ht="14.25" thickTop="1" thickBot="1" x14ac:dyDescent="0.25">
      <c r="A704" s="175"/>
      <c r="B704" s="176"/>
      <c r="C704" s="177"/>
      <c r="D704" s="178"/>
      <c r="E704" s="178"/>
      <c r="F704" s="179"/>
      <c r="G704" s="180"/>
      <c r="H704" s="179"/>
      <c r="I704" s="179"/>
      <c r="J704" s="179"/>
      <c r="K704" s="179"/>
      <c r="L704" s="179"/>
      <c r="M704" s="179"/>
      <c r="N704" s="179"/>
      <c r="O704" s="179"/>
      <c r="P704" s="179"/>
      <c r="Q704" s="179"/>
      <c r="R704" s="179"/>
      <c r="S704" s="179"/>
      <c r="T704" s="179"/>
      <c r="U704" s="179"/>
      <c r="V704" s="179"/>
      <c r="W704" s="179"/>
      <c r="X704" s="179"/>
      <c r="Y704" s="179"/>
      <c r="Z704" s="179"/>
      <c r="AA704" s="179"/>
      <c r="AB704" s="179"/>
      <c r="AC704" s="179"/>
      <c r="AD704" s="179"/>
      <c r="AE704" s="179"/>
      <c r="AF704" s="179"/>
      <c r="AG704" s="179"/>
    </row>
    <row r="705" spans="1:5" ht="28.5" customHeight="1" thickTop="1" thickBot="1" x14ac:dyDescent="0.25">
      <c r="A705" s="651">
        <v>278</v>
      </c>
      <c r="B705" s="652" t="s">
        <v>1667</v>
      </c>
      <c r="C705" s="652" t="s">
        <v>1147</v>
      </c>
      <c r="D705" s="653">
        <f>SUM(D660+D597+D588+D548+D467+D394+D354+D352+D703)</f>
        <v>1244147731</v>
      </c>
      <c r="E705" s="654">
        <f>SUM(E662+E703)</f>
        <v>1491803727</v>
      </c>
    </row>
    <row r="706" spans="1:5" ht="13.5" thickTop="1" x14ac:dyDescent="0.2"/>
  </sheetData>
  <mergeCells count="6">
    <mergeCell ref="A1:E1"/>
    <mergeCell ref="D2:D3"/>
    <mergeCell ref="E2:E3"/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7"/>
  <sheetViews>
    <sheetView showGridLines="0" zoomScaleNormal="100" workbookViewId="0">
      <pane ySplit="3" topLeftCell="A52" activePane="bottomLeft" state="frozen"/>
      <selection pane="bottomLeft" activeCell="F549" sqref="F549"/>
    </sheetView>
  </sheetViews>
  <sheetFormatPr defaultColWidth="9.140625" defaultRowHeight="12.75" x14ac:dyDescent="0.2"/>
  <cols>
    <col min="1" max="1" width="4.85546875" style="24" customWidth="1"/>
    <col min="2" max="2" width="63.28515625" style="22" customWidth="1"/>
    <col min="3" max="3" width="8.5703125" style="25" customWidth="1"/>
    <col min="4" max="4" width="16.140625" style="27" customWidth="1"/>
    <col min="5" max="5" width="16.140625" style="23" customWidth="1"/>
    <col min="6" max="6" width="17.85546875" style="80" customWidth="1"/>
    <col min="7" max="7" width="12.28515625" style="80" hidden="1" customWidth="1"/>
    <col min="8" max="16384" width="9.140625" style="60"/>
  </cols>
  <sheetData>
    <row r="1" spans="1:5" ht="30" customHeight="1" thickTop="1" x14ac:dyDescent="0.2">
      <c r="A1" s="1551" t="s">
        <v>23</v>
      </c>
      <c r="B1" s="1552"/>
      <c r="C1" s="1552"/>
      <c r="D1" s="1552"/>
      <c r="E1" s="1553"/>
    </row>
    <row r="2" spans="1:5" ht="30" customHeight="1" x14ac:dyDescent="0.2">
      <c r="A2" s="1558" t="s">
        <v>48</v>
      </c>
      <c r="B2" s="1560" t="s">
        <v>49</v>
      </c>
      <c r="C2" s="1562" t="s">
        <v>50</v>
      </c>
      <c r="D2" s="1554" t="s">
        <v>1</v>
      </c>
      <c r="E2" s="1556" t="s">
        <v>2</v>
      </c>
    </row>
    <row r="3" spans="1:5" ht="30" customHeight="1" thickBot="1" x14ac:dyDescent="0.25">
      <c r="A3" s="1559"/>
      <c r="B3" s="1561"/>
      <c r="C3" s="1563"/>
      <c r="D3" s="1555"/>
      <c r="E3" s="1557"/>
    </row>
    <row r="4" spans="1:5" hidden="1" x14ac:dyDescent="0.2">
      <c r="A4" s="1244">
        <v>1</v>
      </c>
      <c r="B4" s="1245" t="s">
        <v>55</v>
      </c>
      <c r="C4" s="1246" t="s">
        <v>56</v>
      </c>
      <c r="D4" s="1247"/>
      <c r="E4" s="1248"/>
    </row>
    <row r="5" spans="1:5" hidden="1" x14ac:dyDescent="0.2">
      <c r="A5" s="20">
        <v>2</v>
      </c>
      <c r="B5" s="403" t="s">
        <v>57</v>
      </c>
      <c r="C5" s="404" t="s">
        <v>58</v>
      </c>
      <c r="D5" s="6"/>
      <c r="E5" s="226"/>
    </row>
    <row r="6" spans="1:5" ht="25.5" hidden="1" x14ac:dyDescent="0.2">
      <c r="A6" s="20">
        <v>3</v>
      </c>
      <c r="B6" s="405" t="s">
        <v>59</v>
      </c>
      <c r="C6" s="404" t="s">
        <v>60</v>
      </c>
      <c r="D6" s="6"/>
      <c r="E6" s="226"/>
    </row>
    <row r="7" spans="1:5" hidden="1" x14ac:dyDescent="0.2">
      <c r="A7" s="20">
        <v>4</v>
      </c>
      <c r="B7" s="403" t="s">
        <v>61</v>
      </c>
      <c r="C7" s="404" t="s">
        <v>62</v>
      </c>
      <c r="D7" s="6"/>
      <c r="E7" s="226"/>
    </row>
    <row r="8" spans="1:5" hidden="1" x14ac:dyDescent="0.2">
      <c r="A8" s="20">
        <v>5</v>
      </c>
      <c r="B8" s="405" t="s">
        <v>63</v>
      </c>
      <c r="C8" s="404" t="s">
        <v>64</v>
      </c>
      <c r="D8" s="6"/>
      <c r="E8" s="226"/>
    </row>
    <row r="9" spans="1:5" hidden="1" x14ac:dyDescent="0.2">
      <c r="A9" s="1249">
        <v>6</v>
      </c>
      <c r="B9" s="1250" t="s">
        <v>65</v>
      </c>
      <c r="C9" s="1251" t="s">
        <v>66</v>
      </c>
      <c r="D9" s="1252"/>
      <c r="E9" s="1253"/>
    </row>
    <row r="10" spans="1:5" ht="13.5" thickTop="1" x14ac:dyDescent="0.2">
      <c r="A10" s="619">
        <v>7</v>
      </c>
      <c r="B10" s="620" t="s">
        <v>67</v>
      </c>
      <c r="C10" s="1254" t="s">
        <v>68</v>
      </c>
      <c r="D10" s="1255"/>
      <c r="E10" s="1256"/>
    </row>
    <row r="11" spans="1:5" x14ac:dyDescent="0.2">
      <c r="A11" s="615">
        <v>8</v>
      </c>
      <c r="B11" s="330" t="s">
        <v>69</v>
      </c>
      <c r="C11" s="406" t="s">
        <v>70</v>
      </c>
      <c r="D11" s="408"/>
      <c r="E11" s="630"/>
    </row>
    <row r="12" spans="1:5" ht="25.5" x14ac:dyDescent="0.2">
      <c r="A12" s="615">
        <v>9</v>
      </c>
      <c r="B12" s="330" t="s">
        <v>71</v>
      </c>
      <c r="C12" s="406" t="s">
        <v>72</v>
      </c>
      <c r="D12" s="408"/>
      <c r="E12" s="630"/>
    </row>
    <row r="13" spans="1:5" ht="25.5" x14ac:dyDescent="0.2">
      <c r="A13" s="615">
        <v>10</v>
      </c>
      <c r="B13" s="327" t="s">
        <v>73</v>
      </c>
      <c r="C13" s="406" t="s">
        <v>74</v>
      </c>
      <c r="D13" s="407"/>
      <c r="E13" s="631"/>
    </row>
    <row r="14" spans="1:5" hidden="1" x14ac:dyDescent="0.2">
      <c r="A14" s="1257" t="s">
        <v>75</v>
      </c>
      <c r="B14" s="409" t="s">
        <v>76</v>
      </c>
      <c r="C14" s="410" t="s">
        <v>77</v>
      </c>
      <c r="D14" s="7"/>
      <c r="E14" s="1258"/>
    </row>
    <row r="15" spans="1:5" hidden="1" x14ac:dyDescent="0.2">
      <c r="A15" s="1257" t="s">
        <v>78</v>
      </c>
      <c r="B15" s="409" t="s">
        <v>79</v>
      </c>
      <c r="C15" s="410" t="s">
        <v>80</v>
      </c>
      <c r="D15" s="7"/>
      <c r="E15" s="1258"/>
    </row>
    <row r="16" spans="1:5" ht="25.5" hidden="1" x14ac:dyDescent="0.2">
      <c r="A16" s="1257" t="s">
        <v>81</v>
      </c>
      <c r="B16" s="409" t="s">
        <v>82</v>
      </c>
      <c r="C16" s="410" t="s">
        <v>83</v>
      </c>
      <c r="D16" s="7"/>
      <c r="E16" s="1258"/>
    </row>
    <row r="17" spans="1:5" hidden="1" x14ac:dyDescent="0.2">
      <c r="A17" s="1257" t="s">
        <v>84</v>
      </c>
      <c r="B17" s="409" t="s">
        <v>85</v>
      </c>
      <c r="C17" s="410" t="s">
        <v>86</v>
      </c>
      <c r="D17" s="7"/>
      <c r="E17" s="1258"/>
    </row>
    <row r="18" spans="1:5" hidden="1" x14ac:dyDescent="0.2">
      <c r="A18" s="1257" t="s">
        <v>87</v>
      </c>
      <c r="B18" s="409" t="s">
        <v>88</v>
      </c>
      <c r="C18" s="410" t="s">
        <v>89</v>
      </c>
      <c r="D18" s="7"/>
      <c r="E18" s="1258"/>
    </row>
    <row r="19" spans="1:5" hidden="1" x14ac:dyDescent="0.2">
      <c r="A19" s="1257" t="s">
        <v>90</v>
      </c>
      <c r="B19" s="409" t="s">
        <v>91</v>
      </c>
      <c r="C19" s="410" t="s">
        <v>92</v>
      </c>
      <c r="D19" s="7"/>
      <c r="E19" s="1258"/>
    </row>
    <row r="20" spans="1:5" hidden="1" x14ac:dyDescent="0.2">
      <c r="A20" s="1257" t="s">
        <v>93</v>
      </c>
      <c r="B20" s="409" t="s">
        <v>94</v>
      </c>
      <c r="C20" s="410" t="s">
        <v>95</v>
      </c>
      <c r="D20" s="7"/>
      <c r="E20" s="1258"/>
    </row>
    <row r="21" spans="1:5" hidden="1" x14ac:dyDescent="0.2">
      <c r="A21" s="1257" t="s">
        <v>96</v>
      </c>
      <c r="B21" s="409" t="s">
        <v>97</v>
      </c>
      <c r="C21" s="410" t="s">
        <v>98</v>
      </c>
      <c r="D21" s="7"/>
      <c r="E21" s="1258"/>
    </row>
    <row r="22" spans="1:5" hidden="1" x14ac:dyDescent="0.2">
      <c r="A22" s="1257" t="s">
        <v>99</v>
      </c>
      <c r="B22" s="409" t="s">
        <v>100</v>
      </c>
      <c r="C22" s="410" t="s">
        <v>101</v>
      </c>
      <c r="D22" s="7"/>
      <c r="E22" s="1258"/>
    </row>
    <row r="23" spans="1:5" hidden="1" x14ac:dyDescent="0.2">
      <c r="A23" s="1257" t="s">
        <v>102</v>
      </c>
      <c r="B23" s="409" t="s">
        <v>103</v>
      </c>
      <c r="C23" s="410" t="s">
        <v>104</v>
      </c>
      <c r="D23" s="7"/>
      <c r="E23" s="1258"/>
    </row>
    <row r="24" spans="1:5" ht="25.5" x14ac:dyDescent="0.2">
      <c r="A24" s="615">
        <v>21</v>
      </c>
      <c r="B24" s="327" t="s">
        <v>105</v>
      </c>
      <c r="C24" s="406" t="s">
        <v>106</v>
      </c>
      <c r="D24" s="407"/>
      <c r="E24" s="631"/>
    </row>
    <row r="25" spans="1:5" hidden="1" x14ac:dyDescent="0.2">
      <c r="A25" s="1257" t="s">
        <v>107</v>
      </c>
      <c r="B25" s="409" t="s">
        <v>76</v>
      </c>
      <c r="C25" s="410" t="s">
        <v>108</v>
      </c>
      <c r="D25" s="7"/>
      <c r="E25" s="1258"/>
    </row>
    <row r="26" spans="1:5" hidden="1" x14ac:dyDescent="0.2">
      <c r="A26" s="1257" t="s">
        <v>109</v>
      </c>
      <c r="B26" s="409" t="s">
        <v>79</v>
      </c>
      <c r="C26" s="410" t="s">
        <v>110</v>
      </c>
      <c r="D26" s="7"/>
      <c r="E26" s="1258"/>
    </row>
    <row r="27" spans="1:5" ht="25.5" hidden="1" x14ac:dyDescent="0.2">
      <c r="A27" s="1257" t="s">
        <v>111</v>
      </c>
      <c r="B27" s="409" t="s">
        <v>82</v>
      </c>
      <c r="C27" s="410" t="s">
        <v>112</v>
      </c>
      <c r="D27" s="7"/>
      <c r="E27" s="1258"/>
    </row>
    <row r="28" spans="1:5" hidden="1" x14ac:dyDescent="0.2">
      <c r="A28" s="1257" t="s">
        <v>113</v>
      </c>
      <c r="B28" s="409" t="s">
        <v>85</v>
      </c>
      <c r="C28" s="410" t="s">
        <v>114</v>
      </c>
      <c r="D28" s="7"/>
      <c r="E28" s="1258"/>
    </row>
    <row r="29" spans="1:5" hidden="1" x14ac:dyDescent="0.2">
      <c r="A29" s="1257" t="s">
        <v>115</v>
      </c>
      <c r="B29" s="409" t="s">
        <v>88</v>
      </c>
      <c r="C29" s="410" t="s">
        <v>116</v>
      </c>
      <c r="D29" s="7"/>
      <c r="E29" s="1258"/>
    </row>
    <row r="30" spans="1:5" hidden="1" x14ac:dyDescent="0.2">
      <c r="A30" s="1257" t="s">
        <v>117</v>
      </c>
      <c r="B30" s="409" t="s">
        <v>91</v>
      </c>
      <c r="C30" s="410" t="s">
        <v>118</v>
      </c>
      <c r="D30" s="7"/>
      <c r="E30" s="1258"/>
    </row>
    <row r="31" spans="1:5" hidden="1" x14ac:dyDescent="0.2">
      <c r="A31" s="1257" t="s">
        <v>119</v>
      </c>
      <c r="B31" s="409" t="s">
        <v>94</v>
      </c>
      <c r="C31" s="410" t="s">
        <v>120</v>
      </c>
      <c r="D31" s="7"/>
      <c r="E31" s="1258"/>
    </row>
    <row r="32" spans="1:5" hidden="1" x14ac:dyDescent="0.2">
      <c r="A32" s="1257" t="s">
        <v>121</v>
      </c>
      <c r="B32" s="409" t="s">
        <v>97</v>
      </c>
      <c r="C32" s="410" t="s">
        <v>122</v>
      </c>
      <c r="D32" s="7"/>
      <c r="E32" s="1258"/>
    </row>
    <row r="33" spans="1:5" hidden="1" x14ac:dyDescent="0.2">
      <c r="A33" s="1257" t="s">
        <v>123</v>
      </c>
      <c r="B33" s="409" t="s">
        <v>100</v>
      </c>
      <c r="C33" s="410" t="s">
        <v>124</v>
      </c>
      <c r="D33" s="7"/>
      <c r="E33" s="1258"/>
    </row>
    <row r="34" spans="1:5" hidden="1" x14ac:dyDescent="0.2">
      <c r="A34" s="1257" t="s">
        <v>125</v>
      </c>
      <c r="B34" s="409" t="s">
        <v>103</v>
      </c>
      <c r="C34" s="410" t="s">
        <v>126</v>
      </c>
      <c r="D34" s="7"/>
      <c r="E34" s="1258"/>
    </row>
    <row r="35" spans="1:5" ht="25.5" x14ac:dyDescent="0.2">
      <c r="A35" s="615">
        <v>32</v>
      </c>
      <c r="B35" s="327" t="s">
        <v>127</v>
      </c>
      <c r="C35" s="406" t="s">
        <v>128</v>
      </c>
      <c r="D35" s="407"/>
      <c r="E35" s="631">
        <v>863894</v>
      </c>
    </row>
    <row r="36" spans="1:5" hidden="1" x14ac:dyDescent="0.2">
      <c r="A36" s="1257" t="s">
        <v>129</v>
      </c>
      <c r="B36" s="409" t="s">
        <v>76</v>
      </c>
      <c r="C36" s="410" t="s">
        <v>130</v>
      </c>
      <c r="D36" s="7"/>
      <c r="E36" s="1258"/>
    </row>
    <row r="37" spans="1:5" hidden="1" x14ac:dyDescent="0.2">
      <c r="A37" s="1257" t="s">
        <v>131</v>
      </c>
      <c r="B37" s="409" t="s">
        <v>79</v>
      </c>
      <c r="C37" s="410" t="s">
        <v>132</v>
      </c>
      <c r="D37" s="7"/>
      <c r="E37" s="1258"/>
    </row>
    <row r="38" spans="1:5" ht="25.5" hidden="1" x14ac:dyDescent="0.2">
      <c r="A38" s="1257" t="s">
        <v>133</v>
      </c>
      <c r="B38" s="409" t="s">
        <v>82</v>
      </c>
      <c r="C38" s="410" t="s">
        <v>134</v>
      </c>
      <c r="D38" s="7"/>
      <c r="E38" s="1258"/>
    </row>
    <row r="39" spans="1:5" hidden="1" x14ac:dyDescent="0.2">
      <c r="A39" s="1257" t="s">
        <v>135</v>
      </c>
      <c r="B39" s="409" t="s">
        <v>85</v>
      </c>
      <c r="C39" s="410" t="s">
        <v>136</v>
      </c>
      <c r="D39" s="7"/>
      <c r="E39" s="1258"/>
    </row>
    <row r="40" spans="1:5" hidden="1" x14ac:dyDescent="0.2">
      <c r="A40" s="1257" t="s">
        <v>137</v>
      </c>
      <c r="B40" s="409" t="s">
        <v>88</v>
      </c>
      <c r="C40" s="410" t="s">
        <v>138</v>
      </c>
      <c r="D40" s="7"/>
      <c r="E40" s="1258"/>
    </row>
    <row r="41" spans="1:5" hidden="1" x14ac:dyDescent="0.2">
      <c r="A41" s="1257"/>
      <c r="B41" s="411" t="s">
        <v>139</v>
      </c>
      <c r="C41" s="410"/>
      <c r="D41" s="7"/>
      <c r="E41" s="1258"/>
    </row>
    <row r="42" spans="1:5" hidden="1" x14ac:dyDescent="0.2">
      <c r="A42" s="1257"/>
      <c r="B42" s="411" t="s">
        <v>140</v>
      </c>
      <c r="C42" s="410"/>
      <c r="D42" s="7"/>
      <c r="E42" s="1258"/>
    </row>
    <row r="43" spans="1:5" hidden="1" x14ac:dyDescent="0.2">
      <c r="A43" s="1257"/>
      <c r="B43" s="411" t="s">
        <v>141</v>
      </c>
      <c r="C43" s="410"/>
      <c r="D43" s="7"/>
      <c r="E43" s="1258"/>
    </row>
    <row r="44" spans="1:5" hidden="1" x14ac:dyDescent="0.2">
      <c r="A44" s="1257" t="s">
        <v>142</v>
      </c>
      <c r="B44" s="409" t="s">
        <v>91</v>
      </c>
      <c r="C44" s="410" t="s">
        <v>143</v>
      </c>
      <c r="D44" s="7"/>
      <c r="E44" s="1258"/>
    </row>
    <row r="45" spans="1:5" hidden="1" x14ac:dyDescent="0.2">
      <c r="A45" s="1257" t="s">
        <v>144</v>
      </c>
      <c r="B45" s="409" t="s">
        <v>94</v>
      </c>
      <c r="C45" s="410" t="s">
        <v>145</v>
      </c>
      <c r="D45" s="7"/>
      <c r="E45" s="1258"/>
    </row>
    <row r="46" spans="1:5" hidden="1" x14ac:dyDescent="0.2">
      <c r="A46" s="1257" t="s">
        <v>146</v>
      </c>
      <c r="B46" s="409" t="s">
        <v>97</v>
      </c>
      <c r="C46" s="410" t="s">
        <v>147</v>
      </c>
      <c r="D46" s="7"/>
      <c r="E46" s="1258"/>
    </row>
    <row r="47" spans="1:5" hidden="1" x14ac:dyDescent="0.2">
      <c r="A47" s="1257" t="s">
        <v>148</v>
      </c>
      <c r="B47" s="409" t="s">
        <v>100</v>
      </c>
      <c r="C47" s="410" t="s">
        <v>149</v>
      </c>
      <c r="D47" s="7"/>
      <c r="E47" s="1258"/>
    </row>
    <row r="48" spans="1:5" hidden="1" x14ac:dyDescent="0.2">
      <c r="A48" s="1257" t="s">
        <v>150</v>
      </c>
      <c r="B48" s="409" t="s">
        <v>103</v>
      </c>
      <c r="C48" s="410" t="s">
        <v>151</v>
      </c>
      <c r="D48" s="7"/>
      <c r="E48" s="1258"/>
    </row>
    <row r="49" spans="1:5" ht="27" customHeight="1" thickBot="1" x14ac:dyDescent="0.25">
      <c r="A49" s="610">
        <v>43</v>
      </c>
      <c r="B49" s="581" t="s">
        <v>152</v>
      </c>
      <c r="C49" s="1259" t="s">
        <v>153</v>
      </c>
      <c r="D49" s="583">
        <v>0</v>
      </c>
      <c r="E49" s="584">
        <f>SUM(E10:E35)</f>
        <v>863894</v>
      </c>
    </row>
    <row r="50" spans="1:5" ht="14.25" thickTop="1" thickBot="1" x14ac:dyDescent="0.25">
      <c r="A50" s="55"/>
      <c r="B50" s="48"/>
      <c r="C50" s="56"/>
      <c r="D50" s="26"/>
      <c r="E50" s="57"/>
    </row>
    <row r="51" spans="1:5" ht="13.5" thickTop="1" x14ac:dyDescent="0.2">
      <c r="A51" s="619" t="s">
        <v>154</v>
      </c>
      <c r="B51" s="620" t="s">
        <v>155</v>
      </c>
      <c r="C51" s="1260" t="s">
        <v>156</v>
      </c>
      <c r="D51" s="592"/>
      <c r="E51" s="622"/>
    </row>
    <row r="52" spans="1:5" ht="25.5" x14ac:dyDescent="0.2">
      <c r="A52" s="598" t="s">
        <v>157</v>
      </c>
      <c r="B52" s="330" t="s">
        <v>158</v>
      </c>
      <c r="C52" s="412" t="s">
        <v>159</v>
      </c>
      <c r="D52" s="361"/>
      <c r="E52" s="575"/>
    </row>
    <row r="53" spans="1:5" ht="25.5" x14ac:dyDescent="0.2">
      <c r="A53" s="598" t="s">
        <v>160</v>
      </c>
      <c r="B53" s="327" t="s">
        <v>161</v>
      </c>
      <c r="C53" s="412" t="s">
        <v>162</v>
      </c>
      <c r="D53" s="367"/>
      <c r="E53" s="596"/>
    </row>
    <row r="54" spans="1:5" hidden="1" x14ac:dyDescent="0.2">
      <c r="A54" s="1257" t="s">
        <v>163</v>
      </c>
      <c r="B54" s="409" t="s">
        <v>76</v>
      </c>
      <c r="C54" s="410" t="s">
        <v>164</v>
      </c>
      <c r="D54" s="7"/>
      <c r="E54" s="1258"/>
    </row>
    <row r="55" spans="1:5" hidden="1" x14ac:dyDescent="0.2">
      <c r="A55" s="1257" t="s">
        <v>165</v>
      </c>
      <c r="B55" s="409" t="s">
        <v>79</v>
      </c>
      <c r="C55" s="410" t="s">
        <v>166</v>
      </c>
      <c r="D55" s="7"/>
      <c r="E55" s="1258"/>
    </row>
    <row r="56" spans="1:5" ht="25.5" hidden="1" x14ac:dyDescent="0.2">
      <c r="A56" s="1257" t="s">
        <v>167</v>
      </c>
      <c r="B56" s="409" t="s">
        <v>82</v>
      </c>
      <c r="C56" s="410" t="s">
        <v>168</v>
      </c>
      <c r="D56" s="7"/>
      <c r="E56" s="1258"/>
    </row>
    <row r="57" spans="1:5" hidden="1" x14ac:dyDescent="0.2">
      <c r="A57" s="1257" t="s">
        <v>169</v>
      </c>
      <c r="B57" s="409" t="s">
        <v>85</v>
      </c>
      <c r="C57" s="410" t="s">
        <v>170</v>
      </c>
      <c r="D57" s="7"/>
      <c r="E57" s="1258"/>
    </row>
    <row r="58" spans="1:5" hidden="1" x14ac:dyDescent="0.2">
      <c r="A58" s="1257" t="s">
        <v>171</v>
      </c>
      <c r="B58" s="409" t="s">
        <v>88</v>
      </c>
      <c r="C58" s="410" t="s">
        <v>172</v>
      </c>
      <c r="D58" s="7"/>
      <c r="E58" s="1258"/>
    </row>
    <row r="59" spans="1:5" hidden="1" x14ac:dyDescent="0.2">
      <c r="A59" s="1257" t="s">
        <v>173</v>
      </c>
      <c r="B59" s="409" t="s">
        <v>91</v>
      </c>
      <c r="C59" s="410" t="s">
        <v>174</v>
      </c>
      <c r="D59" s="7"/>
      <c r="E59" s="1258"/>
    </row>
    <row r="60" spans="1:5" hidden="1" x14ac:dyDescent="0.2">
      <c r="A60" s="1257" t="s">
        <v>175</v>
      </c>
      <c r="B60" s="409" t="s">
        <v>94</v>
      </c>
      <c r="C60" s="410" t="s">
        <v>176</v>
      </c>
      <c r="D60" s="7"/>
      <c r="E60" s="1258"/>
    </row>
    <row r="61" spans="1:5" hidden="1" x14ac:dyDescent="0.2">
      <c r="A61" s="1257" t="s">
        <v>177</v>
      </c>
      <c r="B61" s="409" t="s">
        <v>97</v>
      </c>
      <c r="C61" s="410" t="s">
        <v>178</v>
      </c>
      <c r="D61" s="7"/>
      <c r="E61" s="1258"/>
    </row>
    <row r="62" spans="1:5" hidden="1" x14ac:dyDescent="0.2">
      <c r="A62" s="1257" t="s">
        <v>179</v>
      </c>
      <c r="B62" s="409" t="s">
        <v>100</v>
      </c>
      <c r="C62" s="410" t="s">
        <v>180</v>
      </c>
      <c r="D62" s="7"/>
      <c r="E62" s="1258"/>
    </row>
    <row r="63" spans="1:5" hidden="1" x14ac:dyDescent="0.2">
      <c r="A63" s="1257" t="s">
        <v>181</v>
      </c>
      <c r="B63" s="409" t="s">
        <v>103</v>
      </c>
      <c r="C63" s="410" t="s">
        <v>182</v>
      </c>
      <c r="D63" s="7"/>
      <c r="E63" s="1258"/>
    </row>
    <row r="64" spans="1:5" ht="25.5" x14ac:dyDescent="0.2">
      <c r="A64" s="615">
        <v>57</v>
      </c>
      <c r="B64" s="327" t="s">
        <v>183</v>
      </c>
      <c r="C64" s="412" t="s">
        <v>184</v>
      </c>
      <c r="D64" s="367"/>
      <c r="E64" s="596"/>
    </row>
    <row r="65" spans="1:7" s="82" customFormat="1" hidden="1" x14ac:dyDescent="0.2">
      <c r="A65" s="614" t="s">
        <v>185</v>
      </c>
      <c r="B65" s="336" t="s">
        <v>76</v>
      </c>
      <c r="C65" s="463" t="s">
        <v>186</v>
      </c>
      <c r="D65" s="338"/>
      <c r="E65" s="623"/>
      <c r="F65" s="77"/>
      <c r="G65" s="77"/>
    </row>
    <row r="66" spans="1:7" s="82" customFormat="1" hidden="1" x14ac:dyDescent="0.2">
      <c r="A66" s="614" t="s">
        <v>187</v>
      </c>
      <c r="B66" s="336" t="s">
        <v>79</v>
      </c>
      <c r="C66" s="463" t="s">
        <v>188</v>
      </c>
      <c r="D66" s="338"/>
      <c r="E66" s="623"/>
      <c r="F66" s="77"/>
      <c r="G66" s="77"/>
    </row>
    <row r="67" spans="1:7" s="82" customFormat="1" ht="25.5" hidden="1" x14ac:dyDescent="0.2">
      <c r="A67" s="614" t="s">
        <v>189</v>
      </c>
      <c r="B67" s="336" t="s">
        <v>82</v>
      </c>
      <c r="C67" s="463" t="s">
        <v>190</v>
      </c>
      <c r="D67" s="338"/>
      <c r="E67" s="623"/>
      <c r="F67" s="77"/>
      <c r="G67" s="77"/>
    </row>
    <row r="68" spans="1:7" s="82" customFormat="1" hidden="1" x14ac:dyDescent="0.2">
      <c r="A68" s="614" t="s">
        <v>191</v>
      </c>
      <c r="B68" s="336" t="s">
        <v>85</v>
      </c>
      <c r="C68" s="463" t="s">
        <v>192</v>
      </c>
      <c r="D68" s="338"/>
      <c r="E68" s="623"/>
      <c r="F68" s="77"/>
      <c r="G68" s="77"/>
    </row>
    <row r="69" spans="1:7" s="82" customFormat="1" hidden="1" x14ac:dyDescent="0.2">
      <c r="A69" s="614" t="s">
        <v>193</v>
      </c>
      <c r="B69" s="336" t="s">
        <v>88</v>
      </c>
      <c r="C69" s="463" t="s">
        <v>194</v>
      </c>
      <c r="D69" s="338"/>
      <c r="E69" s="623"/>
      <c r="F69" s="77"/>
      <c r="G69" s="77"/>
    </row>
    <row r="70" spans="1:7" s="82" customFormat="1" hidden="1" x14ac:dyDescent="0.2">
      <c r="A70" s="614" t="s">
        <v>195</v>
      </c>
      <c r="B70" s="336" t="s">
        <v>91</v>
      </c>
      <c r="C70" s="463" t="s">
        <v>196</v>
      </c>
      <c r="D70" s="338"/>
      <c r="E70" s="623"/>
      <c r="F70" s="77"/>
      <c r="G70" s="77"/>
    </row>
    <row r="71" spans="1:7" s="82" customFormat="1" hidden="1" x14ac:dyDescent="0.2">
      <c r="A71" s="614" t="s">
        <v>197</v>
      </c>
      <c r="B71" s="336" t="s">
        <v>94</v>
      </c>
      <c r="C71" s="463" t="s">
        <v>198</v>
      </c>
      <c r="D71" s="338"/>
      <c r="E71" s="623"/>
      <c r="F71" s="77"/>
      <c r="G71" s="77"/>
    </row>
    <row r="72" spans="1:7" s="82" customFormat="1" hidden="1" x14ac:dyDescent="0.2">
      <c r="A72" s="614" t="s">
        <v>199</v>
      </c>
      <c r="B72" s="336" t="s">
        <v>97</v>
      </c>
      <c r="C72" s="463" t="s">
        <v>200</v>
      </c>
      <c r="D72" s="338"/>
      <c r="E72" s="623"/>
      <c r="F72" s="77"/>
      <c r="G72" s="77"/>
    </row>
    <row r="73" spans="1:7" s="82" customFormat="1" hidden="1" x14ac:dyDescent="0.2">
      <c r="A73" s="614" t="s">
        <v>201</v>
      </c>
      <c r="B73" s="336" t="s">
        <v>100</v>
      </c>
      <c r="C73" s="463" t="s">
        <v>202</v>
      </c>
      <c r="D73" s="338"/>
      <c r="E73" s="623"/>
      <c r="F73" s="77"/>
      <c r="G73" s="77"/>
    </row>
    <row r="74" spans="1:7" s="82" customFormat="1" hidden="1" x14ac:dyDescent="0.2">
      <c r="A74" s="614" t="s">
        <v>203</v>
      </c>
      <c r="B74" s="336" t="s">
        <v>103</v>
      </c>
      <c r="C74" s="463" t="s">
        <v>204</v>
      </c>
      <c r="D74" s="338"/>
      <c r="E74" s="623"/>
      <c r="F74" s="77"/>
      <c r="G74" s="77"/>
    </row>
    <row r="75" spans="1:7" ht="25.5" x14ac:dyDescent="0.2">
      <c r="A75" s="615">
        <v>68</v>
      </c>
      <c r="B75" s="327" t="s">
        <v>1486</v>
      </c>
      <c r="C75" s="412" t="s">
        <v>206</v>
      </c>
      <c r="D75" s="367"/>
      <c r="E75" s="596"/>
    </row>
    <row r="76" spans="1:7" s="82" customFormat="1" hidden="1" collapsed="1" x14ac:dyDescent="0.2">
      <c r="A76" s="614" t="s">
        <v>207</v>
      </c>
      <c r="B76" s="336" t="s">
        <v>76</v>
      </c>
      <c r="C76" s="463" t="s">
        <v>208</v>
      </c>
      <c r="D76" s="338"/>
      <c r="E76" s="623"/>
      <c r="F76" s="77"/>
      <c r="G76" s="77"/>
    </row>
    <row r="77" spans="1:7" s="82" customFormat="1" hidden="1" x14ac:dyDescent="0.2">
      <c r="A77" s="614" t="s">
        <v>209</v>
      </c>
      <c r="B77" s="336" t="s">
        <v>79</v>
      </c>
      <c r="C77" s="463" t="s">
        <v>210</v>
      </c>
      <c r="D77" s="338"/>
      <c r="E77" s="623"/>
      <c r="F77" s="77"/>
      <c r="G77" s="77"/>
    </row>
    <row r="78" spans="1:7" s="82" customFormat="1" ht="25.5" hidden="1" x14ac:dyDescent="0.2">
      <c r="A78" s="614" t="s">
        <v>211</v>
      </c>
      <c r="B78" s="336" t="s">
        <v>82</v>
      </c>
      <c r="C78" s="463" t="s">
        <v>212</v>
      </c>
      <c r="D78" s="338"/>
      <c r="E78" s="623"/>
      <c r="F78" s="77"/>
      <c r="G78" s="77"/>
    </row>
    <row r="79" spans="1:7" s="82" customFormat="1" hidden="1" x14ac:dyDescent="0.2">
      <c r="A79" s="614" t="s">
        <v>213</v>
      </c>
      <c r="B79" s="336" t="s">
        <v>85</v>
      </c>
      <c r="C79" s="463" t="s">
        <v>214</v>
      </c>
      <c r="D79" s="338"/>
      <c r="E79" s="623"/>
      <c r="F79" s="77"/>
      <c r="G79" s="77"/>
    </row>
    <row r="80" spans="1:7" s="82" customFormat="1" hidden="1" x14ac:dyDescent="0.2">
      <c r="A80" s="614" t="s">
        <v>215</v>
      </c>
      <c r="B80" s="336" t="s">
        <v>88</v>
      </c>
      <c r="C80" s="463" t="s">
        <v>216</v>
      </c>
      <c r="D80" s="338"/>
      <c r="E80" s="623"/>
      <c r="F80" s="77"/>
      <c r="G80" s="77"/>
    </row>
    <row r="81" spans="1:7" s="82" customFormat="1" hidden="1" x14ac:dyDescent="0.2">
      <c r="A81" s="614" t="s">
        <v>217</v>
      </c>
      <c r="B81" s="336" t="s">
        <v>91</v>
      </c>
      <c r="C81" s="463" t="s">
        <v>218</v>
      </c>
      <c r="D81" s="338"/>
      <c r="E81" s="623"/>
      <c r="F81" s="77"/>
      <c r="G81" s="77"/>
    </row>
    <row r="82" spans="1:7" s="82" customFormat="1" hidden="1" x14ac:dyDescent="0.2">
      <c r="A82" s="614" t="s">
        <v>219</v>
      </c>
      <c r="B82" s="336" t="s">
        <v>94</v>
      </c>
      <c r="C82" s="463" t="s">
        <v>220</v>
      </c>
      <c r="D82" s="338"/>
      <c r="E82" s="623"/>
      <c r="F82" s="77"/>
      <c r="G82" s="77"/>
    </row>
    <row r="83" spans="1:7" s="82" customFormat="1" hidden="1" x14ac:dyDescent="0.2">
      <c r="A83" s="614" t="s">
        <v>221</v>
      </c>
      <c r="B83" s="336" t="s">
        <v>97</v>
      </c>
      <c r="C83" s="463" t="s">
        <v>222</v>
      </c>
      <c r="D83" s="338"/>
      <c r="E83" s="623"/>
      <c r="F83" s="77"/>
      <c r="G83" s="77"/>
    </row>
    <row r="84" spans="1:7" s="82" customFormat="1" hidden="1" x14ac:dyDescent="0.2">
      <c r="A84" s="614" t="s">
        <v>223</v>
      </c>
      <c r="B84" s="336" t="s">
        <v>100</v>
      </c>
      <c r="C84" s="463" t="s">
        <v>224</v>
      </c>
      <c r="D84" s="338"/>
      <c r="E84" s="623"/>
      <c r="F84" s="77"/>
      <c r="G84" s="77"/>
    </row>
    <row r="85" spans="1:7" s="82" customFormat="1" hidden="1" x14ac:dyDescent="0.2">
      <c r="A85" s="614" t="s">
        <v>225</v>
      </c>
      <c r="B85" s="336" t="s">
        <v>103</v>
      </c>
      <c r="C85" s="463" t="s">
        <v>226</v>
      </c>
      <c r="D85" s="338"/>
      <c r="E85" s="623"/>
      <c r="F85" s="77"/>
      <c r="G85" s="77"/>
    </row>
    <row r="86" spans="1:7" s="231" customFormat="1" ht="26.25" customHeight="1" thickBot="1" x14ac:dyDescent="0.25">
      <c r="A86" s="580">
        <v>79</v>
      </c>
      <c r="B86" s="581" t="s">
        <v>227</v>
      </c>
      <c r="C86" s="1261" t="s">
        <v>228</v>
      </c>
      <c r="D86" s="583">
        <v>0</v>
      </c>
      <c r="E86" s="584">
        <v>0</v>
      </c>
      <c r="F86" s="201"/>
      <c r="G86" s="201"/>
    </row>
    <row r="87" spans="1:7" ht="14.25" thickTop="1" thickBot="1" x14ac:dyDescent="0.25">
      <c r="A87" s="49"/>
      <c r="D87" s="19"/>
    </row>
    <row r="88" spans="1:7" ht="13.5" thickTop="1" x14ac:dyDescent="0.2">
      <c r="A88" s="1262">
        <v>80</v>
      </c>
      <c r="B88" s="1263" t="s">
        <v>1705</v>
      </c>
      <c r="C88" s="1264" t="s">
        <v>230</v>
      </c>
      <c r="D88" s="1265"/>
      <c r="E88" s="1266"/>
    </row>
    <row r="89" spans="1:7" hidden="1" x14ac:dyDescent="0.2">
      <c r="A89" s="1267">
        <v>81</v>
      </c>
      <c r="B89" s="414" t="s">
        <v>231</v>
      </c>
      <c r="C89" s="410" t="s">
        <v>232</v>
      </c>
      <c r="D89" s="7"/>
      <c r="E89" s="1258"/>
    </row>
    <row r="90" spans="1:7" ht="25.5" hidden="1" x14ac:dyDescent="0.2">
      <c r="A90" s="1267">
        <v>82</v>
      </c>
      <c r="B90" s="414" t="s">
        <v>233</v>
      </c>
      <c r="C90" s="410" t="s">
        <v>234</v>
      </c>
      <c r="D90" s="7"/>
      <c r="E90" s="1258"/>
    </row>
    <row r="91" spans="1:7" ht="25.5" hidden="1" x14ac:dyDescent="0.2">
      <c r="A91" s="1267">
        <v>83</v>
      </c>
      <c r="B91" s="414" t="s">
        <v>235</v>
      </c>
      <c r="C91" s="410" t="s">
        <v>236</v>
      </c>
      <c r="D91" s="7"/>
      <c r="E91" s="1258"/>
    </row>
    <row r="92" spans="1:7" x14ac:dyDescent="0.2">
      <c r="A92" s="1268">
        <v>84</v>
      </c>
      <c r="B92" s="415" t="s">
        <v>1671</v>
      </c>
      <c r="C92" s="404" t="s">
        <v>238</v>
      </c>
      <c r="D92" s="416"/>
      <c r="E92" s="1269"/>
    </row>
    <row r="93" spans="1:7" hidden="1" x14ac:dyDescent="0.2">
      <c r="A93" s="1257" t="s">
        <v>239</v>
      </c>
      <c r="B93" s="414" t="s">
        <v>240</v>
      </c>
      <c r="C93" s="410" t="s">
        <v>241</v>
      </c>
      <c r="D93" s="7"/>
      <c r="E93" s="1258"/>
    </row>
    <row r="94" spans="1:7" hidden="1" x14ac:dyDescent="0.2">
      <c r="A94" s="1257" t="s">
        <v>242</v>
      </c>
      <c r="B94" s="414" t="s">
        <v>243</v>
      </c>
      <c r="C94" s="410" t="s">
        <v>244</v>
      </c>
      <c r="D94" s="7"/>
      <c r="E94" s="1258"/>
    </row>
    <row r="95" spans="1:7" hidden="1" x14ac:dyDescent="0.2">
      <c r="A95" s="1257" t="s">
        <v>245</v>
      </c>
      <c r="B95" s="414" t="s">
        <v>246</v>
      </c>
      <c r="C95" s="410" t="s">
        <v>247</v>
      </c>
      <c r="D95" s="7"/>
      <c r="E95" s="1258"/>
    </row>
    <row r="96" spans="1:7" hidden="1" x14ac:dyDescent="0.2">
      <c r="A96" s="1257" t="s">
        <v>248</v>
      </c>
      <c r="B96" s="414" t="s">
        <v>249</v>
      </c>
      <c r="C96" s="410" t="s">
        <v>250</v>
      </c>
      <c r="D96" s="7"/>
      <c r="E96" s="1258"/>
    </row>
    <row r="97" spans="1:5" hidden="1" x14ac:dyDescent="0.2">
      <c r="A97" s="1257" t="s">
        <v>251</v>
      </c>
      <c r="B97" s="414" t="s">
        <v>252</v>
      </c>
      <c r="C97" s="410" t="s">
        <v>253</v>
      </c>
      <c r="D97" s="7"/>
      <c r="E97" s="1258"/>
    </row>
    <row r="98" spans="1:5" hidden="1" x14ac:dyDescent="0.2">
      <c r="A98" s="1257" t="s">
        <v>254</v>
      </c>
      <c r="B98" s="414" t="s">
        <v>255</v>
      </c>
      <c r="C98" s="410" t="s">
        <v>256</v>
      </c>
      <c r="D98" s="7"/>
      <c r="E98" s="1258"/>
    </row>
    <row r="99" spans="1:5" hidden="1" x14ac:dyDescent="0.2">
      <c r="A99" s="1257" t="s">
        <v>257</v>
      </c>
      <c r="B99" s="414" t="s">
        <v>258</v>
      </c>
      <c r="C99" s="410" t="s">
        <v>259</v>
      </c>
      <c r="D99" s="7"/>
      <c r="E99" s="1258"/>
    </row>
    <row r="100" spans="1:5" hidden="1" x14ac:dyDescent="0.2">
      <c r="A100" s="1257" t="s">
        <v>260</v>
      </c>
      <c r="B100" s="414" t="s">
        <v>261</v>
      </c>
      <c r="C100" s="410" t="s">
        <v>262</v>
      </c>
      <c r="D100" s="7"/>
      <c r="E100" s="1258"/>
    </row>
    <row r="101" spans="1:5" x14ac:dyDescent="0.2">
      <c r="A101" s="615">
        <v>93</v>
      </c>
      <c r="B101" s="330" t="s">
        <v>1450</v>
      </c>
      <c r="C101" s="412" t="s">
        <v>264</v>
      </c>
      <c r="D101" s="367"/>
      <c r="E101" s="596"/>
    </row>
    <row r="102" spans="1:5" x14ac:dyDescent="0.2">
      <c r="A102" s="615">
        <v>94</v>
      </c>
      <c r="B102" s="349" t="s">
        <v>1451</v>
      </c>
      <c r="C102" s="412" t="s">
        <v>266</v>
      </c>
      <c r="D102" s="367"/>
      <c r="E102" s="596"/>
    </row>
    <row r="103" spans="1:5" hidden="1" x14ac:dyDescent="0.2">
      <c r="A103" s="594" t="s">
        <v>267</v>
      </c>
      <c r="B103" s="417" t="s">
        <v>268</v>
      </c>
      <c r="C103" s="413" t="s">
        <v>269</v>
      </c>
      <c r="D103" s="368"/>
      <c r="E103" s="597"/>
    </row>
    <row r="104" spans="1:5" ht="25.5" hidden="1" x14ac:dyDescent="0.2">
      <c r="A104" s="594" t="s">
        <v>270</v>
      </c>
      <c r="B104" s="417" t="s">
        <v>271</v>
      </c>
      <c r="C104" s="413" t="s">
        <v>272</v>
      </c>
      <c r="D104" s="368"/>
      <c r="E104" s="597"/>
    </row>
    <row r="105" spans="1:5" hidden="1" x14ac:dyDescent="0.2">
      <c r="A105" s="594" t="s">
        <v>273</v>
      </c>
      <c r="B105" s="417" t="s">
        <v>274</v>
      </c>
      <c r="C105" s="413" t="s">
        <v>275</v>
      </c>
      <c r="D105" s="368"/>
      <c r="E105" s="597"/>
    </row>
    <row r="106" spans="1:5" hidden="1" x14ac:dyDescent="0.2">
      <c r="A106" s="594" t="s">
        <v>276</v>
      </c>
      <c r="B106" s="417" t="s">
        <v>277</v>
      </c>
      <c r="C106" s="413" t="s">
        <v>278</v>
      </c>
      <c r="D106" s="368"/>
      <c r="E106" s="597"/>
    </row>
    <row r="107" spans="1:5" hidden="1" x14ac:dyDescent="0.2">
      <c r="A107" s="594" t="s">
        <v>279</v>
      </c>
      <c r="B107" s="417" t="s">
        <v>280</v>
      </c>
      <c r="C107" s="413" t="s">
        <v>281</v>
      </c>
      <c r="D107" s="368"/>
      <c r="E107" s="597"/>
    </row>
    <row r="108" spans="1:5" hidden="1" x14ac:dyDescent="0.2">
      <c r="A108" s="594" t="s">
        <v>282</v>
      </c>
      <c r="B108" s="417" t="s">
        <v>283</v>
      </c>
      <c r="C108" s="413" t="s">
        <v>284</v>
      </c>
      <c r="D108" s="368"/>
      <c r="E108" s="597"/>
    </row>
    <row r="109" spans="1:5" hidden="1" x14ac:dyDescent="0.2">
      <c r="A109" s="594" t="s">
        <v>285</v>
      </c>
      <c r="B109" s="417" t="s">
        <v>286</v>
      </c>
      <c r="C109" s="413" t="s">
        <v>287</v>
      </c>
      <c r="D109" s="368"/>
      <c r="E109" s="597"/>
    </row>
    <row r="110" spans="1:5" hidden="1" x14ac:dyDescent="0.2">
      <c r="A110" s="594" t="s">
        <v>288</v>
      </c>
      <c r="B110" s="417" t="s">
        <v>289</v>
      </c>
      <c r="C110" s="413" t="s">
        <v>290</v>
      </c>
      <c r="D110" s="368"/>
      <c r="E110" s="597"/>
    </row>
    <row r="111" spans="1:5" hidden="1" x14ac:dyDescent="0.2">
      <c r="A111" s="594" t="s">
        <v>291</v>
      </c>
      <c r="B111" s="417" t="s">
        <v>292</v>
      </c>
      <c r="C111" s="413" t="s">
        <v>293</v>
      </c>
      <c r="D111" s="368"/>
      <c r="E111" s="597"/>
    </row>
    <row r="112" spans="1:5" x14ac:dyDescent="0.2">
      <c r="A112" s="615">
        <v>104</v>
      </c>
      <c r="B112" s="349" t="s">
        <v>1488</v>
      </c>
      <c r="C112" s="412" t="s">
        <v>295</v>
      </c>
      <c r="D112" s="367"/>
      <c r="E112" s="596"/>
    </row>
    <row r="113" spans="1:5" hidden="1" x14ac:dyDescent="0.2">
      <c r="A113" s="594">
        <v>105</v>
      </c>
      <c r="B113" s="417" t="s">
        <v>296</v>
      </c>
      <c r="C113" s="413" t="s">
        <v>297</v>
      </c>
      <c r="D113" s="368"/>
      <c r="E113" s="597"/>
    </row>
    <row r="114" spans="1:5" hidden="1" x14ac:dyDescent="0.2">
      <c r="A114" s="594">
        <v>106</v>
      </c>
      <c r="B114" s="417" t="s">
        <v>298</v>
      </c>
      <c r="C114" s="413" t="s">
        <v>299</v>
      </c>
      <c r="D114" s="368"/>
      <c r="E114" s="597"/>
    </row>
    <row r="115" spans="1:5" hidden="1" x14ac:dyDescent="0.2">
      <c r="A115" s="594">
        <v>107</v>
      </c>
      <c r="B115" s="417" t="s">
        <v>300</v>
      </c>
      <c r="C115" s="413" t="s">
        <v>301</v>
      </c>
      <c r="D115" s="368"/>
      <c r="E115" s="597"/>
    </row>
    <row r="116" spans="1:5" hidden="1" x14ac:dyDescent="0.2">
      <c r="A116" s="594">
        <v>108</v>
      </c>
      <c r="B116" s="417" t="s">
        <v>302</v>
      </c>
      <c r="C116" s="413" t="s">
        <v>303</v>
      </c>
      <c r="D116" s="368"/>
      <c r="E116" s="597"/>
    </row>
    <row r="117" spans="1:5" x14ac:dyDescent="0.2">
      <c r="A117" s="615">
        <v>109</v>
      </c>
      <c r="B117" s="349" t="s">
        <v>1453</v>
      </c>
      <c r="C117" s="412" t="s">
        <v>305</v>
      </c>
      <c r="D117" s="367"/>
      <c r="E117" s="596"/>
    </row>
    <row r="118" spans="1:5" hidden="1" x14ac:dyDescent="0.2">
      <c r="A118" s="1257">
        <v>110</v>
      </c>
      <c r="B118" s="418" t="s">
        <v>306</v>
      </c>
      <c r="C118" s="410" t="s">
        <v>307</v>
      </c>
      <c r="D118" s="7"/>
      <c r="E118" s="1258"/>
    </row>
    <row r="119" spans="1:5" hidden="1" x14ac:dyDescent="0.2">
      <c r="A119" s="1257">
        <v>111</v>
      </c>
      <c r="B119" s="418" t="s">
        <v>308</v>
      </c>
      <c r="C119" s="410" t="s">
        <v>309</v>
      </c>
      <c r="D119" s="7"/>
      <c r="E119" s="1258"/>
    </row>
    <row r="120" spans="1:5" hidden="1" x14ac:dyDescent="0.2">
      <c r="A120" s="1257">
        <v>112</v>
      </c>
      <c r="B120" s="418" t="s">
        <v>310</v>
      </c>
      <c r="C120" s="410" t="s">
        <v>311</v>
      </c>
      <c r="D120" s="7"/>
      <c r="E120" s="1258"/>
    </row>
    <row r="121" spans="1:5" hidden="1" x14ac:dyDescent="0.2">
      <c r="A121" s="1257">
        <v>113</v>
      </c>
      <c r="B121" s="418" t="s">
        <v>312</v>
      </c>
      <c r="C121" s="410" t="s">
        <v>313</v>
      </c>
      <c r="D121" s="7"/>
      <c r="E121" s="1258"/>
    </row>
    <row r="122" spans="1:5" hidden="1" x14ac:dyDescent="0.2">
      <c r="A122" s="1257">
        <v>114</v>
      </c>
      <c r="B122" s="418" t="s">
        <v>314</v>
      </c>
      <c r="C122" s="410" t="s">
        <v>315</v>
      </c>
      <c r="D122" s="7"/>
      <c r="E122" s="1258"/>
    </row>
    <row r="123" spans="1:5" hidden="1" x14ac:dyDescent="0.2">
      <c r="A123" s="1257">
        <v>115</v>
      </c>
      <c r="B123" s="418" t="s">
        <v>316</v>
      </c>
      <c r="C123" s="410" t="s">
        <v>317</v>
      </c>
      <c r="D123" s="7"/>
      <c r="E123" s="1258"/>
    </row>
    <row r="124" spans="1:5" hidden="1" x14ac:dyDescent="0.2">
      <c r="A124" s="1257">
        <v>116</v>
      </c>
      <c r="B124" s="418" t="s">
        <v>318</v>
      </c>
      <c r="C124" s="410" t="s">
        <v>319</v>
      </c>
      <c r="D124" s="7"/>
      <c r="E124" s="1258"/>
    </row>
    <row r="125" spans="1:5" x14ac:dyDescent="0.2">
      <c r="A125" s="1268">
        <v>117</v>
      </c>
      <c r="B125" s="419" t="s">
        <v>1454</v>
      </c>
      <c r="C125" s="404" t="s">
        <v>321</v>
      </c>
      <c r="D125" s="416"/>
      <c r="E125" s="1269"/>
    </row>
    <row r="126" spans="1:5" hidden="1" x14ac:dyDescent="0.2">
      <c r="A126" s="1270" t="s">
        <v>322</v>
      </c>
      <c r="B126" s="420" t="s">
        <v>323</v>
      </c>
      <c r="C126" s="404" t="s">
        <v>324</v>
      </c>
      <c r="D126" s="6"/>
      <c r="E126" s="1271"/>
    </row>
    <row r="127" spans="1:5" hidden="1" x14ac:dyDescent="0.2">
      <c r="A127" s="1270" t="s">
        <v>325</v>
      </c>
      <c r="B127" s="420" t="s">
        <v>326</v>
      </c>
      <c r="C127" s="404" t="s">
        <v>327</v>
      </c>
      <c r="D127" s="6"/>
      <c r="E127" s="1271"/>
    </row>
    <row r="128" spans="1:5" hidden="1" x14ac:dyDescent="0.2">
      <c r="A128" s="1270" t="s">
        <v>328</v>
      </c>
      <c r="B128" s="420" t="s">
        <v>329</v>
      </c>
      <c r="C128" s="404" t="s">
        <v>330</v>
      </c>
      <c r="D128" s="6"/>
      <c r="E128" s="1271"/>
    </row>
    <row r="129" spans="1:5" hidden="1" x14ac:dyDescent="0.2">
      <c r="A129" s="1270" t="s">
        <v>331</v>
      </c>
      <c r="B129" s="420" t="s">
        <v>332</v>
      </c>
      <c r="C129" s="404" t="s">
        <v>333</v>
      </c>
      <c r="D129" s="6"/>
      <c r="E129" s="1271"/>
    </row>
    <row r="130" spans="1:5" hidden="1" x14ac:dyDescent="0.2">
      <c r="A130" s="1270" t="s">
        <v>334</v>
      </c>
      <c r="B130" s="420" t="s">
        <v>335</v>
      </c>
      <c r="C130" s="404" t="s">
        <v>336</v>
      </c>
      <c r="D130" s="6"/>
      <c r="E130" s="1271"/>
    </row>
    <row r="131" spans="1:5" hidden="1" x14ac:dyDescent="0.2">
      <c r="A131" s="1270" t="s">
        <v>337</v>
      </c>
      <c r="B131" s="420" t="s">
        <v>338</v>
      </c>
      <c r="C131" s="404" t="s">
        <v>339</v>
      </c>
      <c r="D131" s="6"/>
      <c r="E131" s="1271"/>
    </row>
    <row r="132" spans="1:5" ht="25.5" hidden="1" x14ac:dyDescent="0.2">
      <c r="A132" s="1270" t="s">
        <v>340</v>
      </c>
      <c r="B132" s="420" t="s">
        <v>341</v>
      </c>
      <c r="C132" s="404" t="s">
        <v>342</v>
      </c>
      <c r="D132" s="6"/>
      <c r="E132" s="1271"/>
    </row>
    <row r="133" spans="1:5" ht="25.5" hidden="1" x14ac:dyDescent="0.2">
      <c r="A133" s="1270" t="s">
        <v>343</v>
      </c>
      <c r="B133" s="420" t="s">
        <v>344</v>
      </c>
      <c r="C133" s="404" t="s">
        <v>345</v>
      </c>
      <c r="D133" s="6"/>
      <c r="E133" s="1271"/>
    </row>
    <row r="134" spans="1:5" hidden="1" x14ac:dyDescent="0.2">
      <c r="A134" s="1270" t="s">
        <v>346</v>
      </c>
      <c r="B134" s="420" t="s">
        <v>347</v>
      </c>
      <c r="C134" s="404" t="s">
        <v>348</v>
      </c>
      <c r="D134" s="6"/>
      <c r="E134" s="1271"/>
    </row>
    <row r="135" spans="1:5" hidden="1" x14ac:dyDescent="0.2">
      <c r="A135" s="1270" t="s">
        <v>349</v>
      </c>
      <c r="B135" s="420" t="s">
        <v>350</v>
      </c>
      <c r="C135" s="404" t="s">
        <v>351</v>
      </c>
      <c r="D135" s="6"/>
      <c r="E135" s="1271"/>
    </row>
    <row r="136" spans="1:5" ht="25.5" hidden="1" x14ac:dyDescent="0.2">
      <c r="A136" s="1270" t="s">
        <v>352</v>
      </c>
      <c r="B136" s="420" t="s">
        <v>353</v>
      </c>
      <c r="C136" s="404" t="s">
        <v>354</v>
      </c>
      <c r="D136" s="6"/>
      <c r="E136" s="1271"/>
    </row>
    <row r="137" spans="1:5" ht="25.5" hidden="1" x14ac:dyDescent="0.2">
      <c r="A137" s="1270" t="s">
        <v>355</v>
      </c>
      <c r="B137" s="420" t="s">
        <v>356</v>
      </c>
      <c r="C137" s="404" t="s">
        <v>357</v>
      </c>
      <c r="D137" s="6"/>
      <c r="E137" s="1271"/>
    </row>
    <row r="138" spans="1:5" ht="25.5" hidden="1" x14ac:dyDescent="0.2">
      <c r="A138" s="1270" t="s">
        <v>358</v>
      </c>
      <c r="B138" s="421" t="s">
        <v>359</v>
      </c>
      <c r="C138" s="404" t="s">
        <v>360</v>
      </c>
      <c r="D138" s="6"/>
      <c r="E138" s="1271"/>
    </row>
    <row r="139" spans="1:5" ht="25.5" hidden="1" x14ac:dyDescent="0.2">
      <c r="A139" s="1270" t="s">
        <v>361</v>
      </c>
      <c r="B139" s="420" t="s">
        <v>362</v>
      </c>
      <c r="C139" s="404" t="s">
        <v>363</v>
      </c>
      <c r="D139" s="6"/>
      <c r="E139" s="1271"/>
    </row>
    <row r="140" spans="1:5" ht="25.5" hidden="1" x14ac:dyDescent="0.2">
      <c r="A140" s="1270" t="s">
        <v>364</v>
      </c>
      <c r="B140" s="420" t="s">
        <v>365</v>
      </c>
      <c r="C140" s="404" t="s">
        <v>366</v>
      </c>
      <c r="D140" s="6"/>
      <c r="E140" s="1271"/>
    </row>
    <row r="141" spans="1:5" hidden="1" x14ac:dyDescent="0.2">
      <c r="A141" s="1270" t="s">
        <v>367</v>
      </c>
      <c r="B141" s="420" t="s">
        <v>368</v>
      </c>
      <c r="C141" s="404" t="s">
        <v>369</v>
      </c>
      <c r="D141" s="6"/>
      <c r="E141" s="1271"/>
    </row>
    <row r="142" spans="1:5" hidden="1" x14ac:dyDescent="0.2">
      <c r="A142" s="1270" t="s">
        <v>370</v>
      </c>
      <c r="B142" s="420" t="s">
        <v>371</v>
      </c>
      <c r="C142" s="404" t="s">
        <v>372</v>
      </c>
      <c r="D142" s="6"/>
      <c r="E142" s="1271"/>
    </row>
    <row r="143" spans="1:5" hidden="1" x14ac:dyDescent="0.2">
      <c r="A143" s="1270" t="s">
        <v>373</v>
      </c>
      <c r="B143" s="420" t="s">
        <v>374</v>
      </c>
      <c r="C143" s="404" t="s">
        <v>375</v>
      </c>
      <c r="D143" s="6"/>
      <c r="E143" s="1271"/>
    </row>
    <row r="144" spans="1:5" hidden="1" x14ac:dyDescent="0.2">
      <c r="A144" s="1270" t="s">
        <v>376</v>
      </c>
      <c r="B144" s="420" t="s">
        <v>377</v>
      </c>
      <c r="C144" s="404" t="s">
        <v>378</v>
      </c>
      <c r="D144" s="6"/>
      <c r="E144" s="1271"/>
    </row>
    <row r="145" spans="1:5" hidden="1" x14ac:dyDescent="0.2">
      <c r="A145" s="1270" t="s">
        <v>379</v>
      </c>
      <c r="B145" s="420" t="s">
        <v>380</v>
      </c>
      <c r="C145" s="404" t="s">
        <v>381</v>
      </c>
      <c r="D145" s="6"/>
      <c r="E145" s="1271"/>
    </row>
    <row r="146" spans="1:5" hidden="1" x14ac:dyDescent="0.2">
      <c r="A146" s="1270" t="s">
        <v>382</v>
      </c>
      <c r="B146" s="420" t="s">
        <v>383</v>
      </c>
      <c r="C146" s="404" t="s">
        <v>384</v>
      </c>
      <c r="D146" s="6"/>
      <c r="E146" s="1271"/>
    </row>
    <row r="147" spans="1:5" ht="38.25" hidden="1" x14ac:dyDescent="0.2">
      <c r="A147" s="1270" t="s">
        <v>385</v>
      </c>
      <c r="B147" s="420" t="s">
        <v>386</v>
      </c>
      <c r="C147" s="404" t="s">
        <v>387</v>
      </c>
      <c r="D147" s="6"/>
      <c r="E147" s="1271"/>
    </row>
    <row r="148" spans="1:5" hidden="1" x14ac:dyDescent="0.2">
      <c r="A148" s="1268">
        <v>140</v>
      </c>
      <c r="B148" s="422" t="s">
        <v>388</v>
      </c>
      <c r="C148" s="404" t="s">
        <v>389</v>
      </c>
      <c r="D148" s="416"/>
      <c r="E148" s="1269"/>
    </row>
    <row r="149" spans="1:5" hidden="1" x14ac:dyDescent="0.2">
      <c r="A149" s="1267">
        <v>141</v>
      </c>
      <c r="B149" s="418" t="s">
        <v>390</v>
      </c>
      <c r="C149" s="410" t="s">
        <v>391</v>
      </c>
      <c r="D149" s="7"/>
      <c r="E149" s="1258"/>
    </row>
    <row r="150" spans="1:5" hidden="1" x14ac:dyDescent="0.2">
      <c r="A150" s="1267">
        <v>142</v>
      </c>
      <c r="B150" s="418" t="s">
        <v>392</v>
      </c>
      <c r="C150" s="410" t="s">
        <v>393</v>
      </c>
      <c r="D150" s="7"/>
      <c r="E150" s="1258"/>
    </row>
    <row r="151" spans="1:5" hidden="1" x14ac:dyDescent="0.2">
      <c r="A151" s="1267">
        <v>143</v>
      </c>
      <c r="B151" s="418" t="s">
        <v>394</v>
      </c>
      <c r="C151" s="410" t="s">
        <v>395</v>
      </c>
      <c r="D151" s="7"/>
      <c r="E151" s="1258"/>
    </row>
    <row r="152" spans="1:5" hidden="1" x14ac:dyDescent="0.2">
      <c r="A152" s="1268">
        <v>144</v>
      </c>
      <c r="B152" s="423" t="s">
        <v>396</v>
      </c>
      <c r="C152" s="404" t="s">
        <v>397</v>
      </c>
      <c r="D152" s="6"/>
      <c r="E152" s="1271"/>
    </row>
    <row r="153" spans="1:5" x14ac:dyDescent="0.2">
      <c r="A153" s="1268">
        <v>145</v>
      </c>
      <c r="B153" s="422" t="s">
        <v>1456</v>
      </c>
      <c r="C153" s="404" t="s">
        <v>399</v>
      </c>
      <c r="D153" s="416"/>
      <c r="E153" s="1269"/>
    </row>
    <row r="154" spans="1:5" ht="25.5" hidden="1" x14ac:dyDescent="0.2">
      <c r="A154" s="1267">
        <v>146</v>
      </c>
      <c r="B154" s="418" t="s">
        <v>400</v>
      </c>
      <c r="C154" s="410" t="s">
        <v>401</v>
      </c>
      <c r="D154" s="7"/>
      <c r="E154" s="1258"/>
    </row>
    <row r="155" spans="1:5" ht="25.5" hidden="1" x14ac:dyDescent="0.2">
      <c r="A155" s="1267">
        <v>147</v>
      </c>
      <c r="B155" s="418" t="s">
        <v>402</v>
      </c>
      <c r="C155" s="410" t="s">
        <v>403</v>
      </c>
      <c r="D155" s="7"/>
      <c r="E155" s="1258"/>
    </row>
    <row r="156" spans="1:5" hidden="1" x14ac:dyDescent="0.2">
      <c r="A156" s="1267">
        <v>148</v>
      </c>
      <c r="B156" s="418" t="s">
        <v>404</v>
      </c>
      <c r="C156" s="410" t="s">
        <v>405</v>
      </c>
      <c r="D156" s="7"/>
      <c r="E156" s="1258"/>
    </row>
    <row r="157" spans="1:5" hidden="1" x14ac:dyDescent="0.2">
      <c r="A157" s="1267">
        <v>149</v>
      </c>
      <c r="B157" s="418" t="s">
        <v>406</v>
      </c>
      <c r="C157" s="410" t="s">
        <v>407</v>
      </c>
      <c r="D157" s="7"/>
      <c r="E157" s="1258"/>
    </row>
    <row r="158" spans="1:5" x14ac:dyDescent="0.2">
      <c r="A158" s="1268">
        <v>150</v>
      </c>
      <c r="B158" s="419" t="s">
        <v>1704</v>
      </c>
      <c r="C158" s="404" t="s">
        <v>409</v>
      </c>
      <c r="D158" s="416"/>
      <c r="E158" s="1269"/>
    </row>
    <row r="159" spans="1:5" hidden="1" x14ac:dyDescent="0.2">
      <c r="A159" s="1270">
        <v>151</v>
      </c>
      <c r="B159" s="420" t="s">
        <v>410</v>
      </c>
      <c r="C159" s="404" t="s">
        <v>411</v>
      </c>
      <c r="D159" s="6"/>
      <c r="E159" s="1271"/>
    </row>
    <row r="160" spans="1:5" hidden="1" x14ac:dyDescent="0.2">
      <c r="A160" s="1270">
        <v>152</v>
      </c>
      <c r="B160" s="420" t="s">
        <v>412</v>
      </c>
      <c r="C160" s="404" t="s">
        <v>413</v>
      </c>
      <c r="D160" s="6"/>
      <c r="E160" s="1271"/>
    </row>
    <row r="161" spans="1:5" ht="25.5" hidden="1" x14ac:dyDescent="0.2">
      <c r="A161" s="1270">
        <v>153</v>
      </c>
      <c r="B161" s="420" t="s">
        <v>414</v>
      </c>
      <c r="C161" s="404" t="s">
        <v>415</v>
      </c>
      <c r="D161" s="6"/>
      <c r="E161" s="1271"/>
    </row>
    <row r="162" spans="1:5" hidden="1" x14ac:dyDescent="0.2">
      <c r="A162" s="1270">
        <v>154</v>
      </c>
      <c r="B162" s="420" t="s">
        <v>416</v>
      </c>
      <c r="C162" s="404" t="s">
        <v>417</v>
      </c>
      <c r="D162" s="6"/>
      <c r="E162" s="1271"/>
    </row>
    <row r="163" spans="1:5" hidden="1" x14ac:dyDescent="0.2">
      <c r="A163" s="1270">
        <v>155</v>
      </c>
      <c r="B163" s="420" t="s">
        <v>418</v>
      </c>
      <c r="C163" s="404" t="s">
        <v>419</v>
      </c>
      <c r="D163" s="6"/>
      <c r="E163" s="1271"/>
    </row>
    <row r="164" spans="1:5" hidden="1" x14ac:dyDescent="0.2">
      <c r="A164" s="1270">
        <v>156</v>
      </c>
      <c r="B164" s="420" t="s">
        <v>420</v>
      </c>
      <c r="C164" s="404" t="s">
        <v>421</v>
      </c>
      <c r="D164" s="6"/>
      <c r="E164" s="1271"/>
    </row>
    <row r="165" spans="1:5" hidden="1" x14ac:dyDescent="0.2">
      <c r="A165" s="1270">
        <v>157</v>
      </c>
      <c r="B165" s="420" t="s">
        <v>422</v>
      </c>
      <c r="C165" s="404" t="s">
        <v>423</v>
      </c>
      <c r="D165" s="6"/>
      <c r="E165" s="1271"/>
    </row>
    <row r="166" spans="1:5" hidden="1" x14ac:dyDescent="0.2">
      <c r="A166" s="1270">
        <v>158</v>
      </c>
      <c r="B166" s="420" t="s">
        <v>424</v>
      </c>
      <c r="C166" s="404" t="s">
        <v>425</v>
      </c>
      <c r="D166" s="6"/>
      <c r="E166" s="1271"/>
    </row>
    <row r="167" spans="1:5" hidden="1" x14ac:dyDescent="0.2">
      <c r="A167" s="1270">
        <v>159</v>
      </c>
      <c r="B167" s="420" t="s">
        <v>426</v>
      </c>
      <c r="C167" s="404" t="s">
        <v>427</v>
      </c>
      <c r="D167" s="6"/>
      <c r="E167" s="1271"/>
    </row>
    <row r="168" spans="1:5" hidden="1" x14ac:dyDescent="0.2">
      <c r="A168" s="1270">
        <v>160</v>
      </c>
      <c r="B168" s="420" t="s">
        <v>428</v>
      </c>
      <c r="C168" s="404" t="s">
        <v>429</v>
      </c>
      <c r="D168" s="6"/>
      <c r="E168" s="1271"/>
    </row>
    <row r="169" spans="1:5" hidden="1" x14ac:dyDescent="0.2">
      <c r="A169" s="1270">
        <v>161</v>
      </c>
      <c r="B169" s="420" t="s">
        <v>430</v>
      </c>
      <c r="C169" s="404" t="s">
        <v>431</v>
      </c>
      <c r="D169" s="6"/>
      <c r="E169" s="1271"/>
    </row>
    <row r="170" spans="1:5" hidden="1" x14ac:dyDescent="0.2">
      <c r="A170" s="1270">
        <v>162</v>
      </c>
      <c r="B170" s="420" t="s">
        <v>432</v>
      </c>
      <c r="C170" s="404" t="s">
        <v>433</v>
      </c>
      <c r="D170" s="6"/>
      <c r="E170" s="1271"/>
    </row>
    <row r="171" spans="1:5" hidden="1" x14ac:dyDescent="0.2">
      <c r="A171" s="1270">
        <v>163</v>
      </c>
      <c r="B171" s="420" t="s">
        <v>434</v>
      </c>
      <c r="C171" s="404" t="s">
        <v>435</v>
      </c>
      <c r="D171" s="6"/>
      <c r="E171" s="1271"/>
    </row>
    <row r="172" spans="1:5" hidden="1" x14ac:dyDescent="0.2">
      <c r="A172" s="1270">
        <v>164</v>
      </c>
      <c r="B172" s="420" t="s">
        <v>436</v>
      </c>
      <c r="C172" s="404" t="s">
        <v>437</v>
      </c>
      <c r="D172" s="6"/>
      <c r="E172" s="1271"/>
    </row>
    <row r="173" spans="1:5" hidden="1" x14ac:dyDescent="0.2">
      <c r="A173" s="1270">
        <v>165</v>
      </c>
      <c r="B173" s="420" t="s">
        <v>438</v>
      </c>
      <c r="C173" s="404" t="s">
        <v>439</v>
      </c>
      <c r="D173" s="6"/>
      <c r="E173" s="1271"/>
    </row>
    <row r="174" spans="1:5" ht="38.25" hidden="1" x14ac:dyDescent="0.2">
      <c r="A174" s="1270">
        <v>166</v>
      </c>
      <c r="B174" s="420" t="s">
        <v>440</v>
      </c>
      <c r="C174" s="404" t="s">
        <v>441</v>
      </c>
      <c r="D174" s="6"/>
      <c r="E174" s="1271"/>
    </row>
    <row r="175" spans="1:5" ht="25.5" hidden="1" x14ac:dyDescent="0.2">
      <c r="A175" s="1270">
        <v>167</v>
      </c>
      <c r="B175" s="420" t="s">
        <v>442</v>
      </c>
      <c r="C175" s="404" t="s">
        <v>443</v>
      </c>
      <c r="D175" s="6"/>
      <c r="E175" s="1271"/>
    </row>
    <row r="176" spans="1:5" x14ac:dyDescent="0.2">
      <c r="A176" s="615">
        <v>168</v>
      </c>
      <c r="B176" s="330" t="s">
        <v>1598</v>
      </c>
      <c r="C176" s="412" t="s">
        <v>445</v>
      </c>
      <c r="D176" s="367"/>
      <c r="E176" s="596"/>
    </row>
    <row r="177" spans="1:5" x14ac:dyDescent="0.2">
      <c r="A177" s="615">
        <v>169</v>
      </c>
      <c r="B177" s="349" t="s">
        <v>1599</v>
      </c>
      <c r="C177" s="412" t="s">
        <v>447</v>
      </c>
      <c r="D177" s="367"/>
      <c r="E177" s="596"/>
    </row>
    <row r="178" spans="1:5" hidden="1" x14ac:dyDescent="0.2">
      <c r="A178" s="1272">
        <v>170</v>
      </c>
      <c r="B178" s="424" t="s">
        <v>448</v>
      </c>
      <c r="C178" s="425" t="s">
        <v>449</v>
      </c>
      <c r="D178" s="361"/>
      <c r="E178" s="575"/>
    </row>
    <row r="179" spans="1:5" hidden="1" x14ac:dyDescent="0.2">
      <c r="A179" s="1272">
        <v>171</v>
      </c>
      <c r="B179" s="424" t="s">
        <v>450</v>
      </c>
      <c r="C179" s="425" t="s">
        <v>451</v>
      </c>
      <c r="D179" s="361"/>
      <c r="E179" s="575"/>
    </row>
    <row r="180" spans="1:5" hidden="1" x14ac:dyDescent="0.2">
      <c r="A180" s="1272">
        <v>172</v>
      </c>
      <c r="B180" s="424" t="s">
        <v>452</v>
      </c>
      <c r="C180" s="425" t="s">
        <v>453</v>
      </c>
      <c r="D180" s="361"/>
      <c r="E180" s="575"/>
    </row>
    <row r="181" spans="1:5" hidden="1" x14ac:dyDescent="0.2">
      <c r="A181" s="1272">
        <v>173</v>
      </c>
      <c r="B181" s="424" t="s">
        <v>454</v>
      </c>
      <c r="C181" s="425" t="s">
        <v>455</v>
      </c>
      <c r="D181" s="361"/>
      <c r="E181" s="575"/>
    </row>
    <row r="182" spans="1:5" hidden="1" x14ac:dyDescent="0.2">
      <c r="A182" s="1272">
        <v>174</v>
      </c>
      <c r="B182" s="424" t="s">
        <v>456</v>
      </c>
      <c r="C182" s="425" t="s">
        <v>457</v>
      </c>
      <c r="D182" s="361"/>
      <c r="E182" s="575"/>
    </row>
    <row r="183" spans="1:5" ht="25.5" hidden="1" x14ac:dyDescent="0.2">
      <c r="A183" s="1272">
        <v>175</v>
      </c>
      <c r="B183" s="424" t="s">
        <v>458</v>
      </c>
      <c r="C183" s="425" t="s">
        <v>459</v>
      </c>
      <c r="D183" s="361"/>
      <c r="E183" s="575"/>
    </row>
    <row r="184" spans="1:5" hidden="1" x14ac:dyDescent="0.2">
      <c r="A184" s="1272">
        <v>176</v>
      </c>
      <c r="B184" s="424" t="s">
        <v>460</v>
      </c>
      <c r="C184" s="425" t="s">
        <v>461</v>
      </c>
      <c r="D184" s="361"/>
      <c r="E184" s="575"/>
    </row>
    <row r="185" spans="1:5" hidden="1" x14ac:dyDescent="0.2">
      <c r="A185" s="1272">
        <v>177</v>
      </c>
      <c r="B185" s="424" t="s">
        <v>462</v>
      </c>
      <c r="C185" s="425" t="s">
        <v>463</v>
      </c>
      <c r="D185" s="361"/>
      <c r="E185" s="575"/>
    </row>
    <row r="186" spans="1:5" hidden="1" x14ac:dyDescent="0.2">
      <c r="A186" s="1272">
        <v>178</v>
      </c>
      <c r="B186" s="424" t="s">
        <v>464</v>
      </c>
      <c r="C186" s="425" t="s">
        <v>465</v>
      </c>
      <c r="D186" s="361"/>
      <c r="E186" s="575"/>
    </row>
    <row r="187" spans="1:5" hidden="1" x14ac:dyDescent="0.2">
      <c r="A187" s="1272">
        <v>179</v>
      </c>
      <c r="B187" s="424" t="s">
        <v>466</v>
      </c>
      <c r="C187" s="425" t="s">
        <v>467</v>
      </c>
      <c r="D187" s="361"/>
      <c r="E187" s="575"/>
    </row>
    <row r="188" spans="1:5" ht="38.25" hidden="1" x14ac:dyDescent="0.2">
      <c r="A188" s="1272">
        <v>180</v>
      </c>
      <c r="B188" s="424" t="s">
        <v>468</v>
      </c>
      <c r="C188" s="425" t="s">
        <v>469</v>
      </c>
      <c r="D188" s="361"/>
      <c r="E188" s="575"/>
    </row>
    <row r="189" spans="1:5" hidden="1" x14ac:dyDescent="0.2">
      <c r="A189" s="1272">
        <v>181</v>
      </c>
      <c r="B189" s="426" t="s">
        <v>470</v>
      </c>
      <c r="C189" s="425" t="s">
        <v>471</v>
      </c>
      <c r="D189" s="361"/>
      <c r="E189" s="575"/>
    </row>
    <row r="190" spans="1:5" hidden="1" x14ac:dyDescent="0.2">
      <c r="A190" s="1272">
        <v>182</v>
      </c>
      <c r="B190" s="426" t="s">
        <v>472</v>
      </c>
      <c r="C190" s="425" t="s">
        <v>473</v>
      </c>
      <c r="D190" s="361"/>
      <c r="E190" s="575"/>
    </row>
    <row r="191" spans="1:5" hidden="1" x14ac:dyDescent="0.2">
      <c r="A191" s="1272">
        <v>183</v>
      </c>
      <c r="B191" s="424" t="s">
        <v>474</v>
      </c>
      <c r="C191" s="425" t="s">
        <v>475</v>
      </c>
      <c r="D191" s="361"/>
      <c r="E191" s="575"/>
    </row>
    <row r="192" spans="1:5" hidden="1" x14ac:dyDescent="0.2">
      <c r="A192" s="1272">
        <v>184</v>
      </c>
      <c r="B192" s="424" t="s">
        <v>476</v>
      </c>
      <c r="C192" s="425" t="s">
        <v>477</v>
      </c>
      <c r="D192" s="361"/>
      <c r="E192" s="575"/>
    </row>
    <row r="193" spans="1:7" ht="51" hidden="1" x14ac:dyDescent="0.2">
      <c r="A193" s="1273" t="s">
        <v>478</v>
      </c>
      <c r="B193" s="424" t="s">
        <v>479</v>
      </c>
      <c r="C193" s="425" t="s">
        <v>480</v>
      </c>
      <c r="D193" s="361"/>
      <c r="E193" s="575"/>
    </row>
    <row r="194" spans="1:7" s="231" customFormat="1" ht="27" customHeight="1" thickBot="1" x14ac:dyDescent="0.25">
      <c r="A194" s="610">
        <v>185</v>
      </c>
      <c r="B194" s="581" t="s">
        <v>481</v>
      </c>
      <c r="C194" s="1259" t="s">
        <v>482</v>
      </c>
      <c r="D194" s="583">
        <v>0</v>
      </c>
      <c r="E194" s="584">
        <v>0</v>
      </c>
      <c r="F194" s="201"/>
      <c r="G194" s="201"/>
    </row>
    <row r="195" spans="1:7" ht="14.25" thickTop="1" thickBot="1" x14ac:dyDescent="0.25">
      <c r="A195" s="49"/>
      <c r="B195" s="50"/>
      <c r="C195" s="58"/>
      <c r="D195" s="26"/>
      <c r="E195" s="57"/>
    </row>
    <row r="196" spans="1:7" ht="13.5" thickTop="1" x14ac:dyDescent="0.2">
      <c r="A196" s="1262">
        <v>186</v>
      </c>
      <c r="B196" s="1274" t="s">
        <v>483</v>
      </c>
      <c r="C196" s="1264" t="s">
        <v>484</v>
      </c>
      <c r="D196" s="1275"/>
      <c r="E196" s="1276"/>
    </row>
    <row r="197" spans="1:7" x14ac:dyDescent="0.2">
      <c r="A197" s="1268">
        <v>187</v>
      </c>
      <c r="B197" s="403" t="s">
        <v>485</v>
      </c>
      <c r="C197" s="404" t="s">
        <v>486</v>
      </c>
      <c r="D197" s="416">
        <v>0</v>
      </c>
      <c r="E197" s="1277">
        <v>497715</v>
      </c>
    </row>
    <row r="198" spans="1:7" hidden="1" x14ac:dyDescent="0.2">
      <c r="A198" s="1268" t="s">
        <v>478</v>
      </c>
      <c r="B198" s="420" t="s">
        <v>487</v>
      </c>
      <c r="C198" s="404" t="s">
        <v>488</v>
      </c>
      <c r="D198" s="6"/>
      <c r="E198" s="1278"/>
    </row>
    <row r="199" spans="1:7" hidden="1" x14ac:dyDescent="0.2">
      <c r="A199" s="1267">
        <v>188</v>
      </c>
      <c r="B199" s="418" t="s">
        <v>489</v>
      </c>
      <c r="C199" s="410" t="s">
        <v>490</v>
      </c>
      <c r="D199" s="7"/>
      <c r="E199" s="1279"/>
    </row>
    <row r="200" spans="1:7" ht="25.5" hidden="1" x14ac:dyDescent="0.2">
      <c r="A200" s="1267">
        <v>189</v>
      </c>
      <c r="B200" s="418" t="s">
        <v>491</v>
      </c>
      <c r="C200" s="410" t="s">
        <v>492</v>
      </c>
      <c r="D200" s="7"/>
      <c r="E200" s="1279"/>
    </row>
    <row r="201" spans="1:7" x14ac:dyDescent="0.2">
      <c r="A201" s="1268">
        <v>190</v>
      </c>
      <c r="B201" s="403" t="s">
        <v>493</v>
      </c>
      <c r="C201" s="404" t="s">
        <v>494</v>
      </c>
      <c r="D201" s="6">
        <v>0</v>
      </c>
      <c r="E201" s="1278">
        <v>10066</v>
      </c>
    </row>
    <row r="202" spans="1:7" hidden="1" x14ac:dyDescent="0.2">
      <c r="A202" s="1267">
        <v>191</v>
      </c>
      <c r="B202" s="418" t="s">
        <v>495</v>
      </c>
      <c r="C202" s="410" t="s">
        <v>496</v>
      </c>
      <c r="D202" s="7"/>
      <c r="E202" s="1279"/>
    </row>
    <row r="203" spans="1:7" x14ac:dyDescent="0.2">
      <c r="A203" s="1268">
        <v>192</v>
      </c>
      <c r="B203" s="427" t="s">
        <v>497</v>
      </c>
      <c r="C203" s="404" t="s">
        <v>498</v>
      </c>
      <c r="D203" s="416"/>
      <c r="E203" s="1277"/>
    </row>
    <row r="204" spans="1:7" hidden="1" x14ac:dyDescent="0.2">
      <c r="A204" s="1267">
        <v>193</v>
      </c>
      <c r="B204" s="418" t="s">
        <v>499</v>
      </c>
      <c r="C204" s="410" t="s">
        <v>500</v>
      </c>
      <c r="D204" s="7"/>
      <c r="E204" s="1279"/>
    </row>
    <row r="205" spans="1:7" ht="25.5" hidden="1" x14ac:dyDescent="0.2">
      <c r="A205" s="1267">
        <v>194</v>
      </c>
      <c r="B205" s="418" t="s">
        <v>501</v>
      </c>
      <c r="C205" s="410" t="s">
        <v>502</v>
      </c>
      <c r="D205" s="7"/>
      <c r="E205" s="1279"/>
    </row>
    <row r="206" spans="1:7" ht="25.5" hidden="1" x14ac:dyDescent="0.2">
      <c r="A206" s="1267">
        <v>195</v>
      </c>
      <c r="B206" s="418" t="s">
        <v>503</v>
      </c>
      <c r="C206" s="410" t="s">
        <v>504</v>
      </c>
      <c r="D206" s="7"/>
      <c r="E206" s="1279"/>
    </row>
    <row r="207" spans="1:7" hidden="1" x14ac:dyDescent="0.2">
      <c r="A207" s="1267">
        <v>196</v>
      </c>
      <c r="B207" s="418" t="s">
        <v>505</v>
      </c>
      <c r="C207" s="410" t="s">
        <v>506</v>
      </c>
      <c r="D207" s="7"/>
      <c r="E207" s="1279"/>
    </row>
    <row r="208" spans="1:7" ht="25.5" hidden="1" x14ac:dyDescent="0.2">
      <c r="A208" s="1267">
        <v>197</v>
      </c>
      <c r="B208" s="418" t="s">
        <v>507</v>
      </c>
      <c r="C208" s="410" t="s">
        <v>508</v>
      </c>
      <c r="D208" s="7"/>
      <c r="E208" s="1279"/>
    </row>
    <row r="209" spans="1:5" hidden="1" x14ac:dyDescent="0.2">
      <c r="A209" s="1267">
        <v>198</v>
      </c>
      <c r="B209" s="418" t="s">
        <v>509</v>
      </c>
      <c r="C209" s="410" t="s">
        <v>510</v>
      </c>
      <c r="D209" s="7"/>
      <c r="E209" s="1279"/>
    </row>
    <row r="210" spans="1:5" x14ac:dyDescent="0.2">
      <c r="A210" s="1268">
        <v>199</v>
      </c>
      <c r="B210" s="403" t="s">
        <v>511</v>
      </c>
      <c r="C210" s="404" t="s">
        <v>512</v>
      </c>
      <c r="D210" s="6"/>
      <c r="E210" s="1278"/>
    </row>
    <row r="211" spans="1:5" x14ac:dyDescent="0.2">
      <c r="A211" s="1268">
        <v>200</v>
      </c>
      <c r="B211" s="403" t="s">
        <v>513</v>
      </c>
      <c r="C211" s="404" t="s">
        <v>514</v>
      </c>
      <c r="D211" s="6">
        <v>0</v>
      </c>
      <c r="E211" s="1278">
        <v>59304</v>
      </c>
    </row>
    <row r="212" spans="1:5" x14ac:dyDescent="0.2">
      <c r="A212" s="1268">
        <v>201</v>
      </c>
      <c r="B212" s="403" t="s">
        <v>515</v>
      </c>
      <c r="C212" s="404" t="s">
        <v>516</v>
      </c>
      <c r="D212" s="6"/>
      <c r="E212" s="1278"/>
    </row>
    <row r="213" spans="1:5" x14ac:dyDescent="0.2">
      <c r="A213" s="1280">
        <v>202</v>
      </c>
      <c r="B213" s="427" t="s">
        <v>517</v>
      </c>
      <c r="C213" s="428" t="s">
        <v>518</v>
      </c>
      <c r="D213" s="416">
        <v>0</v>
      </c>
      <c r="E213" s="1277"/>
    </row>
    <row r="214" spans="1:5" hidden="1" x14ac:dyDescent="0.2">
      <c r="A214" s="1281">
        <v>203</v>
      </c>
      <c r="B214" s="418" t="s">
        <v>519</v>
      </c>
      <c r="C214" s="429" t="s">
        <v>520</v>
      </c>
      <c r="D214" s="7"/>
      <c r="E214" s="1279"/>
    </row>
    <row r="215" spans="1:5" hidden="1" x14ac:dyDescent="0.2">
      <c r="A215" s="1281">
        <v>204</v>
      </c>
      <c r="B215" s="418" t="s">
        <v>521</v>
      </c>
      <c r="C215" s="429" t="s">
        <v>522</v>
      </c>
      <c r="D215" s="7"/>
      <c r="E215" s="1279"/>
    </row>
    <row r="216" spans="1:5" hidden="1" x14ac:dyDescent="0.2">
      <c r="A216" s="1281">
        <v>205</v>
      </c>
      <c r="B216" s="418" t="s">
        <v>523</v>
      </c>
      <c r="C216" s="429" t="s">
        <v>524</v>
      </c>
      <c r="D216" s="7"/>
      <c r="E216" s="1279"/>
    </row>
    <row r="217" spans="1:5" x14ac:dyDescent="0.2">
      <c r="A217" s="1280">
        <v>206</v>
      </c>
      <c r="B217" s="405" t="s">
        <v>525</v>
      </c>
      <c r="C217" s="428" t="s">
        <v>526</v>
      </c>
      <c r="D217" s="416"/>
      <c r="E217" s="1277"/>
    </row>
    <row r="218" spans="1:5" hidden="1" x14ac:dyDescent="0.2">
      <c r="A218" s="1281">
        <v>207</v>
      </c>
      <c r="B218" s="418" t="s">
        <v>527</v>
      </c>
      <c r="C218" s="429" t="s">
        <v>528</v>
      </c>
      <c r="D218" s="7"/>
      <c r="E218" s="1279"/>
    </row>
    <row r="219" spans="1:5" hidden="1" x14ac:dyDescent="0.2">
      <c r="A219" s="1281">
        <v>208</v>
      </c>
      <c r="B219" s="418" t="s">
        <v>529</v>
      </c>
      <c r="C219" s="429" t="s">
        <v>530</v>
      </c>
      <c r="D219" s="7"/>
      <c r="E219" s="1279"/>
    </row>
    <row r="220" spans="1:5" hidden="1" x14ac:dyDescent="0.2">
      <c r="A220" s="1281">
        <v>209</v>
      </c>
      <c r="B220" s="418" t="s">
        <v>531</v>
      </c>
      <c r="C220" s="429" t="s">
        <v>532</v>
      </c>
      <c r="D220" s="7"/>
      <c r="E220" s="1279"/>
    </row>
    <row r="221" spans="1:5" hidden="1" x14ac:dyDescent="0.2">
      <c r="A221" s="1281">
        <v>210</v>
      </c>
      <c r="B221" s="418" t="s">
        <v>533</v>
      </c>
      <c r="C221" s="429" t="s">
        <v>534</v>
      </c>
      <c r="D221" s="7"/>
      <c r="E221" s="1279"/>
    </row>
    <row r="222" spans="1:5" x14ac:dyDescent="0.2">
      <c r="A222" s="1280">
        <v>211</v>
      </c>
      <c r="B222" s="405" t="s">
        <v>535</v>
      </c>
      <c r="C222" s="428" t="s">
        <v>536</v>
      </c>
      <c r="D222" s="6"/>
      <c r="E222" s="1278"/>
    </row>
    <row r="223" spans="1:5" x14ac:dyDescent="0.2">
      <c r="A223" s="1280">
        <v>212</v>
      </c>
      <c r="B223" s="405" t="s">
        <v>537</v>
      </c>
      <c r="C223" s="428" t="s">
        <v>538</v>
      </c>
      <c r="D223" s="416">
        <v>320000</v>
      </c>
      <c r="E223" s="1277">
        <v>320000</v>
      </c>
    </row>
    <row r="224" spans="1:5" ht="51" x14ac:dyDescent="0.2">
      <c r="A224" s="1280">
        <v>213</v>
      </c>
      <c r="B224" s="418" t="s">
        <v>539</v>
      </c>
      <c r="C224" s="428" t="s">
        <v>540</v>
      </c>
      <c r="D224" s="6"/>
      <c r="E224" s="1271"/>
    </row>
    <row r="225" spans="1:7" x14ac:dyDescent="0.2">
      <c r="A225" s="1281">
        <v>214</v>
      </c>
      <c r="B225" s="418" t="s">
        <v>541</v>
      </c>
      <c r="C225" s="429" t="s">
        <v>542</v>
      </c>
      <c r="D225" s="7">
        <v>320000</v>
      </c>
      <c r="E225" s="1480">
        <v>320000</v>
      </c>
      <c r="F225" s="1478" t="s">
        <v>1762</v>
      </c>
    </row>
    <row r="226" spans="1:7" s="234" customFormat="1" x14ac:dyDescent="0.2">
      <c r="A226" s="1281"/>
      <c r="B226" s="430" t="s">
        <v>545</v>
      </c>
      <c r="C226" s="429"/>
      <c r="D226" s="7">
        <v>320000</v>
      </c>
      <c r="E226" s="1480">
        <v>320000</v>
      </c>
      <c r="F226" s="1479" t="s">
        <v>1763</v>
      </c>
      <c r="G226" s="233"/>
    </row>
    <row r="227" spans="1:7" ht="27" customHeight="1" thickBot="1" x14ac:dyDescent="0.25">
      <c r="A227" s="610">
        <v>215</v>
      </c>
      <c r="B227" s="581" t="s">
        <v>546</v>
      </c>
      <c r="C227" s="1259" t="s">
        <v>547</v>
      </c>
      <c r="D227" s="583">
        <f>SUM(D196:D223)</f>
        <v>320000</v>
      </c>
      <c r="E227" s="584">
        <f>SUM(E196:E223)</f>
        <v>887085</v>
      </c>
    </row>
    <row r="228" spans="1:7" ht="14.25" thickTop="1" thickBot="1" x14ac:dyDescent="0.25">
      <c r="A228" s="51"/>
      <c r="D228" s="19"/>
    </row>
    <row r="229" spans="1:7" ht="13.5" thickTop="1" x14ac:dyDescent="0.2">
      <c r="A229" s="589">
        <v>216</v>
      </c>
      <c r="B229" s="1282" t="s">
        <v>548</v>
      </c>
      <c r="C229" s="1260" t="s">
        <v>549</v>
      </c>
      <c r="D229" s="600"/>
      <c r="E229" s="1283"/>
    </row>
    <row r="230" spans="1:7" ht="25.5" hidden="1" x14ac:dyDescent="0.2">
      <c r="A230" s="578">
        <v>217</v>
      </c>
      <c r="B230" s="431" t="s">
        <v>550</v>
      </c>
      <c r="C230" s="432" t="s">
        <v>551</v>
      </c>
      <c r="D230" s="368"/>
      <c r="E230" s="579"/>
    </row>
    <row r="231" spans="1:7" hidden="1" x14ac:dyDescent="0.2">
      <c r="A231" s="578">
        <v>219</v>
      </c>
      <c r="B231" s="431" t="s">
        <v>552</v>
      </c>
      <c r="C231" s="432" t="s">
        <v>553</v>
      </c>
      <c r="D231" s="368"/>
      <c r="E231" s="579"/>
    </row>
    <row r="232" spans="1:7" x14ac:dyDescent="0.2">
      <c r="A232" s="574">
        <v>218</v>
      </c>
      <c r="B232" s="330" t="s">
        <v>554</v>
      </c>
      <c r="C232" s="433" t="s">
        <v>555</v>
      </c>
      <c r="D232" s="361"/>
      <c r="E232" s="575"/>
    </row>
    <row r="233" spans="1:7" x14ac:dyDescent="0.2">
      <c r="A233" s="574">
        <v>220</v>
      </c>
      <c r="B233" s="330" t="s">
        <v>556</v>
      </c>
      <c r="C233" s="433" t="s">
        <v>557</v>
      </c>
      <c r="D233" s="361"/>
      <c r="E233" s="575"/>
    </row>
    <row r="234" spans="1:7" x14ac:dyDescent="0.2">
      <c r="A234" s="574">
        <v>221</v>
      </c>
      <c r="B234" s="330" t="s">
        <v>558</v>
      </c>
      <c r="C234" s="433" t="s">
        <v>559</v>
      </c>
      <c r="D234" s="361"/>
      <c r="E234" s="575"/>
    </row>
    <row r="235" spans="1:7" hidden="1" x14ac:dyDescent="0.2">
      <c r="A235" s="578">
        <v>222</v>
      </c>
      <c r="B235" s="431" t="s">
        <v>560</v>
      </c>
      <c r="C235" s="432" t="s">
        <v>561</v>
      </c>
      <c r="D235" s="368"/>
      <c r="E235" s="579"/>
    </row>
    <row r="236" spans="1:7" x14ac:dyDescent="0.2">
      <c r="A236" s="574">
        <v>223</v>
      </c>
      <c r="B236" s="330" t="s">
        <v>562</v>
      </c>
      <c r="C236" s="433" t="s">
        <v>563</v>
      </c>
      <c r="D236" s="361"/>
      <c r="E236" s="575"/>
    </row>
    <row r="237" spans="1:7" ht="27.75" customHeight="1" thickBot="1" x14ac:dyDescent="0.25">
      <c r="A237" s="580">
        <v>224</v>
      </c>
      <c r="B237" s="581" t="s">
        <v>564</v>
      </c>
      <c r="C237" s="1284" t="s">
        <v>565</v>
      </c>
      <c r="D237" s="602">
        <f>SUM(D229:D236)</f>
        <v>0</v>
      </c>
      <c r="E237" s="603">
        <f>SUM(E229:E236)</f>
        <v>0</v>
      </c>
    </row>
    <row r="238" spans="1:7" ht="14.25" thickTop="1" thickBot="1" x14ac:dyDescent="0.25">
      <c r="A238" s="50"/>
      <c r="B238" s="50"/>
      <c r="D238" s="26"/>
      <c r="E238" s="57"/>
    </row>
    <row r="239" spans="1:7" ht="26.25" thickTop="1" x14ac:dyDescent="0.2">
      <c r="A239" s="589">
        <v>225</v>
      </c>
      <c r="B239" s="1282" t="s">
        <v>566</v>
      </c>
      <c r="C239" s="1260" t="s">
        <v>567</v>
      </c>
      <c r="D239" s="592"/>
      <c r="E239" s="622"/>
    </row>
    <row r="240" spans="1:7" ht="25.5" x14ac:dyDescent="0.2">
      <c r="A240" s="574">
        <v>226</v>
      </c>
      <c r="B240" s="330" t="s">
        <v>568</v>
      </c>
      <c r="C240" s="433" t="s">
        <v>569</v>
      </c>
      <c r="D240" s="361"/>
      <c r="E240" s="575"/>
    </row>
    <row r="241" spans="1:5" ht="25.5" x14ac:dyDescent="0.2">
      <c r="A241" s="574">
        <v>227</v>
      </c>
      <c r="B241" s="330" t="s">
        <v>570</v>
      </c>
      <c r="C241" s="433" t="s">
        <v>571</v>
      </c>
      <c r="D241" s="361"/>
      <c r="E241" s="575"/>
    </row>
    <row r="242" spans="1:5" ht="25.5" x14ac:dyDescent="0.2">
      <c r="A242" s="574">
        <v>228</v>
      </c>
      <c r="B242" s="330" t="s">
        <v>572</v>
      </c>
      <c r="C242" s="433" t="s">
        <v>573</v>
      </c>
      <c r="D242" s="367"/>
      <c r="E242" s="596"/>
    </row>
    <row r="243" spans="1:5" hidden="1" x14ac:dyDescent="0.2">
      <c r="A243" s="594">
        <v>229</v>
      </c>
      <c r="B243" s="417" t="s">
        <v>574</v>
      </c>
      <c r="C243" s="432" t="s">
        <v>575</v>
      </c>
      <c r="D243" s="368"/>
      <c r="E243" s="597"/>
    </row>
    <row r="244" spans="1:5" hidden="1" x14ac:dyDescent="0.2">
      <c r="A244" s="594">
        <v>230</v>
      </c>
      <c r="B244" s="417" t="s">
        <v>576</v>
      </c>
      <c r="C244" s="432" t="s">
        <v>577</v>
      </c>
      <c r="D244" s="368"/>
      <c r="E244" s="597"/>
    </row>
    <row r="245" spans="1:5" hidden="1" x14ac:dyDescent="0.2">
      <c r="A245" s="594">
        <v>231</v>
      </c>
      <c r="B245" s="417" t="s">
        <v>578</v>
      </c>
      <c r="C245" s="432" t="s">
        <v>579</v>
      </c>
      <c r="D245" s="368"/>
      <c r="E245" s="597"/>
    </row>
    <row r="246" spans="1:5" hidden="1" x14ac:dyDescent="0.2">
      <c r="A246" s="594">
        <v>232</v>
      </c>
      <c r="B246" s="417" t="s">
        <v>580</v>
      </c>
      <c r="C246" s="432" t="s">
        <v>581</v>
      </c>
      <c r="D246" s="368"/>
      <c r="E246" s="597"/>
    </row>
    <row r="247" spans="1:5" hidden="1" x14ac:dyDescent="0.2">
      <c r="A247" s="594">
        <v>233</v>
      </c>
      <c r="B247" s="417" t="s">
        <v>582</v>
      </c>
      <c r="C247" s="432" t="s">
        <v>583</v>
      </c>
      <c r="D247" s="368"/>
      <c r="E247" s="597"/>
    </row>
    <row r="248" spans="1:5" hidden="1" x14ac:dyDescent="0.2">
      <c r="A248" s="594">
        <v>234</v>
      </c>
      <c r="B248" s="417" t="s">
        <v>584</v>
      </c>
      <c r="C248" s="432" t="s">
        <v>585</v>
      </c>
      <c r="D248" s="368"/>
      <c r="E248" s="597"/>
    </row>
    <row r="249" spans="1:5" ht="25.5" hidden="1" x14ac:dyDescent="0.2">
      <c r="A249" s="594">
        <v>235</v>
      </c>
      <c r="B249" s="417" t="s">
        <v>586</v>
      </c>
      <c r="C249" s="432" t="s">
        <v>587</v>
      </c>
      <c r="D249" s="368"/>
      <c r="E249" s="597"/>
    </row>
    <row r="250" spans="1:5" hidden="1" x14ac:dyDescent="0.2">
      <c r="A250" s="594">
        <v>236</v>
      </c>
      <c r="B250" s="417" t="s">
        <v>588</v>
      </c>
      <c r="C250" s="432" t="s">
        <v>589</v>
      </c>
      <c r="D250" s="368"/>
      <c r="E250" s="597"/>
    </row>
    <row r="251" spans="1:5" hidden="1" x14ac:dyDescent="0.2">
      <c r="A251" s="594">
        <v>237</v>
      </c>
      <c r="B251" s="417" t="s">
        <v>590</v>
      </c>
      <c r="C251" s="432" t="s">
        <v>591</v>
      </c>
      <c r="D251" s="368"/>
      <c r="E251" s="597"/>
    </row>
    <row r="252" spans="1:5" x14ac:dyDescent="0.2">
      <c r="A252" s="598">
        <v>238</v>
      </c>
      <c r="B252" s="327" t="s">
        <v>1494</v>
      </c>
      <c r="C252" s="433" t="s">
        <v>593</v>
      </c>
      <c r="D252" s="367"/>
      <c r="E252" s="596"/>
    </row>
    <row r="253" spans="1:5" hidden="1" x14ac:dyDescent="0.2">
      <c r="A253" s="594">
        <v>239</v>
      </c>
      <c r="B253" s="344" t="s">
        <v>594</v>
      </c>
      <c r="C253" s="432" t="s">
        <v>595</v>
      </c>
      <c r="D253" s="368"/>
      <c r="E253" s="597"/>
    </row>
    <row r="254" spans="1:5" hidden="1" x14ac:dyDescent="0.2">
      <c r="A254" s="594">
        <v>240</v>
      </c>
      <c r="B254" s="344" t="s">
        <v>596</v>
      </c>
      <c r="C254" s="432" t="s">
        <v>597</v>
      </c>
      <c r="D254" s="368"/>
      <c r="E254" s="597"/>
    </row>
    <row r="255" spans="1:5" hidden="1" x14ac:dyDescent="0.2">
      <c r="A255" s="594">
        <v>241</v>
      </c>
      <c r="B255" s="344" t="s">
        <v>598</v>
      </c>
      <c r="C255" s="432" t="s">
        <v>599</v>
      </c>
      <c r="D255" s="368"/>
      <c r="E255" s="597"/>
    </row>
    <row r="256" spans="1:5" hidden="1" x14ac:dyDescent="0.2">
      <c r="A256" s="594">
        <v>242</v>
      </c>
      <c r="B256" s="344" t="s">
        <v>600</v>
      </c>
      <c r="C256" s="432" t="s">
        <v>601</v>
      </c>
      <c r="D256" s="368"/>
      <c r="E256" s="597"/>
    </row>
    <row r="257" spans="1:7" hidden="1" x14ac:dyDescent="0.2">
      <c r="A257" s="594">
        <v>243</v>
      </c>
      <c r="B257" s="344" t="s">
        <v>602</v>
      </c>
      <c r="C257" s="432" t="s">
        <v>603</v>
      </c>
      <c r="D257" s="368"/>
      <c r="E257" s="597"/>
    </row>
    <row r="258" spans="1:7" hidden="1" x14ac:dyDescent="0.2">
      <c r="A258" s="594">
        <v>244</v>
      </c>
      <c r="B258" s="344" t="s">
        <v>604</v>
      </c>
      <c r="C258" s="432" t="s">
        <v>605</v>
      </c>
      <c r="D258" s="368"/>
      <c r="E258" s="597"/>
    </row>
    <row r="259" spans="1:7" hidden="1" x14ac:dyDescent="0.2">
      <c r="A259" s="594">
        <v>245</v>
      </c>
      <c r="B259" s="344" t="s">
        <v>606</v>
      </c>
      <c r="C259" s="432" t="s">
        <v>607</v>
      </c>
      <c r="D259" s="368"/>
      <c r="E259" s="597"/>
    </row>
    <row r="260" spans="1:7" hidden="1" x14ac:dyDescent="0.2">
      <c r="A260" s="594">
        <v>246</v>
      </c>
      <c r="B260" s="344" t="s">
        <v>608</v>
      </c>
      <c r="C260" s="432" t="s">
        <v>609</v>
      </c>
      <c r="D260" s="368"/>
      <c r="E260" s="597"/>
    </row>
    <row r="261" spans="1:7" hidden="1" x14ac:dyDescent="0.2">
      <c r="A261" s="594">
        <v>247</v>
      </c>
      <c r="B261" s="344" t="s">
        <v>610</v>
      </c>
      <c r="C261" s="432" t="s">
        <v>611</v>
      </c>
      <c r="D261" s="368"/>
      <c r="E261" s="597"/>
    </row>
    <row r="262" spans="1:7" hidden="1" x14ac:dyDescent="0.2">
      <c r="A262" s="594">
        <v>248</v>
      </c>
      <c r="B262" s="344" t="s">
        <v>612</v>
      </c>
      <c r="C262" s="432" t="s">
        <v>613</v>
      </c>
      <c r="D262" s="368"/>
      <c r="E262" s="597"/>
    </row>
    <row r="263" spans="1:7" hidden="1" x14ac:dyDescent="0.2">
      <c r="A263" s="594">
        <v>249</v>
      </c>
      <c r="B263" s="344" t="s">
        <v>614</v>
      </c>
      <c r="C263" s="432" t="s">
        <v>615</v>
      </c>
      <c r="D263" s="368"/>
      <c r="E263" s="597"/>
    </row>
    <row r="264" spans="1:7" s="232" customFormat="1" ht="27" customHeight="1" thickBot="1" x14ac:dyDescent="0.25">
      <c r="A264" s="580">
        <v>250</v>
      </c>
      <c r="B264" s="595" t="s">
        <v>1493</v>
      </c>
      <c r="C264" s="1261" t="s">
        <v>617</v>
      </c>
      <c r="D264" s="583">
        <f>SUM(D239:D252)</f>
        <v>0</v>
      </c>
      <c r="E264" s="584">
        <f>SUM(E239:E252)</f>
        <v>0</v>
      </c>
      <c r="F264" s="209"/>
      <c r="G264" s="209"/>
    </row>
    <row r="265" spans="1:7" ht="14.25" thickTop="1" thickBot="1" x14ac:dyDescent="0.25">
      <c r="A265" s="52"/>
      <c r="B265" s="50"/>
      <c r="D265" s="26"/>
      <c r="E265" s="57"/>
    </row>
    <row r="266" spans="1:7" ht="26.25" thickTop="1" x14ac:dyDescent="0.2">
      <c r="A266" s="589">
        <v>251</v>
      </c>
      <c r="B266" s="1282" t="s">
        <v>618</v>
      </c>
      <c r="C266" s="1260" t="s">
        <v>619</v>
      </c>
      <c r="D266" s="592"/>
      <c r="E266" s="622"/>
    </row>
    <row r="267" spans="1:7" ht="25.5" x14ac:dyDescent="0.2">
      <c r="A267" s="574">
        <v>252</v>
      </c>
      <c r="B267" s="330" t="s">
        <v>620</v>
      </c>
      <c r="C267" s="433" t="s">
        <v>621</v>
      </c>
      <c r="D267" s="361"/>
      <c r="E267" s="575"/>
    </row>
    <row r="268" spans="1:7" ht="25.5" x14ac:dyDescent="0.2">
      <c r="A268" s="574">
        <v>253</v>
      </c>
      <c r="B268" s="330" t="s">
        <v>622</v>
      </c>
      <c r="C268" s="433" t="s">
        <v>623</v>
      </c>
      <c r="D268" s="361"/>
      <c r="E268" s="575"/>
    </row>
    <row r="269" spans="1:7" ht="25.5" x14ac:dyDescent="0.2">
      <c r="A269" s="574">
        <v>254</v>
      </c>
      <c r="B269" s="327" t="s">
        <v>624</v>
      </c>
      <c r="C269" s="433" t="s">
        <v>625</v>
      </c>
      <c r="D269" s="367"/>
      <c r="E269" s="596"/>
    </row>
    <row r="270" spans="1:7" hidden="1" x14ac:dyDescent="0.2">
      <c r="A270" s="594">
        <v>255</v>
      </c>
      <c r="B270" s="417" t="s">
        <v>574</v>
      </c>
      <c r="C270" s="432" t="s">
        <v>626</v>
      </c>
      <c r="D270" s="368"/>
      <c r="E270" s="579"/>
    </row>
    <row r="271" spans="1:7" hidden="1" x14ac:dyDescent="0.2">
      <c r="A271" s="594">
        <v>256</v>
      </c>
      <c r="B271" s="417" t="s">
        <v>576</v>
      </c>
      <c r="C271" s="432" t="s">
        <v>627</v>
      </c>
      <c r="D271" s="368"/>
      <c r="E271" s="579"/>
    </row>
    <row r="272" spans="1:7" hidden="1" x14ac:dyDescent="0.2">
      <c r="A272" s="594">
        <v>257</v>
      </c>
      <c r="B272" s="417" t="s">
        <v>578</v>
      </c>
      <c r="C272" s="432" t="s">
        <v>628</v>
      </c>
      <c r="D272" s="368"/>
      <c r="E272" s="579"/>
    </row>
    <row r="273" spans="1:5" hidden="1" x14ac:dyDescent="0.2">
      <c r="A273" s="594">
        <v>258</v>
      </c>
      <c r="B273" s="417" t="s">
        <v>580</v>
      </c>
      <c r="C273" s="432" t="s">
        <v>629</v>
      </c>
      <c r="D273" s="368"/>
      <c r="E273" s="579"/>
    </row>
    <row r="274" spans="1:5" hidden="1" x14ac:dyDescent="0.2">
      <c r="A274" s="594">
        <v>259</v>
      </c>
      <c r="B274" s="417" t="s">
        <v>582</v>
      </c>
      <c r="C274" s="432" t="s">
        <v>630</v>
      </c>
      <c r="D274" s="368"/>
      <c r="E274" s="579"/>
    </row>
    <row r="275" spans="1:5" hidden="1" x14ac:dyDescent="0.2">
      <c r="A275" s="594">
        <v>260</v>
      </c>
      <c r="B275" s="417" t="s">
        <v>584</v>
      </c>
      <c r="C275" s="432" t="s">
        <v>631</v>
      </c>
      <c r="D275" s="368"/>
      <c r="E275" s="579"/>
    </row>
    <row r="276" spans="1:5" ht="25.5" hidden="1" x14ac:dyDescent="0.2">
      <c r="A276" s="594">
        <v>261</v>
      </c>
      <c r="B276" s="417" t="s">
        <v>586</v>
      </c>
      <c r="C276" s="432" t="s">
        <v>632</v>
      </c>
      <c r="D276" s="368"/>
      <c r="E276" s="579"/>
    </row>
    <row r="277" spans="1:5" hidden="1" x14ac:dyDescent="0.2">
      <c r="A277" s="594">
        <v>262</v>
      </c>
      <c r="B277" s="417" t="s">
        <v>588</v>
      </c>
      <c r="C277" s="432" t="s">
        <v>633</v>
      </c>
      <c r="D277" s="368"/>
      <c r="E277" s="579"/>
    </row>
    <row r="278" spans="1:5" hidden="1" x14ac:dyDescent="0.2">
      <c r="A278" s="594">
        <v>263</v>
      </c>
      <c r="B278" s="417" t="s">
        <v>590</v>
      </c>
      <c r="C278" s="432" t="s">
        <v>634</v>
      </c>
      <c r="D278" s="368"/>
      <c r="E278" s="579"/>
    </row>
    <row r="279" spans="1:5" x14ac:dyDescent="0.2">
      <c r="A279" s="574">
        <v>264</v>
      </c>
      <c r="B279" s="327" t="s">
        <v>635</v>
      </c>
      <c r="C279" s="433" t="s">
        <v>636</v>
      </c>
      <c r="D279" s="367"/>
      <c r="E279" s="596"/>
    </row>
    <row r="280" spans="1:5" hidden="1" x14ac:dyDescent="0.2">
      <c r="A280" s="594">
        <v>265</v>
      </c>
      <c r="B280" s="434" t="s">
        <v>594</v>
      </c>
      <c r="C280" s="432" t="s">
        <v>637</v>
      </c>
      <c r="D280" s="368"/>
      <c r="E280" s="579"/>
    </row>
    <row r="281" spans="1:5" hidden="1" x14ac:dyDescent="0.2">
      <c r="A281" s="594">
        <v>266</v>
      </c>
      <c r="B281" s="434" t="s">
        <v>596</v>
      </c>
      <c r="C281" s="432" t="s">
        <v>638</v>
      </c>
      <c r="D281" s="368"/>
      <c r="E281" s="579"/>
    </row>
    <row r="282" spans="1:5" hidden="1" x14ac:dyDescent="0.2">
      <c r="A282" s="594">
        <v>267</v>
      </c>
      <c r="B282" s="434" t="s">
        <v>598</v>
      </c>
      <c r="C282" s="432" t="s">
        <v>639</v>
      </c>
      <c r="D282" s="368"/>
      <c r="E282" s="579"/>
    </row>
    <row r="283" spans="1:5" hidden="1" x14ac:dyDescent="0.2">
      <c r="A283" s="594">
        <v>268</v>
      </c>
      <c r="B283" s="434" t="s">
        <v>600</v>
      </c>
      <c r="C283" s="432" t="s">
        <v>640</v>
      </c>
      <c r="D283" s="368"/>
      <c r="E283" s="579"/>
    </row>
    <row r="284" spans="1:5" hidden="1" x14ac:dyDescent="0.2">
      <c r="A284" s="594">
        <v>269</v>
      </c>
      <c r="B284" s="434" t="s">
        <v>602</v>
      </c>
      <c r="C284" s="432" t="s">
        <v>641</v>
      </c>
      <c r="D284" s="368"/>
      <c r="E284" s="579"/>
    </row>
    <row r="285" spans="1:5" hidden="1" x14ac:dyDescent="0.2">
      <c r="A285" s="594">
        <v>270</v>
      </c>
      <c r="B285" s="434" t="s">
        <v>604</v>
      </c>
      <c r="C285" s="432" t="s">
        <v>642</v>
      </c>
      <c r="D285" s="368"/>
      <c r="E285" s="579"/>
    </row>
    <row r="286" spans="1:5" hidden="1" x14ac:dyDescent="0.2">
      <c r="A286" s="594">
        <v>271</v>
      </c>
      <c r="B286" s="434" t="s">
        <v>606</v>
      </c>
      <c r="C286" s="432" t="s">
        <v>643</v>
      </c>
      <c r="D286" s="368"/>
      <c r="E286" s="579"/>
    </row>
    <row r="287" spans="1:5" hidden="1" x14ac:dyDescent="0.2">
      <c r="A287" s="594">
        <v>272</v>
      </c>
      <c r="B287" s="434" t="s">
        <v>608</v>
      </c>
      <c r="C287" s="432" t="s">
        <v>644</v>
      </c>
      <c r="D287" s="368"/>
      <c r="E287" s="579"/>
    </row>
    <row r="288" spans="1:5" hidden="1" x14ac:dyDescent="0.2">
      <c r="A288" s="594">
        <v>273</v>
      </c>
      <c r="B288" s="434" t="s">
        <v>610</v>
      </c>
      <c r="C288" s="432" t="s">
        <v>645</v>
      </c>
      <c r="D288" s="368"/>
      <c r="E288" s="579"/>
    </row>
    <row r="289" spans="1:7" hidden="1" x14ac:dyDescent="0.2">
      <c r="A289" s="594">
        <v>274</v>
      </c>
      <c r="B289" s="434" t="s">
        <v>612</v>
      </c>
      <c r="C289" s="432" t="s">
        <v>646</v>
      </c>
      <c r="D289" s="368"/>
      <c r="E289" s="579"/>
    </row>
    <row r="290" spans="1:7" hidden="1" x14ac:dyDescent="0.2">
      <c r="A290" s="594">
        <v>275</v>
      </c>
      <c r="B290" s="434" t="s">
        <v>614</v>
      </c>
      <c r="C290" s="432" t="s">
        <v>647</v>
      </c>
      <c r="D290" s="368"/>
      <c r="E290" s="579"/>
    </row>
    <row r="291" spans="1:7" s="230" customFormat="1" ht="26.25" customHeight="1" thickBot="1" x14ac:dyDescent="0.25">
      <c r="A291" s="580">
        <v>276</v>
      </c>
      <c r="B291" s="595" t="s">
        <v>648</v>
      </c>
      <c r="C291" s="1261" t="s">
        <v>649</v>
      </c>
      <c r="D291" s="583">
        <f>SUM(D266:D279)</f>
        <v>0</v>
      </c>
      <c r="E291" s="584">
        <f>SUM(E266:E279)</f>
        <v>0</v>
      </c>
      <c r="F291" s="229"/>
      <c r="G291" s="229"/>
    </row>
    <row r="292" spans="1:7" ht="14.25" thickTop="1" thickBot="1" x14ac:dyDescent="0.25">
      <c r="A292" s="53"/>
      <c r="B292" s="48"/>
      <c r="C292" s="59"/>
      <c r="D292" s="26"/>
      <c r="E292" s="57"/>
    </row>
    <row r="293" spans="1:7" s="231" customFormat="1" ht="28.5" customHeight="1" thickTop="1" thickBot="1" x14ac:dyDescent="0.25">
      <c r="A293" s="585">
        <v>277</v>
      </c>
      <c r="B293" s="586" t="s">
        <v>650</v>
      </c>
      <c r="C293" s="1285" t="s">
        <v>651</v>
      </c>
      <c r="D293" s="1286">
        <f>SUM(D49,D86,D194,D227,D237,D264,D291)</f>
        <v>320000</v>
      </c>
      <c r="E293" s="1287">
        <f>SUM(E49,E86,E194,E227,E237,E264,E291)</f>
        <v>1750979</v>
      </c>
      <c r="F293" s="201"/>
      <c r="G293" s="201"/>
    </row>
    <row r="294" spans="1:7" ht="14.25" thickTop="1" thickBot="1" x14ac:dyDescent="0.25">
      <c r="A294" s="49"/>
      <c r="D294" s="19"/>
    </row>
    <row r="295" spans="1:7" s="234" customFormat="1" ht="13.5" thickTop="1" x14ac:dyDescent="0.2">
      <c r="A295" s="1288"/>
      <c r="B295" s="1289" t="s">
        <v>652</v>
      </c>
      <c r="C295" s="1290" t="s">
        <v>653</v>
      </c>
      <c r="D295" s="1291"/>
      <c r="E295" s="1292"/>
      <c r="F295" s="233"/>
      <c r="G295" s="233"/>
    </row>
    <row r="296" spans="1:7" s="234" customFormat="1" x14ac:dyDescent="0.2">
      <c r="A296" s="1281"/>
      <c r="B296" s="418" t="s">
        <v>654</v>
      </c>
      <c r="C296" s="429" t="s">
        <v>655</v>
      </c>
      <c r="D296" s="7"/>
      <c r="E296" s="1258"/>
      <c r="F296" s="233"/>
      <c r="G296" s="233"/>
    </row>
    <row r="297" spans="1:7" s="234" customFormat="1" x14ac:dyDescent="0.2">
      <c r="A297" s="1281"/>
      <c r="B297" s="418" t="s">
        <v>656</v>
      </c>
      <c r="C297" s="429" t="s">
        <v>657</v>
      </c>
      <c r="D297" s="435"/>
      <c r="E297" s="1293"/>
      <c r="F297" s="233"/>
      <c r="G297" s="233"/>
    </row>
    <row r="298" spans="1:7" s="234" customFormat="1" ht="38.25" hidden="1" x14ac:dyDescent="0.2">
      <c r="A298" s="1294"/>
      <c r="B298" s="430" t="s">
        <v>658</v>
      </c>
      <c r="C298" s="436" t="s">
        <v>659</v>
      </c>
      <c r="D298" s="437"/>
      <c r="E298" s="1295"/>
      <c r="F298" s="233"/>
      <c r="G298" s="233"/>
    </row>
    <row r="299" spans="1:7" s="234" customFormat="1" ht="25.5" hidden="1" x14ac:dyDescent="0.2">
      <c r="A299" s="1294"/>
      <c r="B299" s="430" t="s">
        <v>660</v>
      </c>
      <c r="C299" s="436" t="s">
        <v>661</v>
      </c>
      <c r="D299" s="437"/>
      <c r="E299" s="1295"/>
      <c r="F299" s="233"/>
      <c r="G299" s="233"/>
    </row>
    <row r="300" spans="1:7" s="234" customFormat="1" x14ac:dyDescent="0.2">
      <c r="A300" s="1281"/>
      <c r="B300" s="438" t="s">
        <v>662</v>
      </c>
      <c r="C300" s="429" t="s">
        <v>663</v>
      </c>
      <c r="D300" s="435"/>
      <c r="E300" s="1293"/>
      <c r="F300" s="233"/>
      <c r="G300" s="233"/>
    </row>
    <row r="301" spans="1:7" x14ac:dyDescent="0.2">
      <c r="A301" s="1280"/>
      <c r="B301" s="403" t="s">
        <v>664</v>
      </c>
      <c r="C301" s="428" t="s">
        <v>665</v>
      </c>
      <c r="D301" s="416"/>
      <c r="E301" s="1277"/>
    </row>
    <row r="302" spans="1:7" hidden="1" x14ac:dyDescent="0.2">
      <c r="A302" s="1281"/>
      <c r="B302" s="430" t="s">
        <v>666</v>
      </c>
      <c r="C302" s="429" t="s">
        <v>667</v>
      </c>
      <c r="D302" s="7"/>
      <c r="E302" s="1258"/>
    </row>
    <row r="303" spans="1:7" hidden="1" x14ac:dyDescent="0.2">
      <c r="A303" s="1281"/>
      <c r="B303" s="430" t="s">
        <v>668</v>
      </c>
      <c r="C303" s="429" t="s">
        <v>669</v>
      </c>
      <c r="D303" s="7"/>
      <c r="E303" s="1296"/>
    </row>
    <row r="304" spans="1:7" s="234" customFormat="1" x14ac:dyDescent="0.2">
      <c r="A304" s="1281"/>
      <c r="B304" s="418" t="s">
        <v>670</v>
      </c>
      <c r="C304" s="429" t="s">
        <v>671</v>
      </c>
      <c r="D304" s="7"/>
      <c r="E304" s="1296"/>
      <c r="F304" s="233"/>
      <c r="G304" s="233"/>
    </row>
    <row r="305" spans="1:7" s="234" customFormat="1" x14ac:dyDescent="0.2">
      <c r="A305" s="1281"/>
      <c r="B305" s="418" t="s">
        <v>672</v>
      </c>
      <c r="C305" s="429" t="s">
        <v>673</v>
      </c>
      <c r="D305" s="7"/>
      <c r="E305" s="1296"/>
      <c r="F305" s="233"/>
      <c r="G305" s="233"/>
    </row>
    <row r="306" spans="1:7" s="234" customFormat="1" x14ac:dyDescent="0.2">
      <c r="A306" s="1281"/>
      <c r="B306" s="418" t="s">
        <v>674</v>
      </c>
      <c r="C306" s="429" t="s">
        <v>675</v>
      </c>
      <c r="D306" s="7"/>
      <c r="E306" s="1296"/>
      <c r="F306" s="233"/>
      <c r="G306" s="233"/>
    </row>
    <row r="307" spans="1:7" x14ac:dyDescent="0.2">
      <c r="A307" s="1280"/>
      <c r="B307" s="405" t="s">
        <v>676</v>
      </c>
      <c r="C307" s="428" t="s">
        <v>677</v>
      </c>
      <c r="D307" s="416"/>
      <c r="E307" s="1269"/>
    </row>
    <row r="308" spans="1:7" x14ac:dyDescent="0.2">
      <c r="A308" s="1280"/>
      <c r="B308" s="403" t="s">
        <v>678</v>
      </c>
      <c r="C308" s="428" t="s">
        <v>679</v>
      </c>
      <c r="D308" s="416">
        <f>SUM(D309:D310)</f>
        <v>10259000</v>
      </c>
      <c r="E308" s="1277">
        <f>SUM(E309:E310)</f>
        <v>11335000</v>
      </c>
    </row>
    <row r="309" spans="1:7" s="234" customFormat="1" x14ac:dyDescent="0.2">
      <c r="A309" s="1281"/>
      <c r="B309" s="418" t="s">
        <v>680</v>
      </c>
      <c r="C309" s="429" t="s">
        <v>681</v>
      </c>
      <c r="D309" s="7">
        <v>10259000</v>
      </c>
      <c r="E309" s="1279">
        <v>11335000</v>
      </c>
      <c r="F309" s="233"/>
      <c r="G309" s="233"/>
    </row>
    <row r="310" spans="1:7" s="234" customFormat="1" x14ac:dyDescent="0.2">
      <c r="A310" s="1281"/>
      <c r="B310" s="418" t="s">
        <v>682</v>
      </c>
      <c r="C310" s="429" t="s">
        <v>683</v>
      </c>
      <c r="D310" s="7"/>
      <c r="E310" s="1258"/>
      <c r="F310" s="233"/>
      <c r="G310" s="233"/>
    </row>
    <row r="311" spans="1:7" x14ac:dyDescent="0.2">
      <c r="A311" s="1280"/>
      <c r="B311" s="405" t="s">
        <v>684</v>
      </c>
      <c r="C311" s="428" t="s">
        <v>685</v>
      </c>
      <c r="D311" s="6"/>
      <c r="E311" s="1271"/>
    </row>
    <row r="312" spans="1:7" x14ac:dyDescent="0.2">
      <c r="A312" s="1280"/>
      <c r="B312" s="405" t="s">
        <v>686</v>
      </c>
      <c r="C312" s="428" t="s">
        <v>687</v>
      </c>
      <c r="D312" s="6"/>
      <c r="E312" s="1271"/>
    </row>
    <row r="313" spans="1:7" x14ac:dyDescent="0.2">
      <c r="A313" s="1280"/>
      <c r="B313" s="405" t="s">
        <v>688</v>
      </c>
      <c r="C313" s="428" t="s">
        <v>689</v>
      </c>
      <c r="D313" s="6">
        <f>SUM(D623-D293-D308)</f>
        <v>135970249</v>
      </c>
      <c r="E313" s="1278">
        <f>SUM(E623-E293-E308)</f>
        <v>145885007</v>
      </c>
    </row>
    <row r="314" spans="1:7" x14ac:dyDescent="0.2">
      <c r="A314" s="1280"/>
      <c r="B314" s="405" t="s">
        <v>690</v>
      </c>
      <c r="C314" s="428" t="s">
        <v>691</v>
      </c>
      <c r="D314" s="6"/>
      <c r="E314" s="1271"/>
    </row>
    <row r="315" spans="1:7" x14ac:dyDescent="0.2">
      <c r="A315" s="1280"/>
      <c r="B315" s="405" t="s">
        <v>692</v>
      </c>
      <c r="C315" s="428" t="s">
        <v>693</v>
      </c>
      <c r="D315" s="416"/>
      <c r="E315" s="1269"/>
    </row>
    <row r="316" spans="1:7" s="234" customFormat="1" x14ac:dyDescent="0.2">
      <c r="A316" s="1281"/>
      <c r="B316" s="418" t="s">
        <v>694</v>
      </c>
      <c r="C316" s="429" t="s">
        <v>695</v>
      </c>
      <c r="D316" s="7"/>
      <c r="E316" s="1258"/>
      <c r="F316" s="233"/>
      <c r="G316" s="233"/>
    </row>
    <row r="317" spans="1:7" s="234" customFormat="1" x14ac:dyDescent="0.2">
      <c r="A317" s="1281"/>
      <c r="B317" s="418" t="s">
        <v>696</v>
      </c>
      <c r="C317" s="429" t="s">
        <v>697</v>
      </c>
      <c r="D317" s="7"/>
      <c r="E317" s="1258"/>
      <c r="F317" s="233"/>
      <c r="G317" s="233"/>
    </row>
    <row r="318" spans="1:7" x14ac:dyDescent="0.2">
      <c r="A318" s="1280"/>
      <c r="B318" s="405" t="s">
        <v>698</v>
      </c>
      <c r="C318" s="428" t="s">
        <v>699</v>
      </c>
      <c r="D318" s="6"/>
      <c r="E318" s="1271"/>
    </row>
    <row r="319" spans="1:7" x14ac:dyDescent="0.2">
      <c r="A319" s="574"/>
      <c r="B319" s="330" t="s">
        <v>700</v>
      </c>
      <c r="C319" s="433" t="s">
        <v>701</v>
      </c>
      <c r="D319" s="341">
        <f>SUM(D313,D300,D307,D308,D311,D312,D314,D315,D318)</f>
        <v>146229249</v>
      </c>
      <c r="E319" s="575">
        <f>SUM(E313,E300,E307,E308,E311,E312,E314,E315,E318)</f>
        <v>157220007</v>
      </c>
    </row>
    <row r="320" spans="1:7" hidden="1" x14ac:dyDescent="0.2">
      <c r="A320" s="578"/>
      <c r="B320" s="417" t="s">
        <v>702</v>
      </c>
      <c r="C320" s="432" t="s">
        <v>703</v>
      </c>
      <c r="D320" s="335"/>
      <c r="E320" s="597"/>
    </row>
    <row r="321" spans="1:7" hidden="1" x14ac:dyDescent="0.2">
      <c r="A321" s="578"/>
      <c r="B321" s="439" t="s">
        <v>704</v>
      </c>
      <c r="C321" s="432" t="s">
        <v>705</v>
      </c>
      <c r="D321" s="335"/>
      <c r="E321" s="597"/>
    </row>
    <row r="322" spans="1:7" hidden="1" x14ac:dyDescent="0.2">
      <c r="A322" s="578"/>
      <c r="B322" s="417" t="s">
        <v>706</v>
      </c>
      <c r="C322" s="432" t="s">
        <v>707</v>
      </c>
      <c r="D322" s="335"/>
      <c r="E322" s="597"/>
    </row>
    <row r="323" spans="1:7" ht="25.5" hidden="1" x14ac:dyDescent="0.2">
      <c r="A323" s="578"/>
      <c r="B323" s="439" t="s">
        <v>708</v>
      </c>
      <c r="C323" s="432" t="s">
        <v>709</v>
      </c>
      <c r="D323" s="335"/>
      <c r="E323" s="597"/>
    </row>
    <row r="324" spans="1:7" hidden="1" x14ac:dyDescent="0.2">
      <c r="A324" s="578"/>
      <c r="B324" s="439" t="s">
        <v>710</v>
      </c>
      <c r="C324" s="432" t="s">
        <v>711</v>
      </c>
      <c r="D324" s="335"/>
      <c r="E324" s="597"/>
    </row>
    <row r="325" spans="1:7" x14ac:dyDescent="0.2">
      <c r="A325" s="574"/>
      <c r="B325" s="330" t="s">
        <v>712</v>
      </c>
      <c r="C325" s="433" t="s">
        <v>713</v>
      </c>
      <c r="D325" s="342"/>
      <c r="E325" s="596"/>
    </row>
    <row r="326" spans="1:7" x14ac:dyDescent="0.2">
      <c r="A326" s="574"/>
      <c r="B326" s="349" t="s">
        <v>714</v>
      </c>
      <c r="C326" s="433" t="s">
        <v>715</v>
      </c>
      <c r="D326" s="341"/>
      <c r="E326" s="575"/>
    </row>
    <row r="327" spans="1:7" x14ac:dyDescent="0.2">
      <c r="A327" s="574"/>
      <c r="B327" s="330" t="s">
        <v>716</v>
      </c>
      <c r="C327" s="433" t="s">
        <v>717</v>
      </c>
      <c r="D327" s="342"/>
      <c r="E327" s="596"/>
    </row>
    <row r="328" spans="1:7" ht="25.5" hidden="1" x14ac:dyDescent="0.2">
      <c r="A328" s="578"/>
      <c r="B328" s="417" t="s">
        <v>718</v>
      </c>
      <c r="C328" s="432" t="s">
        <v>719</v>
      </c>
      <c r="D328" s="368"/>
      <c r="E328" s="597"/>
    </row>
    <row r="329" spans="1:7" ht="51" hidden="1" x14ac:dyDescent="0.2">
      <c r="A329" s="578"/>
      <c r="B329" s="417" t="s">
        <v>720</v>
      </c>
      <c r="C329" s="432" t="s">
        <v>721</v>
      </c>
      <c r="D329" s="368"/>
      <c r="E329" s="597"/>
    </row>
    <row r="330" spans="1:7" hidden="1" x14ac:dyDescent="0.2">
      <c r="A330" s="578"/>
      <c r="B330" s="417" t="s">
        <v>722</v>
      </c>
      <c r="C330" s="432" t="s">
        <v>723</v>
      </c>
      <c r="D330" s="368"/>
      <c r="E330" s="597"/>
    </row>
    <row r="331" spans="1:7" s="231" customFormat="1" ht="27" customHeight="1" thickBot="1" x14ac:dyDescent="0.25">
      <c r="A331" s="580"/>
      <c r="B331" s="581" t="s">
        <v>724</v>
      </c>
      <c r="C331" s="1261" t="s">
        <v>725</v>
      </c>
      <c r="D331" s="583">
        <f>SUM(D319:D327)</f>
        <v>146229249</v>
      </c>
      <c r="E331" s="584">
        <f>SUM(E319:E327)</f>
        <v>157220007</v>
      </c>
      <c r="F331" s="201"/>
      <c r="G331" s="201"/>
    </row>
    <row r="332" spans="1:7" ht="14.25" thickTop="1" thickBot="1" x14ac:dyDescent="0.25">
      <c r="A332" s="54"/>
    </row>
    <row r="333" spans="1:7" ht="27" customHeight="1" thickTop="1" thickBot="1" x14ac:dyDescent="0.25">
      <c r="A333" s="560"/>
      <c r="B333" s="561" t="s">
        <v>726</v>
      </c>
      <c r="C333" s="1285" t="s">
        <v>727</v>
      </c>
      <c r="D333" s="1297">
        <f>SUM(D293+D331)</f>
        <v>146549249</v>
      </c>
      <c r="E333" s="1298">
        <f>SUM(E293+E331)</f>
        <v>158970986</v>
      </c>
    </row>
    <row r="334" spans="1:7" ht="39" customHeight="1" thickTop="1" thickBot="1" x14ac:dyDescent="0.25"/>
    <row r="335" spans="1:7" ht="13.5" thickTop="1" x14ac:dyDescent="0.2">
      <c r="A335" s="1299" t="s">
        <v>729</v>
      </c>
      <c r="B335" s="1300" t="s">
        <v>730</v>
      </c>
      <c r="C335" s="1301" t="s">
        <v>731</v>
      </c>
      <c r="D335" s="1302">
        <v>83963108</v>
      </c>
      <c r="E335" s="1303">
        <v>83963108</v>
      </c>
    </row>
    <row r="336" spans="1:7" x14ac:dyDescent="0.2">
      <c r="A336" s="1304" t="s">
        <v>732</v>
      </c>
      <c r="B336" s="440" t="s">
        <v>733</v>
      </c>
      <c r="C336" s="29" t="s">
        <v>734</v>
      </c>
      <c r="D336" s="441">
        <v>5200000</v>
      </c>
      <c r="E336" s="1305">
        <v>5200000</v>
      </c>
    </row>
    <row r="337" spans="1:5" x14ac:dyDescent="0.2">
      <c r="A337" s="1304" t="s">
        <v>735</v>
      </c>
      <c r="B337" s="440" t="s">
        <v>736</v>
      </c>
      <c r="C337" s="29" t="s">
        <v>737</v>
      </c>
      <c r="D337" s="441">
        <v>600000</v>
      </c>
      <c r="E337" s="1305">
        <v>4730000</v>
      </c>
    </row>
    <row r="338" spans="1:5" x14ac:dyDescent="0.2">
      <c r="A338" s="1304" t="s">
        <v>738</v>
      </c>
      <c r="B338" s="440" t="s">
        <v>739</v>
      </c>
      <c r="C338" s="29" t="s">
        <v>740</v>
      </c>
      <c r="D338" s="441">
        <v>3047820</v>
      </c>
      <c r="E338" s="1305">
        <v>3973648</v>
      </c>
    </row>
    <row r="339" spans="1:5" x14ac:dyDescent="0.2">
      <c r="A339" s="1304" t="s">
        <v>741</v>
      </c>
      <c r="B339" s="440" t="s">
        <v>742</v>
      </c>
      <c r="C339" s="29" t="s">
        <v>743</v>
      </c>
      <c r="D339" s="441"/>
      <c r="E339" s="1305"/>
    </row>
    <row r="340" spans="1:5" x14ac:dyDescent="0.2">
      <c r="A340" s="1304" t="s">
        <v>744</v>
      </c>
      <c r="B340" s="440" t="s">
        <v>745</v>
      </c>
      <c r="C340" s="29" t="s">
        <v>746</v>
      </c>
      <c r="D340" s="441"/>
      <c r="E340" s="1305"/>
    </row>
    <row r="341" spans="1:5" x14ac:dyDescent="0.2">
      <c r="A341" s="1304" t="s">
        <v>747</v>
      </c>
      <c r="B341" s="440" t="s">
        <v>748</v>
      </c>
      <c r="C341" s="29" t="s">
        <v>749</v>
      </c>
      <c r="D341" s="441">
        <v>4349190</v>
      </c>
      <c r="E341" s="1305">
        <v>4349190</v>
      </c>
    </row>
    <row r="342" spans="1:5" x14ac:dyDescent="0.2">
      <c r="A342" s="1304" t="s">
        <v>750</v>
      </c>
      <c r="B342" s="440" t="s">
        <v>751</v>
      </c>
      <c r="C342" s="29" t="s">
        <v>752</v>
      </c>
      <c r="D342" s="441"/>
      <c r="E342" s="1278"/>
    </row>
    <row r="343" spans="1:5" x14ac:dyDescent="0.2">
      <c r="A343" s="1304" t="s">
        <v>753</v>
      </c>
      <c r="B343" s="440" t="s">
        <v>754</v>
      </c>
      <c r="C343" s="29" t="s">
        <v>755</v>
      </c>
      <c r="D343" s="441">
        <v>926000</v>
      </c>
      <c r="E343" s="1305">
        <v>926000</v>
      </c>
    </row>
    <row r="344" spans="1:5" x14ac:dyDescent="0.2">
      <c r="A344" s="1304" t="s">
        <v>756</v>
      </c>
      <c r="B344" s="440" t="s">
        <v>757</v>
      </c>
      <c r="C344" s="29" t="s">
        <v>758</v>
      </c>
      <c r="D344" s="441">
        <v>350000</v>
      </c>
      <c r="E344" s="1305">
        <v>350000</v>
      </c>
    </row>
    <row r="345" spans="1:5" x14ac:dyDescent="0.2">
      <c r="A345" s="1304" t="s">
        <v>75</v>
      </c>
      <c r="B345" s="440" t="s">
        <v>759</v>
      </c>
      <c r="C345" s="29" t="s">
        <v>760</v>
      </c>
      <c r="D345" s="441"/>
      <c r="E345" s="1305"/>
    </row>
    <row r="346" spans="1:5" x14ac:dyDescent="0.2">
      <c r="A346" s="1304" t="s">
        <v>78</v>
      </c>
      <c r="B346" s="440" t="s">
        <v>761</v>
      </c>
      <c r="C346" s="29" t="s">
        <v>762</v>
      </c>
      <c r="D346" s="441"/>
      <c r="E346" s="1305">
        <v>60000</v>
      </c>
    </row>
    <row r="347" spans="1:5" x14ac:dyDescent="0.2">
      <c r="A347" s="1304" t="s">
        <v>81</v>
      </c>
      <c r="B347" s="440" t="s">
        <v>1707</v>
      </c>
      <c r="C347" s="29" t="s">
        <v>763</v>
      </c>
      <c r="D347" s="441">
        <v>600000</v>
      </c>
      <c r="E347" s="1305">
        <v>1000000</v>
      </c>
    </row>
    <row r="348" spans="1:5" hidden="1" x14ac:dyDescent="0.2">
      <c r="A348" s="1306" t="s">
        <v>84</v>
      </c>
      <c r="B348" s="442" t="s">
        <v>764</v>
      </c>
      <c r="C348" s="28" t="s">
        <v>765</v>
      </c>
      <c r="D348" s="443"/>
      <c r="E348" s="1279"/>
    </row>
    <row r="349" spans="1:5" x14ac:dyDescent="0.2">
      <c r="A349" s="493" t="s">
        <v>87</v>
      </c>
      <c r="B349" s="377" t="s">
        <v>1706</v>
      </c>
      <c r="C349" s="377" t="s">
        <v>766</v>
      </c>
      <c r="D349" s="378">
        <f>SUM(D335:D347)</f>
        <v>99036118</v>
      </c>
      <c r="E349" s="547">
        <v>99036118</v>
      </c>
    </row>
    <row r="350" spans="1:5" x14ac:dyDescent="0.2">
      <c r="A350" s="1304" t="s">
        <v>90</v>
      </c>
      <c r="B350" s="440" t="s">
        <v>767</v>
      </c>
      <c r="C350" s="29" t="s">
        <v>768</v>
      </c>
      <c r="D350" s="441"/>
      <c r="E350" s="1305"/>
    </row>
    <row r="351" spans="1:5" ht="25.5" x14ac:dyDescent="0.2">
      <c r="A351" s="1304" t="s">
        <v>93</v>
      </c>
      <c r="B351" s="440" t="s">
        <v>769</v>
      </c>
      <c r="C351" s="29" t="s">
        <v>770</v>
      </c>
      <c r="D351" s="441"/>
      <c r="E351" s="1305">
        <v>140000</v>
      </c>
    </row>
    <row r="352" spans="1:5" x14ac:dyDescent="0.2">
      <c r="A352" s="1304" t="s">
        <v>96</v>
      </c>
      <c r="B352" s="440" t="s">
        <v>771</v>
      </c>
      <c r="C352" s="29" t="s">
        <v>772</v>
      </c>
      <c r="D352" s="441">
        <v>1200000</v>
      </c>
      <c r="E352" s="1305">
        <v>1200000</v>
      </c>
    </row>
    <row r="353" spans="1:7" x14ac:dyDescent="0.2">
      <c r="A353" s="493" t="s">
        <v>99</v>
      </c>
      <c r="B353" s="377" t="s">
        <v>1233</v>
      </c>
      <c r="C353" s="377" t="s">
        <v>773</v>
      </c>
      <c r="D353" s="378">
        <f>SUM(D350:D352)</f>
        <v>1200000</v>
      </c>
      <c r="E353" s="547">
        <v>1200000</v>
      </c>
    </row>
    <row r="354" spans="1:7" ht="26.25" customHeight="1" thickBot="1" x14ac:dyDescent="0.25">
      <c r="A354" s="550" t="s">
        <v>102</v>
      </c>
      <c r="B354" s="501" t="s">
        <v>1460</v>
      </c>
      <c r="C354" s="501" t="s">
        <v>774</v>
      </c>
      <c r="D354" s="502">
        <f>SUM(D353,D349)</f>
        <v>100236118</v>
      </c>
      <c r="E354" s="503">
        <v>100236118</v>
      </c>
    </row>
    <row r="355" spans="1:7" s="62" customFormat="1" ht="14.25" thickTop="1" thickBot="1" x14ac:dyDescent="0.25">
      <c r="A355" s="212"/>
      <c r="B355" s="213"/>
      <c r="C355" s="1337"/>
      <c r="D355" s="1341"/>
      <c r="E355" s="1341"/>
      <c r="F355" s="1340"/>
      <c r="G355" s="1340"/>
    </row>
    <row r="356" spans="1:7" ht="26.25" thickTop="1" x14ac:dyDescent="0.2">
      <c r="A356" s="488">
        <v>21</v>
      </c>
      <c r="B356" s="529" t="s">
        <v>1708</v>
      </c>
      <c r="C356" s="529" t="s">
        <v>775</v>
      </c>
      <c r="D356" s="551">
        <f>SUM(D357:D363)</f>
        <v>27842131</v>
      </c>
      <c r="E356" s="552">
        <v>27842132</v>
      </c>
    </row>
    <row r="357" spans="1:7" x14ac:dyDescent="0.2">
      <c r="A357" s="1304">
        <v>22</v>
      </c>
      <c r="B357" s="8" t="s">
        <v>776</v>
      </c>
      <c r="C357" s="29" t="s">
        <v>777</v>
      </c>
      <c r="D357" s="6">
        <v>26577751</v>
      </c>
      <c r="E357" s="1278">
        <v>26577752</v>
      </c>
    </row>
    <row r="358" spans="1:7" x14ac:dyDescent="0.2">
      <c r="A358" s="1304">
        <v>23</v>
      </c>
      <c r="B358" s="8" t="s">
        <v>298</v>
      </c>
      <c r="C358" s="29" t="s">
        <v>778</v>
      </c>
      <c r="D358" s="236">
        <v>964500</v>
      </c>
      <c r="E358" s="1307">
        <v>964500</v>
      </c>
    </row>
    <row r="359" spans="1:7" x14ac:dyDescent="0.2">
      <c r="A359" s="1304">
        <v>24</v>
      </c>
      <c r="B359" s="8" t="s">
        <v>274</v>
      </c>
      <c r="C359" s="29" t="s">
        <v>779</v>
      </c>
      <c r="D359" s="6"/>
      <c r="E359" s="1278">
        <v>0</v>
      </c>
    </row>
    <row r="360" spans="1:7" x14ac:dyDescent="0.2">
      <c r="A360" s="1304">
        <v>25</v>
      </c>
      <c r="B360" s="8" t="s">
        <v>300</v>
      </c>
      <c r="C360" s="29" t="s">
        <v>780</v>
      </c>
      <c r="D360" s="6">
        <v>192780</v>
      </c>
      <c r="E360" s="1278">
        <v>192780</v>
      </c>
    </row>
    <row r="361" spans="1:7" x14ac:dyDescent="0.2">
      <c r="A361" s="1304">
        <v>26</v>
      </c>
      <c r="B361" s="8" t="s">
        <v>781</v>
      </c>
      <c r="C361" s="29" t="s">
        <v>782</v>
      </c>
      <c r="D361" s="6"/>
      <c r="E361" s="1278">
        <v>0</v>
      </c>
    </row>
    <row r="362" spans="1:7" ht="25.5" x14ac:dyDescent="0.2">
      <c r="A362" s="1304">
        <v>27</v>
      </c>
      <c r="B362" s="8" t="s">
        <v>783</v>
      </c>
      <c r="C362" s="29" t="s">
        <v>784</v>
      </c>
      <c r="D362" s="6"/>
      <c r="E362" s="1278">
        <v>0</v>
      </c>
    </row>
    <row r="363" spans="1:7" ht="13.5" thickBot="1" x14ac:dyDescent="0.25">
      <c r="A363" s="1308">
        <v>28</v>
      </c>
      <c r="B363" s="1309" t="s">
        <v>785</v>
      </c>
      <c r="C363" s="1310" t="s">
        <v>786</v>
      </c>
      <c r="D363" s="1311">
        <v>107100</v>
      </c>
      <c r="E363" s="1312">
        <v>107100</v>
      </c>
    </row>
    <row r="364" spans="1:7" s="62" customFormat="1" ht="14.25" thickTop="1" thickBot="1" x14ac:dyDescent="0.25">
      <c r="A364" s="1337"/>
      <c r="B364" s="23"/>
      <c r="C364" s="1337"/>
      <c r="D364" s="1341"/>
      <c r="E364" s="1341"/>
      <c r="F364" s="1340"/>
      <c r="G364" s="1340"/>
    </row>
    <row r="365" spans="1:7" ht="13.5" thickTop="1" x14ac:dyDescent="0.2">
      <c r="A365" s="1299" t="s">
        <v>121</v>
      </c>
      <c r="B365" s="1313" t="s">
        <v>787</v>
      </c>
      <c r="C365" s="1301" t="s">
        <v>788</v>
      </c>
      <c r="D365" s="1302">
        <v>500000</v>
      </c>
      <c r="E365" s="1303">
        <v>500000</v>
      </c>
    </row>
    <row r="366" spans="1:7" x14ac:dyDescent="0.2">
      <c r="A366" s="1304" t="s">
        <v>123</v>
      </c>
      <c r="B366" s="9" t="s">
        <v>789</v>
      </c>
      <c r="C366" s="29" t="s">
        <v>790</v>
      </c>
      <c r="D366" s="441">
        <v>3000000</v>
      </c>
      <c r="E366" s="1305">
        <v>3000000</v>
      </c>
    </row>
    <row r="367" spans="1:7" x14ac:dyDescent="0.2">
      <c r="A367" s="1304" t="s">
        <v>125</v>
      </c>
      <c r="B367" s="9" t="s">
        <v>791</v>
      </c>
      <c r="C367" s="29" t="s">
        <v>792</v>
      </c>
      <c r="D367" s="441"/>
      <c r="E367" s="1305" t="s">
        <v>1677</v>
      </c>
    </row>
    <row r="368" spans="1:7" x14ac:dyDescent="0.2">
      <c r="A368" s="493" t="s">
        <v>793</v>
      </c>
      <c r="B368" s="240" t="s">
        <v>1656</v>
      </c>
      <c r="C368" s="377" t="s">
        <v>794</v>
      </c>
      <c r="D368" s="378">
        <f>SUM(D365:D367)</f>
        <v>3500000</v>
      </c>
      <c r="E368" s="547">
        <f>SUM(E365:E367)</f>
        <v>3500000</v>
      </c>
    </row>
    <row r="369" spans="1:5" x14ac:dyDescent="0.2">
      <c r="A369" s="1304" t="s">
        <v>129</v>
      </c>
      <c r="B369" s="9" t="s">
        <v>795</v>
      </c>
      <c r="C369" s="29" t="s">
        <v>796</v>
      </c>
      <c r="D369" s="441">
        <v>351000</v>
      </c>
      <c r="E369" s="1305">
        <v>3500000</v>
      </c>
    </row>
    <row r="370" spans="1:5" x14ac:dyDescent="0.2">
      <c r="A370" s="1304" t="s">
        <v>131</v>
      </c>
      <c r="B370" s="9" t="s">
        <v>797</v>
      </c>
      <c r="C370" s="29" t="s">
        <v>798</v>
      </c>
      <c r="D370" s="441">
        <v>2300000</v>
      </c>
      <c r="E370" s="1305">
        <v>3000000</v>
      </c>
    </row>
    <row r="371" spans="1:5" x14ac:dyDescent="0.2">
      <c r="A371" s="493" t="s">
        <v>133</v>
      </c>
      <c r="B371" s="240" t="s">
        <v>1463</v>
      </c>
      <c r="C371" s="377" t="s">
        <v>799</v>
      </c>
      <c r="D371" s="378">
        <f>SUM(D369:D370)</f>
        <v>2651000</v>
      </c>
      <c r="E371" s="547">
        <f>SUM(E369:E370)</f>
        <v>6500000</v>
      </c>
    </row>
    <row r="372" spans="1:5" x14ac:dyDescent="0.2">
      <c r="A372" s="1304" t="s">
        <v>135</v>
      </c>
      <c r="B372" s="9" t="s">
        <v>800</v>
      </c>
      <c r="C372" s="29" t="s">
        <v>801</v>
      </c>
      <c r="D372" s="441"/>
      <c r="E372" s="1305">
        <v>4500000</v>
      </c>
    </row>
    <row r="373" spans="1:5" x14ac:dyDescent="0.2">
      <c r="A373" s="1304" t="s">
        <v>137</v>
      </c>
      <c r="B373" s="9" t="s">
        <v>802</v>
      </c>
      <c r="C373" s="29" t="s">
        <v>803</v>
      </c>
      <c r="D373" s="441"/>
      <c r="E373" s="1305" t="s">
        <v>1677</v>
      </c>
    </row>
    <row r="374" spans="1:5" x14ac:dyDescent="0.2">
      <c r="A374" s="1304" t="s">
        <v>142</v>
      </c>
      <c r="B374" s="9" t="s">
        <v>1659</v>
      </c>
      <c r="C374" s="29" t="s">
        <v>804</v>
      </c>
      <c r="D374" s="441"/>
      <c r="E374" s="1314"/>
    </row>
    <row r="375" spans="1:5" ht="25.5" hidden="1" x14ac:dyDescent="0.2">
      <c r="A375" s="1306" t="s">
        <v>144</v>
      </c>
      <c r="B375" s="444" t="s">
        <v>805</v>
      </c>
      <c r="C375" s="445" t="s">
        <v>806</v>
      </c>
      <c r="D375" s="446"/>
      <c r="E375" s="1315"/>
    </row>
    <row r="376" spans="1:5" x14ac:dyDescent="0.2">
      <c r="A376" s="1304" t="s">
        <v>146</v>
      </c>
      <c r="B376" s="9" t="s">
        <v>807</v>
      </c>
      <c r="C376" s="29" t="s">
        <v>808</v>
      </c>
      <c r="D376" s="441">
        <v>500000</v>
      </c>
      <c r="E376" s="1305">
        <v>700000</v>
      </c>
    </row>
    <row r="377" spans="1:5" x14ac:dyDescent="0.2">
      <c r="A377" s="1304" t="s">
        <v>148</v>
      </c>
      <c r="B377" s="9" t="s">
        <v>1658</v>
      </c>
      <c r="C377" s="29" t="s">
        <v>809</v>
      </c>
      <c r="D377" s="441"/>
      <c r="E377" s="1314">
        <v>150000</v>
      </c>
    </row>
    <row r="378" spans="1:5" hidden="1" x14ac:dyDescent="0.2">
      <c r="A378" s="1306" t="s">
        <v>150</v>
      </c>
      <c r="B378" s="444" t="s">
        <v>810</v>
      </c>
      <c r="C378" s="28" t="s">
        <v>811</v>
      </c>
      <c r="D378" s="11"/>
      <c r="E378" s="1279"/>
    </row>
    <row r="379" spans="1:5" x14ac:dyDescent="0.2">
      <c r="A379" s="1304" t="s">
        <v>812</v>
      </c>
      <c r="B379" s="9" t="s">
        <v>813</v>
      </c>
      <c r="C379" s="29" t="s">
        <v>814</v>
      </c>
      <c r="D379" s="441">
        <v>6400000</v>
      </c>
      <c r="E379" s="1305">
        <v>3000000</v>
      </c>
    </row>
    <row r="380" spans="1:5" x14ac:dyDescent="0.2">
      <c r="A380" s="1304" t="s">
        <v>154</v>
      </c>
      <c r="B380" s="9" t="s">
        <v>815</v>
      </c>
      <c r="C380" s="29" t="s">
        <v>816</v>
      </c>
      <c r="D380" s="441"/>
      <c r="E380" s="1305">
        <v>4500000</v>
      </c>
    </row>
    <row r="381" spans="1:5" x14ac:dyDescent="0.2">
      <c r="A381" s="493">
        <v>45</v>
      </c>
      <c r="B381" s="240" t="s">
        <v>1709</v>
      </c>
      <c r="C381" s="377" t="s">
        <v>817</v>
      </c>
      <c r="D381" s="378">
        <f>SUM(D372:D380)</f>
        <v>6900000</v>
      </c>
      <c r="E381" s="547">
        <f>SUM(E372:E380)</f>
        <v>12850000</v>
      </c>
    </row>
    <row r="382" spans="1:5" x14ac:dyDescent="0.2">
      <c r="A382" s="1304">
        <v>46</v>
      </c>
      <c r="B382" s="9" t="s">
        <v>818</v>
      </c>
      <c r="C382" s="29" t="s">
        <v>819</v>
      </c>
      <c r="D382" s="441">
        <v>120000</v>
      </c>
      <c r="E382" s="1305">
        <v>120000</v>
      </c>
    </row>
    <row r="383" spans="1:5" x14ac:dyDescent="0.2">
      <c r="A383" s="1304">
        <v>47</v>
      </c>
      <c r="B383" s="9" t="s">
        <v>820</v>
      </c>
      <c r="C383" s="29" t="s">
        <v>821</v>
      </c>
      <c r="D383" s="441"/>
      <c r="E383" s="1305"/>
    </row>
    <row r="384" spans="1:5" x14ac:dyDescent="0.2">
      <c r="A384" s="493">
        <v>48</v>
      </c>
      <c r="B384" s="240" t="s">
        <v>1688</v>
      </c>
      <c r="C384" s="377" t="s">
        <v>822</v>
      </c>
      <c r="D384" s="378">
        <v>120000</v>
      </c>
      <c r="E384" s="547">
        <v>120000</v>
      </c>
    </row>
    <row r="385" spans="1:7" x14ac:dyDescent="0.2">
      <c r="A385" s="1304">
        <v>49</v>
      </c>
      <c r="B385" s="447" t="s">
        <v>823</v>
      </c>
      <c r="C385" s="29" t="s">
        <v>824</v>
      </c>
      <c r="D385" s="441">
        <v>4300000</v>
      </c>
      <c r="E385" s="1305">
        <v>4300000</v>
      </c>
    </row>
    <row r="386" spans="1:7" x14ac:dyDescent="0.2">
      <c r="A386" s="1304">
        <v>50</v>
      </c>
      <c r="B386" s="447" t="s">
        <v>825</v>
      </c>
      <c r="C386" s="29" t="s">
        <v>826</v>
      </c>
      <c r="D386" s="441"/>
      <c r="E386" s="1305">
        <v>121000</v>
      </c>
    </row>
    <row r="387" spans="1:7" x14ac:dyDescent="0.2">
      <c r="A387" s="1304">
        <v>51</v>
      </c>
      <c r="B387" s="9" t="s">
        <v>1660</v>
      </c>
      <c r="C387" s="29" t="s">
        <v>827</v>
      </c>
      <c r="D387" s="441"/>
      <c r="E387" s="1314"/>
    </row>
    <row r="388" spans="1:7" hidden="1" x14ac:dyDescent="0.2">
      <c r="A388" s="1306">
        <v>52</v>
      </c>
      <c r="B388" s="448" t="s">
        <v>810</v>
      </c>
      <c r="C388" s="28" t="s">
        <v>828</v>
      </c>
      <c r="D388" s="11"/>
      <c r="E388" s="1279"/>
    </row>
    <row r="389" spans="1:7" hidden="1" x14ac:dyDescent="0.2">
      <c r="A389" s="1306">
        <v>53</v>
      </c>
      <c r="B389" s="448" t="s">
        <v>829</v>
      </c>
      <c r="C389" s="28" t="s">
        <v>828</v>
      </c>
      <c r="D389" s="11"/>
      <c r="E389" s="1279"/>
    </row>
    <row r="390" spans="1:7" x14ac:dyDescent="0.2">
      <c r="A390" s="1304">
        <v>54</v>
      </c>
      <c r="B390" s="9" t="s">
        <v>1710</v>
      </c>
      <c r="C390" s="29" t="s">
        <v>830</v>
      </c>
      <c r="D390" s="441"/>
      <c r="E390" s="1314"/>
    </row>
    <row r="391" spans="1:7" hidden="1" x14ac:dyDescent="0.2">
      <c r="A391" s="1306">
        <v>55</v>
      </c>
      <c r="B391" s="448" t="s">
        <v>831</v>
      </c>
      <c r="C391" s="28" t="s">
        <v>832</v>
      </c>
      <c r="D391" s="11"/>
      <c r="E391" s="1279"/>
    </row>
    <row r="392" spans="1:7" hidden="1" x14ac:dyDescent="0.2">
      <c r="A392" s="1306">
        <v>56</v>
      </c>
      <c r="B392" s="448" t="s">
        <v>833</v>
      </c>
      <c r="C392" s="28" t="s">
        <v>834</v>
      </c>
      <c r="D392" s="11"/>
      <c r="E392" s="1279"/>
    </row>
    <row r="393" spans="1:7" hidden="1" x14ac:dyDescent="0.2">
      <c r="A393" s="1306">
        <v>57</v>
      </c>
      <c r="B393" s="448" t="s">
        <v>835</v>
      </c>
      <c r="C393" s="28" t="s">
        <v>836</v>
      </c>
      <c r="D393" s="11"/>
      <c r="E393" s="1279"/>
    </row>
    <row r="394" spans="1:7" x14ac:dyDescent="0.2">
      <c r="A394" s="1304">
        <v>58</v>
      </c>
      <c r="B394" s="9" t="s">
        <v>837</v>
      </c>
      <c r="C394" s="29" t="s">
        <v>838</v>
      </c>
      <c r="D394" s="441">
        <v>1000000</v>
      </c>
      <c r="E394" s="1305">
        <v>1000000</v>
      </c>
    </row>
    <row r="395" spans="1:7" ht="13.5" customHeight="1" x14ac:dyDescent="0.2">
      <c r="A395" s="493">
        <v>59</v>
      </c>
      <c r="B395" s="240" t="s">
        <v>1678</v>
      </c>
      <c r="C395" s="377" t="s">
        <v>839</v>
      </c>
      <c r="D395" s="378">
        <f>SUM(D385:D394)</f>
        <v>5300000</v>
      </c>
      <c r="E395" s="547">
        <f>SUM(E385:E394)</f>
        <v>5421000</v>
      </c>
    </row>
    <row r="396" spans="1:7" ht="27.75" customHeight="1" thickBot="1" x14ac:dyDescent="0.25">
      <c r="A396" s="500">
        <v>60</v>
      </c>
      <c r="B396" s="501" t="s">
        <v>1689</v>
      </c>
      <c r="C396" s="501" t="s">
        <v>840</v>
      </c>
      <c r="D396" s="502">
        <f>SUM(D368,D371,D381,D384,D395)</f>
        <v>18471000</v>
      </c>
      <c r="E396" s="503">
        <f>SUM(E368,E371,E381,E384,E395)</f>
        <v>28391000</v>
      </c>
    </row>
    <row r="397" spans="1:7" s="62" customFormat="1" ht="14.25" thickTop="1" thickBot="1" x14ac:dyDescent="0.25">
      <c r="A397" s="212"/>
      <c r="B397" s="213"/>
      <c r="C397" s="1337"/>
      <c r="D397" s="1341"/>
      <c r="E397" s="1341"/>
      <c r="F397" s="1340"/>
      <c r="G397" s="1340"/>
    </row>
    <row r="398" spans="1:7" ht="13.5" thickTop="1" x14ac:dyDescent="0.2">
      <c r="A398" s="488">
        <v>61</v>
      </c>
      <c r="B398" s="528" t="s">
        <v>841</v>
      </c>
      <c r="C398" s="490" t="s">
        <v>842</v>
      </c>
      <c r="D398" s="530"/>
      <c r="E398" s="531"/>
    </row>
    <row r="399" spans="1:7" x14ac:dyDescent="0.2">
      <c r="A399" s="493">
        <v>62</v>
      </c>
      <c r="B399" s="399" t="s">
        <v>1662</v>
      </c>
      <c r="C399" s="449" t="s">
        <v>843</v>
      </c>
      <c r="D399" s="450"/>
      <c r="E399" s="532"/>
    </row>
    <row r="400" spans="1:7" s="82" customFormat="1" hidden="1" x14ac:dyDescent="0.2">
      <c r="A400" s="495">
        <v>63</v>
      </c>
      <c r="B400" s="451" t="s">
        <v>844</v>
      </c>
      <c r="C400" s="376" t="s">
        <v>845</v>
      </c>
      <c r="D400" s="452"/>
      <c r="E400" s="496"/>
      <c r="F400" s="77"/>
      <c r="G400" s="77"/>
    </row>
    <row r="401" spans="1:7" s="82" customFormat="1" hidden="1" x14ac:dyDescent="0.2">
      <c r="A401" s="495">
        <v>64</v>
      </c>
      <c r="B401" s="451" t="s">
        <v>846</v>
      </c>
      <c r="C401" s="376" t="s">
        <v>847</v>
      </c>
      <c r="D401" s="452"/>
      <c r="E401" s="496"/>
      <c r="F401" s="77"/>
      <c r="G401" s="77"/>
    </row>
    <row r="402" spans="1:7" s="82" customFormat="1" hidden="1" x14ac:dyDescent="0.2">
      <c r="A402" s="495">
        <v>65</v>
      </c>
      <c r="B402" s="451" t="s">
        <v>848</v>
      </c>
      <c r="C402" s="376" t="s">
        <v>849</v>
      </c>
      <c r="D402" s="452"/>
      <c r="E402" s="496"/>
      <c r="F402" s="77"/>
      <c r="G402" s="77"/>
    </row>
    <row r="403" spans="1:7" s="82" customFormat="1" hidden="1" x14ac:dyDescent="0.2">
      <c r="A403" s="495">
        <v>66</v>
      </c>
      <c r="B403" s="451" t="s">
        <v>850</v>
      </c>
      <c r="C403" s="376" t="s">
        <v>851</v>
      </c>
      <c r="D403" s="452"/>
      <c r="E403" s="496"/>
      <c r="F403" s="77"/>
      <c r="G403" s="77"/>
    </row>
    <row r="404" spans="1:7" s="82" customFormat="1" hidden="1" x14ac:dyDescent="0.2">
      <c r="A404" s="495">
        <v>67</v>
      </c>
      <c r="B404" s="451" t="s">
        <v>852</v>
      </c>
      <c r="C404" s="376" t="s">
        <v>853</v>
      </c>
      <c r="D404" s="452"/>
      <c r="E404" s="496"/>
      <c r="F404" s="77"/>
      <c r="G404" s="77"/>
    </row>
    <row r="405" spans="1:7" s="82" customFormat="1" hidden="1" x14ac:dyDescent="0.2">
      <c r="A405" s="495">
        <v>68</v>
      </c>
      <c r="B405" s="451" t="s">
        <v>854</v>
      </c>
      <c r="C405" s="376" t="s">
        <v>855</v>
      </c>
      <c r="D405" s="452"/>
      <c r="E405" s="496"/>
      <c r="F405" s="77"/>
      <c r="G405" s="77"/>
    </row>
    <row r="406" spans="1:7" s="82" customFormat="1" hidden="1" x14ac:dyDescent="0.2">
      <c r="A406" s="495">
        <v>69</v>
      </c>
      <c r="B406" s="451" t="s">
        <v>856</v>
      </c>
      <c r="C406" s="376" t="s">
        <v>857</v>
      </c>
      <c r="D406" s="452"/>
      <c r="E406" s="496"/>
      <c r="F406" s="77"/>
      <c r="G406" s="77"/>
    </row>
    <row r="407" spans="1:7" s="82" customFormat="1" hidden="1" x14ac:dyDescent="0.2">
      <c r="A407" s="495">
        <v>70</v>
      </c>
      <c r="B407" s="451" t="s">
        <v>858</v>
      </c>
      <c r="C407" s="376" t="s">
        <v>859</v>
      </c>
      <c r="D407" s="452"/>
      <c r="E407" s="496"/>
      <c r="F407" s="77"/>
      <c r="G407" s="77"/>
    </row>
    <row r="408" spans="1:7" s="82" customFormat="1" ht="25.5" hidden="1" x14ac:dyDescent="0.2">
      <c r="A408" s="495">
        <v>71</v>
      </c>
      <c r="B408" s="451" t="s">
        <v>860</v>
      </c>
      <c r="C408" s="376" t="s">
        <v>861</v>
      </c>
      <c r="D408" s="452"/>
      <c r="E408" s="496"/>
      <c r="F408" s="77"/>
      <c r="G408" s="77"/>
    </row>
    <row r="409" spans="1:7" s="82" customFormat="1" hidden="1" x14ac:dyDescent="0.2">
      <c r="A409" s="495">
        <v>72</v>
      </c>
      <c r="B409" s="451" t="s">
        <v>862</v>
      </c>
      <c r="C409" s="376" t="s">
        <v>863</v>
      </c>
      <c r="D409" s="452"/>
      <c r="E409" s="496"/>
      <c r="F409" s="77"/>
      <c r="G409" s="77"/>
    </row>
    <row r="410" spans="1:7" s="82" customFormat="1" hidden="1" x14ac:dyDescent="0.2">
      <c r="A410" s="495">
        <v>73</v>
      </c>
      <c r="B410" s="451" t="s">
        <v>864</v>
      </c>
      <c r="C410" s="376" t="s">
        <v>865</v>
      </c>
      <c r="D410" s="343"/>
      <c r="E410" s="496"/>
      <c r="F410" s="77"/>
      <c r="G410" s="77"/>
    </row>
    <row r="411" spans="1:7" x14ac:dyDescent="0.2">
      <c r="A411" s="493">
        <v>74</v>
      </c>
      <c r="B411" s="399" t="s">
        <v>866</v>
      </c>
      <c r="C411" s="237" t="s">
        <v>867</v>
      </c>
      <c r="D411" s="238"/>
      <c r="E411" s="515"/>
    </row>
    <row r="412" spans="1:7" x14ac:dyDescent="0.2">
      <c r="A412" s="493">
        <v>75</v>
      </c>
      <c r="B412" s="399" t="s">
        <v>1497</v>
      </c>
      <c r="C412" s="449" t="s">
        <v>869</v>
      </c>
      <c r="D412" s="450"/>
      <c r="E412" s="532"/>
    </row>
    <row r="413" spans="1:7" s="82" customFormat="1" hidden="1" x14ac:dyDescent="0.2">
      <c r="A413" s="495">
        <v>76</v>
      </c>
      <c r="B413" s="379" t="s">
        <v>870</v>
      </c>
      <c r="C413" s="376" t="s">
        <v>871</v>
      </c>
      <c r="D413" s="343"/>
      <c r="E413" s="496"/>
      <c r="F413" s="77"/>
      <c r="G413" s="77"/>
    </row>
    <row r="414" spans="1:7" s="82" customFormat="1" hidden="1" x14ac:dyDescent="0.2">
      <c r="A414" s="495">
        <v>77</v>
      </c>
      <c r="B414" s="451" t="s">
        <v>872</v>
      </c>
      <c r="C414" s="376" t="s">
        <v>873</v>
      </c>
      <c r="D414" s="343"/>
      <c r="E414" s="496"/>
      <c r="F414" s="77"/>
      <c r="G414" s="77"/>
    </row>
    <row r="415" spans="1:7" s="82" customFormat="1" hidden="1" x14ac:dyDescent="0.2">
      <c r="A415" s="495">
        <v>78</v>
      </c>
      <c r="B415" s="451" t="s">
        <v>874</v>
      </c>
      <c r="C415" s="376" t="s">
        <v>875</v>
      </c>
      <c r="D415" s="343"/>
      <c r="E415" s="496"/>
      <c r="F415" s="77"/>
      <c r="G415" s="77"/>
    </row>
    <row r="416" spans="1:7" s="82" customFormat="1" hidden="1" x14ac:dyDescent="0.2">
      <c r="A416" s="495">
        <v>79</v>
      </c>
      <c r="B416" s="451" t="s">
        <v>876</v>
      </c>
      <c r="C416" s="376" t="s">
        <v>877</v>
      </c>
      <c r="D416" s="343"/>
      <c r="E416" s="496"/>
      <c r="F416" s="77"/>
      <c r="G416" s="77"/>
    </row>
    <row r="417" spans="1:7" s="82" customFormat="1" ht="25.5" hidden="1" x14ac:dyDescent="0.2">
      <c r="A417" s="495">
        <v>80</v>
      </c>
      <c r="B417" s="451" t="s">
        <v>878</v>
      </c>
      <c r="C417" s="376" t="s">
        <v>879</v>
      </c>
      <c r="D417" s="343"/>
      <c r="E417" s="496"/>
      <c r="F417" s="77"/>
      <c r="G417" s="77"/>
    </row>
    <row r="418" spans="1:7" s="82" customFormat="1" ht="25.5" hidden="1" x14ac:dyDescent="0.2">
      <c r="A418" s="495">
        <v>81</v>
      </c>
      <c r="B418" s="451" t="s">
        <v>880</v>
      </c>
      <c r="C418" s="376" t="s">
        <v>881</v>
      </c>
      <c r="D418" s="343"/>
      <c r="E418" s="496"/>
      <c r="F418" s="77"/>
      <c r="G418" s="77"/>
    </row>
    <row r="419" spans="1:7" s="82" customFormat="1" hidden="1" x14ac:dyDescent="0.2">
      <c r="A419" s="495">
        <v>82</v>
      </c>
      <c r="B419" s="451" t="s">
        <v>882</v>
      </c>
      <c r="C419" s="376" t="s">
        <v>883</v>
      </c>
      <c r="D419" s="343"/>
      <c r="E419" s="496"/>
      <c r="F419" s="77"/>
      <c r="G419" s="77"/>
    </row>
    <row r="420" spans="1:7" s="82" customFormat="1" hidden="1" x14ac:dyDescent="0.2">
      <c r="A420" s="495">
        <v>83</v>
      </c>
      <c r="B420" s="451" t="s">
        <v>884</v>
      </c>
      <c r="C420" s="376" t="s">
        <v>885</v>
      </c>
      <c r="D420" s="343"/>
      <c r="E420" s="496"/>
      <c r="F420" s="77"/>
      <c r="G420" s="77"/>
    </row>
    <row r="421" spans="1:7" s="82" customFormat="1" ht="25.5" hidden="1" x14ac:dyDescent="0.2">
      <c r="A421" s="495">
        <v>84</v>
      </c>
      <c r="B421" s="451" t="s">
        <v>886</v>
      </c>
      <c r="C421" s="376" t="s">
        <v>887</v>
      </c>
      <c r="D421" s="343"/>
      <c r="E421" s="496"/>
      <c r="F421" s="77"/>
      <c r="G421" s="77"/>
    </row>
    <row r="422" spans="1:7" x14ac:dyDescent="0.2">
      <c r="A422" s="493">
        <v>85</v>
      </c>
      <c r="B422" s="399" t="s">
        <v>1641</v>
      </c>
      <c r="C422" s="449" t="s">
        <v>888</v>
      </c>
      <c r="D422" s="450"/>
      <c r="E422" s="532"/>
    </row>
    <row r="423" spans="1:7" s="82" customFormat="1" ht="51" hidden="1" x14ac:dyDescent="0.2">
      <c r="A423" s="495">
        <v>86</v>
      </c>
      <c r="B423" s="451" t="s">
        <v>889</v>
      </c>
      <c r="C423" s="376" t="s">
        <v>890</v>
      </c>
      <c r="D423" s="343"/>
      <c r="E423" s="496"/>
      <c r="F423" s="77"/>
      <c r="G423" s="77"/>
    </row>
    <row r="424" spans="1:7" s="82" customFormat="1" ht="25.5" hidden="1" x14ac:dyDescent="0.2">
      <c r="A424" s="495">
        <v>87</v>
      </c>
      <c r="B424" s="451" t="s">
        <v>891</v>
      </c>
      <c r="C424" s="376" t="s">
        <v>892</v>
      </c>
      <c r="D424" s="343"/>
      <c r="E424" s="496"/>
      <c r="F424" s="77"/>
      <c r="G424" s="77"/>
    </row>
    <row r="425" spans="1:7" s="82" customFormat="1" hidden="1" x14ac:dyDescent="0.2">
      <c r="A425" s="495">
        <v>88</v>
      </c>
      <c r="B425" s="451" t="s">
        <v>893</v>
      </c>
      <c r="C425" s="376" t="s">
        <v>894</v>
      </c>
      <c r="D425" s="343"/>
      <c r="E425" s="496"/>
      <c r="F425" s="77"/>
      <c r="G425" s="77"/>
    </row>
    <row r="426" spans="1:7" s="82" customFormat="1" hidden="1" x14ac:dyDescent="0.2">
      <c r="A426" s="495">
        <v>89</v>
      </c>
      <c r="B426" s="451" t="s">
        <v>895</v>
      </c>
      <c r="C426" s="376" t="s">
        <v>896</v>
      </c>
      <c r="D426" s="343"/>
      <c r="E426" s="496"/>
      <c r="F426" s="77"/>
      <c r="G426" s="77"/>
    </row>
    <row r="427" spans="1:7" s="82" customFormat="1" hidden="1" x14ac:dyDescent="0.2">
      <c r="A427" s="495">
        <v>90</v>
      </c>
      <c r="B427" s="451" t="s">
        <v>897</v>
      </c>
      <c r="C427" s="376" t="s">
        <v>898</v>
      </c>
      <c r="D427" s="343"/>
      <c r="E427" s="496"/>
      <c r="F427" s="77"/>
      <c r="G427" s="77"/>
    </row>
    <row r="428" spans="1:7" s="82" customFormat="1" ht="25.5" hidden="1" x14ac:dyDescent="0.2">
      <c r="A428" s="495">
        <v>91</v>
      </c>
      <c r="B428" s="451" t="s">
        <v>899</v>
      </c>
      <c r="C428" s="376" t="s">
        <v>900</v>
      </c>
      <c r="D428" s="343"/>
      <c r="E428" s="496"/>
      <c r="F428" s="77"/>
      <c r="G428" s="77"/>
    </row>
    <row r="429" spans="1:7" s="82" customFormat="1" hidden="1" x14ac:dyDescent="0.2">
      <c r="A429" s="495">
        <v>92</v>
      </c>
      <c r="B429" s="451" t="s">
        <v>901</v>
      </c>
      <c r="C429" s="376" t="s">
        <v>902</v>
      </c>
      <c r="D429" s="343"/>
      <c r="E429" s="496"/>
      <c r="F429" s="77"/>
      <c r="G429" s="77"/>
    </row>
    <row r="430" spans="1:7" s="82" customFormat="1" hidden="1" x14ac:dyDescent="0.2">
      <c r="A430" s="495">
        <v>93</v>
      </c>
      <c r="B430" s="451" t="s">
        <v>903</v>
      </c>
      <c r="C430" s="376" t="s">
        <v>904</v>
      </c>
      <c r="D430" s="343"/>
      <c r="E430" s="496"/>
      <c r="F430" s="77"/>
      <c r="G430" s="77"/>
    </row>
    <row r="431" spans="1:7" s="82" customFormat="1" hidden="1" x14ac:dyDescent="0.2">
      <c r="A431" s="495">
        <v>94</v>
      </c>
      <c r="B431" s="451" t="s">
        <v>905</v>
      </c>
      <c r="C431" s="376" t="s">
        <v>906</v>
      </c>
      <c r="D431" s="343"/>
      <c r="E431" s="496"/>
      <c r="F431" s="77"/>
      <c r="G431" s="77"/>
    </row>
    <row r="432" spans="1:7" x14ac:dyDescent="0.2">
      <c r="A432" s="493">
        <v>95</v>
      </c>
      <c r="B432" s="399" t="s">
        <v>1499</v>
      </c>
      <c r="C432" s="449" t="s">
        <v>907</v>
      </c>
      <c r="D432" s="450"/>
      <c r="E432" s="532"/>
    </row>
    <row r="433" spans="1:7" s="82" customFormat="1" hidden="1" x14ac:dyDescent="0.2">
      <c r="A433" s="495">
        <v>96</v>
      </c>
      <c r="B433" s="401" t="s">
        <v>908</v>
      </c>
      <c r="C433" s="376" t="s">
        <v>909</v>
      </c>
      <c r="D433" s="343"/>
      <c r="E433" s="496"/>
      <c r="F433" s="77"/>
      <c r="G433" s="77"/>
    </row>
    <row r="434" spans="1:7" s="82" customFormat="1" hidden="1" x14ac:dyDescent="0.2">
      <c r="A434" s="495">
        <v>97</v>
      </c>
      <c r="B434" s="401" t="s">
        <v>910</v>
      </c>
      <c r="C434" s="376" t="s">
        <v>911</v>
      </c>
      <c r="D434" s="343"/>
      <c r="E434" s="496"/>
      <c r="F434" s="77"/>
      <c r="G434" s="77"/>
    </row>
    <row r="435" spans="1:7" s="82" customFormat="1" ht="25.5" hidden="1" x14ac:dyDescent="0.2">
      <c r="A435" s="495">
        <v>98</v>
      </c>
      <c r="B435" s="401" t="s">
        <v>912</v>
      </c>
      <c r="C435" s="376" t="s">
        <v>913</v>
      </c>
      <c r="D435" s="343"/>
      <c r="E435" s="496"/>
      <c r="F435" s="77"/>
      <c r="G435" s="77"/>
    </row>
    <row r="436" spans="1:7" s="82" customFormat="1" hidden="1" x14ac:dyDescent="0.2">
      <c r="A436" s="495">
        <v>99</v>
      </c>
      <c r="B436" s="401" t="s">
        <v>914</v>
      </c>
      <c r="C436" s="376" t="s">
        <v>915</v>
      </c>
      <c r="D436" s="343"/>
      <c r="E436" s="496"/>
      <c r="F436" s="77"/>
      <c r="G436" s="77"/>
    </row>
    <row r="437" spans="1:7" s="82" customFormat="1" ht="25.5" hidden="1" x14ac:dyDescent="0.2">
      <c r="A437" s="495">
        <v>100</v>
      </c>
      <c r="B437" s="401" t="s">
        <v>916</v>
      </c>
      <c r="C437" s="376" t="s">
        <v>917</v>
      </c>
      <c r="D437" s="343"/>
      <c r="E437" s="496"/>
      <c r="F437" s="77"/>
      <c r="G437" s="77"/>
    </row>
    <row r="438" spans="1:7" s="82" customFormat="1" ht="25.5" hidden="1" x14ac:dyDescent="0.2">
      <c r="A438" s="495">
        <v>101</v>
      </c>
      <c r="B438" s="401" t="s">
        <v>918</v>
      </c>
      <c r="C438" s="376" t="s">
        <v>919</v>
      </c>
      <c r="D438" s="343"/>
      <c r="E438" s="496"/>
      <c r="F438" s="77"/>
      <c r="G438" s="77"/>
    </row>
    <row r="439" spans="1:7" x14ac:dyDescent="0.2">
      <c r="A439" s="493">
        <v>102</v>
      </c>
      <c r="B439" s="399" t="s">
        <v>1642</v>
      </c>
      <c r="C439" s="237" t="s">
        <v>920</v>
      </c>
      <c r="D439" s="454"/>
      <c r="E439" s="1316"/>
    </row>
    <row r="440" spans="1:7" s="82" customFormat="1" hidden="1" x14ac:dyDescent="0.2">
      <c r="A440" s="495">
        <v>103</v>
      </c>
      <c r="B440" s="451" t="s">
        <v>921</v>
      </c>
      <c r="C440" s="376" t="s">
        <v>922</v>
      </c>
      <c r="D440" s="343"/>
      <c r="E440" s="496"/>
      <c r="F440" s="77"/>
      <c r="G440" s="77"/>
    </row>
    <row r="441" spans="1:7" s="82" customFormat="1" hidden="1" x14ac:dyDescent="0.2">
      <c r="A441" s="495">
        <v>104</v>
      </c>
      <c r="B441" s="451" t="s">
        <v>923</v>
      </c>
      <c r="C441" s="376" t="s">
        <v>924</v>
      </c>
      <c r="D441" s="343"/>
      <c r="E441" s="496"/>
      <c r="F441" s="77"/>
      <c r="G441" s="77"/>
    </row>
    <row r="442" spans="1:7" x14ac:dyDescent="0.2">
      <c r="A442" s="493">
        <v>105</v>
      </c>
      <c r="B442" s="399" t="s">
        <v>1669</v>
      </c>
      <c r="C442" s="449" t="s">
        <v>925</v>
      </c>
      <c r="D442" s="450"/>
      <c r="E442" s="532"/>
    </row>
    <row r="443" spans="1:7" s="82" customFormat="1" hidden="1" x14ac:dyDescent="0.2">
      <c r="A443" s="495">
        <v>106</v>
      </c>
      <c r="B443" s="451" t="s">
        <v>926</v>
      </c>
      <c r="C443" s="376" t="s">
        <v>927</v>
      </c>
      <c r="D443" s="343"/>
      <c r="E443" s="496"/>
      <c r="F443" s="77"/>
      <c r="G443" s="77"/>
    </row>
    <row r="444" spans="1:7" s="82" customFormat="1" ht="25.5" hidden="1" x14ac:dyDescent="0.2">
      <c r="A444" s="495">
        <v>107</v>
      </c>
      <c r="B444" s="451" t="s">
        <v>928</v>
      </c>
      <c r="C444" s="376" t="s">
        <v>929</v>
      </c>
      <c r="D444" s="343"/>
      <c r="E444" s="496"/>
      <c r="F444" s="77"/>
      <c r="G444" s="77"/>
    </row>
    <row r="445" spans="1:7" s="82" customFormat="1" hidden="1" x14ac:dyDescent="0.2">
      <c r="A445" s="495">
        <v>108</v>
      </c>
      <c r="B445" s="451" t="s">
        <v>930</v>
      </c>
      <c r="C445" s="376" t="s">
        <v>931</v>
      </c>
      <c r="D445" s="343"/>
      <c r="E445" s="496"/>
      <c r="F445" s="77"/>
      <c r="G445" s="77"/>
    </row>
    <row r="446" spans="1:7" s="82" customFormat="1" hidden="1" x14ac:dyDescent="0.2">
      <c r="A446" s="495">
        <v>109</v>
      </c>
      <c r="B446" s="451" t="s">
        <v>932</v>
      </c>
      <c r="C446" s="376" t="s">
        <v>933</v>
      </c>
      <c r="D446" s="343"/>
      <c r="E446" s="496"/>
      <c r="F446" s="77"/>
      <c r="G446" s="77"/>
    </row>
    <row r="447" spans="1:7" s="82" customFormat="1" hidden="1" x14ac:dyDescent="0.2">
      <c r="A447" s="495">
        <v>110</v>
      </c>
      <c r="B447" s="451" t="s">
        <v>934</v>
      </c>
      <c r="C447" s="376" t="s">
        <v>935</v>
      </c>
      <c r="D447" s="343"/>
      <c r="E447" s="496"/>
      <c r="F447" s="77"/>
      <c r="G447" s="77"/>
    </row>
    <row r="448" spans="1:7" s="82" customFormat="1" ht="25.5" hidden="1" x14ac:dyDescent="0.2">
      <c r="A448" s="495">
        <v>111</v>
      </c>
      <c r="B448" s="451" t="s">
        <v>936</v>
      </c>
      <c r="C448" s="376" t="s">
        <v>937</v>
      </c>
      <c r="D448" s="343"/>
      <c r="E448" s="496"/>
      <c r="F448" s="77"/>
      <c r="G448" s="77"/>
    </row>
    <row r="449" spans="1:7" s="82" customFormat="1" ht="25.5" hidden="1" x14ac:dyDescent="0.2">
      <c r="A449" s="495">
        <v>112</v>
      </c>
      <c r="B449" s="451" t="s">
        <v>938</v>
      </c>
      <c r="C449" s="376" t="s">
        <v>939</v>
      </c>
      <c r="D449" s="343"/>
      <c r="E449" s="496"/>
      <c r="F449" s="77"/>
      <c r="G449" s="77"/>
    </row>
    <row r="450" spans="1:7" s="82" customFormat="1" ht="25.5" hidden="1" x14ac:dyDescent="0.2">
      <c r="A450" s="495">
        <v>113</v>
      </c>
      <c r="B450" s="451" t="s">
        <v>940</v>
      </c>
      <c r="C450" s="376" t="s">
        <v>941</v>
      </c>
      <c r="D450" s="343"/>
      <c r="E450" s="496"/>
      <c r="F450" s="77"/>
      <c r="G450" s="77"/>
    </row>
    <row r="451" spans="1:7" s="82" customFormat="1" ht="25.5" hidden="1" x14ac:dyDescent="0.2">
      <c r="A451" s="495">
        <v>114</v>
      </c>
      <c r="B451" s="451" t="s">
        <v>942</v>
      </c>
      <c r="C451" s="376" t="s">
        <v>943</v>
      </c>
      <c r="D451" s="343"/>
      <c r="E451" s="496"/>
      <c r="F451" s="77"/>
      <c r="G451" s="77"/>
    </row>
    <row r="452" spans="1:7" s="82" customFormat="1" ht="25.5" hidden="1" x14ac:dyDescent="0.2">
      <c r="A452" s="495">
        <v>115</v>
      </c>
      <c r="B452" s="451" t="s">
        <v>944</v>
      </c>
      <c r="C452" s="376" t="s">
        <v>945</v>
      </c>
      <c r="D452" s="343"/>
      <c r="E452" s="496"/>
      <c r="F452" s="77"/>
      <c r="G452" s="77"/>
    </row>
    <row r="453" spans="1:7" s="82" customFormat="1" hidden="1" x14ac:dyDescent="0.2">
      <c r="A453" s="495">
        <v>116</v>
      </c>
      <c r="B453" s="451" t="s">
        <v>946</v>
      </c>
      <c r="C453" s="376" t="s">
        <v>947</v>
      </c>
      <c r="D453" s="343"/>
      <c r="E453" s="496"/>
      <c r="F453" s="77"/>
      <c r="G453" s="77"/>
    </row>
    <row r="454" spans="1:7" s="82" customFormat="1" hidden="1" x14ac:dyDescent="0.2">
      <c r="A454" s="495">
        <v>117</v>
      </c>
      <c r="B454" s="451" t="s">
        <v>948</v>
      </c>
      <c r="C454" s="376" t="s">
        <v>949</v>
      </c>
      <c r="D454" s="343"/>
      <c r="E454" s="496"/>
      <c r="F454" s="77"/>
      <c r="G454" s="77"/>
    </row>
    <row r="455" spans="1:7" s="82" customFormat="1" hidden="1" x14ac:dyDescent="0.2">
      <c r="A455" s="495">
        <v>118</v>
      </c>
      <c r="B455" s="451" t="s">
        <v>950</v>
      </c>
      <c r="C455" s="376" t="s">
        <v>951</v>
      </c>
      <c r="D455" s="343"/>
      <c r="E455" s="496"/>
      <c r="F455" s="77"/>
      <c r="G455" s="77"/>
    </row>
    <row r="456" spans="1:7" s="82" customFormat="1" hidden="1" x14ac:dyDescent="0.2">
      <c r="A456" s="495">
        <v>119</v>
      </c>
      <c r="B456" s="451" t="s">
        <v>952</v>
      </c>
      <c r="C456" s="376" t="s">
        <v>953</v>
      </c>
      <c r="D456" s="343"/>
      <c r="E456" s="496"/>
      <c r="F456" s="77"/>
      <c r="G456" s="77"/>
    </row>
    <row r="457" spans="1:7" s="82" customFormat="1" hidden="1" x14ac:dyDescent="0.2">
      <c r="A457" s="495">
        <v>120</v>
      </c>
      <c r="B457" s="451" t="s">
        <v>954</v>
      </c>
      <c r="C457" s="376" t="s">
        <v>955</v>
      </c>
      <c r="D457" s="343"/>
      <c r="E457" s="496"/>
      <c r="F457" s="77"/>
      <c r="G457" s="77"/>
    </row>
    <row r="458" spans="1:7" s="82" customFormat="1" hidden="1" x14ac:dyDescent="0.2">
      <c r="A458" s="495">
        <v>121</v>
      </c>
      <c r="B458" s="451" t="s">
        <v>956</v>
      </c>
      <c r="C458" s="376" t="s">
        <v>957</v>
      </c>
      <c r="D458" s="343"/>
      <c r="E458" s="496"/>
      <c r="F458" s="77"/>
      <c r="G458" s="77"/>
    </row>
    <row r="459" spans="1:7" s="82" customFormat="1" hidden="1" x14ac:dyDescent="0.2">
      <c r="A459" s="495">
        <v>122</v>
      </c>
      <c r="B459" s="451" t="s">
        <v>958</v>
      </c>
      <c r="C459" s="376" t="s">
        <v>959</v>
      </c>
      <c r="D459" s="343"/>
      <c r="E459" s="496"/>
      <c r="F459" s="77"/>
      <c r="G459" s="77"/>
    </row>
    <row r="460" spans="1:7" s="82" customFormat="1" ht="25.5" hidden="1" x14ac:dyDescent="0.2">
      <c r="A460" s="495">
        <v>123</v>
      </c>
      <c r="B460" s="451" t="s">
        <v>960</v>
      </c>
      <c r="C460" s="376" t="s">
        <v>961</v>
      </c>
      <c r="D460" s="343"/>
      <c r="E460" s="496"/>
      <c r="F460" s="77"/>
      <c r="G460" s="77"/>
    </row>
    <row r="461" spans="1:7" s="82" customFormat="1" ht="25.5" hidden="1" x14ac:dyDescent="0.2">
      <c r="A461" s="495">
        <v>124</v>
      </c>
      <c r="B461" s="451" t="s">
        <v>962</v>
      </c>
      <c r="C461" s="376" t="s">
        <v>963</v>
      </c>
      <c r="D461" s="343"/>
      <c r="E461" s="496"/>
      <c r="F461" s="77"/>
      <c r="G461" s="77"/>
    </row>
    <row r="462" spans="1:7" s="82" customFormat="1" hidden="1" x14ac:dyDescent="0.2">
      <c r="A462" s="495">
        <v>125</v>
      </c>
      <c r="B462" s="451" t="s">
        <v>964</v>
      </c>
      <c r="C462" s="376" t="s">
        <v>965</v>
      </c>
      <c r="D462" s="343"/>
      <c r="E462" s="496"/>
      <c r="F462" s="77"/>
      <c r="G462" s="77"/>
    </row>
    <row r="463" spans="1:7" s="82" customFormat="1" ht="25.5" hidden="1" x14ac:dyDescent="0.2">
      <c r="A463" s="495">
        <v>126</v>
      </c>
      <c r="B463" s="451" t="s">
        <v>966</v>
      </c>
      <c r="C463" s="376" t="s">
        <v>967</v>
      </c>
      <c r="D463" s="343"/>
      <c r="E463" s="496"/>
      <c r="F463" s="77"/>
      <c r="G463" s="77"/>
    </row>
    <row r="464" spans="1:7" s="82" customFormat="1" ht="25.5" hidden="1" x14ac:dyDescent="0.2">
      <c r="A464" s="495">
        <v>127</v>
      </c>
      <c r="B464" s="451" t="s">
        <v>968</v>
      </c>
      <c r="C464" s="376" t="s">
        <v>969</v>
      </c>
      <c r="D464" s="343"/>
      <c r="E464" s="496"/>
      <c r="F464" s="77"/>
      <c r="G464" s="77"/>
    </row>
    <row r="465" spans="1:7" s="82" customFormat="1" ht="25.5" hidden="1" x14ac:dyDescent="0.2">
      <c r="A465" s="495">
        <v>128</v>
      </c>
      <c r="B465" s="451" t="s">
        <v>970</v>
      </c>
      <c r="C465" s="376" t="s">
        <v>971</v>
      </c>
      <c r="D465" s="343"/>
      <c r="E465" s="496"/>
      <c r="F465" s="77"/>
      <c r="G465" s="77"/>
    </row>
    <row r="466" spans="1:7" s="82" customFormat="1" hidden="1" x14ac:dyDescent="0.2">
      <c r="A466" s="495">
        <v>129</v>
      </c>
      <c r="B466" s="451" t="s">
        <v>972</v>
      </c>
      <c r="C466" s="376" t="s">
        <v>973</v>
      </c>
      <c r="D466" s="343"/>
      <c r="E466" s="496"/>
      <c r="F466" s="77"/>
      <c r="G466" s="77"/>
    </row>
    <row r="467" spans="1:7" s="82" customFormat="1" ht="25.5" hidden="1" x14ac:dyDescent="0.2">
      <c r="A467" s="495">
        <v>130</v>
      </c>
      <c r="B467" s="451" t="s">
        <v>974</v>
      </c>
      <c r="C467" s="376" t="s">
        <v>975</v>
      </c>
      <c r="D467" s="343"/>
      <c r="E467" s="496"/>
      <c r="F467" s="77"/>
      <c r="G467" s="77"/>
    </row>
    <row r="468" spans="1:7" s="230" customFormat="1" ht="26.25" customHeight="1" thickBot="1" x14ac:dyDescent="0.25">
      <c r="A468" s="500">
        <v>131</v>
      </c>
      <c r="B468" s="542" t="s">
        <v>1679</v>
      </c>
      <c r="C468" s="501" t="s">
        <v>976</v>
      </c>
      <c r="D468" s="502">
        <f>SUM(D398:D442)</f>
        <v>0</v>
      </c>
      <c r="E468" s="503">
        <f>SUM(E398:E442)</f>
        <v>0</v>
      </c>
      <c r="F468" s="229"/>
      <c r="G468" s="229"/>
    </row>
    <row r="469" spans="1:7" s="62" customFormat="1" ht="14.25" thickTop="1" thickBot="1" x14ac:dyDescent="0.25">
      <c r="A469" s="212"/>
      <c r="B469" s="1344"/>
      <c r="C469" s="1337"/>
      <c r="D469" s="1341"/>
      <c r="E469" s="1341"/>
      <c r="F469" s="1340"/>
      <c r="G469" s="1340"/>
    </row>
    <row r="470" spans="1:7" ht="13.5" thickTop="1" x14ac:dyDescent="0.2">
      <c r="A470" s="1299">
        <v>132</v>
      </c>
      <c r="B470" s="1317" t="s">
        <v>1640</v>
      </c>
      <c r="C470" s="1301" t="s">
        <v>977</v>
      </c>
      <c r="D470" s="1318"/>
      <c r="E470" s="1303"/>
    </row>
    <row r="471" spans="1:7" hidden="1" x14ac:dyDescent="0.2">
      <c r="A471" s="1306">
        <v>133</v>
      </c>
      <c r="B471" s="15" t="s">
        <v>978</v>
      </c>
      <c r="C471" s="28" t="s">
        <v>977</v>
      </c>
      <c r="D471" s="10"/>
      <c r="E471" s="1279"/>
    </row>
    <row r="472" spans="1:7" hidden="1" x14ac:dyDescent="0.2">
      <c r="A472" s="1304">
        <v>134</v>
      </c>
      <c r="B472" s="16" t="s">
        <v>979</v>
      </c>
      <c r="C472" s="29" t="s">
        <v>980</v>
      </c>
      <c r="D472" s="14"/>
      <c r="E472" s="1305"/>
    </row>
    <row r="473" spans="1:7" hidden="1" x14ac:dyDescent="0.2">
      <c r="A473" s="1304">
        <v>135</v>
      </c>
      <c r="B473" s="16" t="s">
        <v>981</v>
      </c>
      <c r="C473" s="29" t="s">
        <v>982</v>
      </c>
      <c r="D473" s="14"/>
      <c r="E473" s="1305"/>
    </row>
    <row r="474" spans="1:7" hidden="1" x14ac:dyDescent="0.2">
      <c r="A474" s="1304">
        <v>136</v>
      </c>
      <c r="B474" s="16" t="s">
        <v>983</v>
      </c>
      <c r="C474" s="29" t="s">
        <v>984</v>
      </c>
      <c r="D474" s="14"/>
      <c r="E474" s="1305"/>
    </row>
    <row r="475" spans="1:7" x14ac:dyDescent="0.2">
      <c r="A475" s="1304">
        <v>137</v>
      </c>
      <c r="B475" s="13" t="s">
        <v>1732</v>
      </c>
      <c r="C475" s="29" t="s">
        <v>985</v>
      </c>
      <c r="D475" s="18"/>
      <c r="E475" s="1319"/>
    </row>
    <row r="476" spans="1:7" ht="25.5" x14ac:dyDescent="0.2">
      <c r="A476" s="1304">
        <v>138</v>
      </c>
      <c r="B476" s="13" t="s">
        <v>986</v>
      </c>
      <c r="C476" s="29" t="s">
        <v>987</v>
      </c>
      <c r="D476" s="5"/>
      <c r="E476" s="1305"/>
    </row>
    <row r="477" spans="1:7" ht="25.5" x14ac:dyDescent="0.2">
      <c r="A477" s="1304">
        <v>139</v>
      </c>
      <c r="B477" s="13" t="s">
        <v>1638</v>
      </c>
      <c r="C477" s="29" t="s">
        <v>988</v>
      </c>
      <c r="D477" s="5"/>
      <c r="E477" s="1305"/>
    </row>
    <row r="478" spans="1:7" hidden="1" x14ac:dyDescent="0.2">
      <c r="A478" s="1306">
        <v>140</v>
      </c>
      <c r="B478" s="15" t="s">
        <v>76</v>
      </c>
      <c r="C478" s="28" t="s">
        <v>988</v>
      </c>
      <c r="D478" s="7"/>
      <c r="E478" s="1279"/>
    </row>
    <row r="479" spans="1:7" hidden="1" x14ac:dyDescent="0.2">
      <c r="A479" s="1306">
        <v>141</v>
      </c>
      <c r="B479" s="15" t="s">
        <v>79</v>
      </c>
      <c r="C479" s="28" t="s">
        <v>988</v>
      </c>
      <c r="D479" s="7"/>
      <c r="E479" s="1279"/>
    </row>
    <row r="480" spans="1:7" ht="25.5" hidden="1" x14ac:dyDescent="0.2">
      <c r="A480" s="1306">
        <v>142</v>
      </c>
      <c r="B480" s="15" t="s">
        <v>82</v>
      </c>
      <c r="C480" s="28" t="s">
        <v>988</v>
      </c>
      <c r="D480" s="7"/>
      <c r="E480" s="1279"/>
    </row>
    <row r="481" spans="1:5" hidden="1" x14ac:dyDescent="0.2">
      <c r="A481" s="1306">
        <v>143</v>
      </c>
      <c r="B481" s="15" t="s">
        <v>85</v>
      </c>
      <c r="C481" s="28" t="s">
        <v>988</v>
      </c>
      <c r="D481" s="7"/>
      <c r="E481" s="1279"/>
    </row>
    <row r="482" spans="1:5" hidden="1" x14ac:dyDescent="0.2">
      <c r="A482" s="1306">
        <v>144</v>
      </c>
      <c r="B482" s="15" t="s">
        <v>88</v>
      </c>
      <c r="C482" s="28" t="s">
        <v>988</v>
      </c>
      <c r="D482" s="7"/>
      <c r="E482" s="1279"/>
    </row>
    <row r="483" spans="1:5" hidden="1" x14ac:dyDescent="0.2">
      <c r="A483" s="1306">
        <v>145</v>
      </c>
      <c r="B483" s="15" t="s">
        <v>91</v>
      </c>
      <c r="C483" s="28" t="s">
        <v>988</v>
      </c>
      <c r="D483" s="7"/>
      <c r="E483" s="1279"/>
    </row>
    <row r="484" spans="1:5" hidden="1" x14ac:dyDescent="0.2">
      <c r="A484" s="1306">
        <v>146</v>
      </c>
      <c r="B484" s="15" t="s">
        <v>94</v>
      </c>
      <c r="C484" s="28" t="s">
        <v>988</v>
      </c>
      <c r="D484" s="7"/>
      <c r="E484" s="1279"/>
    </row>
    <row r="485" spans="1:5" hidden="1" x14ac:dyDescent="0.2">
      <c r="A485" s="1306">
        <v>147</v>
      </c>
      <c r="B485" s="15" t="s">
        <v>97</v>
      </c>
      <c r="C485" s="28" t="s">
        <v>988</v>
      </c>
      <c r="D485" s="7"/>
      <c r="E485" s="1279"/>
    </row>
    <row r="486" spans="1:5" hidden="1" x14ac:dyDescent="0.2">
      <c r="A486" s="1306">
        <v>148</v>
      </c>
      <c r="B486" s="15" t="s">
        <v>100</v>
      </c>
      <c r="C486" s="28" t="s">
        <v>988</v>
      </c>
      <c r="D486" s="7"/>
      <c r="E486" s="1279"/>
    </row>
    <row r="487" spans="1:5" hidden="1" x14ac:dyDescent="0.2">
      <c r="A487" s="1306">
        <v>149</v>
      </c>
      <c r="B487" s="15" t="s">
        <v>103</v>
      </c>
      <c r="C487" s="28" t="s">
        <v>988</v>
      </c>
      <c r="D487" s="7"/>
      <c r="E487" s="1279"/>
    </row>
    <row r="488" spans="1:5" ht="25.5" x14ac:dyDescent="0.2">
      <c r="A488" s="1304">
        <v>150</v>
      </c>
      <c r="B488" s="13" t="s">
        <v>1637</v>
      </c>
      <c r="C488" s="29" t="s">
        <v>989</v>
      </c>
      <c r="D488" s="5"/>
      <c r="E488" s="1305"/>
    </row>
    <row r="489" spans="1:5" hidden="1" x14ac:dyDescent="0.2">
      <c r="A489" s="1306">
        <v>151</v>
      </c>
      <c r="B489" s="15" t="s">
        <v>76</v>
      </c>
      <c r="C489" s="28" t="s">
        <v>989</v>
      </c>
      <c r="D489" s="7"/>
      <c r="E489" s="1279"/>
    </row>
    <row r="490" spans="1:5" hidden="1" x14ac:dyDescent="0.2">
      <c r="A490" s="1306">
        <v>152</v>
      </c>
      <c r="B490" s="15" t="s">
        <v>79</v>
      </c>
      <c r="C490" s="28" t="s">
        <v>989</v>
      </c>
      <c r="D490" s="7"/>
      <c r="E490" s="1279"/>
    </row>
    <row r="491" spans="1:5" ht="25.5" hidden="1" x14ac:dyDescent="0.2">
      <c r="A491" s="1306">
        <v>153</v>
      </c>
      <c r="B491" s="15" t="s">
        <v>82</v>
      </c>
      <c r="C491" s="28" t="s">
        <v>989</v>
      </c>
      <c r="D491" s="7"/>
      <c r="E491" s="1279"/>
    </row>
    <row r="492" spans="1:5" hidden="1" x14ac:dyDescent="0.2">
      <c r="A492" s="1306">
        <v>154</v>
      </c>
      <c r="B492" s="15" t="s">
        <v>85</v>
      </c>
      <c r="C492" s="28" t="s">
        <v>989</v>
      </c>
      <c r="D492" s="7"/>
      <c r="E492" s="1279"/>
    </row>
    <row r="493" spans="1:5" hidden="1" x14ac:dyDescent="0.2">
      <c r="A493" s="1306">
        <v>155</v>
      </c>
      <c r="B493" s="15" t="s">
        <v>88</v>
      </c>
      <c r="C493" s="28" t="s">
        <v>989</v>
      </c>
      <c r="D493" s="7"/>
      <c r="E493" s="1279"/>
    </row>
    <row r="494" spans="1:5" hidden="1" x14ac:dyDescent="0.2">
      <c r="A494" s="1306">
        <v>156</v>
      </c>
      <c r="B494" s="15" t="s">
        <v>91</v>
      </c>
      <c r="C494" s="28" t="s">
        <v>989</v>
      </c>
      <c r="D494" s="7"/>
      <c r="E494" s="1279"/>
    </row>
    <row r="495" spans="1:5" hidden="1" x14ac:dyDescent="0.2">
      <c r="A495" s="1306">
        <v>157</v>
      </c>
      <c r="B495" s="15" t="s">
        <v>94</v>
      </c>
      <c r="C495" s="28" t="s">
        <v>989</v>
      </c>
      <c r="D495" s="7"/>
      <c r="E495" s="1279"/>
    </row>
    <row r="496" spans="1:5" hidden="1" x14ac:dyDescent="0.2">
      <c r="A496" s="1306">
        <v>158</v>
      </c>
      <c r="B496" s="15" t="s">
        <v>97</v>
      </c>
      <c r="C496" s="28" t="s">
        <v>989</v>
      </c>
      <c r="D496" s="7"/>
      <c r="E496" s="1279"/>
    </row>
    <row r="497" spans="1:5" hidden="1" x14ac:dyDescent="0.2">
      <c r="A497" s="1306">
        <v>159</v>
      </c>
      <c r="B497" s="15" t="s">
        <v>100</v>
      </c>
      <c r="C497" s="28" t="s">
        <v>989</v>
      </c>
      <c r="D497" s="7"/>
      <c r="E497" s="1279"/>
    </row>
    <row r="498" spans="1:5" hidden="1" x14ac:dyDescent="0.2">
      <c r="A498" s="1306">
        <v>160</v>
      </c>
      <c r="B498" s="15" t="s">
        <v>103</v>
      </c>
      <c r="C498" s="28" t="s">
        <v>989</v>
      </c>
      <c r="D498" s="7"/>
      <c r="E498" s="1279"/>
    </row>
    <row r="499" spans="1:5" x14ac:dyDescent="0.2">
      <c r="A499" s="1304">
        <v>161</v>
      </c>
      <c r="B499" s="13" t="s">
        <v>1636</v>
      </c>
      <c r="C499" s="29" t="s">
        <v>990</v>
      </c>
      <c r="D499" s="5"/>
      <c r="E499" s="1305"/>
    </row>
    <row r="500" spans="1:5" hidden="1" x14ac:dyDescent="0.2">
      <c r="A500" s="1306">
        <v>162</v>
      </c>
      <c r="B500" s="15" t="s">
        <v>76</v>
      </c>
      <c r="C500" s="28" t="s">
        <v>990</v>
      </c>
      <c r="D500" s="7"/>
      <c r="E500" s="1279"/>
    </row>
    <row r="501" spans="1:5" hidden="1" x14ac:dyDescent="0.2">
      <c r="A501" s="1306">
        <v>163</v>
      </c>
      <c r="B501" s="15" t="s">
        <v>79</v>
      </c>
      <c r="C501" s="28" t="s">
        <v>990</v>
      </c>
      <c r="D501" s="7"/>
      <c r="E501" s="1279"/>
    </row>
    <row r="502" spans="1:5" ht="25.5" hidden="1" x14ac:dyDescent="0.2">
      <c r="A502" s="1306">
        <v>164</v>
      </c>
      <c r="B502" s="15" t="s">
        <v>82</v>
      </c>
      <c r="C502" s="28" t="s">
        <v>990</v>
      </c>
      <c r="D502" s="7"/>
      <c r="E502" s="1279"/>
    </row>
    <row r="503" spans="1:5" hidden="1" x14ac:dyDescent="0.2">
      <c r="A503" s="1306">
        <v>165</v>
      </c>
      <c r="B503" s="15" t="s">
        <v>85</v>
      </c>
      <c r="C503" s="28" t="s">
        <v>990</v>
      </c>
      <c r="D503" s="7"/>
      <c r="E503" s="1279"/>
    </row>
    <row r="504" spans="1:5" hidden="1" x14ac:dyDescent="0.2">
      <c r="A504" s="1306">
        <v>166</v>
      </c>
      <c r="B504" s="15" t="s">
        <v>88</v>
      </c>
      <c r="C504" s="28" t="s">
        <v>990</v>
      </c>
      <c r="D504" s="7"/>
      <c r="E504" s="1279"/>
    </row>
    <row r="505" spans="1:5" hidden="1" x14ac:dyDescent="0.2">
      <c r="A505" s="1306">
        <v>167</v>
      </c>
      <c r="B505" s="15" t="s">
        <v>91</v>
      </c>
      <c r="C505" s="28" t="s">
        <v>990</v>
      </c>
      <c r="D505" s="7"/>
      <c r="E505" s="1279"/>
    </row>
    <row r="506" spans="1:5" hidden="1" x14ac:dyDescent="0.2">
      <c r="A506" s="1306">
        <v>168</v>
      </c>
      <c r="B506" s="15" t="s">
        <v>94</v>
      </c>
      <c r="C506" s="28" t="s">
        <v>990</v>
      </c>
      <c r="D506" s="7"/>
      <c r="E506" s="1279"/>
    </row>
    <row r="507" spans="1:5" hidden="1" x14ac:dyDescent="0.2">
      <c r="A507" s="1306">
        <v>169</v>
      </c>
      <c r="B507" s="15" t="s">
        <v>97</v>
      </c>
      <c r="C507" s="28" t="s">
        <v>990</v>
      </c>
      <c r="D507" s="7"/>
      <c r="E507" s="1279"/>
    </row>
    <row r="508" spans="1:5" hidden="1" x14ac:dyDescent="0.2">
      <c r="A508" s="1306">
        <v>170</v>
      </c>
      <c r="B508" s="15" t="s">
        <v>100</v>
      </c>
      <c r="C508" s="28" t="s">
        <v>990</v>
      </c>
      <c r="D508" s="7"/>
      <c r="E508" s="1279"/>
    </row>
    <row r="509" spans="1:5" hidden="1" x14ac:dyDescent="0.2">
      <c r="A509" s="1306">
        <v>171</v>
      </c>
      <c r="B509" s="15" t="s">
        <v>103</v>
      </c>
      <c r="C509" s="28" t="s">
        <v>990</v>
      </c>
      <c r="D509" s="7"/>
      <c r="E509" s="1279"/>
    </row>
    <row r="510" spans="1:5" ht="25.5" x14ac:dyDescent="0.2">
      <c r="A510" s="1304">
        <v>172</v>
      </c>
      <c r="B510" s="13" t="s">
        <v>1635</v>
      </c>
      <c r="C510" s="29" t="s">
        <v>991</v>
      </c>
      <c r="D510" s="5"/>
      <c r="E510" s="1305"/>
    </row>
    <row r="511" spans="1:5" ht="25.5" x14ac:dyDescent="0.2">
      <c r="A511" s="1306">
        <v>173</v>
      </c>
      <c r="B511" s="15" t="s">
        <v>992</v>
      </c>
      <c r="C511" s="28" t="s">
        <v>991</v>
      </c>
      <c r="D511" s="7"/>
      <c r="E511" s="1279"/>
    </row>
    <row r="512" spans="1:5" ht="25.5" x14ac:dyDescent="0.2">
      <c r="A512" s="1304">
        <v>174</v>
      </c>
      <c r="B512" s="9" t="s">
        <v>1634</v>
      </c>
      <c r="C512" s="29" t="s">
        <v>993</v>
      </c>
      <c r="D512" s="5"/>
      <c r="E512" s="1305"/>
    </row>
    <row r="513" spans="1:5" hidden="1" x14ac:dyDescent="0.2">
      <c r="A513" s="1306">
        <v>175</v>
      </c>
      <c r="B513" s="17" t="s">
        <v>594</v>
      </c>
      <c r="C513" s="28" t="s">
        <v>994</v>
      </c>
      <c r="D513" s="7"/>
      <c r="E513" s="1279"/>
    </row>
    <row r="514" spans="1:5" hidden="1" x14ac:dyDescent="0.2">
      <c r="A514" s="1306">
        <v>176</v>
      </c>
      <c r="B514" s="17" t="s">
        <v>596</v>
      </c>
      <c r="C514" s="28" t="s">
        <v>995</v>
      </c>
      <c r="D514" s="7"/>
      <c r="E514" s="1279"/>
    </row>
    <row r="515" spans="1:5" hidden="1" x14ac:dyDescent="0.2">
      <c r="A515" s="1306">
        <v>177</v>
      </c>
      <c r="B515" s="17" t="s">
        <v>598</v>
      </c>
      <c r="C515" s="28" t="s">
        <v>996</v>
      </c>
      <c r="D515" s="7"/>
      <c r="E515" s="1279"/>
    </row>
    <row r="516" spans="1:5" hidden="1" x14ac:dyDescent="0.2">
      <c r="A516" s="1306">
        <v>178</v>
      </c>
      <c r="B516" s="17" t="s">
        <v>600</v>
      </c>
      <c r="C516" s="28" t="s">
        <v>997</v>
      </c>
      <c r="D516" s="7"/>
      <c r="E516" s="1279"/>
    </row>
    <row r="517" spans="1:5" hidden="1" x14ac:dyDescent="0.2">
      <c r="A517" s="1306">
        <v>179</v>
      </c>
      <c r="B517" s="17" t="s">
        <v>602</v>
      </c>
      <c r="C517" s="28" t="s">
        <v>998</v>
      </c>
      <c r="D517" s="7"/>
      <c r="E517" s="1279"/>
    </row>
    <row r="518" spans="1:5" hidden="1" x14ac:dyDescent="0.2">
      <c r="A518" s="1306">
        <v>180</v>
      </c>
      <c r="B518" s="17" t="s">
        <v>604</v>
      </c>
      <c r="C518" s="28" t="s">
        <v>999</v>
      </c>
      <c r="D518" s="7"/>
      <c r="E518" s="1279"/>
    </row>
    <row r="519" spans="1:5" hidden="1" x14ac:dyDescent="0.2">
      <c r="A519" s="1306">
        <v>181</v>
      </c>
      <c r="B519" s="17" t="s">
        <v>606</v>
      </c>
      <c r="C519" s="28" t="s">
        <v>1000</v>
      </c>
      <c r="D519" s="7"/>
      <c r="E519" s="1279"/>
    </row>
    <row r="520" spans="1:5" hidden="1" x14ac:dyDescent="0.2">
      <c r="A520" s="1306">
        <v>182</v>
      </c>
      <c r="B520" s="17" t="s">
        <v>608</v>
      </c>
      <c r="C520" s="28" t="s">
        <v>1001</v>
      </c>
      <c r="D520" s="7"/>
      <c r="E520" s="1279"/>
    </row>
    <row r="521" spans="1:5" hidden="1" x14ac:dyDescent="0.2">
      <c r="A521" s="1306">
        <v>183</v>
      </c>
      <c r="B521" s="17" t="s">
        <v>610</v>
      </c>
      <c r="C521" s="28" t="s">
        <v>1002</v>
      </c>
      <c r="D521" s="7"/>
      <c r="E521" s="1279"/>
    </row>
    <row r="522" spans="1:5" hidden="1" x14ac:dyDescent="0.2">
      <c r="A522" s="1306">
        <v>184</v>
      </c>
      <c r="B522" s="17" t="s">
        <v>612</v>
      </c>
      <c r="C522" s="28" t="s">
        <v>1003</v>
      </c>
      <c r="D522" s="7"/>
      <c r="E522" s="1279"/>
    </row>
    <row r="523" spans="1:5" hidden="1" x14ac:dyDescent="0.2">
      <c r="A523" s="1306">
        <v>185</v>
      </c>
      <c r="B523" s="17" t="s">
        <v>614</v>
      </c>
      <c r="C523" s="28" t="s">
        <v>1004</v>
      </c>
      <c r="D523" s="7"/>
      <c r="E523" s="1279"/>
    </row>
    <row r="524" spans="1:5" x14ac:dyDescent="0.2">
      <c r="A524" s="1304">
        <v>186</v>
      </c>
      <c r="B524" s="9" t="s">
        <v>1005</v>
      </c>
      <c r="C524" s="29" t="s">
        <v>1006</v>
      </c>
      <c r="D524" s="5"/>
      <c r="E524" s="1305"/>
    </row>
    <row r="525" spans="1:5" x14ac:dyDescent="0.2">
      <c r="A525" s="1304">
        <v>187</v>
      </c>
      <c r="B525" s="9" t="s">
        <v>1007</v>
      </c>
      <c r="C525" s="29" t="s">
        <v>1008</v>
      </c>
      <c r="D525" s="5"/>
      <c r="E525" s="1305"/>
    </row>
    <row r="526" spans="1:5" x14ac:dyDescent="0.2">
      <c r="A526" s="1304">
        <v>188</v>
      </c>
      <c r="B526" s="9" t="s">
        <v>1009</v>
      </c>
      <c r="C526" s="29" t="s">
        <v>1010</v>
      </c>
      <c r="D526" s="5"/>
      <c r="E526" s="1305"/>
    </row>
    <row r="527" spans="1:5" x14ac:dyDescent="0.2">
      <c r="A527" s="1304">
        <v>189</v>
      </c>
      <c r="B527" s="9" t="s">
        <v>1633</v>
      </c>
      <c r="C527" s="29" t="s">
        <v>1011</v>
      </c>
      <c r="D527" s="5"/>
      <c r="E527" s="1305"/>
    </row>
    <row r="528" spans="1:5" hidden="1" x14ac:dyDescent="0.2">
      <c r="A528" s="1306">
        <v>190</v>
      </c>
      <c r="B528" s="17" t="s">
        <v>594</v>
      </c>
      <c r="C528" s="28" t="s">
        <v>1012</v>
      </c>
      <c r="D528" s="7"/>
      <c r="E528" s="1279"/>
    </row>
    <row r="529" spans="1:7" hidden="1" x14ac:dyDescent="0.2">
      <c r="A529" s="1306">
        <v>191</v>
      </c>
      <c r="B529" s="17" t="s">
        <v>596</v>
      </c>
      <c r="C529" s="28" t="s">
        <v>1013</v>
      </c>
      <c r="D529" s="7"/>
      <c r="E529" s="1279"/>
    </row>
    <row r="530" spans="1:7" hidden="1" x14ac:dyDescent="0.2">
      <c r="A530" s="1306">
        <v>192</v>
      </c>
      <c r="B530" s="17" t="s">
        <v>598</v>
      </c>
      <c r="C530" s="28" t="s">
        <v>1014</v>
      </c>
      <c r="D530" s="7"/>
      <c r="E530" s="1279"/>
    </row>
    <row r="531" spans="1:7" hidden="1" x14ac:dyDescent="0.2">
      <c r="A531" s="1306">
        <v>193</v>
      </c>
      <c r="B531" s="17" t="s">
        <v>600</v>
      </c>
      <c r="C531" s="28" t="s">
        <v>1015</v>
      </c>
      <c r="D531" s="7"/>
      <c r="E531" s="1279"/>
    </row>
    <row r="532" spans="1:7" hidden="1" x14ac:dyDescent="0.2">
      <c r="A532" s="1306">
        <v>194</v>
      </c>
      <c r="B532" s="17" t="s">
        <v>602</v>
      </c>
      <c r="C532" s="28" t="s">
        <v>1016</v>
      </c>
      <c r="D532" s="7"/>
      <c r="E532" s="1279"/>
    </row>
    <row r="533" spans="1:7" hidden="1" x14ac:dyDescent="0.2">
      <c r="A533" s="1306">
        <v>195</v>
      </c>
      <c r="B533" s="17" t="s">
        <v>604</v>
      </c>
      <c r="C533" s="28" t="s">
        <v>1017</v>
      </c>
      <c r="D533" s="7"/>
      <c r="E533" s="1279"/>
    </row>
    <row r="534" spans="1:7" hidden="1" x14ac:dyDescent="0.2">
      <c r="A534" s="1306">
        <v>196</v>
      </c>
      <c r="B534" s="17" t="s">
        <v>606</v>
      </c>
      <c r="C534" s="28" t="s">
        <v>1018</v>
      </c>
      <c r="D534" s="7"/>
      <c r="E534" s="1279"/>
    </row>
    <row r="535" spans="1:7" hidden="1" x14ac:dyDescent="0.2">
      <c r="A535" s="1306">
        <v>197</v>
      </c>
      <c r="B535" s="17" t="s">
        <v>608</v>
      </c>
      <c r="C535" s="28" t="s">
        <v>1019</v>
      </c>
      <c r="D535" s="12"/>
      <c r="E535" s="1320"/>
    </row>
    <row r="536" spans="1:7" hidden="1" x14ac:dyDescent="0.2">
      <c r="A536" s="1306">
        <v>198</v>
      </c>
      <c r="B536" s="17" t="s">
        <v>612</v>
      </c>
      <c r="C536" s="28" t="s">
        <v>1020</v>
      </c>
      <c r="D536" s="11"/>
      <c r="E536" s="1321"/>
    </row>
    <row r="537" spans="1:7" hidden="1" x14ac:dyDescent="0.2">
      <c r="A537" s="1306">
        <v>199</v>
      </c>
      <c r="B537" s="17" t="s">
        <v>614</v>
      </c>
      <c r="C537" s="28" t="s">
        <v>1021</v>
      </c>
      <c r="D537" s="11"/>
      <c r="E537" s="1321"/>
    </row>
    <row r="538" spans="1:7" x14ac:dyDescent="0.2">
      <c r="A538" s="1304">
        <v>200</v>
      </c>
      <c r="B538" s="9" t="s">
        <v>1022</v>
      </c>
      <c r="C538" s="29" t="s">
        <v>1023</v>
      </c>
      <c r="D538" s="5"/>
      <c r="E538" s="1305"/>
    </row>
    <row r="539" spans="1:7" s="234" customFormat="1" hidden="1" x14ac:dyDescent="0.2">
      <c r="A539" s="1306"/>
      <c r="B539" s="17" t="s">
        <v>1024</v>
      </c>
      <c r="C539" s="28" t="s">
        <v>1025</v>
      </c>
      <c r="D539" s="12"/>
      <c r="E539" s="1320"/>
      <c r="F539" s="233"/>
      <c r="G539" s="233"/>
    </row>
    <row r="540" spans="1:7" s="234" customFormat="1" hidden="1" x14ac:dyDescent="0.2">
      <c r="A540" s="1322"/>
      <c r="B540" s="17" t="s">
        <v>1026</v>
      </c>
      <c r="C540" s="28" t="s">
        <v>1027</v>
      </c>
      <c r="D540" s="239"/>
      <c r="E540" s="1323"/>
      <c r="F540" s="233"/>
      <c r="G540" s="233"/>
    </row>
    <row r="541" spans="1:7" s="230" customFormat="1" ht="27.75" customHeight="1" thickBot="1" x14ac:dyDescent="0.25">
      <c r="A541" s="500">
        <v>201</v>
      </c>
      <c r="B541" s="501" t="s">
        <v>1680</v>
      </c>
      <c r="C541" s="501" t="s">
        <v>1028</v>
      </c>
      <c r="D541" s="1324">
        <v>0</v>
      </c>
      <c r="E541" s="1325">
        <v>0</v>
      </c>
      <c r="F541" s="229"/>
      <c r="G541" s="229"/>
    </row>
    <row r="542" spans="1:7" s="62" customFormat="1" ht="14.25" thickTop="1" thickBot="1" x14ac:dyDescent="0.25">
      <c r="A542" s="212"/>
      <c r="B542" s="23"/>
      <c r="C542" s="1337"/>
      <c r="D542" s="1343"/>
      <c r="E542" s="1343"/>
      <c r="F542" s="1340"/>
      <c r="G542" s="1340"/>
    </row>
    <row r="543" spans="1:7" ht="13.5" thickTop="1" x14ac:dyDescent="0.2">
      <c r="A543" s="488">
        <v>202</v>
      </c>
      <c r="B543" s="489" t="s">
        <v>1029</v>
      </c>
      <c r="C543" s="490" t="s">
        <v>1030</v>
      </c>
      <c r="D543" s="530"/>
      <c r="E543" s="1326">
        <v>276000</v>
      </c>
    </row>
    <row r="544" spans="1:7" x14ac:dyDescent="0.2">
      <c r="A544" s="493">
        <v>203</v>
      </c>
      <c r="B544" s="240" t="s">
        <v>1646</v>
      </c>
      <c r="C544" s="237" t="s">
        <v>1031</v>
      </c>
      <c r="D544" s="238"/>
      <c r="E544" s="515"/>
    </row>
    <row r="545" spans="1:7" x14ac:dyDescent="0.2">
      <c r="A545" s="493">
        <v>205</v>
      </c>
      <c r="B545" s="240" t="s">
        <v>1038</v>
      </c>
      <c r="C545" s="237" t="s">
        <v>1039</v>
      </c>
      <c r="D545" s="238"/>
      <c r="E545" s="515">
        <f>+E546</f>
        <v>831471</v>
      </c>
      <c r="F545" s="60" t="s">
        <v>1767</v>
      </c>
    </row>
    <row r="546" spans="1:7" s="79" customFormat="1" x14ac:dyDescent="0.2">
      <c r="A546" s="1304"/>
      <c r="B546" s="9" t="s">
        <v>1566</v>
      </c>
      <c r="C546" s="29"/>
      <c r="D546" s="5"/>
      <c r="E546" s="1305">
        <v>831471</v>
      </c>
      <c r="F546" s="80"/>
      <c r="G546" s="80">
        <v>1000000</v>
      </c>
    </row>
    <row r="547" spans="1:7" x14ac:dyDescent="0.2">
      <c r="A547" s="493">
        <v>206</v>
      </c>
      <c r="B547" s="240" t="s">
        <v>1040</v>
      </c>
      <c r="C547" s="237" t="s">
        <v>1041</v>
      </c>
      <c r="D547" s="238"/>
      <c r="E547" s="515">
        <f>SUM(E548)</f>
        <v>1268139</v>
      </c>
    </row>
    <row r="548" spans="1:7" s="79" customFormat="1" ht="25.5" x14ac:dyDescent="0.2">
      <c r="A548" s="1304"/>
      <c r="B548" s="9" t="s">
        <v>1567</v>
      </c>
      <c r="C548" s="29"/>
      <c r="D548" s="5"/>
      <c r="E548" s="1305">
        <v>1268139</v>
      </c>
      <c r="F548" s="80" t="s">
        <v>1768</v>
      </c>
      <c r="G548" s="80">
        <v>1105000</v>
      </c>
    </row>
    <row r="549" spans="1:7" x14ac:dyDescent="0.2">
      <c r="A549" s="493">
        <v>207</v>
      </c>
      <c r="B549" s="240" t="s">
        <v>1042</v>
      </c>
      <c r="C549" s="237" t="s">
        <v>1043</v>
      </c>
      <c r="D549" s="241"/>
      <c r="E549" s="1327"/>
    </row>
    <row r="550" spans="1:7" x14ac:dyDescent="0.2">
      <c r="A550" s="493">
        <v>208</v>
      </c>
      <c r="B550" s="240" t="s">
        <v>1044</v>
      </c>
      <c r="C550" s="237" t="s">
        <v>1045</v>
      </c>
      <c r="D550" s="241"/>
      <c r="E550" s="1327"/>
    </row>
    <row r="551" spans="1:7" x14ac:dyDescent="0.2">
      <c r="A551" s="493">
        <v>209</v>
      </c>
      <c r="B551" s="240" t="s">
        <v>1046</v>
      </c>
      <c r="C551" s="237" t="s">
        <v>1047</v>
      </c>
      <c r="D551" s="284"/>
      <c r="E551" s="494">
        <v>126126</v>
      </c>
    </row>
    <row r="552" spans="1:7" ht="27" customHeight="1" thickBot="1" x14ac:dyDescent="0.25">
      <c r="A552" s="500">
        <v>210</v>
      </c>
      <c r="B552" s="501" t="s">
        <v>1504</v>
      </c>
      <c r="C552" s="501" t="s">
        <v>1048</v>
      </c>
      <c r="D552" s="502">
        <f>SUM(D543,D544,D545,D547,D549,D550,D551)</f>
        <v>0</v>
      </c>
      <c r="E552" s="503">
        <f>SUM(E543,E544,E545,E547,E549,E550,E551)</f>
        <v>2501736</v>
      </c>
    </row>
    <row r="553" spans="1:7" s="62" customFormat="1" ht="14.25" thickTop="1" thickBot="1" x14ac:dyDescent="0.25">
      <c r="A553" s="212"/>
      <c r="B553" s="213"/>
      <c r="C553" s="1337"/>
      <c r="D553" s="1343"/>
      <c r="E553" s="1343"/>
      <c r="F553" s="1340"/>
      <c r="G553" s="1340"/>
    </row>
    <row r="554" spans="1:7" ht="13.5" thickTop="1" x14ac:dyDescent="0.2">
      <c r="A554" s="488">
        <v>211</v>
      </c>
      <c r="B554" s="489" t="s">
        <v>1049</v>
      </c>
      <c r="C554" s="490" t="s">
        <v>1050</v>
      </c>
      <c r="D554" s="530"/>
      <c r="E554" s="1326"/>
    </row>
    <row r="555" spans="1:7" x14ac:dyDescent="0.2">
      <c r="A555" s="493">
        <v>212</v>
      </c>
      <c r="B555" s="240" t="s">
        <v>1051</v>
      </c>
      <c r="C555" s="237" t="s">
        <v>1052</v>
      </c>
      <c r="D555" s="241"/>
      <c r="E555" s="1327"/>
    </row>
    <row r="556" spans="1:7" x14ac:dyDescent="0.2">
      <c r="A556" s="493">
        <v>213</v>
      </c>
      <c r="B556" s="240" t="s">
        <v>1053</v>
      </c>
      <c r="C556" s="237" t="s">
        <v>1054</v>
      </c>
      <c r="D556" s="241"/>
      <c r="E556" s="1327"/>
    </row>
    <row r="557" spans="1:7" x14ac:dyDescent="0.2">
      <c r="A557" s="493">
        <v>214</v>
      </c>
      <c r="B557" s="240" t="s">
        <v>1055</v>
      </c>
      <c r="C557" s="237" t="s">
        <v>1056</v>
      </c>
      <c r="D557" s="238"/>
      <c r="E557" s="515"/>
    </row>
    <row r="558" spans="1:7" ht="27" customHeight="1" thickBot="1" x14ac:dyDescent="0.25">
      <c r="A558" s="550">
        <v>215</v>
      </c>
      <c r="B558" s="501" t="s">
        <v>1057</v>
      </c>
      <c r="C558" s="501" t="s">
        <v>1058</v>
      </c>
      <c r="D558" s="502">
        <v>0</v>
      </c>
      <c r="E558" s="503">
        <v>0</v>
      </c>
    </row>
    <row r="559" spans="1:7" s="62" customFormat="1" ht="14.25" thickTop="1" thickBot="1" x14ac:dyDescent="0.25">
      <c r="A559" s="212"/>
      <c r="B559" s="213"/>
      <c r="C559" s="1337"/>
      <c r="D559" s="57"/>
      <c r="E559" s="26"/>
      <c r="F559" s="1340"/>
      <c r="G559" s="1340"/>
    </row>
    <row r="560" spans="1:7" ht="26.25" thickTop="1" x14ac:dyDescent="0.2">
      <c r="A560" s="488">
        <v>216</v>
      </c>
      <c r="B560" s="489" t="s">
        <v>1059</v>
      </c>
      <c r="C560" s="490" t="s">
        <v>1060</v>
      </c>
      <c r="D560" s="1328"/>
      <c r="E560" s="531"/>
    </row>
    <row r="561" spans="1:5" ht="25.5" x14ac:dyDescent="0.2">
      <c r="A561" s="493">
        <v>217</v>
      </c>
      <c r="B561" s="240" t="s">
        <v>1683</v>
      </c>
      <c r="C561" s="237" t="s">
        <v>1061</v>
      </c>
      <c r="D561" s="238"/>
      <c r="E561" s="515"/>
    </row>
    <row r="562" spans="1:5" hidden="1" x14ac:dyDescent="0.2">
      <c r="A562" s="497">
        <v>218</v>
      </c>
      <c r="B562" s="386" t="s">
        <v>76</v>
      </c>
      <c r="C562" s="387" t="s">
        <v>1061</v>
      </c>
      <c r="D562" s="455"/>
      <c r="E562" s="498"/>
    </row>
    <row r="563" spans="1:5" hidden="1" x14ac:dyDescent="0.2">
      <c r="A563" s="497">
        <v>219</v>
      </c>
      <c r="B563" s="386" t="s">
        <v>79</v>
      </c>
      <c r="C563" s="387" t="s">
        <v>1061</v>
      </c>
      <c r="D563" s="455"/>
      <c r="E563" s="498"/>
    </row>
    <row r="564" spans="1:5" ht="25.5" hidden="1" x14ac:dyDescent="0.2">
      <c r="A564" s="497">
        <v>220</v>
      </c>
      <c r="B564" s="386" t="s">
        <v>82</v>
      </c>
      <c r="C564" s="387" t="s">
        <v>1061</v>
      </c>
      <c r="D564" s="455"/>
      <c r="E564" s="498"/>
    </row>
    <row r="565" spans="1:5" hidden="1" x14ac:dyDescent="0.2">
      <c r="A565" s="497">
        <v>221</v>
      </c>
      <c r="B565" s="386" t="s">
        <v>85</v>
      </c>
      <c r="C565" s="387" t="s">
        <v>1061</v>
      </c>
      <c r="D565" s="455"/>
      <c r="E565" s="498"/>
    </row>
    <row r="566" spans="1:5" hidden="1" x14ac:dyDescent="0.2">
      <c r="A566" s="497">
        <v>222</v>
      </c>
      <c r="B566" s="386" t="s">
        <v>88</v>
      </c>
      <c r="C566" s="387" t="s">
        <v>1061</v>
      </c>
      <c r="D566" s="455"/>
      <c r="E566" s="498"/>
    </row>
    <row r="567" spans="1:5" hidden="1" x14ac:dyDescent="0.2">
      <c r="A567" s="497">
        <v>223</v>
      </c>
      <c r="B567" s="386" t="s">
        <v>91</v>
      </c>
      <c r="C567" s="387" t="s">
        <v>1061</v>
      </c>
      <c r="D567" s="455"/>
      <c r="E567" s="498"/>
    </row>
    <row r="568" spans="1:5" hidden="1" x14ac:dyDescent="0.2">
      <c r="A568" s="497">
        <v>224</v>
      </c>
      <c r="B568" s="386" t="s">
        <v>94</v>
      </c>
      <c r="C568" s="387" t="s">
        <v>1061</v>
      </c>
      <c r="D568" s="455"/>
      <c r="E568" s="498"/>
    </row>
    <row r="569" spans="1:5" hidden="1" x14ac:dyDescent="0.2">
      <c r="A569" s="497">
        <v>225</v>
      </c>
      <c r="B569" s="386" t="s">
        <v>97</v>
      </c>
      <c r="C569" s="387" t="s">
        <v>1061</v>
      </c>
      <c r="D569" s="456"/>
      <c r="E569" s="1329"/>
    </row>
    <row r="570" spans="1:5" hidden="1" x14ac:dyDescent="0.2">
      <c r="A570" s="497">
        <v>226</v>
      </c>
      <c r="B570" s="386" t="s">
        <v>100</v>
      </c>
      <c r="C570" s="387" t="s">
        <v>1061</v>
      </c>
      <c r="D570" s="455"/>
      <c r="E570" s="498"/>
    </row>
    <row r="571" spans="1:5" hidden="1" x14ac:dyDescent="0.2">
      <c r="A571" s="497">
        <v>227</v>
      </c>
      <c r="B571" s="386" t="s">
        <v>103</v>
      </c>
      <c r="C571" s="387" t="s">
        <v>1061</v>
      </c>
      <c r="D571" s="455"/>
      <c r="E571" s="498"/>
    </row>
    <row r="572" spans="1:5" ht="25.5" x14ac:dyDescent="0.2">
      <c r="A572" s="493">
        <v>228</v>
      </c>
      <c r="B572" s="240" t="s">
        <v>1507</v>
      </c>
      <c r="C572" s="237" t="s">
        <v>1062</v>
      </c>
      <c r="D572" s="238"/>
      <c r="E572" s="515"/>
    </row>
    <row r="573" spans="1:5" hidden="1" x14ac:dyDescent="0.2">
      <c r="A573" s="497">
        <v>229</v>
      </c>
      <c r="B573" s="386" t="s">
        <v>76</v>
      </c>
      <c r="C573" s="387" t="s">
        <v>1062</v>
      </c>
      <c r="D573" s="455"/>
      <c r="E573" s="498"/>
    </row>
    <row r="574" spans="1:5" hidden="1" x14ac:dyDescent="0.2">
      <c r="A574" s="497">
        <v>230</v>
      </c>
      <c r="B574" s="386" t="s">
        <v>79</v>
      </c>
      <c r="C574" s="387" t="s">
        <v>1062</v>
      </c>
      <c r="D574" s="455"/>
      <c r="E574" s="498"/>
    </row>
    <row r="575" spans="1:5" ht="25.5" hidden="1" x14ac:dyDescent="0.2">
      <c r="A575" s="497">
        <v>231</v>
      </c>
      <c r="B575" s="386" t="s">
        <v>82</v>
      </c>
      <c r="C575" s="387" t="s">
        <v>1062</v>
      </c>
      <c r="D575" s="455"/>
      <c r="E575" s="498"/>
    </row>
    <row r="576" spans="1:5" hidden="1" x14ac:dyDescent="0.2">
      <c r="A576" s="497">
        <v>232</v>
      </c>
      <c r="B576" s="386" t="s">
        <v>85</v>
      </c>
      <c r="C576" s="387" t="s">
        <v>1062</v>
      </c>
      <c r="D576" s="455"/>
      <c r="E576" s="498"/>
    </row>
    <row r="577" spans="1:5" hidden="1" x14ac:dyDescent="0.2">
      <c r="A577" s="497">
        <v>233</v>
      </c>
      <c r="B577" s="386" t="s">
        <v>88</v>
      </c>
      <c r="C577" s="387" t="s">
        <v>1062</v>
      </c>
      <c r="D577" s="455"/>
      <c r="E577" s="498"/>
    </row>
    <row r="578" spans="1:5" hidden="1" x14ac:dyDescent="0.2">
      <c r="A578" s="497">
        <v>234</v>
      </c>
      <c r="B578" s="386" t="s">
        <v>91</v>
      </c>
      <c r="C578" s="387" t="s">
        <v>1062</v>
      </c>
      <c r="D578" s="455"/>
      <c r="E578" s="498"/>
    </row>
    <row r="579" spans="1:5" hidden="1" x14ac:dyDescent="0.2">
      <c r="A579" s="497">
        <v>235</v>
      </c>
      <c r="B579" s="386" t="s">
        <v>94</v>
      </c>
      <c r="C579" s="387" t="s">
        <v>1062</v>
      </c>
      <c r="D579" s="455"/>
      <c r="E579" s="498"/>
    </row>
    <row r="580" spans="1:5" hidden="1" x14ac:dyDescent="0.2">
      <c r="A580" s="497">
        <v>236</v>
      </c>
      <c r="B580" s="386" t="s">
        <v>97</v>
      </c>
      <c r="C580" s="387" t="s">
        <v>1062</v>
      </c>
      <c r="D580" s="456"/>
      <c r="E580" s="1329"/>
    </row>
    <row r="581" spans="1:5" hidden="1" x14ac:dyDescent="0.2">
      <c r="A581" s="497">
        <v>237</v>
      </c>
      <c r="B581" s="386" t="s">
        <v>100</v>
      </c>
      <c r="C581" s="387" t="s">
        <v>1062</v>
      </c>
      <c r="D581" s="455"/>
      <c r="E581" s="498"/>
    </row>
    <row r="582" spans="1:5" hidden="1" x14ac:dyDescent="0.2">
      <c r="A582" s="497">
        <v>238</v>
      </c>
      <c r="B582" s="386" t="s">
        <v>103</v>
      </c>
      <c r="C582" s="387" t="s">
        <v>1062</v>
      </c>
      <c r="D582" s="455"/>
      <c r="E582" s="498"/>
    </row>
    <row r="583" spans="1:5" x14ac:dyDescent="0.2">
      <c r="A583" s="493">
        <v>239</v>
      </c>
      <c r="B583" s="240" t="s">
        <v>1682</v>
      </c>
      <c r="C583" s="237" t="s">
        <v>1063</v>
      </c>
      <c r="D583" s="238"/>
      <c r="E583" s="515"/>
    </row>
    <row r="584" spans="1:5" hidden="1" x14ac:dyDescent="0.2">
      <c r="A584" s="497">
        <v>240</v>
      </c>
      <c r="B584" s="386" t="s">
        <v>76</v>
      </c>
      <c r="C584" s="387" t="s">
        <v>1063</v>
      </c>
      <c r="D584" s="455"/>
      <c r="E584" s="498"/>
    </row>
    <row r="585" spans="1:5" hidden="1" x14ac:dyDescent="0.2">
      <c r="A585" s="497">
        <v>241</v>
      </c>
      <c r="B585" s="386" t="s">
        <v>79</v>
      </c>
      <c r="C585" s="387" t="s">
        <v>1063</v>
      </c>
      <c r="D585" s="455"/>
      <c r="E585" s="498"/>
    </row>
    <row r="586" spans="1:5" ht="25.5" hidden="1" x14ac:dyDescent="0.2">
      <c r="A586" s="497">
        <v>242</v>
      </c>
      <c r="B586" s="386" t="s">
        <v>82</v>
      </c>
      <c r="C586" s="387" t="s">
        <v>1063</v>
      </c>
      <c r="D586" s="455"/>
      <c r="E586" s="498"/>
    </row>
    <row r="587" spans="1:5" hidden="1" x14ac:dyDescent="0.2">
      <c r="A587" s="497">
        <v>243</v>
      </c>
      <c r="B587" s="386" t="s">
        <v>85</v>
      </c>
      <c r="C587" s="387" t="s">
        <v>1063</v>
      </c>
      <c r="D587" s="455"/>
      <c r="E587" s="498"/>
    </row>
    <row r="588" spans="1:5" hidden="1" x14ac:dyDescent="0.2">
      <c r="A588" s="497">
        <v>244</v>
      </c>
      <c r="B588" s="386" t="s">
        <v>88</v>
      </c>
      <c r="C588" s="387" t="s">
        <v>1063</v>
      </c>
      <c r="D588" s="455"/>
      <c r="E588" s="498"/>
    </row>
    <row r="589" spans="1:5" hidden="1" x14ac:dyDescent="0.2">
      <c r="A589" s="497">
        <v>245</v>
      </c>
      <c r="B589" s="386" t="s">
        <v>91</v>
      </c>
      <c r="C589" s="387" t="s">
        <v>1063</v>
      </c>
      <c r="D589" s="455"/>
      <c r="E589" s="498"/>
    </row>
    <row r="590" spans="1:5" hidden="1" x14ac:dyDescent="0.2">
      <c r="A590" s="497">
        <v>246</v>
      </c>
      <c r="B590" s="386" t="s">
        <v>94</v>
      </c>
      <c r="C590" s="387" t="s">
        <v>1063</v>
      </c>
      <c r="D590" s="455"/>
      <c r="E590" s="498"/>
    </row>
    <row r="591" spans="1:5" hidden="1" x14ac:dyDescent="0.2">
      <c r="A591" s="497">
        <v>247</v>
      </c>
      <c r="B591" s="386" t="s">
        <v>97</v>
      </c>
      <c r="C591" s="387" t="s">
        <v>1063</v>
      </c>
      <c r="D591" s="456"/>
      <c r="E591" s="1329"/>
    </row>
    <row r="592" spans="1:5" hidden="1" x14ac:dyDescent="0.2">
      <c r="A592" s="497">
        <v>248</v>
      </c>
      <c r="B592" s="386" t="s">
        <v>100</v>
      </c>
      <c r="C592" s="387" t="s">
        <v>1063</v>
      </c>
      <c r="D592" s="455"/>
      <c r="E592" s="498"/>
    </row>
    <row r="593" spans="1:5" hidden="1" x14ac:dyDescent="0.2">
      <c r="A593" s="497">
        <v>249</v>
      </c>
      <c r="B593" s="386" t="s">
        <v>103</v>
      </c>
      <c r="C593" s="387" t="s">
        <v>1063</v>
      </c>
      <c r="D593" s="456"/>
      <c r="E593" s="1329"/>
    </row>
    <row r="594" spans="1:5" ht="25.5" x14ac:dyDescent="0.2">
      <c r="A594" s="493">
        <v>250</v>
      </c>
      <c r="B594" s="240" t="s">
        <v>1684</v>
      </c>
      <c r="C594" s="237" t="s">
        <v>1064</v>
      </c>
      <c r="D594" s="454"/>
      <c r="E594" s="1316"/>
    </row>
    <row r="595" spans="1:5" ht="25.5" hidden="1" x14ac:dyDescent="0.2">
      <c r="A595" s="497">
        <v>251</v>
      </c>
      <c r="B595" s="386" t="s">
        <v>992</v>
      </c>
      <c r="C595" s="387" t="s">
        <v>1064</v>
      </c>
      <c r="D595" s="455"/>
      <c r="E595" s="498"/>
    </row>
    <row r="596" spans="1:5" ht="25.5" x14ac:dyDescent="0.2">
      <c r="A596" s="493">
        <v>252</v>
      </c>
      <c r="B596" s="240" t="s">
        <v>1510</v>
      </c>
      <c r="C596" s="237" t="s">
        <v>1065</v>
      </c>
      <c r="D596" s="238"/>
      <c r="E596" s="515"/>
    </row>
    <row r="597" spans="1:5" hidden="1" x14ac:dyDescent="0.2">
      <c r="A597" s="497">
        <v>253</v>
      </c>
      <c r="B597" s="386" t="s">
        <v>594</v>
      </c>
      <c r="C597" s="387" t="s">
        <v>1065</v>
      </c>
      <c r="D597" s="455"/>
      <c r="E597" s="498"/>
    </row>
    <row r="598" spans="1:5" hidden="1" x14ac:dyDescent="0.2">
      <c r="A598" s="497">
        <v>254</v>
      </c>
      <c r="B598" s="386" t="s">
        <v>596</v>
      </c>
      <c r="C598" s="387" t="s">
        <v>1065</v>
      </c>
      <c r="D598" s="455"/>
      <c r="E598" s="498"/>
    </row>
    <row r="599" spans="1:5" hidden="1" x14ac:dyDescent="0.2">
      <c r="A599" s="497">
        <v>255</v>
      </c>
      <c r="B599" s="386" t="s">
        <v>598</v>
      </c>
      <c r="C599" s="387" t="s">
        <v>1065</v>
      </c>
      <c r="D599" s="455"/>
      <c r="E599" s="498"/>
    </row>
    <row r="600" spans="1:5" hidden="1" x14ac:dyDescent="0.2">
      <c r="A600" s="497">
        <v>256</v>
      </c>
      <c r="B600" s="386" t="s">
        <v>600</v>
      </c>
      <c r="C600" s="387" t="s">
        <v>1065</v>
      </c>
      <c r="D600" s="455"/>
      <c r="E600" s="498"/>
    </row>
    <row r="601" spans="1:5" hidden="1" x14ac:dyDescent="0.2">
      <c r="A601" s="497">
        <v>257</v>
      </c>
      <c r="B601" s="386" t="s">
        <v>602</v>
      </c>
      <c r="C601" s="387" t="s">
        <v>1065</v>
      </c>
      <c r="D601" s="455"/>
      <c r="E601" s="498"/>
    </row>
    <row r="602" spans="1:5" hidden="1" x14ac:dyDescent="0.2">
      <c r="A602" s="497">
        <v>258</v>
      </c>
      <c r="B602" s="386" t="s">
        <v>604</v>
      </c>
      <c r="C602" s="387" t="s">
        <v>1065</v>
      </c>
      <c r="D602" s="455"/>
      <c r="E602" s="498"/>
    </row>
    <row r="603" spans="1:5" hidden="1" x14ac:dyDescent="0.2">
      <c r="A603" s="497">
        <v>259</v>
      </c>
      <c r="B603" s="386" t="s">
        <v>606</v>
      </c>
      <c r="C603" s="387" t="s">
        <v>1065</v>
      </c>
      <c r="D603" s="455"/>
      <c r="E603" s="498"/>
    </row>
    <row r="604" spans="1:5" hidden="1" x14ac:dyDescent="0.2">
      <c r="A604" s="497">
        <v>260</v>
      </c>
      <c r="B604" s="386" t="s">
        <v>608</v>
      </c>
      <c r="C604" s="387" t="s">
        <v>1065</v>
      </c>
      <c r="D604" s="455"/>
      <c r="E604" s="498"/>
    </row>
    <row r="605" spans="1:5" hidden="1" x14ac:dyDescent="0.2">
      <c r="A605" s="497">
        <v>261</v>
      </c>
      <c r="B605" s="386" t="s">
        <v>610</v>
      </c>
      <c r="C605" s="387" t="s">
        <v>1065</v>
      </c>
      <c r="D605" s="456"/>
      <c r="E605" s="1329"/>
    </row>
    <row r="606" spans="1:5" hidden="1" x14ac:dyDescent="0.2">
      <c r="A606" s="497">
        <v>262</v>
      </c>
      <c r="B606" s="386" t="s">
        <v>612</v>
      </c>
      <c r="C606" s="387" t="s">
        <v>1065</v>
      </c>
      <c r="D606" s="456"/>
      <c r="E606" s="1329"/>
    </row>
    <row r="607" spans="1:5" hidden="1" x14ac:dyDescent="0.2">
      <c r="A607" s="497">
        <v>263</v>
      </c>
      <c r="B607" s="386" t="s">
        <v>614</v>
      </c>
      <c r="C607" s="387" t="s">
        <v>1065</v>
      </c>
      <c r="D607" s="456"/>
      <c r="E607" s="1329"/>
    </row>
    <row r="608" spans="1:5" x14ac:dyDescent="0.2">
      <c r="A608" s="493">
        <v>264</v>
      </c>
      <c r="B608" s="240" t="s">
        <v>1066</v>
      </c>
      <c r="C608" s="237" t="s">
        <v>1067</v>
      </c>
      <c r="D608" s="454"/>
      <c r="E608" s="1316"/>
    </row>
    <row r="609" spans="1:7" x14ac:dyDescent="0.2">
      <c r="A609" s="493">
        <v>265</v>
      </c>
      <c r="B609" s="240" t="s">
        <v>1068</v>
      </c>
      <c r="C609" s="237" t="s">
        <v>1069</v>
      </c>
      <c r="D609" s="454"/>
      <c r="E609" s="1316"/>
    </row>
    <row r="610" spans="1:7" x14ac:dyDescent="0.2">
      <c r="A610" s="493">
        <v>266</v>
      </c>
      <c r="B610" s="240" t="s">
        <v>1511</v>
      </c>
      <c r="C610" s="237" t="s">
        <v>1070</v>
      </c>
      <c r="D610" s="238"/>
      <c r="E610" s="515"/>
    </row>
    <row r="611" spans="1:7" hidden="1" x14ac:dyDescent="0.2">
      <c r="A611" s="497">
        <v>267</v>
      </c>
      <c r="B611" s="386" t="s">
        <v>594</v>
      </c>
      <c r="C611" s="387" t="s">
        <v>1070</v>
      </c>
      <c r="D611" s="455"/>
      <c r="E611" s="499"/>
    </row>
    <row r="612" spans="1:7" hidden="1" x14ac:dyDescent="0.2">
      <c r="A612" s="497">
        <v>268</v>
      </c>
      <c r="B612" s="386" t="s">
        <v>596</v>
      </c>
      <c r="C612" s="387" t="s">
        <v>1070</v>
      </c>
      <c r="D612" s="455"/>
      <c r="E612" s="498"/>
    </row>
    <row r="613" spans="1:7" hidden="1" x14ac:dyDescent="0.2">
      <c r="A613" s="497">
        <v>269</v>
      </c>
      <c r="B613" s="386" t="s">
        <v>598</v>
      </c>
      <c r="C613" s="387" t="s">
        <v>1070</v>
      </c>
      <c r="D613" s="455"/>
      <c r="E613" s="498"/>
    </row>
    <row r="614" spans="1:7" hidden="1" x14ac:dyDescent="0.2">
      <c r="A614" s="497">
        <v>270</v>
      </c>
      <c r="B614" s="386" t="s">
        <v>600</v>
      </c>
      <c r="C614" s="387" t="s">
        <v>1070</v>
      </c>
      <c r="D614" s="455"/>
      <c r="E614" s="498"/>
    </row>
    <row r="615" spans="1:7" hidden="1" x14ac:dyDescent="0.2">
      <c r="A615" s="497">
        <v>271</v>
      </c>
      <c r="B615" s="386" t="s">
        <v>602</v>
      </c>
      <c r="C615" s="387" t="s">
        <v>1070</v>
      </c>
      <c r="D615" s="455"/>
      <c r="E615" s="498"/>
    </row>
    <row r="616" spans="1:7" hidden="1" x14ac:dyDescent="0.2">
      <c r="A616" s="497">
        <v>272</v>
      </c>
      <c r="B616" s="386" t="s">
        <v>604</v>
      </c>
      <c r="C616" s="387" t="s">
        <v>1070</v>
      </c>
      <c r="D616" s="455"/>
      <c r="E616" s="498"/>
    </row>
    <row r="617" spans="1:7" hidden="1" x14ac:dyDescent="0.2">
      <c r="A617" s="497">
        <v>273</v>
      </c>
      <c r="B617" s="386" t="s">
        <v>606</v>
      </c>
      <c r="C617" s="387" t="s">
        <v>1070</v>
      </c>
      <c r="D617" s="455"/>
      <c r="E617" s="498"/>
    </row>
    <row r="618" spans="1:7" hidden="1" x14ac:dyDescent="0.2">
      <c r="A618" s="497">
        <v>274</v>
      </c>
      <c r="B618" s="386" t="s">
        <v>608</v>
      </c>
      <c r="C618" s="387" t="s">
        <v>1070</v>
      </c>
      <c r="D618" s="457"/>
      <c r="E618" s="499"/>
    </row>
    <row r="619" spans="1:7" hidden="1" x14ac:dyDescent="0.2">
      <c r="A619" s="497">
        <v>275</v>
      </c>
      <c r="B619" s="386" t="s">
        <v>612</v>
      </c>
      <c r="C619" s="387" t="s">
        <v>1070</v>
      </c>
      <c r="D619" s="457"/>
      <c r="E619" s="499"/>
    </row>
    <row r="620" spans="1:7" hidden="1" x14ac:dyDescent="0.2">
      <c r="A620" s="497">
        <v>276</v>
      </c>
      <c r="B620" s="386" t="s">
        <v>614</v>
      </c>
      <c r="C620" s="387" t="s">
        <v>1070</v>
      </c>
      <c r="D620" s="457"/>
      <c r="E620" s="499"/>
    </row>
    <row r="621" spans="1:7" s="228" customFormat="1" ht="27.75" customHeight="1" thickBot="1" x14ac:dyDescent="0.25">
      <c r="A621" s="1330">
        <v>277</v>
      </c>
      <c r="B621" s="1331" t="s">
        <v>1681</v>
      </c>
      <c r="C621" s="1331" t="s">
        <v>1071</v>
      </c>
      <c r="D621" s="502">
        <v>0</v>
      </c>
      <c r="E621" s="503">
        <v>0</v>
      </c>
      <c r="F621" s="80"/>
      <c r="G621" s="80"/>
    </row>
    <row r="622" spans="1:7" s="62" customFormat="1" ht="14.25" thickTop="1" thickBot="1" x14ac:dyDescent="0.25">
      <c r="A622" s="212"/>
      <c r="B622" s="23"/>
      <c r="C622" s="1337"/>
      <c r="D622" s="1341"/>
      <c r="E622" s="1341"/>
      <c r="F622" s="1340"/>
      <c r="G622" s="1340"/>
    </row>
    <row r="623" spans="1:7" s="230" customFormat="1" ht="26.25" customHeight="1" thickTop="1" thickBot="1" x14ac:dyDescent="0.25">
      <c r="A623" s="651"/>
      <c r="B623" s="652" t="s">
        <v>52</v>
      </c>
      <c r="C623" s="652" t="s">
        <v>1072</v>
      </c>
      <c r="D623" s="653">
        <f>SUM(D354,D356,D396,D468,D541,D552,D558,D621)</f>
        <v>146549249</v>
      </c>
      <c r="E623" s="654">
        <f>SUM(E354,E356,E396,E468,E541,E552,E558,E621)</f>
        <v>158970986</v>
      </c>
      <c r="F623" s="229"/>
      <c r="G623" s="229"/>
    </row>
    <row r="624" spans="1:7" s="62" customFormat="1" ht="14.25" thickTop="1" thickBot="1" x14ac:dyDescent="0.25">
      <c r="A624" s="212"/>
      <c r="B624" s="23"/>
      <c r="C624" s="1337"/>
      <c r="D624" s="1341"/>
      <c r="E624" s="1342"/>
      <c r="F624" s="1340"/>
      <c r="G624" s="1340"/>
    </row>
    <row r="625" spans="1:5" ht="26.25" hidden="1" thickBot="1" x14ac:dyDescent="0.25">
      <c r="A625" s="242" t="s">
        <v>1073</v>
      </c>
      <c r="B625" s="248" t="s">
        <v>1074</v>
      </c>
      <c r="C625" s="235" t="s">
        <v>1075</v>
      </c>
      <c r="D625" s="243"/>
      <c r="E625" s="244"/>
    </row>
    <row r="626" spans="1:5" ht="13.5" hidden="1" thickBot="1" x14ac:dyDescent="0.25">
      <c r="A626" s="245" t="s">
        <v>1076</v>
      </c>
      <c r="B626" s="13" t="s">
        <v>1077</v>
      </c>
      <c r="C626" s="29" t="s">
        <v>1075</v>
      </c>
      <c r="D626" s="458"/>
      <c r="E626" s="246"/>
    </row>
    <row r="627" spans="1:5" ht="13.5" hidden="1" thickBot="1" x14ac:dyDescent="0.25">
      <c r="A627" s="245" t="s">
        <v>1078</v>
      </c>
      <c r="B627" s="13" t="s">
        <v>1079</v>
      </c>
      <c r="C627" s="29" t="s">
        <v>1080</v>
      </c>
      <c r="D627" s="458"/>
      <c r="E627" s="246"/>
    </row>
    <row r="628" spans="1:5" ht="13.5" hidden="1" thickBot="1" x14ac:dyDescent="0.25">
      <c r="A628" s="245" t="s">
        <v>1081</v>
      </c>
      <c r="B628" s="13" t="s">
        <v>1082</v>
      </c>
      <c r="C628" s="29" t="s">
        <v>1083</v>
      </c>
      <c r="D628" s="458"/>
      <c r="E628" s="246"/>
    </row>
    <row r="629" spans="1:5" ht="13.5" hidden="1" thickBot="1" x14ac:dyDescent="0.25">
      <c r="A629" s="245" t="s">
        <v>1084</v>
      </c>
      <c r="B629" s="16" t="s">
        <v>1077</v>
      </c>
      <c r="C629" s="29" t="s">
        <v>1085</v>
      </c>
      <c r="D629" s="458"/>
      <c r="E629" s="246"/>
    </row>
    <row r="630" spans="1:5" ht="13.5" hidden="1" thickBot="1" x14ac:dyDescent="0.25">
      <c r="A630" s="245" t="s">
        <v>1086</v>
      </c>
      <c r="B630" s="13" t="s">
        <v>1087</v>
      </c>
      <c r="C630" s="29" t="s">
        <v>1088</v>
      </c>
      <c r="D630" s="458"/>
      <c r="E630" s="246"/>
    </row>
    <row r="631" spans="1:5" ht="13.5" hidden="1" thickBot="1" x14ac:dyDescent="0.25">
      <c r="A631" s="245" t="s">
        <v>1089</v>
      </c>
      <c r="B631" s="16" t="s">
        <v>1090</v>
      </c>
      <c r="C631" s="29" t="s">
        <v>1091</v>
      </c>
      <c r="D631" s="458"/>
      <c r="E631" s="246"/>
    </row>
    <row r="632" spans="1:5" ht="13.5" hidden="1" thickBot="1" x14ac:dyDescent="0.25">
      <c r="A632" s="245" t="s">
        <v>1092</v>
      </c>
      <c r="B632" s="16" t="s">
        <v>1093</v>
      </c>
      <c r="C632" s="29" t="s">
        <v>1091</v>
      </c>
      <c r="D632" s="458"/>
      <c r="E632" s="246"/>
    </row>
    <row r="633" spans="1:5" ht="13.5" hidden="1" thickBot="1" x14ac:dyDescent="0.25">
      <c r="A633" s="245" t="s">
        <v>1094</v>
      </c>
      <c r="B633" s="16" t="s">
        <v>1095</v>
      </c>
      <c r="C633" s="29" t="s">
        <v>1091</v>
      </c>
      <c r="D633" s="458"/>
      <c r="E633" s="246"/>
    </row>
    <row r="634" spans="1:5" ht="13.5" hidden="1" thickBot="1" x14ac:dyDescent="0.25">
      <c r="A634" s="245" t="s">
        <v>756</v>
      </c>
      <c r="B634" s="16" t="s">
        <v>1096</v>
      </c>
      <c r="C634" s="29" t="s">
        <v>1097</v>
      </c>
      <c r="D634" s="458"/>
      <c r="E634" s="246"/>
    </row>
    <row r="635" spans="1:5" ht="13.5" hidden="1" thickBot="1" x14ac:dyDescent="0.25">
      <c r="A635" s="245" t="s">
        <v>75</v>
      </c>
      <c r="B635" s="16" t="s">
        <v>1098</v>
      </c>
      <c r="C635" s="29" t="s">
        <v>1099</v>
      </c>
      <c r="D635" s="458"/>
      <c r="E635" s="246"/>
    </row>
    <row r="636" spans="1:5" ht="13.5" hidden="1" thickBot="1" x14ac:dyDescent="0.25">
      <c r="A636" s="245" t="s">
        <v>78</v>
      </c>
      <c r="B636" s="16" t="s">
        <v>1100</v>
      </c>
      <c r="C636" s="29" t="s">
        <v>1101</v>
      </c>
      <c r="D636" s="458"/>
      <c r="E636" s="246"/>
    </row>
    <row r="637" spans="1:5" ht="13.5" hidden="1" thickBot="1" x14ac:dyDescent="0.25">
      <c r="A637" s="245" t="s">
        <v>81</v>
      </c>
      <c r="B637" s="16" t="s">
        <v>1077</v>
      </c>
      <c r="C637" s="29" t="s">
        <v>1101</v>
      </c>
      <c r="D637" s="458"/>
      <c r="E637" s="246"/>
    </row>
    <row r="638" spans="1:5" ht="13.5" hidden="1" thickBot="1" x14ac:dyDescent="0.25">
      <c r="A638" s="245" t="s">
        <v>84</v>
      </c>
      <c r="B638" s="16" t="s">
        <v>1093</v>
      </c>
      <c r="C638" s="29" t="s">
        <v>1101</v>
      </c>
      <c r="D638" s="458"/>
      <c r="E638" s="246"/>
    </row>
    <row r="639" spans="1:5" ht="13.5" hidden="1" thickBot="1" x14ac:dyDescent="0.25">
      <c r="A639" s="245" t="s">
        <v>87</v>
      </c>
      <c r="B639" s="16" t="s">
        <v>1095</v>
      </c>
      <c r="C639" s="29" t="s">
        <v>1101</v>
      </c>
      <c r="D639" s="458"/>
      <c r="E639" s="246"/>
    </row>
    <row r="640" spans="1:5" ht="13.5" hidden="1" thickBot="1" x14ac:dyDescent="0.25">
      <c r="A640" s="245" t="s">
        <v>90</v>
      </c>
      <c r="B640" s="16" t="s">
        <v>1102</v>
      </c>
      <c r="C640" s="29" t="s">
        <v>1103</v>
      </c>
      <c r="D640" s="458"/>
      <c r="E640" s="246"/>
    </row>
    <row r="641" spans="1:5" ht="13.5" hidden="1" thickBot="1" x14ac:dyDescent="0.25">
      <c r="A641" s="245" t="s">
        <v>93</v>
      </c>
      <c r="B641" s="16" t="s">
        <v>1104</v>
      </c>
      <c r="C641" s="29" t="s">
        <v>1105</v>
      </c>
      <c r="D641" s="458"/>
      <c r="E641" s="246"/>
    </row>
    <row r="642" spans="1:5" ht="13.5" hidden="1" thickBot="1" x14ac:dyDescent="0.25">
      <c r="A642" s="245" t="s">
        <v>96</v>
      </c>
      <c r="B642" s="16" t="s">
        <v>1077</v>
      </c>
      <c r="C642" s="29" t="s">
        <v>1105</v>
      </c>
      <c r="D642" s="458"/>
      <c r="E642" s="246"/>
    </row>
    <row r="643" spans="1:5" ht="13.5" hidden="1" thickBot="1" x14ac:dyDescent="0.25">
      <c r="A643" s="245" t="s">
        <v>99</v>
      </c>
      <c r="B643" s="13" t="s">
        <v>1106</v>
      </c>
      <c r="C643" s="29" t="s">
        <v>1107</v>
      </c>
      <c r="D643" s="458"/>
      <c r="E643" s="246"/>
    </row>
    <row r="644" spans="1:5" ht="13.5" hidden="1" thickBot="1" x14ac:dyDescent="0.25">
      <c r="A644" s="245" t="s">
        <v>102</v>
      </c>
      <c r="B644" s="13" t="s">
        <v>1108</v>
      </c>
      <c r="C644" s="29" t="s">
        <v>1109</v>
      </c>
      <c r="D644" s="18"/>
      <c r="E644" s="246"/>
    </row>
    <row r="645" spans="1:5" ht="13.5" hidden="1" thickBot="1" x14ac:dyDescent="0.25">
      <c r="A645" s="245" t="s">
        <v>1110</v>
      </c>
      <c r="B645" s="13" t="s">
        <v>1111</v>
      </c>
      <c r="C645" s="29" t="s">
        <v>1112</v>
      </c>
      <c r="D645" s="458"/>
      <c r="E645" s="246"/>
    </row>
    <row r="646" spans="1:5" ht="13.5" hidden="1" thickBot="1" x14ac:dyDescent="0.25">
      <c r="A646" s="245" t="s">
        <v>107</v>
      </c>
      <c r="B646" s="13" t="s">
        <v>1113</v>
      </c>
      <c r="C646" s="29" t="s">
        <v>1114</v>
      </c>
      <c r="D646" s="458"/>
      <c r="E646" s="246"/>
    </row>
    <row r="647" spans="1:5" ht="13.5" hidden="1" thickBot="1" x14ac:dyDescent="0.25">
      <c r="A647" s="245" t="s">
        <v>109</v>
      </c>
      <c r="B647" s="13" t="s">
        <v>1115</v>
      </c>
      <c r="C647" s="29" t="s">
        <v>1116</v>
      </c>
      <c r="D647" s="458"/>
      <c r="E647" s="246"/>
    </row>
    <row r="648" spans="1:5" ht="13.5" hidden="1" thickBot="1" x14ac:dyDescent="0.25">
      <c r="A648" s="245" t="s">
        <v>111</v>
      </c>
      <c r="B648" s="13" t="s">
        <v>1117</v>
      </c>
      <c r="C648" s="29" t="s">
        <v>1118</v>
      </c>
      <c r="D648" s="458"/>
      <c r="E648" s="246"/>
    </row>
    <row r="649" spans="1:5" ht="13.5" hidden="1" thickBot="1" x14ac:dyDescent="0.25">
      <c r="A649" s="245" t="s">
        <v>113</v>
      </c>
      <c r="B649" s="13" t="s">
        <v>1119</v>
      </c>
      <c r="C649" s="29" t="s">
        <v>1120</v>
      </c>
      <c r="D649" s="458"/>
      <c r="E649" s="246"/>
    </row>
    <row r="650" spans="1:5" ht="13.5" hidden="1" thickBot="1" x14ac:dyDescent="0.25">
      <c r="A650" s="245" t="s">
        <v>115</v>
      </c>
      <c r="B650" s="459" t="s">
        <v>1121</v>
      </c>
      <c r="C650" s="29" t="s">
        <v>1122</v>
      </c>
      <c r="D650" s="458"/>
      <c r="E650" s="247"/>
    </row>
    <row r="651" spans="1:5" ht="13.5" hidden="1" thickBot="1" x14ac:dyDescent="0.25">
      <c r="A651" s="245" t="s">
        <v>117</v>
      </c>
      <c r="B651" s="459" t="s">
        <v>1123</v>
      </c>
      <c r="C651" s="29" t="s">
        <v>1124</v>
      </c>
      <c r="D651" s="458"/>
      <c r="E651" s="246"/>
    </row>
    <row r="652" spans="1:5" ht="13.5" hidden="1" thickBot="1" x14ac:dyDescent="0.25">
      <c r="A652" s="249" t="s">
        <v>119</v>
      </c>
      <c r="B652" s="250" t="s">
        <v>1125</v>
      </c>
      <c r="C652" s="251" t="s">
        <v>1126</v>
      </c>
      <c r="D652" s="252"/>
      <c r="E652" s="253"/>
    </row>
    <row r="653" spans="1:5" ht="13.5" thickTop="1" x14ac:dyDescent="0.2">
      <c r="A653" s="1332" t="s">
        <v>121</v>
      </c>
      <c r="B653" s="528" t="s">
        <v>1127</v>
      </c>
      <c r="C653" s="490" t="s">
        <v>1128</v>
      </c>
      <c r="D653" s="1333"/>
      <c r="E653" s="1334"/>
    </row>
    <row r="654" spans="1:5" hidden="1" x14ac:dyDescent="0.2">
      <c r="A654" s="1335" t="s">
        <v>123</v>
      </c>
      <c r="B654" s="460" t="s">
        <v>1129</v>
      </c>
      <c r="C654" s="461" t="s">
        <v>1130</v>
      </c>
      <c r="D654" s="241"/>
      <c r="E654" s="649"/>
    </row>
    <row r="655" spans="1:5" hidden="1" x14ac:dyDescent="0.2">
      <c r="A655" s="1335" t="s">
        <v>125</v>
      </c>
      <c r="B655" s="460" t="s">
        <v>1131</v>
      </c>
      <c r="C655" s="461" t="s">
        <v>1132</v>
      </c>
      <c r="D655" s="241"/>
      <c r="E655" s="649"/>
    </row>
    <row r="656" spans="1:5" hidden="1" x14ac:dyDescent="0.2">
      <c r="A656" s="1335" t="s">
        <v>793</v>
      </c>
      <c r="B656" s="460" t="s">
        <v>1133</v>
      </c>
      <c r="C656" s="461" t="s">
        <v>1134</v>
      </c>
      <c r="D656" s="241"/>
      <c r="E656" s="649"/>
    </row>
    <row r="657" spans="1:7" hidden="1" x14ac:dyDescent="0.2">
      <c r="A657" s="1335" t="s">
        <v>129</v>
      </c>
      <c r="B657" s="460" t="s">
        <v>1077</v>
      </c>
      <c r="C657" s="461" t="s">
        <v>1134</v>
      </c>
      <c r="D657" s="241"/>
      <c r="E657" s="649"/>
    </row>
    <row r="658" spans="1:7" ht="25.5" hidden="1" x14ac:dyDescent="0.2">
      <c r="A658" s="1335" t="s">
        <v>131</v>
      </c>
      <c r="B658" s="460" t="s">
        <v>1135</v>
      </c>
      <c r="C658" s="461" t="s">
        <v>1136</v>
      </c>
      <c r="D658" s="241"/>
      <c r="E658" s="1327"/>
    </row>
    <row r="659" spans="1:7" hidden="1" x14ac:dyDescent="0.2">
      <c r="A659" s="1335" t="s">
        <v>133</v>
      </c>
      <c r="B659" s="460" t="s">
        <v>1137</v>
      </c>
      <c r="C659" s="461" t="s">
        <v>1138</v>
      </c>
      <c r="D659" s="241"/>
      <c r="E659" s="1327"/>
    </row>
    <row r="660" spans="1:7" hidden="1" x14ac:dyDescent="0.2">
      <c r="A660" s="1335" t="s">
        <v>135</v>
      </c>
      <c r="B660" s="460" t="s">
        <v>1077</v>
      </c>
      <c r="C660" s="461" t="s">
        <v>1138</v>
      </c>
      <c r="D660" s="241"/>
      <c r="E660" s="1327"/>
    </row>
    <row r="661" spans="1:7" x14ac:dyDescent="0.2">
      <c r="A661" s="648" t="s">
        <v>137</v>
      </c>
      <c r="B661" s="399" t="s">
        <v>1139</v>
      </c>
      <c r="C661" s="237" t="s">
        <v>1140</v>
      </c>
      <c r="D661" s="241"/>
      <c r="E661" s="1327"/>
    </row>
    <row r="662" spans="1:7" x14ac:dyDescent="0.2">
      <c r="A662" s="648" t="s">
        <v>142</v>
      </c>
      <c r="B662" s="399" t="s">
        <v>1141</v>
      </c>
      <c r="C662" s="237" t="s">
        <v>1142</v>
      </c>
      <c r="D662" s="462"/>
      <c r="E662" s="1336"/>
    </row>
    <row r="663" spans="1:7" x14ac:dyDescent="0.2">
      <c r="A663" s="648" t="s">
        <v>144</v>
      </c>
      <c r="B663" s="399" t="s">
        <v>1143</v>
      </c>
      <c r="C663" s="237" t="s">
        <v>1144</v>
      </c>
      <c r="D663" s="462"/>
      <c r="E663" s="1336"/>
    </row>
    <row r="664" spans="1:7" s="230" customFormat="1" ht="27.75" customHeight="1" thickBot="1" x14ac:dyDescent="0.25">
      <c r="A664" s="650" t="s">
        <v>146</v>
      </c>
      <c r="B664" s="542" t="s">
        <v>1145</v>
      </c>
      <c r="C664" s="501" t="s">
        <v>1146</v>
      </c>
      <c r="D664" s="502">
        <v>0</v>
      </c>
      <c r="E664" s="503">
        <v>0</v>
      </c>
      <c r="F664" s="229"/>
      <c r="G664" s="229"/>
    </row>
    <row r="665" spans="1:7" s="62" customFormat="1" ht="14.25" thickTop="1" thickBot="1" x14ac:dyDescent="0.25">
      <c r="A665" s="212"/>
      <c r="B665" s="23"/>
      <c r="C665" s="1337"/>
      <c r="D665" s="1338"/>
      <c r="E665" s="1339"/>
      <c r="F665" s="1340"/>
      <c r="G665" s="1340"/>
    </row>
    <row r="666" spans="1:7" ht="26.25" customHeight="1" thickTop="1" thickBot="1" x14ac:dyDescent="0.25">
      <c r="A666" s="651">
        <v>278</v>
      </c>
      <c r="B666" s="652" t="s">
        <v>1515</v>
      </c>
      <c r="C666" s="652" t="s">
        <v>1147</v>
      </c>
      <c r="D666" s="653">
        <f>SUM(D623+D664)</f>
        <v>146549249</v>
      </c>
      <c r="E666" s="654">
        <f>SUM(E623+E664)</f>
        <v>158970986</v>
      </c>
    </row>
    <row r="667" spans="1:7" ht="13.5" thickTop="1" x14ac:dyDescent="0.2"/>
  </sheetData>
  <mergeCells count="6">
    <mergeCell ref="A1:E1"/>
    <mergeCell ref="D2:D3"/>
    <mergeCell ref="E2:E3"/>
    <mergeCell ref="A2:A3"/>
    <mergeCell ref="B2:B3"/>
    <mergeCell ref="C2:C3"/>
  </mergeCells>
  <pageMargins left="0.23622047244094491" right="0.23622047244094491" top="0.18" bottom="0.15748031496062992" header="0.34" footer="0.19685039370078741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7"/>
  <sheetViews>
    <sheetView showGridLines="0" topLeftCell="A213" workbookViewId="0">
      <selection activeCell="F261" sqref="F261"/>
    </sheetView>
  </sheetViews>
  <sheetFormatPr defaultRowHeight="12.75" x14ac:dyDescent="0.2"/>
  <cols>
    <col min="1" max="1" width="4.85546875" style="24" customWidth="1"/>
    <col min="2" max="2" width="63.28515625" style="22" customWidth="1"/>
    <col min="3" max="3" width="8.5703125" style="25" customWidth="1"/>
    <col min="4" max="4" width="16.140625" style="19" customWidth="1"/>
    <col min="5" max="5" width="16.140625" style="23" customWidth="1"/>
    <col min="6" max="6" width="17.85546875" style="76" customWidth="1"/>
    <col min="7" max="7" width="11.7109375" style="76" customWidth="1"/>
    <col min="8" max="8" width="18" customWidth="1"/>
    <col min="9" max="17" width="11.7109375" customWidth="1"/>
  </cols>
  <sheetData>
    <row r="1" spans="1:5" ht="29.45" customHeight="1" thickTop="1" x14ac:dyDescent="0.2">
      <c r="A1" s="1564" t="s">
        <v>35</v>
      </c>
      <c r="B1" s="1565"/>
      <c r="C1" s="1565"/>
      <c r="D1" s="1565"/>
      <c r="E1" s="1566"/>
    </row>
    <row r="2" spans="1:5" ht="38.1" customHeight="1" x14ac:dyDescent="0.2">
      <c r="A2" s="1567" t="s">
        <v>48</v>
      </c>
      <c r="B2" s="1569" t="s">
        <v>49</v>
      </c>
      <c r="C2" s="1571" t="s">
        <v>50</v>
      </c>
      <c r="D2" s="1573" t="s">
        <v>53</v>
      </c>
      <c r="E2" s="1575" t="s">
        <v>2</v>
      </c>
    </row>
    <row r="3" spans="1:5" ht="38.1" customHeight="1" thickBot="1" x14ac:dyDescent="0.25">
      <c r="A3" s="1568"/>
      <c r="B3" s="1570"/>
      <c r="C3" s="1572"/>
      <c r="D3" s="1574"/>
      <c r="E3" s="1576"/>
    </row>
    <row r="4" spans="1:5" hidden="1" x14ac:dyDescent="0.2">
      <c r="A4" s="1244">
        <v>1</v>
      </c>
      <c r="B4" s="1245" t="s">
        <v>55</v>
      </c>
      <c r="C4" s="1246" t="s">
        <v>56</v>
      </c>
      <c r="D4" s="1247"/>
      <c r="E4" s="1248"/>
    </row>
    <row r="5" spans="1:5" ht="26.1" hidden="1" customHeight="1" x14ac:dyDescent="0.2">
      <c r="A5" s="20">
        <v>2</v>
      </c>
      <c r="B5" s="403" t="s">
        <v>57</v>
      </c>
      <c r="C5" s="404" t="s">
        <v>58</v>
      </c>
      <c r="D5" s="6"/>
      <c r="E5" s="226"/>
    </row>
    <row r="6" spans="1:5" ht="25.5" hidden="1" x14ac:dyDescent="0.2">
      <c r="A6" s="20">
        <v>3</v>
      </c>
      <c r="B6" s="405" t="s">
        <v>59</v>
      </c>
      <c r="C6" s="404" t="s">
        <v>60</v>
      </c>
      <c r="D6" s="6"/>
      <c r="E6" s="226"/>
    </row>
    <row r="7" spans="1:5" hidden="1" x14ac:dyDescent="0.2">
      <c r="A7" s="20">
        <v>4</v>
      </c>
      <c r="B7" s="403" t="s">
        <v>61</v>
      </c>
      <c r="C7" s="404" t="s">
        <v>62</v>
      </c>
      <c r="D7" s="6"/>
      <c r="E7" s="226"/>
    </row>
    <row r="8" spans="1:5" ht="26.1" hidden="1" customHeight="1" x14ac:dyDescent="0.2">
      <c r="A8" s="20">
        <v>5</v>
      </c>
      <c r="B8" s="405" t="s">
        <v>63</v>
      </c>
      <c r="C8" s="404" t="s">
        <v>64</v>
      </c>
      <c r="D8" s="6"/>
      <c r="E8" s="226"/>
    </row>
    <row r="9" spans="1:5" hidden="1" x14ac:dyDescent="0.2">
      <c r="A9" s="1249">
        <v>6</v>
      </c>
      <c r="B9" s="1250" t="s">
        <v>65</v>
      </c>
      <c r="C9" s="1251" t="s">
        <v>66</v>
      </c>
      <c r="D9" s="1252"/>
      <c r="E9" s="1253"/>
    </row>
    <row r="10" spans="1:5" ht="13.5" thickTop="1" x14ac:dyDescent="0.2">
      <c r="A10" s="619">
        <v>7</v>
      </c>
      <c r="B10" s="620" t="s">
        <v>1733</v>
      </c>
      <c r="C10" s="1254" t="s">
        <v>68</v>
      </c>
      <c r="D10" s="1255"/>
      <c r="E10" s="1256"/>
    </row>
    <row r="11" spans="1:5" x14ac:dyDescent="0.2">
      <c r="A11" s="615">
        <v>8</v>
      </c>
      <c r="B11" s="330" t="s">
        <v>69</v>
      </c>
      <c r="C11" s="406" t="s">
        <v>70</v>
      </c>
      <c r="D11" s="408"/>
      <c r="E11" s="630"/>
    </row>
    <row r="12" spans="1:5" ht="25.5" x14ac:dyDescent="0.2">
      <c r="A12" s="615">
        <v>9</v>
      </c>
      <c r="B12" s="330" t="s">
        <v>71</v>
      </c>
      <c r="C12" s="406" t="s">
        <v>72</v>
      </c>
      <c r="D12" s="408"/>
      <c r="E12" s="630"/>
    </row>
    <row r="13" spans="1:5" ht="25.5" x14ac:dyDescent="0.2">
      <c r="A13" s="615">
        <v>10</v>
      </c>
      <c r="B13" s="327" t="s">
        <v>1734</v>
      </c>
      <c r="C13" s="406" t="s">
        <v>74</v>
      </c>
      <c r="D13" s="407"/>
      <c r="E13" s="631"/>
    </row>
    <row r="14" spans="1:5" hidden="1" x14ac:dyDescent="0.2">
      <c r="A14" s="1257" t="s">
        <v>75</v>
      </c>
      <c r="B14" s="409" t="s">
        <v>76</v>
      </c>
      <c r="C14" s="410" t="s">
        <v>77</v>
      </c>
      <c r="D14" s="7"/>
      <c r="E14" s="1258"/>
    </row>
    <row r="15" spans="1:5" hidden="1" x14ac:dyDescent="0.2">
      <c r="A15" s="1257" t="s">
        <v>78</v>
      </c>
      <c r="B15" s="409" t="s">
        <v>79</v>
      </c>
      <c r="C15" s="410" t="s">
        <v>80</v>
      </c>
      <c r="D15" s="7"/>
      <c r="E15" s="1258"/>
    </row>
    <row r="16" spans="1:5" ht="25.5" hidden="1" x14ac:dyDescent="0.2">
      <c r="A16" s="1257" t="s">
        <v>81</v>
      </c>
      <c r="B16" s="409" t="s">
        <v>82</v>
      </c>
      <c r="C16" s="410" t="s">
        <v>83</v>
      </c>
      <c r="D16" s="7"/>
      <c r="E16" s="1258"/>
    </row>
    <row r="17" spans="1:5" hidden="1" x14ac:dyDescent="0.2">
      <c r="A17" s="1257" t="s">
        <v>84</v>
      </c>
      <c r="B17" s="409" t="s">
        <v>85</v>
      </c>
      <c r="C17" s="410" t="s">
        <v>86</v>
      </c>
      <c r="D17" s="7"/>
      <c r="E17" s="1258"/>
    </row>
    <row r="18" spans="1:5" hidden="1" x14ac:dyDescent="0.2">
      <c r="A18" s="1257" t="s">
        <v>87</v>
      </c>
      <c r="B18" s="409" t="s">
        <v>88</v>
      </c>
      <c r="C18" s="410" t="s">
        <v>89</v>
      </c>
      <c r="D18" s="7"/>
      <c r="E18" s="1258"/>
    </row>
    <row r="19" spans="1:5" hidden="1" x14ac:dyDescent="0.2">
      <c r="A19" s="1257" t="s">
        <v>90</v>
      </c>
      <c r="B19" s="409" t="s">
        <v>91</v>
      </c>
      <c r="C19" s="410" t="s">
        <v>92</v>
      </c>
      <c r="D19" s="7"/>
      <c r="E19" s="1258"/>
    </row>
    <row r="20" spans="1:5" hidden="1" x14ac:dyDescent="0.2">
      <c r="A20" s="1257" t="s">
        <v>93</v>
      </c>
      <c r="B20" s="409" t="s">
        <v>94</v>
      </c>
      <c r="C20" s="410" t="s">
        <v>95</v>
      </c>
      <c r="D20" s="7"/>
      <c r="E20" s="1258"/>
    </row>
    <row r="21" spans="1:5" hidden="1" x14ac:dyDescent="0.2">
      <c r="A21" s="1257" t="s">
        <v>96</v>
      </c>
      <c r="B21" s="409" t="s">
        <v>97</v>
      </c>
      <c r="C21" s="410" t="s">
        <v>98</v>
      </c>
      <c r="D21" s="7"/>
      <c r="E21" s="1258"/>
    </row>
    <row r="22" spans="1:5" hidden="1" x14ac:dyDescent="0.2">
      <c r="A22" s="1257" t="s">
        <v>99</v>
      </c>
      <c r="B22" s="409" t="s">
        <v>100</v>
      </c>
      <c r="C22" s="410" t="s">
        <v>101</v>
      </c>
      <c r="D22" s="7"/>
      <c r="E22" s="1258"/>
    </row>
    <row r="23" spans="1:5" hidden="1" x14ac:dyDescent="0.2">
      <c r="A23" s="1257" t="s">
        <v>102</v>
      </c>
      <c r="B23" s="409" t="s">
        <v>103</v>
      </c>
      <c r="C23" s="410" t="s">
        <v>104</v>
      </c>
      <c r="D23" s="7"/>
      <c r="E23" s="1258"/>
    </row>
    <row r="24" spans="1:5" ht="25.5" x14ac:dyDescent="0.2">
      <c r="A24" s="615">
        <v>21</v>
      </c>
      <c r="B24" s="327" t="s">
        <v>1445</v>
      </c>
      <c r="C24" s="406" t="s">
        <v>106</v>
      </c>
      <c r="D24" s="407"/>
      <c r="E24" s="631"/>
    </row>
    <row r="25" spans="1:5" hidden="1" x14ac:dyDescent="0.2">
      <c r="A25" s="1257" t="s">
        <v>107</v>
      </c>
      <c r="B25" s="409" t="s">
        <v>76</v>
      </c>
      <c r="C25" s="410" t="s">
        <v>108</v>
      </c>
      <c r="D25" s="7"/>
      <c r="E25" s="1258"/>
    </row>
    <row r="26" spans="1:5" hidden="1" x14ac:dyDescent="0.2">
      <c r="A26" s="1257" t="s">
        <v>109</v>
      </c>
      <c r="B26" s="409" t="s">
        <v>79</v>
      </c>
      <c r="C26" s="410" t="s">
        <v>110</v>
      </c>
      <c r="D26" s="7"/>
      <c r="E26" s="1258"/>
    </row>
    <row r="27" spans="1:5" ht="25.5" hidden="1" x14ac:dyDescent="0.2">
      <c r="A27" s="1257" t="s">
        <v>111</v>
      </c>
      <c r="B27" s="409" t="s">
        <v>82</v>
      </c>
      <c r="C27" s="410" t="s">
        <v>112</v>
      </c>
      <c r="D27" s="7"/>
      <c r="E27" s="1258"/>
    </row>
    <row r="28" spans="1:5" hidden="1" x14ac:dyDescent="0.2">
      <c r="A28" s="1257" t="s">
        <v>113</v>
      </c>
      <c r="B28" s="409" t="s">
        <v>85</v>
      </c>
      <c r="C28" s="410" t="s">
        <v>114</v>
      </c>
      <c r="D28" s="7"/>
      <c r="E28" s="1258"/>
    </row>
    <row r="29" spans="1:5" hidden="1" x14ac:dyDescent="0.2">
      <c r="A29" s="1257" t="s">
        <v>115</v>
      </c>
      <c r="B29" s="409" t="s">
        <v>88</v>
      </c>
      <c r="C29" s="410" t="s">
        <v>116</v>
      </c>
      <c r="D29" s="7"/>
      <c r="E29" s="1258"/>
    </row>
    <row r="30" spans="1:5" hidden="1" x14ac:dyDescent="0.2">
      <c r="A30" s="1257" t="s">
        <v>117</v>
      </c>
      <c r="B30" s="409" t="s">
        <v>91</v>
      </c>
      <c r="C30" s="410" t="s">
        <v>118</v>
      </c>
      <c r="D30" s="7"/>
      <c r="E30" s="1258"/>
    </row>
    <row r="31" spans="1:5" hidden="1" x14ac:dyDescent="0.2">
      <c r="A31" s="1257" t="s">
        <v>119</v>
      </c>
      <c r="B31" s="409" t="s">
        <v>94</v>
      </c>
      <c r="C31" s="410" t="s">
        <v>120</v>
      </c>
      <c r="D31" s="7"/>
      <c r="E31" s="1258"/>
    </row>
    <row r="32" spans="1:5" hidden="1" x14ac:dyDescent="0.2">
      <c r="A32" s="1257" t="s">
        <v>121</v>
      </c>
      <c r="B32" s="409" t="s">
        <v>97</v>
      </c>
      <c r="C32" s="410" t="s">
        <v>122</v>
      </c>
      <c r="D32" s="7"/>
      <c r="E32" s="1258"/>
    </row>
    <row r="33" spans="1:7" hidden="1" x14ac:dyDescent="0.2">
      <c r="A33" s="1257" t="s">
        <v>123</v>
      </c>
      <c r="B33" s="409" t="s">
        <v>100</v>
      </c>
      <c r="C33" s="410" t="s">
        <v>124</v>
      </c>
      <c r="D33" s="7"/>
      <c r="E33" s="1258"/>
    </row>
    <row r="34" spans="1:7" hidden="1" x14ac:dyDescent="0.2">
      <c r="A34" s="1257" t="s">
        <v>125</v>
      </c>
      <c r="B34" s="409" t="s">
        <v>103</v>
      </c>
      <c r="C34" s="410" t="s">
        <v>126</v>
      </c>
      <c r="D34" s="7"/>
      <c r="E34" s="1258"/>
    </row>
    <row r="35" spans="1:7" ht="25.5" x14ac:dyDescent="0.2">
      <c r="A35" s="615">
        <v>32</v>
      </c>
      <c r="B35" s="327" t="s">
        <v>1446</v>
      </c>
      <c r="C35" s="406" t="s">
        <v>128</v>
      </c>
      <c r="D35" s="407"/>
      <c r="E35" s="631"/>
    </row>
    <row r="36" spans="1:7" hidden="1" x14ac:dyDescent="0.2">
      <c r="A36" s="1257" t="s">
        <v>129</v>
      </c>
      <c r="B36" s="409" t="s">
        <v>76</v>
      </c>
      <c r="C36" s="410" t="s">
        <v>130</v>
      </c>
      <c r="D36" s="7"/>
      <c r="E36" s="1258"/>
    </row>
    <row r="37" spans="1:7" hidden="1" x14ac:dyDescent="0.2">
      <c r="A37" s="1257" t="s">
        <v>131</v>
      </c>
      <c r="B37" s="409" t="s">
        <v>79</v>
      </c>
      <c r="C37" s="410" t="s">
        <v>132</v>
      </c>
      <c r="D37" s="7"/>
      <c r="E37" s="1258"/>
    </row>
    <row r="38" spans="1:7" ht="25.5" hidden="1" x14ac:dyDescent="0.2">
      <c r="A38" s="1257" t="s">
        <v>133</v>
      </c>
      <c r="B38" s="409" t="s">
        <v>82</v>
      </c>
      <c r="C38" s="410" t="s">
        <v>134</v>
      </c>
      <c r="D38" s="7"/>
      <c r="E38" s="1258"/>
    </row>
    <row r="39" spans="1:7" hidden="1" x14ac:dyDescent="0.2">
      <c r="A39" s="1257" t="s">
        <v>135</v>
      </c>
      <c r="B39" s="409" t="s">
        <v>85</v>
      </c>
      <c r="C39" s="410" t="s">
        <v>136</v>
      </c>
      <c r="D39" s="7"/>
      <c r="E39" s="1258"/>
    </row>
    <row r="40" spans="1:7" hidden="1" x14ac:dyDescent="0.2">
      <c r="A40" s="1257" t="s">
        <v>137</v>
      </c>
      <c r="B40" s="409" t="s">
        <v>88</v>
      </c>
      <c r="C40" s="410" t="s">
        <v>138</v>
      </c>
      <c r="D40" s="7"/>
      <c r="E40" s="1258"/>
    </row>
    <row r="41" spans="1:7" hidden="1" x14ac:dyDescent="0.2">
      <c r="A41" s="1257"/>
      <c r="B41" s="411" t="s">
        <v>139</v>
      </c>
      <c r="C41" s="410"/>
      <c r="D41" s="7"/>
      <c r="E41" s="1258"/>
    </row>
    <row r="42" spans="1:7" hidden="1" x14ac:dyDescent="0.2">
      <c r="A42" s="1257"/>
      <c r="B42" s="411" t="s">
        <v>140</v>
      </c>
      <c r="C42" s="410"/>
      <c r="D42" s="7"/>
      <c r="E42" s="1258"/>
    </row>
    <row r="43" spans="1:7" hidden="1" x14ac:dyDescent="0.2">
      <c r="A43" s="1257"/>
      <c r="B43" s="411" t="s">
        <v>141</v>
      </c>
      <c r="C43" s="410"/>
      <c r="D43" s="7"/>
      <c r="E43" s="1258"/>
    </row>
    <row r="44" spans="1:7" hidden="1" x14ac:dyDescent="0.2">
      <c r="A44" s="1257" t="s">
        <v>142</v>
      </c>
      <c r="B44" s="409" t="s">
        <v>91</v>
      </c>
      <c r="C44" s="410" t="s">
        <v>143</v>
      </c>
      <c r="D44" s="7"/>
      <c r="E44" s="1258"/>
    </row>
    <row r="45" spans="1:7" hidden="1" x14ac:dyDescent="0.2">
      <c r="A45" s="1257" t="s">
        <v>144</v>
      </c>
      <c r="B45" s="409" t="s">
        <v>94</v>
      </c>
      <c r="C45" s="410" t="s">
        <v>145</v>
      </c>
      <c r="D45" s="7"/>
      <c r="E45" s="1258"/>
    </row>
    <row r="46" spans="1:7" s="258" customFormat="1" ht="26.45" hidden="1" customHeight="1" x14ac:dyDescent="0.2">
      <c r="A46" s="1257" t="s">
        <v>146</v>
      </c>
      <c r="B46" s="409" t="s">
        <v>97</v>
      </c>
      <c r="C46" s="410" t="s">
        <v>147</v>
      </c>
      <c r="D46" s="7"/>
      <c r="E46" s="1258"/>
      <c r="F46" s="257"/>
      <c r="G46" s="257"/>
    </row>
    <row r="47" spans="1:7" s="82" customFormat="1" hidden="1" x14ac:dyDescent="0.2">
      <c r="A47" s="1257" t="s">
        <v>148</v>
      </c>
      <c r="B47" s="409" t="s">
        <v>100</v>
      </c>
      <c r="C47" s="410" t="s">
        <v>149</v>
      </c>
      <c r="D47" s="7"/>
      <c r="E47" s="1258"/>
      <c r="F47" s="77"/>
      <c r="G47" s="77"/>
    </row>
    <row r="48" spans="1:7" hidden="1" x14ac:dyDescent="0.2">
      <c r="A48" s="1257" t="s">
        <v>150</v>
      </c>
      <c r="B48" s="409" t="s">
        <v>103</v>
      </c>
      <c r="C48" s="410" t="s">
        <v>151</v>
      </c>
      <c r="D48" s="7"/>
      <c r="E48" s="1258"/>
    </row>
    <row r="49" spans="1:5" ht="27" customHeight="1" thickBot="1" x14ac:dyDescent="0.25">
      <c r="A49" s="610">
        <v>43</v>
      </c>
      <c r="B49" s="581" t="s">
        <v>152</v>
      </c>
      <c r="C49" s="1259" t="s">
        <v>153</v>
      </c>
      <c r="D49" s="583">
        <v>0</v>
      </c>
      <c r="E49" s="584">
        <v>0</v>
      </c>
    </row>
    <row r="50" spans="1:5" ht="14.25" thickTop="1" thickBot="1" x14ac:dyDescent="0.25">
      <c r="A50" s="55"/>
      <c r="B50" s="48"/>
      <c r="C50" s="56"/>
      <c r="D50" s="26"/>
      <c r="E50" s="57"/>
    </row>
    <row r="51" spans="1:5" ht="13.5" thickTop="1" x14ac:dyDescent="0.2">
      <c r="A51" s="619" t="s">
        <v>154</v>
      </c>
      <c r="B51" s="620" t="s">
        <v>155</v>
      </c>
      <c r="C51" s="1463" t="s">
        <v>156</v>
      </c>
      <c r="D51" s="592"/>
      <c r="E51" s="622"/>
    </row>
    <row r="52" spans="1:5" ht="25.5" x14ac:dyDescent="0.2">
      <c r="A52" s="598" t="s">
        <v>157</v>
      </c>
      <c r="B52" s="330" t="s">
        <v>158</v>
      </c>
      <c r="C52" s="406" t="s">
        <v>159</v>
      </c>
      <c r="D52" s="361"/>
      <c r="E52" s="575"/>
    </row>
    <row r="53" spans="1:5" ht="25.5" x14ac:dyDescent="0.2">
      <c r="A53" s="598" t="s">
        <v>160</v>
      </c>
      <c r="B53" s="327" t="s">
        <v>1447</v>
      </c>
      <c r="C53" s="406" t="s">
        <v>162</v>
      </c>
      <c r="D53" s="367"/>
      <c r="E53" s="596"/>
    </row>
    <row r="54" spans="1:5" hidden="1" x14ac:dyDescent="0.2">
      <c r="A54" s="1257" t="s">
        <v>163</v>
      </c>
      <c r="B54" s="409" t="s">
        <v>76</v>
      </c>
      <c r="C54" s="1464" t="s">
        <v>164</v>
      </c>
      <c r="D54" s="7"/>
      <c r="E54" s="1258"/>
    </row>
    <row r="55" spans="1:5" hidden="1" x14ac:dyDescent="0.2">
      <c r="A55" s="1257" t="s">
        <v>165</v>
      </c>
      <c r="B55" s="409" t="s">
        <v>79</v>
      </c>
      <c r="C55" s="1464" t="s">
        <v>166</v>
      </c>
      <c r="D55" s="7"/>
      <c r="E55" s="1258"/>
    </row>
    <row r="56" spans="1:5" ht="25.5" hidden="1" x14ac:dyDescent="0.2">
      <c r="A56" s="1257" t="s">
        <v>167</v>
      </c>
      <c r="B56" s="409" t="s">
        <v>82</v>
      </c>
      <c r="C56" s="1464" t="s">
        <v>168</v>
      </c>
      <c r="D56" s="7"/>
      <c r="E56" s="1258"/>
    </row>
    <row r="57" spans="1:5" hidden="1" x14ac:dyDescent="0.2">
      <c r="A57" s="1257" t="s">
        <v>169</v>
      </c>
      <c r="B57" s="409" t="s">
        <v>85</v>
      </c>
      <c r="C57" s="1464" t="s">
        <v>170</v>
      </c>
      <c r="D57" s="7"/>
      <c r="E57" s="1258"/>
    </row>
    <row r="58" spans="1:5" hidden="1" x14ac:dyDescent="0.2">
      <c r="A58" s="1257" t="s">
        <v>171</v>
      </c>
      <c r="B58" s="409" t="s">
        <v>88</v>
      </c>
      <c r="C58" s="1464" t="s">
        <v>172</v>
      </c>
      <c r="D58" s="7"/>
      <c r="E58" s="1258"/>
    </row>
    <row r="59" spans="1:5" hidden="1" x14ac:dyDescent="0.2">
      <c r="A59" s="1257" t="s">
        <v>173</v>
      </c>
      <c r="B59" s="409" t="s">
        <v>91</v>
      </c>
      <c r="C59" s="1464" t="s">
        <v>174</v>
      </c>
      <c r="D59" s="7"/>
      <c r="E59" s="1258"/>
    </row>
    <row r="60" spans="1:5" hidden="1" x14ac:dyDescent="0.2">
      <c r="A60" s="1257" t="s">
        <v>175</v>
      </c>
      <c r="B60" s="409" t="s">
        <v>94</v>
      </c>
      <c r="C60" s="1464" t="s">
        <v>176</v>
      </c>
      <c r="D60" s="7"/>
      <c r="E60" s="1258"/>
    </row>
    <row r="61" spans="1:5" hidden="1" x14ac:dyDescent="0.2">
      <c r="A61" s="1257" t="s">
        <v>177</v>
      </c>
      <c r="B61" s="409" t="s">
        <v>97</v>
      </c>
      <c r="C61" s="1464" t="s">
        <v>178</v>
      </c>
      <c r="D61" s="7"/>
      <c r="E61" s="1258"/>
    </row>
    <row r="62" spans="1:5" hidden="1" x14ac:dyDescent="0.2">
      <c r="A62" s="1257" t="s">
        <v>179</v>
      </c>
      <c r="B62" s="409" t="s">
        <v>100</v>
      </c>
      <c r="C62" s="1464" t="s">
        <v>180</v>
      </c>
      <c r="D62" s="7"/>
      <c r="E62" s="1258"/>
    </row>
    <row r="63" spans="1:5" hidden="1" x14ac:dyDescent="0.2">
      <c r="A63" s="1257" t="s">
        <v>181</v>
      </c>
      <c r="B63" s="409" t="s">
        <v>103</v>
      </c>
      <c r="C63" s="1464" t="s">
        <v>182</v>
      </c>
      <c r="D63" s="7"/>
      <c r="E63" s="1258"/>
    </row>
    <row r="64" spans="1:5" ht="25.5" x14ac:dyDescent="0.2">
      <c r="A64" s="615">
        <v>57</v>
      </c>
      <c r="B64" s="327" t="s">
        <v>1448</v>
      </c>
      <c r="C64" s="406" t="s">
        <v>184</v>
      </c>
      <c r="D64" s="367"/>
      <c r="E64" s="596"/>
    </row>
    <row r="65" spans="1:7" s="82" customFormat="1" hidden="1" x14ac:dyDescent="0.2">
      <c r="A65" s="614" t="s">
        <v>185</v>
      </c>
      <c r="B65" s="336" t="s">
        <v>76</v>
      </c>
      <c r="C65" s="1465" t="s">
        <v>186</v>
      </c>
      <c r="D65" s="338"/>
      <c r="E65" s="623"/>
      <c r="F65" s="77"/>
      <c r="G65" s="77"/>
    </row>
    <row r="66" spans="1:7" s="82" customFormat="1" hidden="1" x14ac:dyDescent="0.2">
      <c r="A66" s="614" t="s">
        <v>187</v>
      </c>
      <c r="B66" s="336" t="s">
        <v>79</v>
      </c>
      <c r="C66" s="1465" t="s">
        <v>188</v>
      </c>
      <c r="D66" s="338"/>
      <c r="E66" s="623"/>
      <c r="F66" s="77"/>
      <c r="G66" s="77"/>
    </row>
    <row r="67" spans="1:7" s="82" customFormat="1" ht="25.5" hidden="1" x14ac:dyDescent="0.2">
      <c r="A67" s="614" t="s">
        <v>189</v>
      </c>
      <c r="B67" s="336" t="s">
        <v>82</v>
      </c>
      <c r="C67" s="1465" t="s">
        <v>190</v>
      </c>
      <c r="D67" s="338"/>
      <c r="E67" s="623"/>
      <c r="F67" s="77"/>
      <c r="G67" s="77"/>
    </row>
    <row r="68" spans="1:7" s="82" customFormat="1" hidden="1" x14ac:dyDescent="0.2">
      <c r="A68" s="614" t="s">
        <v>191</v>
      </c>
      <c r="B68" s="336" t="s">
        <v>85</v>
      </c>
      <c r="C68" s="1465" t="s">
        <v>192</v>
      </c>
      <c r="D68" s="338"/>
      <c r="E68" s="623"/>
      <c r="F68" s="77"/>
      <c r="G68" s="77"/>
    </row>
    <row r="69" spans="1:7" s="82" customFormat="1" hidden="1" x14ac:dyDescent="0.2">
      <c r="A69" s="614" t="s">
        <v>193</v>
      </c>
      <c r="B69" s="336" t="s">
        <v>88</v>
      </c>
      <c r="C69" s="1465" t="s">
        <v>194</v>
      </c>
      <c r="D69" s="338"/>
      <c r="E69" s="623"/>
      <c r="F69" s="77"/>
      <c r="G69" s="77"/>
    </row>
    <row r="70" spans="1:7" s="82" customFormat="1" hidden="1" x14ac:dyDescent="0.2">
      <c r="A70" s="614" t="s">
        <v>195</v>
      </c>
      <c r="B70" s="336" t="s">
        <v>91</v>
      </c>
      <c r="C70" s="1465" t="s">
        <v>196</v>
      </c>
      <c r="D70" s="338"/>
      <c r="E70" s="623"/>
      <c r="F70" s="77"/>
      <c r="G70" s="77"/>
    </row>
    <row r="71" spans="1:7" s="82" customFormat="1" hidden="1" x14ac:dyDescent="0.2">
      <c r="A71" s="614" t="s">
        <v>197</v>
      </c>
      <c r="B71" s="336" t="s">
        <v>94</v>
      </c>
      <c r="C71" s="1465" t="s">
        <v>198</v>
      </c>
      <c r="D71" s="338"/>
      <c r="E71" s="623"/>
      <c r="F71" s="77"/>
      <c r="G71" s="77"/>
    </row>
    <row r="72" spans="1:7" s="82" customFormat="1" hidden="1" x14ac:dyDescent="0.2">
      <c r="A72" s="614" t="s">
        <v>199</v>
      </c>
      <c r="B72" s="336" t="s">
        <v>97</v>
      </c>
      <c r="C72" s="1465" t="s">
        <v>200</v>
      </c>
      <c r="D72" s="338"/>
      <c r="E72" s="623"/>
      <c r="F72" s="77"/>
      <c r="G72" s="77"/>
    </row>
    <row r="73" spans="1:7" s="82" customFormat="1" hidden="1" x14ac:dyDescent="0.2">
      <c r="A73" s="614" t="s">
        <v>201</v>
      </c>
      <c r="B73" s="336" t="s">
        <v>100</v>
      </c>
      <c r="C73" s="1465" t="s">
        <v>202</v>
      </c>
      <c r="D73" s="338"/>
      <c r="E73" s="623"/>
      <c r="F73" s="77"/>
      <c r="G73" s="77"/>
    </row>
    <row r="74" spans="1:7" s="82" customFormat="1" hidden="1" x14ac:dyDescent="0.2">
      <c r="A74" s="614" t="s">
        <v>203</v>
      </c>
      <c r="B74" s="336" t="s">
        <v>103</v>
      </c>
      <c r="C74" s="1465" t="s">
        <v>204</v>
      </c>
      <c r="D74" s="338"/>
      <c r="E74" s="623"/>
      <c r="F74" s="77"/>
      <c r="G74" s="77"/>
    </row>
    <row r="75" spans="1:7" ht="25.5" x14ac:dyDescent="0.2">
      <c r="A75" s="615">
        <v>68</v>
      </c>
      <c r="B75" s="327" t="s">
        <v>1449</v>
      </c>
      <c r="C75" s="406" t="s">
        <v>206</v>
      </c>
      <c r="D75" s="367"/>
      <c r="E75" s="596"/>
    </row>
    <row r="76" spans="1:7" s="82" customFormat="1" hidden="1" x14ac:dyDescent="0.2">
      <c r="A76" s="614" t="s">
        <v>207</v>
      </c>
      <c r="B76" s="336" t="s">
        <v>76</v>
      </c>
      <c r="C76" s="463" t="s">
        <v>208</v>
      </c>
      <c r="D76" s="338"/>
      <c r="E76" s="623"/>
      <c r="F76" s="77"/>
      <c r="G76" s="77"/>
    </row>
    <row r="77" spans="1:7" s="82" customFormat="1" hidden="1" x14ac:dyDescent="0.2">
      <c r="A77" s="614" t="s">
        <v>209</v>
      </c>
      <c r="B77" s="336" t="s">
        <v>79</v>
      </c>
      <c r="C77" s="463" t="s">
        <v>210</v>
      </c>
      <c r="D77" s="338"/>
      <c r="E77" s="623"/>
      <c r="F77" s="77"/>
      <c r="G77" s="77"/>
    </row>
    <row r="78" spans="1:7" s="82" customFormat="1" ht="25.5" hidden="1" x14ac:dyDescent="0.2">
      <c r="A78" s="614" t="s">
        <v>211</v>
      </c>
      <c r="B78" s="336" t="s">
        <v>82</v>
      </c>
      <c r="C78" s="463" t="s">
        <v>212</v>
      </c>
      <c r="D78" s="338"/>
      <c r="E78" s="623"/>
      <c r="F78" s="77"/>
      <c r="G78" s="77"/>
    </row>
    <row r="79" spans="1:7" s="82" customFormat="1" hidden="1" x14ac:dyDescent="0.2">
      <c r="A79" s="614" t="s">
        <v>213</v>
      </c>
      <c r="B79" s="336" t="s">
        <v>85</v>
      </c>
      <c r="C79" s="463" t="s">
        <v>214</v>
      </c>
      <c r="D79" s="338"/>
      <c r="E79" s="623"/>
      <c r="F79" s="77"/>
      <c r="G79" s="77"/>
    </row>
    <row r="80" spans="1:7" s="82" customFormat="1" hidden="1" x14ac:dyDescent="0.2">
      <c r="A80" s="614" t="s">
        <v>215</v>
      </c>
      <c r="B80" s="336" t="s">
        <v>88</v>
      </c>
      <c r="C80" s="463" t="s">
        <v>216</v>
      </c>
      <c r="D80" s="338"/>
      <c r="E80" s="623"/>
      <c r="F80" s="77"/>
      <c r="G80" s="77"/>
    </row>
    <row r="81" spans="1:7" s="82" customFormat="1" hidden="1" x14ac:dyDescent="0.2">
      <c r="A81" s="614" t="s">
        <v>217</v>
      </c>
      <c r="B81" s="336" t="s">
        <v>91</v>
      </c>
      <c r="C81" s="463" t="s">
        <v>218</v>
      </c>
      <c r="D81" s="338"/>
      <c r="E81" s="623"/>
      <c r="F81" s="77"/>
      <c r="G81" s="77"/>
    </row>
    <row r="82" spans="1:7" s="82" customFormat="1" hidden="1" x14ac:dyDescent="0.2">
      <c r="A82" s="614" t="s">
        <v>219</v>
      </c>
      <c r="B82" s="336" t="s">
        <v>94</v>
      </c>
      <c r="C82" s="463" t="s">
        <v>220</v>
      </c>
      <c r="D82" s="338"/>
      <c r="E82" s="623"/>
      <c r="F82" s="77"/>
      <c r="G82" s="77"/>
    </row>
    <row r="83" spans="1:7" s="82" customFormat="1" ht="26.45" hidden="1" customHeight="1" x14ac:dyDescent="0.2">
      <c r="A83" s="614" t="s">
        <v>221</v>
      </c>
      <c r="B83" s="336" t="s">
        <v>97</v>
      </c>
      <c r="C83" s="463" t="s">
        <v>222</v>
      </c>
      <c r="D83" s="338"/>
      <c r="E83" s="623"/>
      <c r="F83" s="77"/>
      <c r="G83" s="77"/>
    </row>
    <row r="84" spans="1:7" s="82" customFormat="1" hidden="1" x14ac:dyDescent="0.2">
      <c r="A84" s="614" t="s">
        <v>223</v>
      </c>
      <c r="B84" s="336" t="s">
        <v>100</v>
      </c>
      <c r="C84" s="463" t="s">
        <v>224</v>
      </c>
      <c r="D84" s="338"/>
      <c r="E84" s="623"/>
      <c r="F84" s="77"/>
      <c r="G84" s="77"/>
    </row>
    <row r="85" spans="1:7" s="82" customFormat="1" hidden="1" x14ac:dyDescent="0.2">
      <c r="A85" s="614" t="s">
        <v>225</v>
      </c>
      <c r="B85" s="336" t="s">
        <v>103</v>
      </c>
      <c r="C85" s="463" t="s">
        <v>226</v>
      </c>
      <c r="D85" s="338"/>
      <c r="E85" s="623"/>
      <c r="F85" s="77"/>
      <c r="G85" s="77"/>
    </row>
    <row r="86" spans="1:7" ht="27" customHeight="1" thickBot="1" x14ac:dyDescent="0.25">
      <c r="A86" s="580">
        <v>79</v>
      </c>
      <c r="B86" s="581" t="s">
        <v>227</v>
      </c>
      <c r="C86" s="1261" t="s">
        <v>228</v>
      </c>
      <c r="D86" s="583">
        <v>0</v>
      </c>
      <c r="E86" s="584">
        <v>0</v>
      </c>
    </row>
    <row r="87" spans="1:7" ht="14.25" thickTop="1" thickBot="1" x14ac:dyDescent="0.25">
      <c r="A87" s="49"/>
    </row>
    <row r="88" spans="1:7" ht="13.5" thickTop="1" x14ac:dyDescent="0.2">
      <c r="A88" s="1262">
        <v>80</v>
      </c>
      <c r="B88" s="1348" t="s">
        <v>1705</v>
      </c>
      <c r="C88" s="1264" t="s">
        <v>230</v>
      </c>
      <c r="D88" s="1265"/>
      <c r="E88" s="1266"/>
    </row>
    <row r="89" spans="1:7" hidden="1" x14ac:dyDescent="0.2">
      <c r="A89" s="1267">
        <v>81</v>
      </c>
      <c r="B89" s="418" t="s">
        <v>231</v>
      </c>
      <c r="C89" s="410" t="s">
        <v>232</v>
      </c>
      <c r="D89" s="7"/>
      <c r="E89" s="1258"/>
    </row>
    <row r="90" spans="1:7" ht="25.5" hidden="1" x14ac:dyDescent="0.2">
      <c r="A90" s="1267">
        <v>82</v>
      </c>
      <c r="B90" s="418" t="s">
        <v>233</v>
      </c>
      <c r="C90" s="410" t="s">
        <v>234</v>
      </c>
      <c r="D90" s="7"/>
      <c r="E90" s="1258"/>
    </row>
    <row r="91" spans="1:7" ht="25.5" hidden="1" x14ac:dyDescent="0.2">
      <c r="A91" s="1267">
        <v>83</v>
      </c>
      <c r="B91" s="418" t="s">
        <v>235</v>
      </c>
      <c r="C91" s="410" t="s">
        <v>236</v>
      </c>
      <c r="D91" s="7"/>
      <c r="E91" s="1258"/>
    </row>
    <row r="92" spans="1:7" x14ac:dyDescent="0.2">
      <c r="A92" s="1268">
        <v>84</v>
      </c>
      <c r="B92" s="427" t="s">
        <v>1671</v>
      </c>
      <c r="C92" s="404" t="s">
        <v>238</v>
      </c>
      <c r="D92" s="416"/>
      <c r="E92" s="1269"/>
    </row>
    <row r="93" spans="1:7" hidden="1" x14ac:dyDescent="0.2">
      <c r="A93" s="1257" t="s">
        <v>239</v>
      </c>
      <c r="B93" s="414" t="s">
        <v>240</v>
      </c>
      <c r="C93" s="410" t="s">
        <v>241</v>
      </c>
      <c r="D93" s="7"/>
      <c r="E93" s="1258"/>
    </row>
    <row r="94" spans="1:7" hidden="1" x14ac:dyDescent="0.2">
      <c r="A94" s="1257" t="s">
        <v>242</v>
      </c>
      <c r="B94" s="414" t="s">
        <v>243</v>
      </c>
      <c r="C94" s="410" t="s">
        <v>244</v>
      </c>
      <c r="D94" s="7"/>
      <c r="E94" s="1258"/>
    </row>
    <row r="95" spans="1:7" hidden="1" x14ac:dyDescent="0.2">
      <c r="A95" s="1257" t="s">
        <v>245</v>
      </c>
      <c r="B95" s="414" t="s">
        <v>246</v>
      </c>
      <c r="C95" s="410" t="s">
        <v>247</v>
      </c>
      <c r="D95" s="7"/>
      <c r="E95" s="1258"/>
    </row>
    <row r="96" spans="1:7" hidden="1" x14ac:dyDescent="0.2">
      <c r="A96" s="1257" t="s">
        <v>248</v>
      </c>
      <c r="B96" s="414" t="s">
        <v>249</v>
      </c>
      <c r="C96" s="410" t="s">
        <v>250</v>
      </c>
      <c r="D96" s="7"/>
      <c r="E96" s="1258"/>
    </row>
    <row r="97" spans="1:5" hidden="1" x14ac:dyDescent="0.2">
      <c r="A97" s="1257" t="s">
        <v>251</v>
      </c>
      <c r="B97" s="414" t="s">
        <v>252</v>
      </c>
      <c r="C97" s="410" t="s">
        <v>253</v>
      </c>
      <c r="D97" s="7"/>
      <c r="E97" s="1258"/>
    </row>
    <row r="98" spans="1:5" hidden="1" x14ac:dyDescent="0.2">
      <c r="A98" s="1257" t="s">
        <v>254</v>
      </c>
      <c r="B98" s="414" t="s">
        <v>255</v>
      </c>
      <c r="C98" s="410" t="s">
        <v>256</v>
      </c>
      <c r="D98" s="7"/>
      <c r="E98" s="1258"/>
    </row>
    <row r="99" spans="1:5" hidden="1" x14ac:dyDescent="0.2">
      <c r="A99" s="1257" t="s">
        <v>257</v>
      </c>
      <c r="B99" s="414" t="s">
        <v>258</v>
      </c>
      <c r="C99" s="410" t="s">
        <v>259</v>
      </c>
      <c r="D99" s="7"/>
      <c r="E99" s="1258"/>
    </row>
    <row r="100" spans="1:5" hidden="1" x14ac:dyDescent="0.2">
      <c r="A100" s="1257" t="s">
        <v>260</v>
      </c>
      <c r="B100" s="414" t="s">
        <v>261</v>
      </c>
      <c r="C100" s="410" t="s">
        <v>262</v>
      </c>
      <c r="D100" s="7"/>
      <c r="E100" s="1258"/>
    </row>
    <row r="101" spans="1:5" x14ac:dyDescent="0.2">
      <c r="A101" s="615">
        <v>93</v>
      </c>
      <c r="B101" s="330" t="s">
        <v>1450</v>
      </c>
      <c r="C101" s="406" t="s">
        <v>264</v>
      </c>
      <c r="D101" s="367"/>
      <c r="E101" s="596"/>
    </row>
    <row r="102" spans="1:5" x14ac:dyDescent="0.2">
      <c r="A102" s="615">
        <v>94</v>
      </c>
      <c r="B102" s="349" t="s">
        <v>1451</v>
      </c>
      <c r="C102" s="406" t="s">
        <v>266</v>
      </c>
      <c r="D102" s="367"/>
      <c r="E102" s="596"/>
    </row>
    <row r="103" spans="1:5" hidden="1" x14ac:dyDescent="0.2">
      <c r="A103" s="594" t="s">
        <v>267</v>
      </c>
      <c r="B103" s="417" t="s">
        <v>268</v>
      </c>
      <c r="C103" s="1466" t="s">
        <v>269</v>
      </c>
      <c r="D103" s="368"/>
      <c r="E103" s="597"/>
    </row>
    <row r="104" spans="1:5" ht="25.5" hidden="1" x14ac:dyDescent="0.2">
      <c r="A104" s="594" t="s">
        <v>270</v>
      </c>
      <c r="B104" s="417" t="s">
        <v>271</v>
      </c>
      <c r="C104" s="1466" t="s">
        <v>272</v>
      </c>
      <c r="D104" s="368"/>
      <c r="E104" s="597"/>
    </row>
    <row r="105" spans="1:5" ht="12.95" hidden="1" customHeight="1" x14ac:dyDescent="0.2">
      <c r="A105" s="594" t="s">
        <v>273</v>
      </c>
      <c r="B105" s="417" t="s">
        <v>274</v>
      </c>
      <c r="C105" s="1466" t="s">
        <v>275</v>
      </c>
      <c r="D105" s="368"/>
      <c r="E105" s="597"/>
    </row>
    <row r="106" spans="1:5" ht="12.95" hidden="1" customHeight="1" x14ac:dyDescent="0.2">
      <c r="A106" s="594" t="s">
        <v>276</v>
      </c>
      <c r="B106" s="417" t="s">
        <v>277</v>
      </c>
      <c r="C106" s="1466" t="s">
        <v>278</v>
      </c>
      <c r="D106" s="368"/>
      <c r="E106" s="597"/>
    </row>
    <row r="107" spans="1:5" ht="12.95" hidden="1" customHeight="1" x14ac:dyDescent="0.2">
      <c r="A107" s="594" t="s">
        <v>279</v>
      </c>
      <c r="B107" s="417" t="s">
        <v>280</v>
      </c>
      <c r="C107" s="1466" t="s">
        <v>281</v>
      </c>
      <c r="D107" s="368"/>
      <c r="E107" s="597"/>
    </row>
    <row r="108" spans="1:5" ht="13.5" hidden="1" customHeight="1" x14ac:dyDescent="0.2">
      <c r="A108" s="594" t="s">
        <v>282</v>
      </c>
      <c r="B108" s="417" t="s">
        <v>283</v>
      </c>
      <c r="C108" s="1466" t="s">
        <v>284</v>
      </c>
      <c r="D108" s="368"/>
      <c r="E108" s="597"/>
    </row>
    <row r="109" spans="1:5" ht="26.45" hidden="1" customHeight="1" x14ac:dyDescent="0.2">
      <c r="A109" s="594" t="s">
        <v>285</v>
      </c>
      <c r="B109" s="417" t="s">
        <v>286</v>
      </c>
      <c r="C109" s="1466" t="s">
        <v>287</v>
      </c>
      <c r="D109" s="368"/>
      <c r="E109" s="597"/>
    </row>
    <row r="110" spans="1:5" hidden="1" x14ac:dyDescent="0.2">
      <c r="A110" s="594" t="s">
        <v>288</v>
      </c>
      <c r="B110" s="417" t="s">
        <v>289</v>
      </c>
      <c r="C110" s="1466" t="s">
        <v>290</v>
      </c>
      <c r="D110" s="368"/>
      <c r="E110" s="597"/>
    </row>
    <row r="111" spans="1:5" hidden="1" x14ac:dyDescent="0.2">
      <c r="A111" s="594" t="s">
        <v>291</v>
      </c>
      <c r="B111" s="417" t="s">
        <v>292</v>
      </c>
      <c r="C111" s="1466" t="s">
        <v>293</v>
      </c>
      <c r="D111" s="368"/>
      <c r="E111" s="597"/>
    </row>
    <row r="112" spans="1:5" x14ac:dyDescent="0.2">
      <c r="A112" s="615">
        <v>104</v>
      </c>
      <c r="B112" s="349" t="s">
        <v>1452</v>
      </c>
      <c r="C112" s="406" t="s">
        <v>295</v>
      </c>
      <c r="D112" s="367"/>
      <c r="E112" s="596"/>
    </row>
    <row r="113" spans="1:7" s="82" customFormat="1" hidden="1" x14ac:dyDescent="0.2">
      <c r="A113" s="614">
        <v>105</v>
      </c>
      <c r="B113" s="346" t="s">
        <v>296</v>
      </c>
      <c r="C113" s="1465" t="s">
        <v>297</v>
      </c>
      <c r="D113" s="338"/>
      <c r="E113" s="623"/>
      <c r="F113" s="77"/>
      <c r="G113" s="77"/>
    </row>
    <row r="114" spans="1:7" s="82" customFormat="1" hidden="1" x14ac:dyDescent="0.2">
      <c r="A114" s="614">
        <v>106</v>
      </c>
      <c r="B114" s="346" t="s">
        <v>298</v>
      </c>
      <c r="C114" s="1465" t="s">
        <v>299</v>
      </c>
      <c r="D114" s="338"/>
      <c r="E114" s="623"/>
      <c r="F114" s="77"/>
      <c r="G114" s="77"/>
    </row>
    <row r="115" spans="1:7" s="82" customFormat="1" hidden="1" x14ac:dyDescent="0.2">
      <c r="A115" s="614">
        <v>107</v>
      </c>
      <c r="B115" s="346" t="s">
        <v>300</v>
      </c>
      <c r="C115" s="1465" t="s">
        <v>301</v>
      </c>
      <c r="D115" s="338"/>
      <c r="E115" s="623"/>
      <c r="F115" s="77"/>
      <c r="G115" s="77"/>
    </row>
    <row r="116" spans="1:7" s="82" customFormat="1" hidden="1" x14ac:dyDescent="0.2">
      <c r="A116" s="614">
        <v>108</v>
      </c>
      <c r="B116" s="346" t="s">
        <v>302</v>
      </c>
      <c r="C116" s="1465" t="s">
        <v>303</v>
      </c>
      <c r="D116" s="338"/>
      <c r="E116" s="623"/>
      <c r="F116" s="77"/>
      <c r="G116" s="77"/>
    </row>
    <row r="117" spans="1:7" x14ac:dyDescent="0.2">
      <c r="A117" s="615">
        <v>109</v>
      </c>
      <c r="B117" s="349" t="s">
        <v>1453</v>
      </c>
      <c r="C117" s="406" t="s">
        <v>305</v>
      </c>
      <c r="D117" s="367"/>
      <c r="E117" s="596"/>
    </row>
    <row r="118" spans="1:7" hidden="1" x14ac:dyDescent="0.2">
      <c r="A118" s="1257">
        <v>110</v>
      </c>
      <c r="B118" s="418" t="s">
        <v>306</v>
      </c>
      <c r="C118" s="410" t="s">
        <v>307</v>
      </c>
      <c r="D118" s="7"/>
      <c r="E118" s="1258"/>
    </row>
    <row r="119" spans="1:7" hidden="1" x14ac:dyDescent="0.2">
      <c r="A119" s="1257">
        <v>111</v>
      </c>
      <c r="B119" s="418" t="s">
        <v>308</v>
      </c>
      <c r="C119" s="410" t="s">
        <v>309</v>
      </c>
      <c r="D119" s="7"/>
      <c r="E119" s="1258"/>
    </row>
    <row r="120" spans="1:7" hidden="1" x14ac:dyDescent="0.2">
      <c r="A120" s="1257">
        <v>112</v>
      </c>
      <c r="B120" s="418" t="s">
        <v>310</v>
      </c>
      <c r="C120" s="410" t="s">
        <v>311</v>
      </c>
      <c r="D120" s="7"/>
      <c r="E120" s="1258"/>
    </row>
    <row r="121" spans="1:7" hidden="1" x14ac:dyDescent="0.2">
      <c r="A121" s="1257">
        <v>113</v>
      </c>
      <c r="B121" s="418" t="s">
        <v>312</v>
      </c>
      <c r="C121" s="410" t="s">
        <v>313</v>
      </c>
      <c r="D121" s="7"/>
      <c r="E121" s="1258"/>
    </row>
    <row r="122" spans="1:7" hidden="1" x14ac:dyDescent="0.2">
      <c r="A122" s="1257">
        <v>114</v>
      </c>
      <c r="B122" s="418" t="s">
        <v>314</v>
      </c>
      <c r="C122" s="410" t="s">
        <v>315</v>
      </c>
      <c r="D122" s="7"/>
      <c r="E122" s="1258"/>
    </row>
    <row r="123" spans="1:7" hidden="1" x14ac:dyDescent="0.2">
      <c r="A123" s="1257">
        <v>115</v>
      </c>
      <c r="B123" s="418" t="s">
        <v>316</v>
      </c>
      <c r="C123" s="410" t="s">
        <v>317</v>
      </c>
      <c r="D123" s="7"/>
      <c r="E123" s="1258"/>
    </row>
    <row r="124" spans="1:7" hidden="1" x14ac:dyDescent="0.2">
      <c r="A124" s="1257">
        <v>116</v>
      </c>
      <c r="B124" s="418" t="s">
        <v>318</v>
      </c>
      <c r="C124" s="410" t="s">
        <v>319</v>
      </c>
      <c r="D124" s="7"/>
      <c r="E124" s="1258"/>
    </row>
    <row r="125" spans="1:7" x14ac:dyDescent="0.2">
      <c r="A125" s="1268">
        <v>117</v>
      </c>
      <c r="B125" s="405" t="s">
        <v>1735</v>
      </c>
      <c r="C125" s="404" t="s">
        <v>321</v>
      </c>
      <c r="D125" s="416"/>
      <c r="E125" s="1269"/>
    </row>
    <row r="126" spans="1:7" hidden="1" x14ac:dyDescent="0.2">
      <c r="A126" s="1270" t="s">
        <v>322</v>
      </c>
      <c r="B126" s="464" t="s">
        <v>323</v>
      </c>
      <c r="C126" s="404" t="s">
        <v>324</v>
      </c>
      <c r="D126" s="6"/>
      <c r="E126" s="1271"/>
    </row>
    <row r="127" spans="1:7" hidden="1" x14ac:dyDescent="0.2">
      <c r="A127" s="1270" t="s">
        <v>325</v>
      </c>
      <c r="B127" s="464" t="s">
        <v>326</v>
      </c>
      <c r="C127" s="404" t="s">
        <v>327</v>
      </c>
      <c r="D127" s="6"/>
      <c r="E127" s="1271"/>
    </row>
    <row r="128" spans="1:7" hidden="1" x14ac:dyDescent="0.2">
      <c r="A128" s="1270" t="s">
        <v>328</v>
      </c>
      <c r="B128" s="464" t="s">
        <v>329</v>
      </c>
      <c r="C128" s="404" t="s">
        <v>330</v>
      </c>
      <c r="D128" s="6"/>
      <c r="E128" s="1271"/>
    </row>
    <row r="129" spans="1:5" hidden="1" x14ac:dyDescent="0.2">
      <c r="A129" s="1270" t="s">
        <v>331</v>
      </c>
      <c r="B129" s="464" t="s">
        <v>332</v>
      </c>
      <c r="C129" s="404" t="s">
        <v>333</v>
      </c>
      <c r="D129" s="6"/>
      <c r="E129" s="1271"/>
    </row>
    <row r="130" spans="1:5" hidden="1" x14ac:dyDescent="0.2">
      <c r="A130" s="1270" t="s">
        <v>334</v>
      </c>
      <c r="B130" s="464" t="s">
        <v>335</v>
      </c>
      <c r="C130" s="404" t="s">
        <v>336</v>
      </c>
      <c r="D130" s="6"/>
      <c r="E130" s="1271"/>
    </row>
    <row r="131" spans="1:5" hidden="1" x14ac:dyDescent="0.2">
      <c r="A131" s="1270" t="s">
        <v>337</v>
      </c>
      <c r="B131" s="464" t="s">
        <v>338</v>
      </c>
      <c r="C131" s="404" t="s">
        <v>339</v>
      </c>
      <c r="D131" s="6"/>
      <c r="E131" s="1271"/>
    </row>
    <row r="132" spans="1:5" ht="25.5" hidden="1" x14ac:dyDescent="0.2">
      <c r="A132" s="1270" t="s">
        <v>340</v>
      </c>
      <c r="B132" s="464" t="s">
        <v>341</v>
      </c>
      <c r="C132" s="404" t="s">
        <v>342</v>
      </c>
      <c r="D132" s="6"/>
      <c r="E132" s="1271"/>
    </row>
    <row r="133" spans="1:5" ht="25.5" hidden="1" x14ac:dyDescent="0.2">
      <c r="A133" s="1270" t="s">
        <v>343</v>
      </c>
      <c r="B133" s="464" t="s">
        <v>344</v>
      </c>
      <c r="C133" s="404" t="s">
        <v>345</v>
      </c>
      <c r="D133" s="6"/>
      <c r="E133" s="1271"/>
    </row>
    <row r="134" spans="1:5" hidden="1" x14ac:dyDescent="0.2">
      <c r="A134" s="1270" t="s">
        <v>346</v>
      </c>
      <c r="B134" s="464" t="s">
        <v>347</v>
      </c>
      <c r="C134" s="404" t="s">
        <v>348</v>
      </c>
      <c r="D134" s="6"/>
      <c r="E134" s="1271"/>
    </row>
    <row r="135" spans="1:5" hidden="1" x14ac:dyDescent="0.2">
      <c r="A135" s="1270" t="s">
        <v>349</v>
      </c>
      <c r="B135" s="464" t="s">
        <v>350</v>
      </c>
      <c r="C135" s="404" t="s">
        <v>351</v>
      </c>
      <c r="D135" s="6"/>
      <c r="E135" s="1271"/>
    </row>
    <row r="136" spans="1:5" ht="25.5" hidden="1" x14ac:dyDescent="0.2">
      <c r="A136" s="1270" t="s">
        <v>352</v>
      </c>
      <c r="B136" s="464" t="s">
        <v>353</v>
      </c>
      <c r="C136" s="404" t="s">
        <v>354</v>
      </c>
      <c r="D136" s="6"/>
      <c r="E136" s="1271"/>
    </row>
    <row r="137" spans="1:5" ht="39" hidden="1" customHeight="1" x14ac:dyDescent="0.2">
      <c r="A137" s="1270" t="s">
        <v>355</v>
      </c>
      <c r="B137" s="464" t="s">
        <v>356</v>
      </c>
      <c r="C137" s="404" t="s">
        <v>357</v>
      </c>
      <c r="D137" s="6"/>
      <c r="E137" s="1271"/>
    </row>
    <row r="138" spans="1:5" ht="25.5" hidden="1" x14ac:dyDescent="0.2">
      <c r="A138" s="1270" t="s">
        <v>358</v>
      </c>
      <c r="B138" s="465" t="s">
        <v>359</v>
      </c>
      <c r="C138" s="404" t="s">
        <v>360</v>
      </c>
      <c r="D138" s="6"/>
      <c r="E138" s="1271"/>
    </row>
    <row r="139" spans="1:5" ht="25.5" hidden="1" x14ac:dyDescent="0.2">
      <c r="A139" s="1270" t="s">
        <v>361</v>
      </c>
      <c r="B139" s="464" t="s">
        <v>362</v>
      </c>
      <c r="C139" s="404" t="s">
        <v>363</v>
      </c>
      <c r="D139" s="6"/>
      <c r="E139" s="1271"/>
    </row>
    <row r="140" spans="1:5" ht="25.5" hidden="1" x14ac:dyDescent="0.2">
      <c r="A140" s="1270" t="s">
        <v>364</v>
      </c>
      <c r="B140" s="464" t="s">
        <v>365</v>
      </c>
      <c r="C140" s="404" t="s">
        <v>366</v>
      </c>
      <c r="D140" s="6"/>
      <c r="E140" s="1271"/>
    </row>
    <row r="141" spans="1:5" hidden="1" x14ac:dyDescent="0.2">
      <c r="A141" s="1270" t="s">
        <v>367</v>
      </c>
      <c r="B141" s="464" t="s">
        <v>368</v>
      </c>
      <c r="C141" s="404" t="s">
        <v>369</v>
      </c>
      <c r="D141" s="6"/>
      <c r="E141" s="1271"/>
    </row>
    <row r="142" spans="1:5" hidden="1" x14ac:dyDescent="0.2">
      <c r="A142" s="1270" t="s">
        <v>370</v>
      </c>
      <c r="B142" s="464" t="s">
        <v>371</v>
      </c>
      <c r="C142" s="404" t="s">
        <v>372</v>
      </c>
      <c r="D142" s="6"/>
      <c r="E142" s="1271"/>
    </row>
    <row r="143" spans="1:5" hidden="1" x14ac:dyDescent="0.2">
      <c r="A143" s="1270" t="s">
        <v>373</v>
      </c>
      <c r="B143" s="464" t="s">
        <v>374</v>
      </c>
      <c r="C143" s="404" t="s">
        <v>375</v>
      </c>
      <c r="D143" s="6"/>
      <c r="E143" s="1271"/>
    </row>
    <row r="144" spans="1:5" ht="51.95" hidden="1" customHeight="1" x14ac:dyDescent="0.2">
      <c r="A144" s="1270" t="s">
        <v>376</v>
      </c>
      <c r="B144" s="464" t="s">
        <v>377</v>
      </c>
      <c r="C144" s="404" t="s">
        <v>378</v>
      </c>
      <c r="D144" s="6"/>
      <c r="E144" s="1271"/>
    </row>
    <row r="145" spans="1:5" hidden="1" x14ac:dyDescent="0.2">
      <c r="A145" s="1270" t="s">
        <v>379</v>
      </c>
      <c r="B145" s="464" t="s">
        <v>380</v>
      </c>
      <c r="C145" s="404" t="s">
        <v>381</v>
      </c>
      <c r="D145" s="6"/>
      <c r="E145" s="1271"/>
    </row>
    <row r="146" spans="1:5" hidden="1" x14ac:dyDescent="0.2">
      <c r="A146" s="1270" t="s">
        <v>382</v>
      </c>
      <c r="B146" s="464" t="s">
        <v>383</v>
      </c>
      <c r="C146" s="404" t="s">
        <v>384</v>
      </c>
      <c r="D146" s="6"/>
      <c r="E146" s="1271"/>
    </row>
    <row r="147" spans="1:5" ht="38.25" hidden="1" x14ac:dyDescent="0.2">
      <c r="A147" s="1270" t="s">
        <v>385</v>
      </c>
      <c r="B147" s="464" t="s">
        <v>386</v>
      </c>
      <c r="C147" s="404" t="s">
        <v>387</v>
      </c>
      <c r="D147" s="6"/>
      <c r="E147" s="1271"/>
    </row>
    <row r="148" spans="1:5" x14ac:dyDescent="0.2">
      <c r="A148" s="1268">
        <v>140</v>
      </c>
      <c r="B148" s="427" t="s">
        <v>1736</v>
      </c>
      <c r="C148" s="404" t="s">
        <v>389</v>
      </c>
      <c r="D148" s="416"/>
      <c r="E148" s="1269"/>
    </row>
    <row r="149" spans="1:5" hidden="1" x14ac:dyDescent="0.2">
      <c r="A149" s="1267">
        <v>141</v>
      </c>
      <c r="B149" s="466" t="s">
        <v>390</v>
      </c>
      <c r="C149" s="410" t="s">
        <v>391</v>
      </c>
      <c r="D149" s="7"/>
      <c r="E149" s="1258"/>
    </row>
    <row r="150" spans="1:5" hidden="1" x14ac:dyDescent="0.2">
      <c r="A150" s="1267">
        <v>142</v>
      </c>
      <c r="B150" s="466" t="s">
        <v>392</v>
      </c>
      <c r="C150" s="410" t="s">
        <v>393</v>
      </c>
      <c r="D150" s="7"/>
      <c r="E150" s="1258"/>
    </row>
    <row r="151" spans="1:5" ht="26.1" hidden="1" customHeight="1" x14ac:dyDescent="0.2">
      <c r="A151" s="1267">
        <v>143</v>
      </c>
      <c r="B151" s="466" t="s">
        <v>394</v>
      </c>
      <c r="C151" s="410" t="s">
        <v>395</v>
      </c>
      <c r="D151" s="7"/>
      <c r="E151" s="1258"/>
    </row>
    <row r="152" spans="1:5" ht="14.45" customHeight="1" x14ac:dyDescent="0.2">
      <c r="A152" s="1268">
        <v>144</v>
      </c>
      <c r="B152" s="403" t="s">
        <v>396</v>
      </c>
      <c r="C152" s="404" t="s">
        <v>397</v>
      </c>
      <c r="D152" s="6"/>
      <c r="E152" s="1271"/>
    </row>
    <row r="153" spans="1:5" x14ac:dyDescent="0.2">
      <c r="A153" s="1268">
        <v>145</v>
      </c>
      <c r="B153" s="427" t="s">
        <v>1456</v>
      </c>
      <c r="C153" s="404" t="s">
        <v>399</v>
      </c>
      <c r="D153" s="416"/>
      <c r="E153" s="1269"/>
    </row>
    <row r="154" spans="1:5" ht="25.5" hidden="1" x14ac:dyDescent="0.2">
      <c r="A154" s="1267">
        <v>146</v>
      </c>
      <c r="B154" s="466" t="s">
        <v>400</v>
      </c>
      <c r="C154" s="410" t="s">
        <v>401</v>
      </c>
      <c r="D154" s="7"/>
      <c r="E154" s="1258"/>
    </row>
    <row r="155" spans="1:5" ht="25.5" hidden="1" x14ac:dyDescent="0.2">
      <c r="A155" s="1267">
        <v>147</v>
      </c>
      <c r="B155" s="466" t="s">
        <v>402</v>
      </c>
      <c r="C155" s="410" t="s">
        <v>403</v>
      </c>
      <c r="D155" s="7"/>
      <c r="E155" s="1258"/>
    </row>
    <row r="156" spans="1:5" hidden="1" x14ac:dyDescent="0.2">
      <c r="A156" s="1267">
        <v>148</v>
      </c>
      <c r="B156" s="466" t="s">
        <v>404</v>
      </c>
      <c r="C156" s="410" t="s">
        <v>405</v>
      </c>
      <c r="D156" s="7"/>
      <c r="E156" s="1258"/>
    </row>
    <row r="157" spans="1:5" hidden="1" x14ac:dyDescent="0.2">
      <c r="A157" s="1267">
        <v>149</v>
      </c>
      <c r="B157" s="466" t="s">
        <v>406</v>
      </c>
      <c r="C157" s="410" t="s">
        <v>407</v>
      </c>
      <c r="D157" s="7"/>
      <c r="E157" s="1258"/>
    </row>
    <row r="158" spans="1:5" x14ac:dyDescent="0.2">
      <c r="A158" s="1268">
        <v>150</v>
      </c>
      <c r="B158" s="405" t="s">
        <v>1737</v>
      </c>
      <c r="C158" s="404" t="s">
        <v>409</v>
      </c>
      <c r="D158" s="416"/>
      <c r="E158" s="1269"/>
    </row>
    <row r="159" spans="1:5" hidden="1" x14ac:dyDescent="0.2">
      <c r="A159" s="1270">
        <v>151</v>
      </c>
      <c r="B159" s="420" t="s">
        <v>410</v>
      </c>
      <c r="C159" s="404" t="s">
        <v>411</v>
      </c>
      <c r="D159" s="6"/>
      <c r="E159" s="1271"/>
    </row>
    <row r="160" spans="1:5" hidden="1" x14ac:dyDescent="0.2">
      <c r="A160" s="1270">
        <v>152</v>
      </c>
      <c r="B160" s="420" t="s">
        <v>412</v>
      </c>
      <c r="C160" s="404" t="s">
        <v>413</v>
      </c>
      <c r="D160" s="6"/>
      <c r="E160" s="1271"/>
    </row>
    <row r="161" spans="1:5" ht="25.5" hidden="1" x14ac:dyDescent="0.2">
      <c r="A161" s="1270">
        <v>153</v>
      </c>
      <c r="B161" s="420" t="s">
        <v>414</v>
      </c>
      <c r="C161" s="404" t="s">
        <v>415</v>
      </c>
      <c r="D161" s="6"/>
      <c r="E161" s="1271"/>
    </row>
    <row r="162" spans="1:5" hidden="1" x14ac:dyDescent="0.2">
      <c r="A162" s="1270">
        <v>154</v>
      </c>
      <c r="B162" s="420" t="s">
        <v>416</v>
      </c>
      <c r="C162" s="404" t="s">
        <v>417</v>
      </c>
      <c r="D162" s="6"/>
      <c r="E162" s="1271"/>
    </row>
    <row r="163" spans="1:5" hidden="1" x14ac:dyDescent="0.2">
      <c r="A163" s="1270">
        <v>155</v>
      </c>
      <c r="B163" s="420" t="s">
        <v>418</v>
      </c>
      <c r="C163" s="404" t="s">
        <v>419</v>
      </c>
      <c r="D163" s="6"/>
      <c r="E163" s="1271"/>
    </row>
    <row r="164" spans="1:5" hidden="1" x14ac:dyDescent="0.2">
      <c r="A164" s="1270">
        <v>156</v>
      </c>
      <c r="B164" s="420" t="s">
        <v>420</v>
      </c>
      <c r="C164" s="404" t="s">
        <v>421</v>
      </c>
      <c r="D164" s="6"/>
      <c r="E164" s="1271"/>
    </row>
    <row r="165" spans="1:5" hidden="1" x14ac:dyDescent="0.2">
      <c r="A165" s="1270">
        <v>157</v>
      </c>
      <c r="B165" s="420" t="s">
        <v>422</v>
      </c>
      <c r="C165" s="404" t="s">
        <v>423</v>
      </c>
      <c r="D165" s="6"/>
      <c r="E165" s="1271"/>
    </row>
    <row r="166" spans="1:5" hidden="1" x14ac:dyDescent="0.2">
      <c r="A166" s="1270">
        <v>158</v>
      </c>
      <c r="B166" s="420" t="s">
        <v>424</v>
      </c>
      <c r="C166" s="404" t="s">
        <v>425</v>
      </c>
      <c r="D166" s="6"/>
      <c r="E166" s="1271"/>
    </row>
    <row r="167" spans="1:5" hidden="1" x14ac:dyDescent="0.2">
      <c r="A167" s="1270">
        <v>159</v>
      </c>
      <c r="B167" s="420" t="s">
        <v>426</v>
      </c>
      <c r="C167" s="404" t="s">
        <v>427</v>
      </c>
      <c r="D167" s="6"/>
      <c r="E167" s="1271"/>
    </row>
    <row r="168" spans="1:5" hidden="1" x14ac:dyDescent="0.2">
      <c r="A168" s="1270">
        <v>160</v>
      </c>
      <c r="B168" s="420" t="s">
        <v>428</v>
      </c>
      <c r="C168" s="404" t="s">
        <v>429</v>
      </c>
      <c r="D168" s="6"/>
      <c r="E168" s="1271"/>
    </row>
    <row r="169" spans="1:5" hidden="1" x14ac:dyDescent="0.2">
      <c r="A169" s="1270">
        <v>161</v>
      </c>
      <c r="B169" s="420" t="s">
        <v>430</v>
      </c>
      <c r="C169" s="404" t="s">
        <v>431</v>
      </c>
      <c r="D169" s="6"/>
      <c r="E169" s="1271"/>
    </row>
    <row r="170" spans="1:5" hidden="1" x14ac:dyDescent="0.2">
      <c r="A170" s="1270">
        <v>162</v>
      </c>
      <c r="B170" s="420" t="s">
        <v>432</v>
      </c>
      <c r="C170" s="404" t="s">
        <v>433</v>
      </c>
      <c r="D170" s="6"/>
      <c r="E170" s="1271"/>
    </row>
    <row r="171" spans="1:5" hidden="1" x14ac:dyDescent="0.2">
      <c r="A171" s="1270">
        <v>163</v>
      </c>
      <c r="B171" s="420" t="s">
        <v>434</v>
      </c>
      <c r="C171" s="404" t="s">
        <v>435</v>
      </c>
      <c r="D171" s="6"/>
      <c r="E171" s="1271"/>
    </row>
    <row r="172" spans="1:5" hidden="1" x14ac:dyDescent="0.2">
      <c r="A172" s="1270">
        <v>164</v>
      </c>
      <c r="B172" s="420" t="s">
        <v>436</v>
      </c>
      <c r="C172" s="404" t="s">
        <v>437</v>
      </c>
      <c r="D172" s="6"/>
      <c r="E172" s="1271"/>
    </row>
    <row r="173" spans="1:5" hidden="1" x14ac:dyDescent="0.2">
      <c r="A173" s="1270">
        <v>165</v>
      </c>
      <c r="B173" s="420" t="s">
        <v>438</v>
      </c>
      <c r="C173" s="404" t="s">
        <v>439</v>
      </c>
      <c r="D173" s="6"/>
      <c r="E173" s="1271"/>
    </row>
    <row r="174" spans="1:5" ht="38.25" hidden="1" x14ac:dyDescent="0.2">
      <c r="A174" s="1270">
        <v>166</v>
      </c>
      <c r="B174" s="420" t="s">
        <v>440</v>
      </c>
      <c r="C174" s="404" t="s">
        <v>441</v>
      </c>
      <c r="D174" s="6"/>
      <c r="E174" s="1271"/>
    </row>
    <row r="175" spans="1:5" ht="25.5" hidden="1" x14ac:dyDescent="0.2">
      <c r="A175" s="1270">
        <v>167</v>
      </c>
      <c r="B175" s="420" t="s">
        <v>442</v>
      </c>
      <c r="C175" s="404" t="s">
        <v>443</v>
      </c>
      <c r="D175" s="6"/>
      <c r="E175" s="1271"/>
    </row>
    <row r="176" spans="1:5" x14ac:dyDescent="0.2">
      <c r="A176" s="615">
        <v>168</v>
      </c>
      <c r="B176" s="330" t="s">
        <v>1458</v>
      </c>
      <c r="C176" s="406" t="s">
        <v>445</v>
      </c>
      <c r="D176" s="367"/>
      <c r="E176" s="596"/>
    </row>
    <row r="177" spans="1:7" x14ac:dyDescent="0.2">
      <c r="A177" s="615">
        <v>169</v>
      </c>
      <c r="B177" s="349" t="s">
        <v>1459</v>
      </c>
      <c r="C177" s="406" t="s">
        <v>447</v>
      </c>
      <c r="D177" s="367"/>
      <c r="E177" s="596"/>
    </row>
    <row r="178" spans="1:7" s="82" customFormat="1" hidden="1" x14ac:dyDescent="0.2">
      <c r="A178" s="618">
        <v>170</v>
      </c>
      <c r="B178" s="323" t="s">
        <v>448</v>
      </c>
      <c r="C178" s="467" t="s">
        <v>449</v>
      </c>
      <c r="D178" s="354"/>
      <c r="E178" s="1349"/>
      <c r="F178" s="77"/>
      <c r="G178" s="77"/>
    </row>
    <row r="179" spans="1:7" s="82" customFormat="1" hidden="1" x14ac:dyDescent="0.2">
      <c r="A179" s="618">
        <v>171</v>
      </c>
      <c r="B179" s="323" t="s">
        <v>450</v>
      </c>
      <c r="C179" s="467" t="s">
        <v>451</v>
      </c>
      <c r="D179" s="354"/>
      <c r="E179" s="1349"/>
      <c r="F179" s="77"/>
      <c r="G179" s="77"/>
    </row>
    <row r="180" spans="1:7" s="82" customFormat="1" hidden="1" x14ac:dyDescent="0.2">
      <c r="A180" s="618">
        <v>172</v>
      </c>
      <c r="B180" s="323" t="s">
        <v>452</v>
      </c>
      <c r="C180" s="467" t="s">
        <v>453</v>
      </c>
      <c r="D180" s="354"/>
      <c r="E180" s="1349"/>
      <c r="F180" s="77"/>
      <c r="G180" s="77"/>
    </row>
    <row r="181" spans="1:7" s="82" customFormat="1" hidden="1" x14ac:dyDescent="0.2">
      <c r="A181" s="618">
        <v>173</v>
      </c>
      <c r="B181" s="323" t="s">
        <v>454</v>
      </c>
      <c r="C181" s="467" t="s">
        <v>455</v>
      </c>
      <c r="D181" s="354"/>
      <c r="E181" s="1349"/>
      <c r="F181" s="77"/>
      <c r="G181" s="77"/>
    </row>
    <row r="182" spans="1:7" s="82" customFormat="1" hidden="1" x14ac:dyDescent="0.2">
      <c r="A182" s="618">
        <v>174</v>
      </c>
      <c r="B182" s="323" t="s">
        <v>456</v>
      </c>
      <c r="C182" s="467" t="s">
        <v>457</v>
      </c>
      <c r="D182" s="354"/>
      <c r="E182" s="1349"/>
      <c r="F182" s="77"/>
      <c r="G182" s="77"/>
    </row>
    <row r="183" spans="1:7" s="82" customFormat="1" ht="25.5" hidden="1" x14ac:dyDescent="0.2">
      <c r="A183" s="618">
        <v>175</v>
      </c>
      <c r="B183" s="323" t="s">
        <v>458</v>
      </c>
      <c r="C183" s="467" t="s">
        <v>459</v>
      </c>
      <c r="D183" s="354"/>
      <c r="E183" s="1349"/>
      <c r="F183" s="77"/>
      <c r="G183" s="77"/>
    </row>
    <row r="184" spans="1:7" s="82" customFormat="1" hidden="1" x14ac:dyDescent="0.2">
      <c r="A184" s="618">
        <v>176</v>
      </c>
      <c r="B184" s="323" t="s">
        <v>460</v>
      </c>
      <c r="C184" s="467" t="s">
        <v>461</v>
      </c>
      <c r="D184" s="354"/>
      <c r="E184" s="1349"/>
      <c r="F184" s="77"/>
      <c r="G184" s="77"/>
    </row>
    <row r="185" spans="1:7" s="82" customFormat="1" hidden="1" x14ac:dyDescent="0.2">
      <c r="A185" s="618">
        <v>177</v>
      </c>
      <c r="B185" s="323" t="s">
        <v>462</v>
      </c>
      <c r="C185" s="467" t="s">
        <v>463</v>
      </c>
      <c r="D185" s="354"/>
      <c r="E185" s="1349"/>
      <c r="F185" s="77"/>
      <c r="G185" s="77"/>
    </row>
    <row r="186" spans="1:7" s="82" customFormat="1" hidden="1" x14ac:dyDescent="0.2">
      <c r="A186" s="618">
        <v>178</v>
      </c>
      <c r="B186" s="323" t="s">
        <v>464</v>
      </c>
      <c r="C186" s="467" t="s">
        <v>465</v>
      </c>
      <c r="D186" s="354"/>
      <c r="E186" s="1349"/>
      <c r="F186" s="77"/>
      <c r="G186" s="77"/>
    </row>
    <row r="187" spans="1:7" s="82" customFormat="1" hidden="1" x14ac:dyDescent="0.2">
      <c r="A187" s="618">
        <v>179</v>
      </c>
      <c r="B187" s="323" t="s">
        <v>466</v>
      </c>
      <c r="C187" s="467" t="s">
        <v>467</v>
      </c>
      <c r="D187" s="354"/>
      <c r="E187" s="1349"/>
      <c r="F187" s="77"/>
      <c r="G187" s="77"/>
    </row>
    <row r="188" spans="1:7" s="82" customFormat="1" ht="38.25" hidden="1" x14ac:dyDescent="0.2">
      <c r="A188" s="618">
        <v>180</v>
      </c>
      <c r="B188" s="323" t="s">
        <v>468</v>
      </c>
      <c r="C188" s="467" t="s">
        <v>469</v>
      </c>
      <c r="D188" s="354"/>
      <c r="E188" s="1349"/>
      <c r="F188" s="77"/>
      <c r="G188" s="77"/>
    </row>
    <row r="189" spans="1:7" s="82" customFormat="1" hidden="1" x14ac:dyDescent="0.2">
      <c r="A189" s="618">
        <v>181</v>
      </c>
      <c r="B189" s="326" t="s">
        <v>470</v>
      </c>
      <c r="C189" s="467" t="s">
        <v>471</v>
      </c>
      <c r="D189" s="354"/>
      <c r="E189" s="1349"/>
      <c r="F189" s="77"/>
      <c r="G189" s="77"/>
    </row>
    <row r="190" spans="1:7" s="82" customFormat="1" hidden="1" x14ac:dyDescent="0.2">
      <c r="A190" s="618">
        <v>182</v>
      </c>
      <c r="B190" s="326" t="s">
        <v>472</v>
      </c>
      <c r="C190" s="467" t="s">
        <v>473</v>
      </c>
      <c r="D190" s="354"/>
      <c r="E190" s="1349"/>
      <c r="F190" s="77"/>
      <c r="G190" s="77"/>
    </row>
    <row r="191" spans="1:7" s="82" customFormat="1" hidden="1" x14ac:dyDescent="0.2">
      <c r="A191" s="618">
        <v>183</v>
      </c>
      <c r="B191" s="323" t="s">
        <v>474</v>
      </c>
      <c r="C191" s="467" t="s">
        <v>475</v>
      </c>
      <c r="D191" s="354"/>
      <c r="E191" s="1349"/>
      <c r="F191" s="77"/>
      <c r="G191" s="77"/>
    </row>
    <row r="192" spans="1:7" s="82" customFormat="1" hidden="1" x14ac:dyDescent="0.2">
      <c r="A192" s="618">
        <v>184</v>
      </c>
      <c r="B192" s="323" t="s">
        <v>476</v>
      </c>
      <c r="C192" s="467" t="s">
        <v>477</v>
      </c>
      <c r="D192" s="354"/>
      <c r="E192" s="1349"/>
      <c r="F192" s="77"/>
      <c r="G192" s="77"/>
    </row>
    <row r="193" spans="1:7" s="82" customFormat="1" ht="51" hidden="1" x14ac:dyDescent="0.2">
      <c r="A193" s="607" t="s">
        <v>478</v>
      </c>
      <c r="B193" s="323" t="s">
        <v>479</v>
      </c>
      <c r="C193" s="467" t="s">
        <v>480</v>
      </c>
      <c r="D193" s="354"/>
      <c r="E193" s="1349"/>
      <c r="F193" s="77"/>
      <c r="G193" s="77"/>
    </row>
    <row r="194" spans="1:7" ht="27" customHeight="1" thickBot="1" x14ac:dyDescent="0.25">
      <c r="A194" s="610">
        <v>185</v>
      </c>
      <c r="B194" s="581" t="s">
        <v>481</v>
      </c>
      <c r="C194" s="1259" t="s">
        <v>482</v>
      </c>
      <c r="D194" s="583">
        <v>0</v>
      </c>
      <c r="E194" s="584">
        <v>0</v>
      </c>
    </row>
    <row r="195" spans="1:7" s="260" customFormat="1" ht="14.25" thickTop="1" thickBot="1" x14ac:dyDescent="0.25">
      <c r="A195" s="1345"/>
      <c r="B195" s="158"/>
      <c r="C195" s="1346"/>
      <c r="D195" s="1347"/>
      <c r="E195" s="1347"/>
      <c r="F195" s="259"/>
      <c r="G195" s="259"/>
    </row>
    <row r="196" spans="1:7" s="260" customFormat="1" ht="13.5" thickTop="1" x14ac:dyDescent="0.2">
      <c r="A196" s="604">
        <v>186</v>
      </c>
      <c r="B196" s="605" t="s">
        <v>483</v>
      </c>
      <c r="C196" s="1350" t="s">
        <v>484</v>
      </c>
      <c r="D196" s="568"/>
      <c r="E196" s="1351"/>
      <c r="F196" s="259"/>
      <c r="G196" s="259"/>
    </row>
    <row r="197" spans="1:7" s="260" customFormat="1" x14ac:dyDescent="0.2">
      <c r="A197" s="607">
        <v>187</v>
      </c>
      <c r="B197" s="353" t="s">
        <v>485</v>
      </c>
      <c r="C197" s="467" t="s">
        <v>486</v>
      </c>
      <c r="D197" s="348">
        <v>0</v>
      </c>
      <c r="E197" s="571">
        <v>150000</v>
      </c>
      <c r="F197" s="259"/>
      <c r="G197" s="259"/>
    </row>
    <row r="198" spans="1:7" x14ac:dyDescent="0.2">
      <c r="A198" s="607" t="s">
        <v>478</v>
      </c>
      <c r="B198" s="323" t="s">
        <v>487</v>
      </c>
      <c r="C198" s="467" t="s">
        <v>488</v>
      </c>
      <c r="D198" s="354"/>
      <c r="E198" s="1349"/>
    </row>
    <row r="199" spans="1:7" hidden="1" x14ac:dyDescent="0.2">
      <c r="A199" s="608">
        <v>188</v>
      </c>
      <c r="B199" s="346" t="s">
        <v>489</v>
      </c>
      <c r="C199" s="463" t="s">
        <v>490</v>
      </c>
      <c r="D199" s="338"/>
      <c r="E199" s="623"/>
    </row>
    <row r="200" spans="1:7" ht="25.5" hidden="1" x14ac:dyDescent="0.2">
      <c r="A200" s="608">
        <v>189</v>
      </c>
      <c r="B200" s="346" t="s">
        <v>491</v>
      </c>
      <c r="C200" s="463" t="s">
        <v>492</v>
      </c>
      <c r="D200" s="338"/>
      <c r="E200" s="623"/>
    </row>
    <row r="201" spans="1:7" x14ac:dyDescent="0.2">
      <c r="A201" s="607">
        <v>190</v>
      </c>
      <c r="B201" s="353" t="s">
        <v>493</v>
      </c>
      <c r="C201" s="467" t="s">
        <v>494</v>
      </c>
      <c r="D201" s="354"/>
      <c r="E201" s="1349"/>
    </row>
    <row r="202" spans="1:7" hidden="1" x14ac:dyDescent="0.2">
      <c r="A202" s="608">
        <v>191</v>
      </c>
      <c r="B202" s="346" t="s">
        <v>495</v>
      </c>
      <c r="C202" s="463" t="s">
        <v>496</v>
      </c>
      <c r="D202" s="338"/>
      <c r="E202" s="623"/>
    </row>
    <row r="203" spans="1:7" x14ac:dyDescent="0.2">
      <c r="A203" s="607">
        <v>192</v>
      </c>
      <c r="B203" s="347" t="s">
        <v>1738</v>
      </c>
      <c r="C203" s="467" t="s">
        <v>498</v>
      </c>
      <c r="D203" s="348">
        <v>0</v>
      </c>
      <c r="E203" s="571"/>
    </row>
    <row r="204" spans="1:7" hidden="1" x14ac:dyDescent="0.2">
      <c r="A204" s="608">
        <v>193</v>
      </c>
      <c r="B204" s="346" t="s">
        <v>499</v>
      </c>
      <c r="C204" s="463" t="s">
        <v>500</v>
      </c>
      <c r="D204" s="338"/>
      <c r="E204" s="496"/>
    </row>
    <row r="205" spans="1:7" ht="25.5" hidden="1" x14ac:dyDescent="0.2">
      <c r="A205" s="608">
        <v>194</v>
      </c>
      <c r="B205" s="346" t="s">
        <v>501</v>
      </c>
      <c r="C205" s="463" t="s">
        <v>502</v>
      </c>
      <c r="D205" s="338"/>
      <c r="E205" s="496"/>
    </row>
    <row r="206" spans="1:7" ht="26.1" hidden="1" customHeight="1" x14ac:dyDescent="0.2">
      <c r="A206" s="608">
        <v>195</v>
      </c>
      <c r="B206" s="346" t="s">
        <v>503</v>
      </c>
      <c r="C206" s="463" t="s">
        <v>504</v>
      </c>
      <c r="D206" s="338"/>
      <c r="E206" s="496"/>
    </row>
    <row r="207" spans="1:7" ht="26.1" hidden="1" customHeight="1" x14ac:dyDescent="0.2">
      <c r="A207" s="608">
        <v>196</v>
      </c>
      <c r="B207" s="346" t="s">
        <v>505</v>
      </c>
      <c r="C207" s="463" t="s">
        <v>506</v>
      </c>
      <c r="D207" s="338"/>
      <c r="E207" s="496"/>
    </row>
    <row r="208" spans="1:7" ht="26.1" hidden="1" customHeight="1" x14ac:dyDescent="0.2">
      <c r="A208" s="608">
        <v>197</v>
      </c>
      <c r="B208" s="346" t="s">
        <v>507</v>
      </c>
      <c r="C208" s="463" t="s">
        <v>508</v>
      </c>
      <c r="D208" s="338"/>
      <c r="E208" s="496"/>
    </row>
    <row r="209" spans="1:7" hidden="1" x14ac:dyDescent="0.2">
      <c r="A209" s="608">
        <v>198</v>
      </c>
      <c r="B209" s="346" t="s">
        <v>509</v>
      </c>
      <c r="C209" s="463" t="s">
        <v>510</v>
      </c>
      <c r="D209" s="338"/>
      <c r="E209" s="496"/>
    </row>
    <row r="210" spans="1:7" x14ac:dyDescent="0.2">
      <c r="A210" s="607">
        <v>199</v>
      </c>
      <c r="B210" s="353" t="s">
        <v>511</v>
      </c>
      <c r="C210" s="467" t="s">
        <v>512</v>
      </c>
      <c r="D210" s="354">
        <v>9935000</v>
      </c>
      <c r="E210" s="559">
        <v>5300000</v>
      </c>
    </row>
    <row r="211" spans="1:7" x14ac:dyDescent="0.2">
      <c r="A211" s="607">
        <v>200</v>
      </c>
      <c r="B211" s="353" t="s">
        <v>513</v>
      </c>
      <c r="C211" s="467" t="s">
        <v>514</v>
      </c>
      <c r="D211" s="354">
        <v>2682450</v>
      </c>
      <c r="E211" s="559">
        <v>1431000</v>
      </c>
    </row>
    <row r="212" spans="1:7" x14ac:dyDescent="0.2">
      <c r="A212" s="607">
        <v>201</v>
      </c>
      <c r="B212" s="353" t="s">
        <v>515</v>
      </c>
      <c r="C212" s="467" t="s">
        <v>516</v>
      </c>
      <c r="D212" s="354"/>
      <c r="E212" s="559"/>
    </row>
    <row r="213" spans="1:7" x14ac:dyDescent="0.2">
      <c r="A213" s="570">
        <v>202</v>
      </c>
      <c r="B213" s="347" t="s">
        <v>1739</v>
      </c>
      <c r="C213" s="468" t="s">
        <v>518</v>
      </c>
      <c r="D213" s="348">
        <v>0</v>
      </c>
      <c r="E213" s="571"/>
    </row>
    <row r="214" spans="1:7" hidden="1" x14ac:dyDescent="0.2">
      <c r="A214" s="572">
        <v>203</v>
      </c>
      <c r="B214" s="346" t="s">
        <v>519</v>
      </c>
      <c r="C214" s="469" t="s">
        <v>520</v>
      </c>
      <c r="D214" s="338"/>
      <c r="E214" s="623"/>
    </row>
    <row r="215" spans="1:7" hidden="1" x14ac:dyDescent="0.2">
      <c r="A215" s="572">
        <v>204</v>
      </c>
      <c r="B215" s="346" t="s">
        <v>521</v>
      </c>
      <c r="C215" s="469" t="s">
        <v>522</v>
      </c>
      <c r="D215" s="338"/>
      <c r="E215" s="623"/>
    </row>
    <row r="216" spans="1:7" hidden="1" x14ac:dyDescent="0.2">
      <c r="A216" s="572">
        <v>205</v>
      </c>
      <c r="B216" s="346" t="s">
        <v>523</v>
      </c>
      <c r="C216" s="469" t="s">
        <v>524</v>
      </c>
      <c r="D216" s="338"/>
      <c r="E216" s="623"/>
    </row>
    <row r="217" spans="1:7" x14ac:dyDescent="0.2">
      <c r="A217" s="570">
        <v>206</v>
      </c>
      <c r="B217" s="351" t="s">
        <v>525</v>
      </c>
      <c r="C217" s="468" t="s">
        <v>526</v>
      </c>
      <c r="D217" s="348"/>
      <c r="E217" s="1352"/>
    </row>
    <row r="218" spans="1:7" hidden="1" x14ac:dyDescent="0.2">
      <c r="A218" s="572">
        <v>207</v>
      </c>
      <c r="B218" s="346" t="s">
        <v>527</v>
      </c>
      <c r="C218" s="469" t="s">
        <v>528</v>
      </c>
      <c r="D218" s="338"/>
      <c r="E218" s="623"/>
    </row>
    <row r="219" spans="1:7" ht="26.1" hidden="1" customHeight="1" x14ac:dyDescent="0.2">
      <c r="A219" s="572">
        <v>208</v>
      </c>
      <c r="B219" s="346" t="s">
        <v>529</v>
      </c>
      <c r="C219" s="469" t="s">
        <v>530</v>
      </c>
      <c r="D219" s="338"/>
      <c r="E219" s="623"/>
    </row>
    <row r="220" spans="1:7" ht="26.1" hidden="1" customHeight="1" x14ac:dyDescent="0.2">
      <c r="A220" s="572">
        <v>209</v>
      </c>
      <c r="B220" s="346" t="s">
        <v>531</v>
      </c>
      <c r="C220" s="469" t="s">
        <v>532</v>
      </c>
      <c r="D220" s="338"/>
      <c r="E220" s="623"/>
    </row>
    <row r="221" spans="1:7" hidden="1" x14ac:dyDescent="0.2">
      <c r="A221" s="572">
        <v>210</v>
      </c>
      <c r="B221" s="346" t="s">
        <v>533</v>
      </c>
      <c r="C221" s="469" t="s">
        <v>534</v>
      </c>
      <c r="D221" s="338"/>
      <c r="E221" s="623"/>
    </row>
    <row r="222" spans="1:7" x14ac:dyDescent="0.2">
      <c r="A222" s="570">
        <v>211</v>
      </c>
      <c r="B222" s="351" t="s">
        <v>535</v>
      </c>
      <c r="C222" s="468" t="s">
        <v>536</v>
      </c>
      <c r="D222" s="354"/>
      <c r="E222" s="1349"/>
    </row>
    <row r="223" spans="1:7" x14ac:dyDescent="0.2">
      <c r="A223" s="570">
        <v>212</v>
      </c>
      <c r="B223" s="351" t="s">
        <v>537</v>
      </c>
      <c r="C223" s="468" t="s">
        <v>538</v>
      </c>
      <c r="D223" s="348">
        <v>0</v>
      </c>
      <c r="E223" s="571"/>
    </row>
    <row r="224" spans="1:7" s="262" customFormat="1" ht="26.25" customHeight="1" thickBot="1" x14ac:dyDescent="0.25">
      <c r="A224" s="610">
        <v>215</v>
      </c>
      <c r="B224" s="581" t="s">
        <v>546</v>
      </c>
      <c r="C224" s="1259" t="s">
        <v>547</v>
      </c>
      <c r="D224" s="583">
        <f>SUM(D196:D223)</f>
        <v>12617450</v>
      </c>
      <c r="E224" s="583">
        <f>SUM(E196:E223)</f>
        <v>6881000</v>
      </c>
      <c r="F224" s="261"/>
      <c r="G224" s="261"/>
    </row>
    <row r="225" spans="1:7" s="82" customFormat="1" ht="14.25" thickTop="1" thickBot="1" x14ac:dyDescent="0.25">
      <c r="A225" s="263"/>
      <c r="B225" s="154"/>
      <c r="C225" s="264"/>
      <c r="D225" s="156"/>
      <c r="E225" s="176"/>
      <c r="F225" s="77"/>
      <c r="G225" s="77"/>
    </row>
    <row r="226" spans="1:7" ht="13.5" thickTop="1" x14ac:dyDescent="0.2">
      <c r="A226" s="589">
        <v>216</v>
      </c>
      <c r="B226" s="1282" t="s">
        <v>548</v>
      </c>
      <c r="C226" s="1463" t="s">
        <v>549</v>
      </c>
      <c r="D226" s="600"/>
      <c r="E226" s="1283"/>
    </row>
    <row r="227" spans="1:7" s="82" customFormat="1" ht="26.1" hidden="1" customHeight="1" x14ac:dyDescent="0.2">
      <c r="A227" s="572">
        <v>217</v>
      </c>
      <c r="B227" s="359" t="s">
        <v>550</v>
      </c>
      <c r="C227" s="1467" t="s">
        <v>551</v>
      </c>
      <c r="D227" s="338"/>
      <c r="E227" s="496"/>
      <c r="F227" s="77"/>
      <c r="G227" s="77"/>
    </row>
    <row r="228" spans="1:7" s="82" customFormat="1" hidden="1" x14ac:dyDescent="0.2">
      <c r="A228" s="572">
        <v>219</v>
      </c>
      <c r="B228" s="359" t="s">
        <v>552</v>
      </c>
      <c r="C228" s="1467" t="s">
        <v>553</v>
      </c>
      <c r="D228" s="338"/>
      <c r="E228" s="496"/>
      <c r="F228" s="77"/>
      <c r="G228" s="77"/>
    </row>
    <row r="229" spans="1:7" x14ac:dyDescent="0.2">
      <c r="A229" s="574">
        <v>218</v>
      </c>
      <c r="B229" s="330" t="s">
        <v>554</v>
      </c>
      <c r="C229" s="1468" t="s">
        <v>555</v>
      </c>
      <c r="D229" s="361"/>
      <c r="E229" s="575"/>
    </row>
    <row r="230" spans="1:7" x14ac:dyDescent="0.2">
      <c r="A230" s="574">
        <v>220</v>
      </c>
      <c r="B230" s="330" t="s">
        <v>556</v>
      </c>
      <c r="C230" s="1468" t="s">
        <v>557</v>
      </c>
      <c r="D230" s="361"/>
      <c r="E230" s="575"/>
    </row>
    <row r="231" spans="1:7" x14ac:dyDescent="0.2">
      <c r="A231" s="574">
        <v>221</v>
      </c>
      <c r="B231" s="330" t="s">
        <v>558</v>
      </c>
      <c r="C231" s="1468" t="s">
        <v>559</v>
      </c>
      <c r="D231" s="361"/>
      <c r="E231" s="575"/>
    </row>
    <row r="232" spans="1:7" s="82" customFormat="1" hidden="1" x14ac:dyDescent="0.2">
      <c r="A232" s="572">
        <v>222</v>
      </c>
      <c r="B232" s="359" t="s">
        <v>560</v>
      </c>
      <c r="C232" s="1467" t="s">
        <v>561</v>
      </c>
      <c r="D232" s="338"/>
      <c r="E232" s="496"/>
      <c r="F232" s="77"/>
      <c r="G232" s="77"/>
    </row>
    <row r="233" spans="1:7" x14ac:dyDescent="0.2">
      <c r="A233" s="574">
        <v>223</v>
      </c>
      <c r="B233" s="330" t="s">
        <v>562</v>
      </c>
      <c r="C233" s="1468" t="s">
        <v>563</v>
      </c>
      <c r="D233" s="361"/>
      <c r="E233" s="575"/>
    </row>
    <row r="234" spans="1:7" ht="26.25" customHeight="1" thickBot="1" x14ac:dyDescent="0.25">
      <c r="A234" s="580">
        <v>224</v>
      </c>
      <c r="B234" s="581" t="s">
        <v>564</v>
      </c>
      <c r="C234" s="1284" t="s">
        <v>565</v>
      </c>
      <c r="D234" s="602">
        <f>SUM(D226:D233)</f>
        <v>0</v>
      </c>
      <c r="E234" s="603">
        <f>SUM(E226:E233)</f>
        <v>0</v>
      </c>
    </row>
    <row r="235" spans="1:7" s="82" customFormat="1" ht="14.25" thickTop="1" thickBot="1" x14ac:dyDescent="0.25">
      <c r="A235" s="265"/>
      <c r="B235" s="265"/>
      <c r="C235" s="264"/>
      <c r="D235" s="153"/>
      <c r="E235" s="256"/>
      <c r="F235" s="77"/>
      <c r="G235" s="77"/>
    </row>
    <row r="236" spans="1:7" ht="26.25" thickTop="1" x14ac:dyDescent="0.2">
      <c r="A236" s="589">
        <v>225</v>
      </c>
      <c r="B236" s="1282" t="s">
        <v>566</v>
      </c>
      <c r="C236" s="1463" t="s">
        <v>567</v>
      </c>
      <c r="D236" s="592"/>
      <c r="E236" s="622"/>
    </row>
    <row r="237" spans="1:7" ht="25.5" x14ac:dyDescent="0.2">
      <c r="A237" s="574">
        <v>226</v>
      </c>
      <c r="B237" s="330" t="s">
        <v>568</v>
      </c>
      <c r="C237" s="1468" t="s">
        <v>569</v>
      </c>
      <c r="D237" s="361"/>
      <c r="E237" s="575"/>
    </row>
    <row r="238" spans="1:7" ht="39.6" customHeight="1" x14ac:dyDescent="0.2">
      <c r="A238" s="574">
        <v>227</v>
      </c>
      <c r="B238" s="330" t="s">
        <v>570</v>
      </c>
      <c r="C238" s="1468" t="s">
        <v>571</v>
      </c>
      <c r="D238" s="361"/>
      <c r="E238" s="575"/>
    </row>
    <row r="239" spans="1:7" ht="25.5" x14ac:dyDescent="0.2">
      <c r="A239" s="574">
        <v>228</v>
      </c>
      <c r="B239" s="330" t="s">
        <v>572</v>
      </c>
      <c r="C239" s="1468" t="s">
        <v>573</v>
      </c>
      <c r="D239" s="367"/>
      <c r="E239" s="596"/>
    </row>
    <row r="240" spans="1:7" s="82" customFormat="1" hidden="1" x14ac:dyDescent="0.2">
      <c r="A240" s="614">
        <v>229</v>
      </c>
      <c r="B240" s="346" t="s">
        <v>574</v>
      </c>
      <c r="C240" s="1467" t="s">
        <v>575</v>
      </c>
      <c r="D240" s="338"/>
      <c r="E240" s="623"/>
      <c r="F240" s="77"/>
      <c r="G240" s="77"/>
    </row>
    <row r="241" spans="1:7" s="82" customFormat="1" hidden="1" x14ac:dyDescent="0.2">
      <c r="A241" s="614">
        <v>230</v>
      </c>
      <c r="B241" s="346" t="s">
        <v>576</v>
      </c>
      <c r="C241" s="1467" t="s">
        <v>577</v>
      </c>
      <c r="D241" s="338"/>
      <c r="E241" s="623"/>
      <c r="F241" s="77"/>
      <c r="G241" s="77"/>
    </row>
    <row r="242" spans="1:7" s="82" customFormat="1" hidden="1" x14ac:dyDescent="0.2">
      <c r="A242" s="614">
        <v>231</v>
      </c>
      <c r="B242" s="346" t="s">
        <v>578</v>
      </c>
      <c r="C242" s="1467" t="s">
        <v>579</v>
      </c>
      <c r="D242" s="338"/>
      <c r="E242" s="623"/>
      <c r="F242" s="77"/>
      <c r="G242" s="77"/>
    </row>
    <row r="243" spans="1:7" s="82" customFormat="1" hidden="1" x14ac:dyDescent="0.2">
      <c r="A243" s="614">
        <v>232</v>
      </c>
      <c r="B243" s="346" t="s">
        <v>580</v>
      </c>
      <c r="C243" s="1467" t="s">
        <v>581</v>
      </c>
      <c r="D243" s="338"/>
      <c r="E243" s="623"/>
      <c r="F243" s="77"/>
      <c r="G243" s="77"/>
    </row>
    <row r="244" spans="1:7" s="82" customFormat="1" hidden="1" x14ac:dyDescent="0.2">
      <c r="A244" s="614">
        <v>233</v>
      </c>
      <c r="B244" s="346" t="s">
        <v>582</v>
      </c>
      <c r="C244" s="1467" t="s">
        <v>583</v>
      </c>
      <c r="D244" s="338"/>
      <c r="E244" s="623"/>
      <c r="F244" s="77"/>
      <c r="G244" s="77"/>
    </row>
    <row r="245" spans="1:7" s="82" customFormat="1" ht="26.1" hidden="1" customHeight="1" x14ac:dyDescent="0.2">
      <c r="A245" s="614">
        <v>234</v>
      </c>
      <c r="B245" s="346" t="s">
        <v>584</v>
      </c>
      <c r="C245" s="1467" t="s">
        <v>585</v>
      </c>
      <c r="D245" s="338"/>
      <c r="E245" s="623"/>
      <c r="F245" s="77"/>
      <c r="G245" s="77"/>
    </row>
    <row r="246" spans="1:7" s="82" customFormat="1" ht="26.1" hidden="1" customHeight="1" x14ac:dyDescent="0.2">
      <c r="A246" s="614">
        <v>235</v>
      </c>
      <c r="B246" s="346" t="s">
        <v>586</v>
      </c>
      <c r="C246" s="1467" t="s">
        <v>587</v>
      </c>
      <c r="D246" s="338"/>
      <c r="E246" s="623"/>
      <c r="F246" s="77"/>
      <c r="G246" s="77"/>
    </row>
    <row r="247" spans="1:7" s="82" customFormat="1" hidden="1" x14ac:dyDescent="0.2">
      <c r="A247" s="614">
        <v>236</v>
      </c>
      <c r="B247" s="346" t="s">
        <v>588</v>
      </c>
      <c r="C247" s="1467" t="s">
        <v>589</v>
      </c>
      <c r="D247" s="338"/>
      <c r="E247" s="623"/>
      <c r="F247" s="77"/>
      <c r="G247" s="77"/>
    </row>
    <row r="248" spans="1:7" s="82" customFormat="1" hidden="1" x14ac:dyDescent="0.2">
      <c r="A248" s="614">
        <v>237</v>
      </c>
      <c r="B248" s="346" t="s">
        <v>590</v>
      </c>
      <c r="C248" s="1467" t="s">
        <v>591</v>
      </c>
      <c r="D248" s="338"/>
      <c r="E248" s="623"/>
      <c r="F248" s="77"/>
      <c r="G248" s="77"/>
    </row>
    <row r="249" spans="1:7" x14ac:dyDescent="0.2">
      <c r="A249" s="598">
        <v>238</v>
      </c>
      <c r="B249" s="327" t="s">
        <v>1740</v>
      </c>
      <c r="C249" s="1468" t="s">
        <v>593</v>
      </c>
      <c r="D249" s="367"/>
      <c r="E249" s="596">
        <v>251643</v>
      </c>
      <c r="F249" s="76" t="s">
        <v>1776</v>
      </c>
    </row>
    <row r="250" spans="1:7" s="82" customFormat="1" hidden="1" x14ac:dyDescent="0.2">
      <c r="A250" s="614">
        <v>239</v>
      </c>
      <c r="B250" s="336" t="s">
        <v>594</v>
      </c>
      <c r="C250" s="469" t="s">
        <v>595</v>
      </c>
      <c r="D250" s="338"/>
      <c r="E250" s="623"/>
      <c r="F250" s="77"/>
      <c r="G250" s="77"/>
    </row>
    <row r="251" spans="1:7" s="82" customFormat="1" hidden="1" x14ac:dyDescent="0.2">
      <c r="A251" s="614">
        <v>240</v>
      </c>
      <c r="B251" s="336" t="s">
        <v>596</v>
      </c>
      <c r="C251" s="469" t="s">
        <v>597</v>
      </c>
      <c r="D251" s="338"/>
      <c r="E251" s="623"/>
      <c r="F251" s="77"/>
      <c r="G251" s="77"/>
    </row>
    <row r="252" spans="1:7" s="82" customFormat="1" hidden="1" x14ac:dyDescent="0.2">
      <c r="A252" s="614">
        <v>241</v>
      </c>
      <c r="B252" s="336" t="s">
        <v>598</v>
      </c>
      <c r="C252" s="469" t="s">
        <v>599</v>
      </c>
      <c r="D252" s="338"/>
      <c r="E252" s="623"/>
      <c r="F252" s="77"/>
      <c r="G252" s="77"/>
    </row>
    <row r="253" spans="1:7" s="82" customFormat="1" hidden="1" x14ac:dyDescent="0.2">
      <c r="A253" s="614">
        <v>242</v>
      </c>
      <c r="B253" s="336" t="s">
        <v>600</v>
      </c>
      <c r="C253" s="469" t="s">
        <v>601</v>
      </c>
      <c r="D253" s="338"/>
      <c r="E253" s="623"/>
      <c r="F253" s="77"/>
      <c r="G253" s="77"/>
    </row>
    <row r="254" spans="1:7" s="82" customFormat="1" hidden="1" x14ac:dyDescent="0.2">
      <c r="A254" s="614">
        <v>243</v>
      </c>
      <c r="B254" s="336" t="s">
        <v>602</v>
      </c>
      <c r="C254" s="469" t="s">
        <v>603</v>
      </c>
      <c r="D254" s="338"/>
      <c r="E254" s="623"/>
      <c r="F254" s="77"/>
      <c r="G254" s="77"/>
    </row>
    <row r="255" spans="1:7" s="82" customFormat="1" hidden="1" x14ac:dyDescent="0.2">
      <c r="A255" s="614">
        <v>244</v>
      </c>
      <c r="B255" s="336" t="s">
        <v>604</v>
      </c>
      <c r="C255" s="469" t="s">
        <v>605</v>
      </c>
      <c r="D255" s="338"/>
      <c r="E255" s="623"/>
      <c r="F255" s="77"/>
      <c r="G255" s="77"/>
    </row>
    <row r="256" spans="1:7" s="82" customFormat="1" ht="26.1" hidden="1" customHeight="1" x14ac:dyDescent="0.2">
      <c r="A256" s="614">
        <v>245</v>
      </c>
      <c r="B256" s="336" t="s">
        <v>606</v>
      </c>
      <c r="C256" s="469" t="s">
        <v>607</v>
      </c>
      <c r="D256" s="338"/>
      <c r="E256" s="623"/>
      <c r="F256" s="77"/>
      <c r="G256" s="77"/>
    </row>
    <row r="257" spans="1:7" s="82" customFormat="1" hidden="1" x14ac:dyDescent="0.2">
      <c r="A257" s="614">
        <v>246</v>
      </c>
      <c r="B257" s="336" t="s">
        <v>608</v>
      </c>
      <c r="C257" s="469" t="s">
        <v>609</v>
      </c>
      <c r="D257" s="338"/>
      <c r="E257" s="623"/>
      <c r="F257" s="77"/>
      <c r="G257" s="77"/>
    </row>
    <row r="258" spans="1:7" s="82" customFormat="1" hidden="1" x14ac:dyDescent="0.2">
      <c r="A258" s="614">
        <v>247</v>
      </c>
      <c r="B258" s="336" t="s">
        <v>610</v>
      </c>
      <c r="C258" s="469" t="s">
        <v>611</v>
      </c>
      <c r="D258" s="338"/>
      <c r="E258" s="623"/>
      <c r="F258" s="77"/>
      <c r="G258" s="77"/>
    </row>
    <row r="259" spans="1:7" s="82" customFormat="1" hidden="1" x14ac:dyDescent="0.2">
      <c r="A259" s="614">
        <v>248</v>
      </c>
      <c r="B259" s="336" t="s">
        <v>612</v>
      </c>
      <c r="C259" s="469" t="s">
        <v>613</v>
      </c>
      <c r="D259" s="338"/>
      <c r="E259" s="623"/>
      <c r="F259" s="77"/>
      <c r="G259" s="77"/>
    </row>
    <row r="260" spans="1:7" s="82" customFormat="1" hidden="1" x14ac:dyDescent="0.2">
      <c r="A260" s="614">
        <v>249</v>
      </c>
      <c r="B260" s="336" t="s">
        <v>614</v>
      </c>
      <c r="C260" s="469" t="s">
        <v>615</v>
      </c>
      <c r="D260" s="338"/>
      <c r="E260" s="623"/>
      <c r="F260" s="77"/>
      <c r="G260" s="77"/>
    </row>
    <row r="261" spans="1:7" ht="27" customHeight="1" thickBot="1" x14ac:dyDescent="0.25">
      <c r="A261" s="580">
        <v>250</v>
      </c>
      <c r="B261" s="595" t="s">
        <v>1741</v>
      </c>
      <c r="C261" s="1261" t="s">
        <v>617</v>
      </c>
      <c r="D261" s="583">
        <f>SUM(D236:D249)</f>
        <v>0</v>
      </c>
      <c r="E261" s="584">
        <f>SUM(E236:E249)</f>
        <v>251643</v>
      </c>
    </row>
    <row r="262" spans="1:7" s="82" customFormat="1" ht="14.25" thickTop="1" thickBot="1" x14ac:dyDescent="0.25">
      <c r="A262" s="266"/>
      <c r="B262" s="265"/>
      <c r="C262" s="264"/>
      <c r="D262" s="153"/>
      <c r="E262" s="256"/>
      <c r="F262" s="77"/>
      <c r="G262" s="77"/>
    </row>
    <row r="263" spans="1:7" ht="26.25" thickTop="1" x14ac:dyDescent="0.2">
      <c r="A263" s="589">
        <v>251</v>
      </c>
      <c r="B263" s="1282" t="s">
        <v>618</v>
      </c>
      <c r="C263" s="1463" t="s">
        <v>619</v>
      </c>
      <c r="D263" s="592"/>
      <c r="E263" s="622"/>
    </row>
    <row r="264" spans="1:7" ht="25.5" x14ac:dyDescent="0.2">
      <c r="A264" s="574">
        <v>252</v>
      </c>
      <c r="B264" s="330" t="s">
        <v>620</v>
      </c>
      <c r="C264" s="1468" t="s">
        <v>621</v>
      </c>
      <c r="D264" s="361"/>
      <c r="E264" s="575"/>
    </row>
    <row r="265" spans="1:7" ht="25.5" x14ac:dyDescent="0.2">
      <c r="A265" s="574">
        <v>253</v>
      </c>
      <c r="B265" s="330" t="s">
        <v>622</v>
      </c>
      <c r="C265" s="1468" t="s">
        <v>623</v>
      </c>
      <c r="D265" s="361"/>
      <c r="E265" s="575"/>
    </row>
    <row r="266" spans="1:7" ht="25.5" x14ac:dyDescent="0.2">
      <c r="A266" s="574">
        <v>254</v>
      </c>
      <c r="B266" s="327" t="s">
        <v>1742</v>
      </c>
      <c r="C266" s="1468" t="s">
        <v>625</v>
      </c>
      <c r="D266" s="367"/>
      <c r="E266" s="596"/>
    </row>
    <row r="267" spans="1:7" s="82" customFormat="1" hidden="1" x14ac:dyDescent="0.2">
      <c r="A267" s="614">
        <v>255</v>
      </c>
      <c r="B267" s="346" t="s">
        <v>574</v>
      </c>
      <c r="C267" s="1467" t="s">
        <v>626</v>
      </c>
      <c r="D267" s="338"/>
      <c r="E267" s="496"/>
      <c r="F267" s="77"/>
      <c r="G267" s="77"/>
    </row>
    <row r="268" spans="1:7" s="82" customFormat="1" hidden="1" x14ac:dyDescent="0.2">
      <c r="A268" s="614">
        <v>256</v>
      </c>
      <c r="B268" s="346" t="s">
        <v>576</v>
      </c>
      <c r="C268" s="1467" t="s">
        <v>627</v>
      </c>
      <c r="D268" s="338"/>
      <c r="E268" s="496"/>
      <c r="F268" s="77"/>
      <c r="G268" s="77"/>
    </row>
    <row r="269" spans="1:7" s="82" customFormat="1" hidden="1" x14ac:dyDescent="0.2">
      <c r="A269" s="614">
        <v>257</v>
      </c>
      <c r="B269" s="346" t="s">
        <v>578</v>
      </c>
      <c r="C269" s="1467" t="s">
        <v>628</v>
      </c>
      <c r="D269" s="338"/>
      <c r="E269" s="496"/>
      <c r="F269" s="77"/>
      <c r="G269" s="77"/>
    </row>
    <row r="270" spans="1:7" s="82" customFormat="1" hidden="1" x14ac:dyDescent="0.2">
      <c r="A270" s="614">
        <v>258</v>
      </c>
      <c r="B270" s="346" t="s">
        <v>580</v>
      </c>
      <c r="C270" s="1467" t="s">
        <v>629</v>
      </c>
      <c r="D270" s="338"/>
      <c r="E270" s="496"/>
      <c r="F270" s="77"/>
      <c r="G270" s="77"/>
    </row>
    <row r="271" spans="1:7" s="82" customFormat="1" hidden="1" x14ac:dyDescent="0.2">
      <c r="A271" s="614">
        <v>259</v>
      </c>
      <c r="B271" s="346" t="s">
        <v>582</v>
      </c>
      <c r="C271" s="1467" t="s">
        <v>630</v>
      </c>
      <c r="D271" s="338"/>
      <c r="E271" s="496"/>
      <c r="F271" s="77"/>
      <c r="G271" s="77"/>
    </row>
    <row r="272" spans="1:7" s="82" customFormat="1" hidden="1" x14ac:dyDescent="0.2">
      <c r="A272" s="614">
        <v>260</v>
      </c>
      <c r="B272" s="346" t="s">
        <v>584</v>
      </c>
      <c r="C272" s="1467" t="s">
        <v>631</v>
      </c>
      <c r="D272" s="338"/>
      <c r="E272" s="496"/>
      <c r="F272" s="77"/>
      <c r="G272" s="77"/>
    </row>
    <row r="273" spans="1:7" s="82" customFormat="1" ht="25.5" hidden="1" x14ac:dyDescent="0.2">
      <c r="A273" s="614">
        <v>261</v>
      </c>
      <c r="B273" s="346" t="s">
        <v>586</v>
      </c>
      <c r="C273" s="1467" t="s">
        <v>632</v>
      </c>
      <c r="D273" s="338"/>
      <c r="E273" s="496"/>
      <c r="F273" s="77"/>
      <c r="G273" s="77"/>
    </row>
    <row r="274" spans="1:7" s="82" customFormat="1" hidden="1" x14ac:dyDescent="0.2">
      <c r="A274" s="614">
        <v>262</v>
      </c>
      <c r="B274" s="346" t="s">
        <v>588</v>
      </c>
      <c r="C274" s="1467" t="s">
        <v>633</v>
      </c>
      <c r="D274" s="338"/>
      <c r="E274" s="496"/>
      <c r="F274" s="77"/>
      <c r="G274" s="77"/>
    </row>
    <row r="275" spans="1:7" s="82" customFormat="1" hidden="1" x14ac:dyDescent="0.2">
      <c r="A275" s="614">
        <v>263</v>
      </c>
      <c r="B275" s="346" t="s">
        <v>590</v>
      </c>
      <c r="C275" s="1467" t="s">
        <v>634</v>
      </c>
      <c r="D275" s="338"/>
      <c r="E275" s="496"/>
      <c r="F275" s="77"/>
      <c r="G275" s="77"/>
    </row>
    <row r="276" spans="1:7" x14ac:dyDescent="0.2">
      <c r="A276" s="574">
        <v>264</v>
      </c>
      <c r="B276" s="327" t="s">
        <v>1743</v>
      </c>
      <c r="C276" s="1468" t="s">
        <v>636</v>
      </c>
      <c r="D276" s="367"/>
      <c r="E276" s="596"/>
    </row>
    <row r="277" spans="1:7" s="82" customFormat="1" hidden="1" x14ac:dyDescent="0.2">
      <c r="A277" s="614">
        <v>265</v>
      </c>
      <c r="B277" s="470" t="s">
        <v>594</v>
      </c>
      <c r="C277" s="469" t="s">
        <v>637</v>
      </c>
      <c r="D277" s="338"/>
      <c r="E277" s="496"/>
      <c r="F277" s="77"/>
      <c r="G277" s="77"/>
    </row>
    <row r="278" spans="1:7" s="82" customFormat="1" hidden="1" x14ac:dyDescent="0.2">
      <c r="A278" s="614">
        <v>266</v>
      </c>
      <c r="B278" s="470" t="s">
        <v>596</v>
      </c>
      <c r="C278" s="469" t="s">
        <v>638</v>
      </c>
      <c r="D278" s="338"/>
      <c r="E278" s="496"/>
      <c r="F278" s="77"/>
      <c r="G278" s="77"/>
    </row>
    <row r="279" spans="1:7" s="82" customFormat="1" hidden="1" x14ac:dyDescent="0.2">
      <c r="A279" s="614">
        <v>267</v>
      </c>
      <c r="B279" s="470" t="s">
        <v>598</v>
      </c>
      <c r="C279" s="469" t="s">
        <v>639</v>
      </c>
      <c r="D279" s="338"/>
      <c r="E279" s="496"/>
      <c r="F279" s="77"/>
      <c r="G279" s="77"/>
    </row>
    <row r="280" spans="1:7" s="82" customFormat="1" hidden="1" x14ac:dyDescent="0.2">
      <c r="A280" s="614">
        <v>268</v>
      </c>
      <c r="B280" s="470" t="s">
        <v>600</v>
      </c>
      <c r="C280" s="469" t="s">
        <v>640</v>
      </c>
      <c r="D280" s="338"/>
      <c r="E280" s="496"/>
      <c r="F280" s="77"/>
      <c r="G280" s="77"/>
    </row>
    <row r="281" spans="1:7" s="82" customFormat="1" hidden="1" x14ac:dyDescent="0.2">
      <c r="A281" s="614">
        <v>269</v>
      </c>
      <c r="B281" s="470" t="s">
        <v>602</v>
      </c>
      <c r="C281" s="469" t="s">
        <v>641</v>
      </c>
      <c r="D281" s="338"/>
      <c r="E281" s="496"/>
      <c r="F281" s="77"/>
      <c r="G281" s="77"/>
    </row>
    <row r="282" spans="1:7" s="82" customFormat="1" hidden="1" x14ac:dyDescent="0.2">
      <c r="A282" s="614">
        <v>270</v>
      </c>
      <c r="B282" s="470" t="s">
        <v>604</v>
      </c>
      <c r="C282" s="469" t="s">
        <v>642</v>
      </c>
      <c r="D282" s="338"/>
      <c r="E282" s="496"/>
      <c r="F282" s="77"/>
      <c r="G282" s="77"/>
    </row>
    <row r="283" spans="1:7" s="82" customFormat="1" hidden="1" x14ac:dyDescent="0.2">
      <c r="A283" s="614">
        <v>271</v>
      </c>
      <c r="B283" s="470" t="s">
        <v>606</v>
      </c>
      <c r="C283" s="469" t="s">
        <v>643</v>
      </c>
      <c r="D283" s="338"/>
      <c r="E283" s="496"/>
      <c r="F283" s="77"/>
      <c r="G283" s="77"/>
    </row>
    <row r="284" spans="1:7" s="82" customFormat="1" hidden="1" x14ac:dyDescent="0.2">
      <c r="A284" s="614">
        <v>272</v>
      </c>
      <c r="B284" s="470" t="s">
        <v>608</v>
      </c>
      <c r="C284" s="469" t="s">
        <v>644</v>
      </c>
      <c r="D284" s="338"/>
      <c r="E284" s="496"/>
      <c r="F284" s="77"/>
      <c r="G284" s="77"/>
    </row>
    <row r="285" spans="1:7" s="82" customFormat="1" hidden="1" x14ac:dyDescent="0.2">
      <c r="A285" s="614">
        <v>273</v>
      </c>
      <c r="B285" s="470" t="s">
        <v>610</v>
      </c>
      <c r="C285" s="469" t="s">
        <v>645</v>
      </c>
      <c r="D285" s="338"/>
      <c r="E285" s="496"/>
      <c r="F285" s="77"/>
      <c r="G285" s="77"/>
    </row>
    <row r="286" spans="1:7" s="82" customFormat="1" hidden="1" x14ac:dyDescent="0.2">
      <c r="A286" s="614">
        <v>274</v>
      </c>
      <c r="B286" s="470" t="s">
        <v>612</v>
      </c>
      <c r="C286" s="469" t="s">
        <v>646</v>
      </c>
      <c r="D286" s="338"/>
      <c r="E286" s="496"/>
      <c r="F286" s="77"/>
      <c r="G286" s="77"/>
    </row>
    <row r="287" spans="1:7" s="82" customFormat="1" hidden="1" x14ac:dyDescent="0.2">
      <c r="A287" s="614">
        <v>275</v>
      </c>
      <c r="B287" s="470" t="s">
        <v>614</v>
      </c>
      <c r="C287" s="469" t="s">
        <v>647</v>
      </c>
      <c r="D287" s="338"/>
      <c r="E287" s="496"/>
      <c r="F287" s="77"/>
      <c r="G287" s="77"/>
    </row>
    <row r="288" spans="1:7" ht="27.75" customHeight="1" thickBot="1" x14ac:dyDescent="0.25">
      <c r="A288" s="580">
        <v>276</v>
      </c>
      <c r="B288" s="595" t="s">
        <v>648</v>
      </c>
      <c r="C288" s="1261" t="s">
        <v>649</v>
      </c>
      <c r="D288" s="583">
        <f>SUM(D263:D276)</f>
        <v>0</v>
      </c>
      <c r="E288" s="584">
        <f>SUM(E263:E276)</f>
        <v>0</v>
      </c>
    </row>
    <row r="289" spans="1:7" s="82" customFormat="1" ht="14.25" thickTop="1" thickBot="1" x14ac:dyDescent="0.25">
      <c r="A289" s="157"/>
      <c r="B289" s="158"/>
      <c r="C289" s="267"/>
      <c r="D289" s="153"/>
      <c r="E289" s="256"/>
      <c r="F289" s="77"/>
      <c r="G289" s="77"/>
    </row>
    <row r="290" spans="1:7" ht="26.45" customHeight="1" thickTop="1" thickBot="1" x14ac:dyDescent="0.25">
      <c r="A290" s="585">
        <v>277</v>
      </c>
      <c r="B290" s="586" t="s">
        <v>726</v>
      </c>
      <c r="C290" s="1285" t="s">
        <v>651</v>
      </c>
      <c r="D290" s="1286">
        <f>SUM(D49,D86,D194,D224,D234,D261,D288)</f>
        <v>12617450</v>
      </c>
      <c r="E290" s="1287">
        <f>SUM(E49,E86,E194,E224,E234,E261,E288)</f>
        <v>7132643</v>
      </c>
    </row>
    <row r="291" spans="1:7" s="82" customFormat="1" ht="14.25" thickTop="1" thickBot="1" x14ac:dyDescent="0.25">
      <c r="A291" s="152"/>
      <c r="B291" s="154"/>
      <c r="C291" s="264"/>
      <c r="D291" s="156"/>
      <c r="E291" s="176"/>
      <c r="F291" s="77"/>
      <c r="G291" s="77"/>
    </row>
    <row r="292" spans="1:7" ht="26.1" customHeight="1" thickTop="1" x14ac:dyDescent="0.2">
      <c r="A292" s="565"/>
      <c r="B292" s="566" t="s">
        <v>652</v>
      </c>
      <c r="C292" s="1353" t="s">
        <v>653</v>
      </c>
      <c r="D292" s="568"/>
      <c r="E292" s="569"/>
    </row>
    <row r="293" spans="1:7" ht="26.1" customHeight="1" x14ac:dyDescent="0.2">
      <c r="A293" s="570"/>
      <c r="B293" s="353" t="s">
        <v>654</v>
      </c>
      <c r="C293" s="468" t="s">
        <v>655</v>
      </c>
      <c r="D293" s="354"/>
      <c r="E293" s="559"/>
    </row>
    <row r="294" spans="1:7" ht="26.1" customHeight="1" x14ac:dyDescent="0.2">
      <c r="A294" s="570"/>
      <c r="B294" s="353" t="s">
        <v>656</v>
      </c>
      <c r="C294" s="468" t="s">
        <v>657</v>
      </c>
      <c r="D294" s="348"/>
      <c r="E294" s="571"/>
    </row>
    <row r="295" spans="1:7" ht="39" hidden="1" customHeight="1" x14ac:dyDescent="0.2">
      <c r="A295" s="1354"/>
      <c r="B295" s="346" t="s">
        <v>658</v>
      </c>
      <c r="C295" s="469" t="s">
        <v>659</v>
      </c>
      <c r="D295" s="471"/>
      <c r="E295" s="1355"/>
    </row>
    <row r="296" spans="1:7" ht="25.5" hidden="1" x14ac:dyDescent="0.2">
      <c r="A296" s="1354"/>
      <c r="B296" s="346" t="s">
        <v>660</v>
      </c>
      <c r="C296" s="469" t="s">
        <v>661</v>
      </c>
      <c r="D296" s="471"/>
      <c r="E296" s="1355"/>
    </row>
    <row r="297" spans="1:7" x14ac:dyDescent="0.2">
      <c r="A297" s="570"/>
      <c r="B297" s="351" t="s">
        <v>662</v>
      </c>
      <c r="C297" s="468" t="s">
        <v>663</v>
      </c>
      <c r="D297" s="348"/>
      <c r="E297" s="571"/>
    </row>
    <row r="298" spans="1:7" x14ac:dyDescent="0.2">
      <c r="A298" s="570"/>
      <c r="B298" s="472" t="s">
        <v>664</v>
      </c>
      <c r="C298" s="468" t="s">
        <v>665</v>
      </c>
      <c r="D298" s="348"/>
      <c r="E298" s="571"/>
    </row>
    <row r="299" spans="1:7" hidden="1" x14ac:dyDescent="0.2">
      <c r="A299" s="572"/>
      <c r="B299" s="346" t="s">
        <v>666</v>
      </c>
      <c r="C299" s="469" t="s">
        <v>667</v>
      </c>
      <c r="D299" s="338"/>
      <c r="E299" s="496"/>
    </row>
    <row r="300" spans="1:7" hidden="1" x14ac:dyDescent="0.2">
      <c r="A300" s="572"/>
      <c r="B300" s="346" t="s">
        <v>668</v>
      </c>
      <c r="C300" s="469" t="s">
        <v>669</v>
      </c>
      <c r="D300" s="338"/>
      <c r="E300" s="1356"/>
    </row>
    <row r="301" spans="1:7" x14ac:dyDescent="0.2">
      <c r="A301" s="570"/>
      <c r="B301" s="353" t="s">
        <v>670</v>
      </c>
      <c r="C301" s="468" t="s">
        <v>671</v>
      </c>
      <c r="D301" s="354"/>
      <c r="E301" s="1357"/>
    </row>
    <row r="302" spans="1:7" x14ac:dyDescent="0.2">
      <c r="A302" s="570"/>
      <c r="B302" s="353" t="s">
        <v>672</v>
      </c>
      <c r="C302" s="468" t="s">
        <v>673</v>
      </c>
      <c r="D302" s="354"/>
      <c r="E302" s="1357"/>
    </row>
    <row r="303" spans="1:7" x14ac:dyDescent="0.2">
      <c r="A303" s="570"/>
      <c r="B303" s="353" t="s">
        <v>674</v>
      </c>
      <c r="C303" s="468" t="s">
        <v>675</v>
      </c>
      <c r="D303" s="354"/>
      <c r="E303" s="1357"/>
    </row>
    <row r="304" spans="1:7" x14ac:dyDescent="0.2">
      <c r="A304" s="570"/>
      <c r="B304" s="473" t="s">
        <v>676</v>
      </c>
      <c r="C304" s="468" t="s">
        <v>677</v>
      </c>
      <c r="D304" s="348"/>
      <c r="E304" s="571"/>
    </row>
    <row r="305" spans="1:7" x14ac:dyDescent="0.2">
      <c r="A305" s="570"/>
      <c r="B305" s="472" t="s">
        <v>678</v>
      </c>
      <c r="C305" s="468" t="s">
        <v>679</v>
      </c>
      <c r="D305" s="348">
        <f>SUM(D306:D307)</f>
        <v>9537000</v>
      </c>
      <c r="E305" s="571">
        <f>SUM(E306:E307)</f>
        <v>10821000</v>
      </c>
    </row>
    <row r="306" spans="1:7" s="277" customFormat="1" x14ac:dyDescent="0.2">
      <c r="A306" s="572"/>
      <c r="B306" s="359" t="s">
        <v>680</v>
      </c>
      <c r="C306" s="469" t="s">
        <v>681</v>
      </c>
      <c r="D306" s="338">
        <v>9537000</v>
      </c>
      <c r="E306" s="496">
        <v>10821000</v>
      </c>
      <c r="F306" s="276"/>
      <c r="G306" s="276"/>
    </row>
    <row r="307" spans="1:7" s="277" customFormat="1" x14ac:dyDescent="0.2">
      <c r="A307" s="572"/>
      <c r="B307" s="359" t="s">
        <v>682</v>
      </c>
      <c r="C307" s="469" t="s">
        <v>683</v>
      </c>
      <c r="D307" s="338"/>
      <c r="E307" s="496"/>
      <c r="F307" s="276"/>
      <c r="G307" s="276"/>
    </row>
    <row r="308" spans="1:7" x14ac:dyDescent="0.2">
      <c r="A308" s="570"/>
      <c r="B308" s="473" t="s">
        <v>684</v>
      </c>
      <c r="C308" s="468" t="s">
        <v>685</v>
      </c>
      <c r="D308" s="354"/>
      <c r="E308" s="559"/>
    </row>
    <row r="309" spans="1:7" x14ac:dyDescent="0.2">
      <c r="A309" s="570"/>
      <c r="B309" s="473" t="s">
        <v>686</v>
      </c>
      <c r="C309" s="468" t="s">
        <v>687</v>
      </c>
      <c r="D309" s="354"/>
      <c r="E309" s="559"/>
    </row>
    <row r="310" spans="1:7" x14ac:dyDescent="0.2">
      <c r="A310" s="570"/>
      <c r="B310" s="473" t="s">
        <v>688</v>
      </c>
      <c r="C310" s="468" t="s">
        <v>689</v>
      </c>
      <c r="D310" s="354">
        <f>SUM(D666-D290-D305)</f>
        <v>230647002</v>
      </c>
      <c r="E310" s="559">
        <f>SUM(E666-E290-E305)</f>
        <v>248091495</v>
      </c>
    </row>
    <row r="311" spans="1:7" x14ac:dyDescent="0.2">
      <c r="A311" s="570"/>
      <c r="B311" s="473" t="s">
        <v>690</v>
      </c>
      <c r="C311" s="468" t="s">
        <v>691</v>
      </c>
      <c r="D311" s="354"/>
      <c r="E311" s="559"/>
    </row>
    <row r="312" spans="1:7" x14ac:dyDescent="0.2">
      <c r="A312" s="570"/>
      <c r="B312" s="473" t="s">
        <v>692</v>
      </c>
      <c r="C312" s="468" t="s">
        <v>693</v>
      </c>
      <c r="D312" s="348"/>
      <c r="E312" s="571"/>
    </row>
    <row r="313" spans="1:7" x14ac:dyDescent="0.2">
      <c r="A313" s="570"/>
      <c r="B313" s="353" t="s">
        <v>694</v>
      </c>
      <c r="C313" s="468" t="s">
        <v>695</v>
      </c>
      <c r="D313" s="354"/>
      <c r="E313" s="559"/>
    </row>
    <row r="314" spans="1:7" x14ac:dyDescent="0.2">
      <c r="A314" s="570"/>
      <c r="B314" s="353" t="s">
        <v>696</v>
      </c>
      <c r="C314" s="468" t="s">
        <v>697</v>
      </c>
      <c r="D314" s="354"/>
      <c r="E314" s="559"/>
    </row>
    <row r="315" spans="1:7" x14ac:dyDescent="0.2">
      <c r="A315" s="570"/>
      <c r="B315" s="473" t="s">
        <v>698</v>
      </c>
      <c r="C315" s="468" t="s">
        <v>699</v>
      </c>
      <c r="D315" s="354"/>
      <c r="E315" s="559"/>
    </row>
    <row r="316" spans="1:7" x14ac:dyDescent="0.2">
      <c r="A316" s="574"/>
      <c r="B316" s="330" t="s">
        <v>700</v>
      </c>
      <c r="C316" s="1468" t="s">
        <v>701</v>
      </c>
      <c r="D316" s="361">
        <f>SUM(D297,D304,D305,D308,D309,D310,D311,D312,D315)</f>
        <v>240184002</v>
      </c>
      <c r="E316" s="577">
        <f>SUM(E297,E304,E305,E308,E309,E310,E311,E312,E315)</f>
        <v>258912495</v>
      </c>
    </row>
    <row r="317" spans="1:7" hidden="1" x14ac:dyDescent="0.2">
      <c r="A317" s="1281"/>
      <c r="B317" s="418" t="s">
        <v>702</v>
      </c>
      <c r="C317" s="1469" t="s">
        <v>703</v>
      </c>
      <c r="D317" s="7"/>
      <c r="E317" s="1258"/>
    </row>
    <row r="318" spans="1:7" ht="26.1" hidden="1" customHeight="1" x14ac:dyDescent="0.2">
      <c r="A318" s="1281"/>
      <c r="B318" s="438" t="s">
        <v>704</v>
      </c>
      <c r="C318" s="1469" t="s">
        <v>705</v>
      </c>
      <c r="D318" s="7"/>
      <c r="E318" s="1258"/>
    </row>
    <row r="319" spans="1:7" hidden="1" x14ac:dyDescent="0.2">
      <c r="A319" s="1281"/>
      <c r="B319" s="418" t="s">
        <v>706</v>
      </c>
      <c r="C319" s="1469" t="s">
        <v>707</v>
      </c>
      <c r="D319" s="7"/>
      <c r="E319" s="1258"/>
    </row>
    <row r="320" spans="1:7" ht="25.5" hidden="1" x14ac:dyDescent="0.2">
      <c r="A320" s="1281"/>
      <c r="B320" s="438" t="s">
        <v>708</v>
      </c>
      <c r="C320" s="1469" t="s">
        <v>709</v>
      </c>
      <c r="D320" s="7"/>
      <c r="E320" s="1258"/>
    </row>
    <row r="321" spans="1:7" hidden="1" x14ac:dyDescent="0.2">
      <c r="A321" s="1281"/>
      <c r="B321" s="438" t="s">
        <v>710</v>
      </c>
      <c r="C321" s="1469" t="s">
        <v>711</v>
      </c>
      <c r="D321" s="7"/>
      <c r="E321" s="1258"/>
    </row>
    <row r="322" spans="1:7" x14ac:dyDescent="0.2">
      <c r="A322" s="574"/>
      <c r="B322" s="330" t="s">
        <v>712</v>
      </c>
      <c r="C322" s="1468" t="s">
        <v>713</v>
      </c>
      <c r="D322" s="367"/>
      <c r="E322" s="596"/>
    </row>
    <row r="323" spans="1:7" x14ac:dyDescent="0.2">
      <c r="A323" s="574"/>
      <c r="B323" s="349" t="s">
        <v>714</v>
      </c>
      <c r="C323" s="1468" t="s">
        <v>715</v>
      </c>
      <c r="D323" s="361"/>
      <c r="E323" s="575"/>
    </row>
    <row r="324" spans="1:7" ht="26.1" customHeight="1" x14ac:dyDescent="0.2">
      <c r="A324" s="574"/>
      <c r="B324" s="330" t="s">
        <v>716</v>
      </c>
      <c r="C324" s="1468" t="s">
        <v>717</v>
      </c>
      <c r="D324" s="367"/>
      <c r="E324" s="596"/>
    </row>
    <row r="325" spans="1:7" ht="25.5" hidden="1" x14ac:dyDescent="0.2">
      <c r="A325" s="578"/>
      <c r="B325" s="417" t="s">
        <v>718</v>
      </c>
      <c r="C325" s="432" t="s">
        <v>719</v>
      </c>
      <c r="D325" s="368"/>
      <c r="E325" s="597"/>
    </row>
    <row r="326" spans="1:7" ht="65.099999999999994" hidden="1" customHeight="1" x14ac:dyDescent="0.2">
      <c r="A326" s="578"/>
      <c r="B326" s="417" t="s">
        <v>720</v>
      </c>
      <c r="C326" s="432" t="s">
        <v>721</v>
      </c>
      <c r="D326" s="368"/>
      <c r="E326" s="597"/>
    </row>
    <row r="327" spans="1:7" hidden="1" x14ac:dyDescent="0.2">
      <c r="A327" s="578"/>
      <c r="B327" s="417" t="s">
        <v>722</v>
      </c>
      <c r="C327" s="432" t="s">
        <v>723</v>
      </c>
      <c r="D327" s="368"/>
      <c r="E327" s="597"/>
    </row>
    <row r="328" spans="1:7" s="262" customFormat="1" ht="26.25" customHeight="1" thickBot="1" x14ac:dyDescent="0.25">
      <c r="A328" s="580"/>
      <c r="B328" s="581" t="s">
        <v>724</v>
      </c>
      <c r="C328" s="1261" t="s">
        <v>725</v>
      </c>
      <c r="D328" s="583">
        <f>SUM(D316:D327)</f>
        <v>240184002</v>
      </c>
      <c r="E328" s="584">
        <f>SUM(E316:E327)</f>
        <v>258912495</v>
      </c>
      <c r="F328" s="261"/>
      <c r="G328" s="261"/>
    </row>
    <row r="329" spans="1:7" s="82" customFormat="1" ht="14.25" thickTop="1" thickBot="1" x14ac:dyDescent="0.25">
      <c r="A329" s="160"/>
      <c r="B329" s="154"/>
      <c r="C329" s="264"/>
      <c r="D329" s="161"/>
      <c r="E329" s="176"/>
      <c r="F329" s="77"/>
      <c r="G329" s="77"/>
    </row>
    <row r="330" spans="1:7" s="262" customFormat="1" ht="26.25" customHeight="1" thickTop="1" thickBot="1" x14ac:dyDescent="0.25">
      <c r="A330" s="560"/>
      <c r="B330" s="561" t="s">
        <v>726</v>
      </c>
      <c r="C330" s="1285" t="s">
        <v>727</v>
      </c>
      <c r="D330" s="1297">
        <f>SUM(D290+D328)</f>
        <v>252801452</v>
      </c>
      <c r="E330" s="1298">
        <f>SUM(E290+E328)</f>
        <v>266045138</v>
      </c>
      <c r="F330" s="261"/>
      <c r="G330" s="261"/>
    </row>
    <row r="331" spans="1:7" ht="39" customHeight="1" thickTop="1" thickBot="1" x14ac:dyDescent="0.25"/>
    <row r="332" spans="1:7" ht="13.5" thickTop="1" x14ac:dyDescent="0.2">
      <c r="A332" s="1299" t="s">
        <v>729</v>
      </c>
      <c r="B332" s="1300" t="s">
        <v>730</v>
      </c>
      <c r="C332" s="1301" t="s">
        <v>731</v>
      </c>
      <c r="D332" s="1302">
        <v>129582156</v>
      </c>
      <c r="E332" s="1303">
        <v>129582156</v>
      </c>
    </row>
    <row r="333" spans="1:7" x14ac:dyDescent="0.2">
      <c r="A333" s="1304" t="s">
        <v>732</v>
      </c>
      <c r="B333" s="440" t="s">
        <v>733</v>
      </c>
      <c r="C333" s="29" t="s">
        <v>734</v>
      </c>
      <c r="D333" s="441">
        <v>10230000</v>
      </c>
      <c r="E333" s="1305">
        <v>10230000</v>
      </c>
    </row>
    <row r="334" spans="1:7" x14ac:dyDescent="0.2">
      <c r="A334" s="1304" t="s">
        <v>735</v>
      </c>
      <c r="B334" s="440" t="s">
        <v>736</v>
      </c>
      <c r="C334" s="29" t="s">
        <v>737</v>
      </c>
      <c r="D334" s="441">
        <v>400000</v>
      </c>
      <c r="E334" s="1305">
        <v>6075188</v>
      </c>
    </row>
    <row r="335" spans="1:7" x14ac:dyDescent="0.2">
      <c r="A335" s="1304" t="s">
        <v>738</v>
      </c>
      <c r="B335" s="440" t="s">
        <v>739</v>
      </c>
      <c r="C335" s="29" t="s">
        <v>740</v>
      </c>
      <c r="D335" s="441">
        <v>5000000</v>
      </c>
      <c r="E335" s="1305">
        <v>0</v>
      </c>
    </row>
    <row r="336" spans="1:7" x14ac:dyDescent="0.2">
      <c r="A336" s="1304" t="s">
        <v>741</v>
      </c>
      <c r="B336" s="440" t="s">
        <v>742</v>
      </c>
      <c r="C336" s="29" t="s">
        <v>743</v>
      </c>
      <c r="D336" s="441"/>
      <c r="E336" s="1305"/>
    </row>
    <row r="337" spans="1:7" x14ac:dyDescent="0.2">
      <c r="A337" s="1304" t="s">
        <v>744</v>
      </c>
      <c r="B337" s="440" t="s">
        <v>745</v>
      </c>
      <c r="C337" s="29" t="s">
        <v>746</v>
      </c>
      <c r="D337" s="441">
        <v>9058851</v>
      </c>
      <c r="E337" s="1278">
        <f>9058851-561600-2215304-234547</f>
        <v>6047400</v>
      </c>
    </row>
    <row r="338" spans="1:7" x14ac:dyDescent="0.2">
      <c r="A338" s="1304" t="s">
        <v>747</v>
      </c>
      <c r="B338" s="440" t="s">
        <v>748</v>
      </c>
      <c r="C338" s="29" t="s">
        <v>749</v>
      </c>
      <c r="D338" s="441">
        <v>8380020</v>
      </c>
      <c r="E338" s="1305">
        <v>8380020</v>
      </c>
    </row>
    <row r="339" spans="1:7" x14ac:dyDescent="0.2">
      <c r="A339" s="1304" t="s">
        <v>750</v>
      </c>
      <c r="B339" s="440" t="s">
        <v>751</v>
      </c>
      <c r="C339" s="29" t="s">
        <v>752</v>
      </c>
      <c r="D339" s="441"/>
      <c r="E339" s="1278"/>
    </row>
    <row r="340" spans="1:7" x14ac:dyDescent="0.2">
      <c r="A340" s="1304" t="s">
        <v>753</v>
      </c>
      <c r="B340" s="440" t="s">
        <v>754</v>
      </c>
      <c r="C340" s="29" t="s">
        <v>755</v>
      </c>
      <c r="D340" s="441">
        <v>1082400</v>
      </c>
      <c r="E340" s="1305">
        <v>641759</v>
      </c>
    </row>
    <row r="341" spans="1:7" x14ac:dyDescent="0.2">
      <c r="A341" s="1304" t="s">
        <v>756</v>
      </c>
      <c r="B341" s="440" t="s">
        <v>757</v>
      </c>
      <c r="C341" s="29" t="s">
        <v>758</v>
      </c>
      <c r="D341" s="441"/>
      <c r="E341" s="1305"/>
    </row>
    <row r="342" spans="1:7" x14ac:dyDescent="0.2">
      <c r="A342" s="1304" t="s">
        <v>75</v>
      </c>
      <c r="B342" s="440" t="s">
        <v>759</v>
      </c>
      <c r="C342" s="29" t="s">
        <v>760</v>
      </c>
      <c r="D342" s="441"/>
      <c r="E342" s="1305"/>
    </row>
    <row r="343" spans="1:7" x14ac:dyDescent="0.2">
      <c r="A343" s="1304" t="s">
        <v>78</v>
      </c>
      <c r="B343" s="440" t="s">
        <v>761</v>
      </c>
      <c r="C343" s="29" t="s">
        <v>762</v>
      </c>
      <c r="D343" s="441"/>
      <c r="E343" s="1305"/>
    </row>
    <row r="344" spans="1:7" x14ac:dyDescent="0.2">
      <c r="A344" s="1304" t="s">
        <v>81</v>
      </c>
      <c r="B344" s="440" t="s">
        <v>1231</v>
      </c>
      <c r="C344" s="29" t="s">
        <v>763</v>
      </c>
      <c r="D344" s="441"/>
      <c r="E344" s="1305">
        <v>2215304</v>
      </c>
    </row>
    <row r="345" spans="1:7" x14ac:dyDescent="0.2">
      <c r="A345" s="1306" t="s">
        <v>84</v>
      </c>
      <c r="B345" s="442" t="s">
        <v>764</v>
      </c>
      <c r="C345" s="28" t="s">
        <v>765</v>
      </c>
      <c r="D345" s="11"/>
      <c r="E345" s="1279"/>
    </row>
    <row r="346" spans="1:7" x14ac:dyDescent="0.2">
      <c r="A346" s="493" t="s">
        <v>87</v>
      </c>
      <c r="B346" s="377" t="s">
        <v>1706</v>
      </c>
      <c r="C346" s="377" t="s">
        <v>766</v>
      </c>
      <c r="D346" s="378">
        <f>SUM(D332:D345)</f>
        <v>163733427</v>
      </c>
      <c r="E346" s="378">
        <f>SUM(E332:E345)</f>
        <v>163171827</v>
      </c>
    </row>
    <row r="347" spans="1:7" x14ac:dyDescent="0.2">
      <c r="A347" s="1304" t="s">
        <v>90</v>
      </c>
      <c r="B347" s="440" t="s">
        <v>767</v>
      </c>
      <c r="C347" s="29" t="s">
        <v>768</v>
      </c>
      <c r="D347" s="441"/>
      <c r="E347" s="1305"/>
    </row>
    <row r="348" spans="1:7" ht="25.5" x14ac:dyDescent="0.2">
      <c r="A348" s="1304" t="s">
        <v>93</v>
      </c>
      <c r="B348" s="440" t="s">
        <v>769</v>
      </c>
      <c r="C348" s="29" t="s">
        <v>770</v>
      </c>
      <c r="D348" s="441"/>
      <c r="E348" s="1305">
        <v>561600</v>
      </c>
    </row>
    <row r="349" spans="1:7" x14ac:dyDescent="0.2">
      <c r="A349" s="1304" t="s">
        <v>96</v>
      </c>
      <c r="B349" s="440" t="s">
        <v>771</v>
      </c>
      <c r="C349" s="29" t="s">
        <v>772</v>
      </c>
      <c r="D349" s="441"/>
      <c r="E349" s="1305"/>
    </row>
    <row r="350" spans="1:7" x14ac:dyDescent="0.2">
      <c r="A350" s="493" t="s">
        <v>99</v>
      </c>
      <c r="B350" s="377" t="s">
        <v>1744</v>
      </c>
      <c r="C350" s="377" t="s">
        <v>773</v>
      </c>
      <c r="D350" s="474">
        <f>SUM(D347:D349)</f>
        <v>0</v>
      </c>
      <c r="E350" s="474">
        <f>SUM(E347:E349)</f>
        <v>561600</v>
      </c>
    </row>
    <row r="351" spans="1:7" ht="27.75" customHeight="1" thickBot="1" x14ac:dyDescent="0.25">
      <c r="A351" s="550" t="s">
        <v>102</v>
      </c>
      <c r="B351" s="501" t="s">
        <v>1460</v>
      </c>
      <c r="C351" s="501" t="s">
        <v>774</v>
      </c>
      <c r="D351" s="502">
        <f>SUM(D350,D346)</f>
        <v>163733427</v>
      </c>
      <c r="E351" s="502">
        <f>SUM(E350,E346)</f>
        <v>163733427</v>
      </c>
    </row>
    <row r="352" spans="1:7" s="260" customFormat="1" ht="14.25" thickTop="1" thickBot="1" x14ac:dyDescent="0.25">
      <c r="A352" s="175"/>
      <c r="B352" s="270"/>
      <c r="C352" s="177"/>
      <c r="D352" s="271"/>
      <c r="E352" s="271"/>
      <c r="F352" s="259"/>
      <c r="G352" s="259"/>
    </row>
    <row r="353" spans="1:7" ht="26.25" thickTop="1" x14ac:dyDescent="0.2">
      <c r="A353" s="488">
        <v>21</v>
      </c>
      <c r="B353" s="529" t="s">
        <v>1745</v>
      </c>
      <c r="C353" s="529" t="s">
        <v>775</v>
      </c>
      <c r="D353" s="551">
        <f>SUM(D354:D360)</f>
        <v>48130025</v>
      </c>
      <c r="E353" s="552">
        <v>48130025</v>
      </c>
    </row>
    <row r="354" spans="1:7" x14ac:dyDescent="0.2">
      <c r="A354" s="1304">
        <v>22</v>
      </c>
      <c r="B354" s="8" t="s">
        <v>776</v>
      </c>
      <c r="C354" s="29" t="s">
        <v>777</v>
      </c>
      <c r="D354" s="475">
        <v>42750025</v>
      </c>
      <c r="E354" s="1358">
        <v>42750025</v>
      </c>
    </row>
    <row r="355" spans="1:7" x14ac:dyDescent="0.2">
      <c r="A355" s="1304">
        <v>23</v>
      </c>
      <c r="B355" s="8" t="s">
        <v>298</v>
      </c>
      <c r="C355" s="29" t="s">
        <v>778</v>
      </c>
      <c r="D355" s="475">
        <v>1929000</v>
      </c>
      <c r="E355" s="1358">
        <v>1929000</v>
      </c>
    </row>
    <row r="356" spans="1:7" x14ac:dyDescent="0.2">
      <c r="A356" s="1304">
        <v>24</v>
      </c>
      <c r="B356" s="8" t="s">
        <v>274</v>
      </c>
      <c r="C356" s="29" t="s">
        <v>779</v>
      </c>
      <c r="D356" s="475"/>
      <c r="E356" s="1358"/>
    </row>
    <row r="357" spans="1:7" x14ac:dyDescent="0.2">
      <c r="A357" s="1304">
        <v>25</v>
      </c>
      <c r="B357" s="8" t="s">
        <v>300</v>
      </c>
      <c r="C357" s="29" t="s">
        <v>780</v>
      </c>
      <c r="D357" s="475">
        <v>1666000</v>
      </c>
      <c r="E357" s="1358">
        <v>1666000</v>
      </c>
    </row>
    <row r="358" spans="1:7" x14ac:dyDescent="0.2">
      <c r="A358" s="1304">
        <v>26</v>
      </c>
      <c r="B358" s="8" t="s">
        <v>781</v>
      </c>
      <c r="C358" s="29" t="s">
        <v>782</v>
      </c>
      <c r="D358" s="475"/>
      <c r="E358" s="1358"/>
    </row>
    <row r="359" spans="1:7" ht="29.1" customHeight="1" x14ac:dyDescent="0.2">
      <c r="A359" s="1304">
        <v>27</v>
      </c>
      <c r="B359" s="8" t="s">
        <v>783</v>
      </c>
      <c r="C359" s="29" t="s">
        <v>784</v>
      </c>
      <c r="D359" s="475"/>
      <c r="E359" s="1358"/>
    </row>
    <row r="360" spans="1:7" ht="13.5" thickBot="1" x14ac:dyDescent="0.25">
      <c r="A360" s="1308">
        <v>28</v>
      </c>
      <c r="B360" s="1309" t="s">
        <v>785</v>
      </c>
      <c r="C360" s="1310" t="s">
        <v>786</v>
      </c>
      <c r="D360" s="1359">
        <v>1785000</v>
      </c>
      <c r="E360" s="1360">
        <v>1785000</v>
      </c>
    </row>
    <row r="361" spans="1:7" s="260" customFormat="1" ht="14.25" thickTop="1" thickBot="1" x14ac:dyDescent="0.25">
      <c r="A361" s="177"/>
      <c r="B361" s="176"/>
      <c r="C361" s="177"/>
      <c r="D361" s="271"/>
      <c r="E361" s="271"/>
      <c r="F361" s="259"/>
      <c r="G361" s="259"/>
    </row>
    <row r="362" spans="1:7" ht="13.5" thickTop="1" x14ac:dyDescent="0.2">
      <c r="A362" s="1299" t="s">
        <v>121</v>
      </c>
      <c r="B362" s="1313" t="s">
        <v>787</v>
      </c>
      <c r="C362" s="1301" t="s">
        <v>788</v>
      </c>
      <c r="D362" s="1302">
        <v>2200000</v>
      </c>
      <c r="E362" s="1303">
        <v>1000000</v>
      </c>
    </row>
    <row r="363" spans="1:7" x14ac:dyDescent="0.2">
      <c r="A363" s="1304" t="s">
        <v>123</v>
      </c>
      <c r="B363" s="9" t="s">
        <v>789</v>
      </c>
      <c r="C363" s="29" t="s">
        <v>790</v>
      </c>
      <c r="D363" s="441">
        <v>1630000</v>
      </c>
      <c r="E363" s="1305">
        <v>1630000</v>
      </c>
    </row>
    <row r="364" spans="1:7" x14ac:dyDescent="0.2">
      <c r="A364" s="1304" t="s">
        <v>125</v>
      </c>
      <c r="B364" s="9" t="s">
        <v>791</v>
      </c>
      <c r="C364" s="29" t="s">
        <v>792</v>
      </c>
      <c r="D364" s="441"/>
      <c r="E364" s="1305"/>
    </row>
    <row r="365" spans="1:7" x14ac:dyDescent="0.2">
      <c r="A365" s="493" t="s">
        <v>793</v>
      </c>
      <c r="B365" s="240" t="s">
        <v>1462</v>
      </c>
      <c r="C365" s="377" t="s">
        <v>794</v>
      </c>
      <c r="D365" s="378">
        <f>SUM(D362:D364)</f>
        <v>3830000</v>
      </c>
      <c r="E365" s="547">
        <f>SUM(E362:E364)</f>
        <v>2630000</v>
      </c>
    </row>
    <row r="366" spans="1:7" x14ac:dyDescent="0.2">
      <c r="A366" s="1304" t="s">
        <v>129</v>
      </c>
      <c r="B366" s="9" t="s">
        <v>795</v>
      </c>
      <c r="C366" s="29" t="s">
        <v>796</v>
      </c>
      <c r="D366" s="441"/>
      <c r="E366" s="1305"/>
    </row>
    <row r="367" spans="1:7" x14ac:dyDescent="0.2">
      <c r="A367" s="1304" t="s">
        <v>131</v>
      </c>
      <c r="B367" s="9" t="s">
        <v>797</v>
      </c>
      <c r="C367" s="29" t="s">
        <v>798</v>
      </c>
      <c r="D367" s="441">
        <v>400000</v>
      </c>
      <c r="E367" s="1305">
        <v>0</v>
      </c>
    </row>
    <row r="368" spans="1:7" x14ac:dyDescent="0.2">
      <c r="A368" s="493" t="s">
        <v>133</v>
      </c>
      <c r="B368" s="240" t="s">
        <v>1463</v>
      </c>
      <c r="C368" s="377" t="s">
        <v>799</v>
      </c>
      <c r="D368" s="378">
        <f>SUM(D366:D367)</f>
        <v>400000</v>
      </c>
      <c r="E368" s="547">
        <f>SUM(E366:E367)</f>
        <v>0</v>
      </c>
    </row>
    <row r="369" spans="1:5" x14ac:dyDescent="0.2">
      <c r="A369" s="1304" t="s">
        <v>135</v>
      </c>
      <c r="B369" s="9" t="s">
        <v>800</v>
      </c>
      <c r="C369" s="29" t="s">
        <v>801</v>
      </c>
      <c r="D369" s="441">
        <v>6200000</v>
      </c>
      <c r="E369" s="1305">
        <v>8200000</v>
      </c>
    </row>
    <row r="370" spans="1:5" x14ac:dyDescent="0.2">
      <c r="A370" s="1304" t="s">
        <v>137</v>
      </c>
      <c r="B370" s="9" t="s">
        <v>802</v>
      </c>
      <c r="C370" s="29" t="s">
        <v>803</v>
      </c>
      <c r="D370" s="441">
        <v>20158000</v>
      </c>
      <c r="E370" s="1305">
        <v>24000000</v>
      </c>
    </row>
    <row r="371" spans="1:5" x14ac:dyDescent="0.2">
      <c r="A371" s="1304" t="s">
        <v>142</v>
      </c>
      <c r="B371" s="9" t="s">
        <v>1746</v>
      </c>
      <c r="C371" s="29" t="s">
        <v>804</v>
      </c>
      <c r="D371" s="441">
        <v>0</v>
      </c>
      <c r="E371" s="1314">
        <v>10000</v>
      </c>
    </row>
    <row r="372" spans="1:5" ht="25.5" x14ac:dyDescent="0.2">
      <c r="A372" s="1306" t="s">
        <v>144</v>
      </c>
      <c r="B372" s="444" t="s">
        <v>805</v>
      </c>
      <c r="C372" s="445" t="s">
        <v>806</v>
      </c>
      <c r="D372" s="446"/>
      <c r="E372" s="1315"/>
    </row>
    <row r="373" spans="1:5" x14ac:dyDescent="0.2">
      <c r="A373" s="1304" t="s">
        <v>146</v>
      </c>
      <c r="B373" s="9" t="s">
        <v>807</v>
      </c>
      <c r="C373" s="29" t="s">
        <v>808</v>
      </c>
      <c r="D373" s="441">
        <v>630000</v>
      </c>
      <c r="E373" s="1305">
        <v>630000</v>
      </c>
    </row>
    <row r="374" spans="1:5" x14ac:dyDescent="0.2">
      <c r="A374" s="1304" t="s">
        <v>148</v>
      </c>
      <c r="B374" s="9" t="s">
        <v>1658</v>
      </c>
      <c r="C374" s="29" t="s">
        <v>809</v>
      </c>
      <c r="D374" s="441"/>
      <c r="E374" s="1314"/>
    </row>
    <row r="375" spans="1:5" x14ac:dyDescent="0.2">
      <c r="A375" s="1306" t="s">
        <v>150</v>
      </c>
      <c r="B375" s="444" t="s">
        <v>810</v>
      </c>
      <c r="C375" s="28" t="s">
        <v>811</v>
      </c>
      <c r="D375" s="11"/>
      <c r="E375" s="1279"/>
    </row>
    <row r="376" spans="1:5" x14ac:dyDescent="0.2">
      <c r="A376" s="1304" t="s">
        <v>812</v>
      </c>
      <c r="B376" s="9" t="s">
        <v>813</v>
      </c>
      <c r="C376" s="29" t="s">
        <v>814</v>
      </c>
      <c r="D376" s="441">
        <v>100000</v>
      </c>
      <c r="E376" s="1305">
        <v>300000</v>
      </c>
    </row>
    <row r="377" spans="1:5" x14ac:dyDescent="0.2">
      <c r="A377" s="1304" t="s">
        <v>154</v>
      </c>
      <c r="B377" s="9" t="s">
        <v>815</v>
      </c>
      <c r="C377" s="29" t="s">
        <v>816</v>
      </c>
      <c r="D377" s="441">
        <v>1300000</v>
      </c>
      <c r="E377" s="1305">
        <v>1300000</v>
      </c>
    </row>
    <row r="378" spans="1:5" x14ac:dyDescent="0.2">
      <c r="A378" s="493">
        <v>45</v>
      </c>
      <c r="B378" s="240" t="s">
        <v>1709</v>
      </c>
      <c r="C378" s="377" t="s">
        <v>817</v>
      </c>
      <c r="D378" s="378">
        <f>SUM(D369:D377)</f>
        <v>28388000</v>
      </c>
      <c r="E378" s="547">
        <f>SUM(E369:E377)</f>
        <v>34440000</v>
      </c>
    </row>
    <row r="379" spans="1:5" x14ac:dyDescent="0.2">
      <c r="A379" s="1304">
        <v>46</v>
      </c>
      <c r="B379" s="9" t="s">
        <v>818</v>
      </c>
      <c r="C379" s="29" t="s">
        <v>819</v>
      </c>
      <c r="D379" s="441">
        <v>20000</v>
      </c>
      <c r="E379" s="1305">
        <v>20000</v>
      </c>
    </row>
    <row r="380" spans="1:5" x14ac:dyDescent="0.2">
      <c r="A380" s="1304">
        <v>47</v>
      </c>
      <c r="B380" s="9" t="s">
        <v>820</v>
      </c>
      <c r="C380" s="29" t="s">
        <v>821</v>
      </c>
      <c r="D380" s="441"/>
      <c r="E380" s="1305"/>
    </row>
    <row r="381" spans="1:5" x14ac:dyDescent="0.2">
      <c r="A381" s="493">
        <v>48</v>
      </c>
      <c r="B381" s="240" t="s">
        <v>1465</v>
      </c>
      <c r="C381" s="377" t="s">
        <v>822</v>
      </c>
      <c r="D381" s="378">
        <f>SUM(D379:D380)</f>
        <v>20000</v>
      </c>
      <c r="E381" s="547">
        <f>SUM(E379:E380)</f>
        <v>20000</v>
      </c>
    </row>
    <row r="382" spans="1:5" x14ac:dyDescent="0.2">
      <c r="A382" s="1304">
        <v>49</v>
      </c>
      <c r="B382" s="447" t="s">
        <v>823</v>
      </c>
      <c r="C382" s="29" t="s">
        <v>824</v>
      </c>
      <c r="D382" s="441">
        <v>8000000</v>
      </c>
      <c r="E382" s="1305">
        <v>10000000</v>
      </c>
    </row>
    <row r="383" spans="1:5" x14ac:dyDescent="0.2">
      <c r="A383" s="1304">
        <v>50</v>
      </c>
      <c r="B383" s="447" t="s">
        <v>825</v>
      </c>
      <c r="C383" s="29" t="s">
        <v>826</v>
      </c>
      <c r="D383" s="441"/>
      <c r="E383" s="1305"/>
    </row>
    <row r="384" spans="1:5" x14ac:dyDescent="0.2">
      <c r="A384" s="1304">
        <v>51</v>
      </c>
      <c r="B384" s="9" t="s">
        <v>1747</v>
      </c>
      <c r="C384" s="29" t="s">
        <v>827</v>
      </c>
      <c r="D384" s="441"/>
      <c r="E384" s="1314"/>
    </row>
    <row r="385" spans="1:7" hidden="1" x14ac:dyDescent="0.2">
      <c r="A385" s="1306">
        <v>52</v>
      </c>
      <c r="B385" s="448" t="s">
        <v>810</v>
      </c>
      <c r="C385" s="28" t="s">
        <v>828</v>
      </c>
      <c r="D385" s="11"/>
      <c r="E385" s="1279"/>
    </row>
    <row r="386" spans="1:7" hidden="1" x14ac:dyDescent="0.2">
      <c r="A386" s="1306">
        <v>53</v>
      </c>
      <c r="B386" s="448" t="s">
        <v>829</v>
      </c>
      <c r="C386" s="28" t="s">
        <v>828</v>
      </c>
      <c r="D386" s="11"/>
      <c r="E386" s="1279"/>
    </row>
    <row r="387" spans="1:7" x14ac:dyDescent="0.2">
      <c r="A387" s="1304">
        <v>54</v>
      </c>
      <c r="B387" s="9" t="s">
        <v>1710</v>
      </c>
      <c r="C387" s="29" t="s">
        <v>830</v>
      </c>
      <c r="D387" s="441"/>
      <c r="E387" s="1314"/>
    </row>
    <row r="388" spans="1:7" hidden="1" x14ac:dyDescent="0.2">
      <c r="A388" s="1306">
        <v>55</v>
      </c>
      <c r="B388" s="448" t="s">
        <v>831</v>
      </c>
      <c r="C388" s="28" t="s">
        <v>832</v>
      </c>
      <c r="D388" s="11"/>
      <c r="E388" s="1279"/>
    </row>
    <row r="389" spans="1:7" ht="14.1" hidden="1" customHeight="1" x14ac:dyDescent="0.2">
      <c r="A389" s="1306">
        <v>56</v>
      </c>
      <c r="B389" s="448" t="s">
        <v>833</v>
      </c>
      <c r="C389" s="28" t="s">
        <v>834</v>
      </c>
      <c r="D389" s="11"/>
      <c r="E389" s="1279"/>
    </row>
    <row r="390" spans="1:7" hidden="1" x14ac:dyDescent="0.2">
      <c r="A390" s="1306">
        <v>57</v>
      </c>
      <c r="B390" s="448" t="s">
        <v>835</v>
      </c>
      <c r="C390" s="28" t="s">
        <v>836</v>
      </c>
      <c r="D390" s="11"/>
      <c r="E390" s="1279"/>
    </row>
    <row r="391" spans="1:7" x14ac:dyDescent="0.2">
      <c r="A391" s="1304">
        <v>58</v>
      </c>
      <c r="B391" s="9" t="s">
        <v>837</v>
      </c>
      <c r="C391" s="29" t="s">
        <v>838</v>
      </c>
      <c r="D391" s="441">
        <v>300000</v>
      </c>
      <c r="E391" s="1305">
        <v>300000</v>
      </c>
    </row>
    <row r="392" spans="1:7" ht="14.25" customHeight="1" x14ac:dyDescent="0.2">
      <c r="A392" s="493">
        <v>59</v>
      </c>
      <c r="B392" s="240" t="s">
        <v>1466</v>
      </c>
      <c r="C392" s="377" t="s">
        <v>839</v>
      </c>
      <c r="D392" s="378">
        <f>SUM(D382:D391)</f>
        <v>8300000</v>
      </c>
      <c r="E392" s="547">
        <f>SUM(E382:E391)</f>
        <v>10300000</v>
      </c>
    </row>
    <row r="393" spans="1:7" ht="27" customHeight="1" thickBot="1" x14ac:dyDescent="0.25">
      <c r="A393" s="550">
        <v>60</v>
      </c>
      <c r="B393" s="501" t="s">
        <v>1689</v>
      </c>
      <c r="C393" s="501" t="s">
        <v>840</v>
      </c>
      <c r="D393" s="502">
        <f>SUM(D365,D368,D378,D381,D392)</f>
        <v>40938000</v>
      </c>
      <c r="E393" s="503">
        <f>SUM(E392,E381,E378,E368,E365)</f>
        <v>47390000</v>
      </c>
    </row>
    <row r="394" spans="1:7" s="260" customFormat="1" ht="14.25" thickTop="1" thickBot="1" x14ac:dyDescent="0.25">
      <c r="A394" s="175"/>
      <c r="B394" s="270"/>
      <c r="C394" s="177"/>
      <c r="D394" s="271"/>
      <c r="E394" s="271"/>
      <c r="F394" s="259"/>
      <c r="G394" s="259"/>
    </row>
    <row r="395" spans="1:7" ht="13.5" thickTop="1" x14ac:dyDescent="0.2">
      <c r="A395" s="488">
        <v>61</v>
      </c>
      <c r="B395" s="528" t="s">
        <v>841</v>
      </c>
      <c r="C395" s="529" t="s">
        <v>842</v>
      </c>
      <c r="D395" s="530"/>
      <c r="E395" s="531"/>
    </row>
    <row r="396" spans="1:7" x14ac:dyDescent="0.2">
      <c r="A396" s="493">
        <v>62</v>
      </c>
      <c r="B396" s="399" t="s">
        <v>1496</v>
      </c>
      <c r="C396" s="453" t="s">
        <v>843</v>
      </c>
      <c r="D396" s="450"/>
      <c r="E396" s="532"/>
    </row>
    <row r="397" spans="1:7" s="82" customFormat="1" hidden="1" x14ac:dyDescent="0.2">
      <c r="A397" s="495">
        <v>63</v>
      </c>
      <c r="B397" s="451" t="s">
        <v>844</v>
      </c>
      <c r="C397" s="511" t="s">
        <v>845</v>
      </c>
      <c r="D397" s="452"/>
      <c r="E397" s="496"/>
      <c r="F397" s="77"/>
      <c r="G397" s="77"/>
    </row>
    <row r="398" spans="1:7" s="82" customFormat="1" hidden="1" x14ac:dyDescent="0.2">
      <c r="A398" s="495">
        <v>64</v>
      </c>
      <c r="B398" s="451" t="s">
        <v>846</v>
      </c>
      <c r="C398" s="511" t="s">
        <v>847</v>
      </c>
      <c r="D398" s="452"/>
      <c r="E398" s="496"/>
      <c r="F398" s="77"/>
      <c r="G398" s="77"/>
    </row>
    <row r="399" spans="1:7" s="82" customFormat="1" hidden="1" x14ac:dyDescent="0.2">
      <c r="A399" s="495">
        <v>65</v>
      </c>
      <c r="B399" s="451" t="s">
        <v>848</v>
      </c>
      <c r="C399" s="511" t="s">
        <v>849</v>
      </c>
      <c r="D399" s="452"/>
      <c r="E399" s="496"/>
      <c r="F399" s="77"/>
      <c r="G399" s="77"/>
    </row>
    <row r="400" spans="1:7" s="82" customFormat="1" hidden="1" x14ac:dyDescent="0.2">
      <c r="A400" s="495">
        <v>66</v>
      </c>
      <c r="B400" s="451" t="s">
        <v>850</v>
      </c>
      <c r="C400" s="511" t="s">
        <v>851</v>
      </c>
      <c r="D400" s="452"/>
      <c r="E400" s="496"/>
      <c r="F400" s="77"/>
      <c r="G400" s="77"/>
    </row>
    <row r="401" spans="1:7" s="82" customFormat="1" ht="26.1" hidden="1" customHeight="1" x14ac:dyDescent="0.2">
      <c r="A401" s="495">
        <v>67</v>
      </c>
      <c r="B401" s="451" t="s">
        <v>852</v>
      </c>
      <c r="C401" s="511" t="s">
        <v>853</v>
      </c>
      <c r="D401" s="452"/>
      <c r="E401" s="496"/>
      <c r="F401" s="77"/>
      <c r="G401" s="77"/>
    </row>
    <row r="402" spans="1:7" s="82" customFormat="1" hidden="1" x14ac:dyDescent="0.2">
      <c r="A402" s="495">
        <v>68</v>
      </c>
      <c r="B402" s="451" t="s">
        <v>854</v>
      </c>
      <c r="C402" s="511" t="s">
        <v>855</v>
      </c>
      <c r="D402" s="452"/>
      <c r="E402" s="496"/>
      <c r="F402" s="77"/>
      <c r="G402" s="77"/>
    </row>
    <row r="403" spans="1:7" s="82" customFormat="1" hidden="1" x14ac:dyDescent="0.2">
      <c r="A403" s="495">
        <v>69</v>
      </c>
      <c r="B403" s="451" t="s">
        <v>856</v>
      </c>
      <c r="C403" s="511" t="s">
        <v>857</v>
      </c>
      <c r="D403" s="452"/>
      <c r="E403" s="496"/>
      <c r="F403" s="77"/>
      <c r="G403" s="77"/>
    </row>
    <row r="404" spans="1:7" s="82" customFormat="1" hidden="1" x14ac:dyDescent="0.2">
      <c r="A404" s="495">
        <v>70</v>
      </c>
      <c r="B404" s="451" t="s">
        <v>858</v>
      </c>
      <c r="C404" s="511" t="s">
        <v>859</v>
      </c>
      <c r="D404" s="452"/>
      <c r="E404" s="496"/>
      <c r="F404" s="77"/>
      <c r="G404" s="77"/>
    </row>
    <row r="405" spans="1:7" s="82" customFormat="1" ht="39" hidden="1" customHeight="1" x14ac:dyDescent="0.2">
      <c r="A405" s="495">
        <v>71</v>
      </c>
      <c r="B405" s="451" t="s">
        <v>860</v>
      </c>
      <c r="C405" s="511" t="s">
        <v>861</v>
      </c>
      <c r="D405" s="452"/>
      <c r="E405" s="496"/>
      <c r="F405" s="77"/>
      <c r="G405" s="77"/>
    </row>
    <row r="406" spans="1:7" s="82" customFormat="1" hidden="1" x14ac:dyDescent="0.2">
      <c r="A406" s="495">
        <v>72</v>
      </c>
      <c r="B406" s="451" t="s">
        <v>862</v>
      </c>
      <c r="C406" s="511" t="s">
        <v>863</v>
      </c>
      <c r="D406" s="452"/>
      <c r="E406" s="496"/>
      <c r="F406" s="77"/>
      <c r="G406" s="77"/>
    </row>
    <row r="407" spans="1:7" s="82" customFormat="1" ht="26.1" hidden="1" customHeight="1" x14ac:dyDescent="0.2">
      <c r="A407" s="495">
        <v>73</v>
      </c>
      <c r="B407" s="451" t="s">
        <v>864</v>
      </c>
      <c r="C407" s="511" t="s">
        <v>865</v>
      </c>
      <c r="D407" s="343"/>
      <c r="E407" s="496"/>
      <c r="F407" s="77"/>
      <c r="G407" s="77"/>
    </row>
    <row r="408" spans="1:7" x14ac:dyDescent="0.2">
      <c r="A408" s="493">
        <v>74</v>
      </c>
      <c r="B408" s="399" t="s">
        <v>866</v>
      </c>
      <c r="C408" s="377" t="s">
        <v>867</v>
      </c>
      <c r="D408" s="238"/>
      <c r="E408" s="515"/>
    </row>
    <row r="409" spans="1:7" x14ac:dyDescent="0.2">
      <c r="A409" s="493">
        <v>75</v>
      </c>
      <c r="B409" s="399" t="s">
        <v>1497</v>
      </c>
      <c r="C409" s="453" t="s">
        <v>869</v>
      </c>
      <c r="D409" s="450"/>
      <c r="E409" s="532"/>
    </row>
    <row r="410" spans="1:7" s="82" customFormat="1" hidden="1" x14ac:dyDescent="0.2">
      <c r="A410" s="495">
        <v>76</v>
      </c>
      <c r="B410" s="379" t="s">
        <v>870</v>
      </c>
      <c r="C410" s="511" t="s">
        <v>871</v>
      </c>
      <c r="D410" s="343"/>
      <c r="E410" s="496"/>
      <c r="F410" s="77"/>
      <c r="G410" s="77"/>
    </row>
    <row r="411" spans="1:7" s="82" customFormat="1" hidden="1" x14ac:dyDescent="0.2">
      <c r="A411" s="495">
        <v>77</v>
      </c>
      <c r="B411" s="451" t="s">
        <v>872</v>
      </c>
      <c r="C411" s="511" t="s">
        <v>873</v>
      </c>
      <c r="D411" s="343"/>
      <c r="E411" s="496"/>
      <c r="F411" s="77"/>
      <c r="G411" s="77"/>
    </row>
    <row r="412" spans="1:7" s="82" customFormat="1" hidden="1" x14ac:dyDescent="0.2">
      <c r="A412" s="495">
        <v>78</v>
      </c>
      <c r="B412" s="451" t="s">
        <v>874</v>
      </c>
      <c r="C412" s="511" t="s">
        <v>875</v>
      </c>
      <c r="D412" s="343"/>
      <c r="E412" s="496"/>
      <c r="F412" s="77"/>
      <c r="G412" s="77"/>
    </row>
    <row r="413" spans="1:7" s="82" customFormat="1" hidden="1" x14ac:dyDescent="0.2">
      <c r="A413" s="495">
        <v>79</v>
      </c>
      <c r="B413" s="451" t="s">
        <v>876</v>
      </c>
      <c r="C413" s="511" t="s">
        <v>877</v>
      </c>
      <c r="D413" s="343"/>
      <c r="E413" s="496"/>
      <c r="F413" s="77"/>
      <c r="G413" s="77"/>
    </row>
    <row r="414" spans="1:7" s="82" customFormat="1" ht="25.5" hidden="1" x14ac:dyDescent="0.2">
      <c r="A414" s="495">
        <v>80</v>
      </c>
      <c r="B414" s="451" t="s">
        <v>878</v>
      </c>
      <c r="C414" s="511" t="s">
        <v>879</v>
      </c>
      <c r="D414" s="343"/>
      <c r="E414" s="496"/>
      <c r="F414" s="77"/>
      <c r="G414" s="77"/>
    </row>
    <row r="415" spans="1:7" s="82" customFormat="1" ht="25.5" hidden="1" x14ac:dyDescent="0.2">
      <c r="A415" s="495">
        <v>81</v>
      </c>
      <c r="B415" s="451" t="s">
        <v>880</v>
      </c>
      <c r="C415" s="511" t="s">
        <v>881</v>
      </c>
      <c r="D415" s="343"/>
      <c r="E415" s="496"/>
      <c r="F415" s="77"/>
      <c r="G415" s="77"/>
    </row>
    <row r="416" spans="1:7" s="82" customFormat="1" hidden="1" x14ac:dyDescent="0.2">
      <c r="A416" s="495">
        <v>82</v>
      </c>
      <c r="B416" s="451" t="s">
        <v>882</v>
      </c>
      <c r="C416" s="511" t="s">
        <v>883</v>
      </c>
      <c r="D416" s="343"/>
      <c r="E416" s="496"/>
      <c r="F416" s="77"/>
      <c r="G416" s="77"/>
    </row>
    <row r="417" spans="1:7" s="82" customFormat="1" hidden="1" x14ac:dyDescent="0.2">
      <c r="A417" s="495">
        <v>83</v>
      </c>
      <c r="B417" s="451" t="s">
        <v>884</v>
      </c>
      <c r="C417" s="511" t="s">
        <v>885</v>
      </c>
      <c r="D417" s="343"/>
      <c r="E417" s="496"/>
      <c r="F417" s="77"/>
      <c r="G417" s="77"/>
    </row>
    <row r="418" spans="1:7" s="82" customFormat="1" ht="26.1" hidden="1" customHeight="1" x14ac:dyDescent="0.2">
      <c r="A418" s="495">
        <v>84</v>
      </c>
      <c r="B418" s="451" t="s">
        <v>886</v>
      </c>
      <c r="C418" s="511" t="s">
        <v>887</v>
      </c>
      <c r="D418" s="343"/>
      <c r="E418" s="496"/>
      <c r="F418" s="77"/>
      <c r="G418" s="77"/>
    </row>
    <row r="419" spans="1:7" x14ac:dyDescent="0.2">
      <c r="A419" s="493">
        <v>85</v>
      </c>
      <c r="B419" s="399" t="s">
        <v>1641</v>
      </c>
      <c r="C419" s="453" t="s">
        <v>888</v>
      </c>
      <c r="D419" s="450"/>
      <c r="E419" s="532"/>
    </row>
    <row r="420" spans="1:7" s="82" customFormat="1" ht="26.1" hidden="1" customHeight="1" x14ac:dyDescent="0.2">
      <c r="A420" s="495">
        <v>86</v>
      </c>
      <c r="B420" s="451" t="s">
        <v>889</v>
      </c>
      <c r="C420" s="511" t="s">
        <v>890</v>
      </c>
      <c r="D420" s="343"/>
      <c r="E420" s="496"/>
      <c r="F420" s="77"/>
      <c r="G420" s="77"/>
    </row>
    <row r="421" spans="1:7" s="82" customFormat="1" ht="25.5" hidden="1" x14ac:dyDescent="0.2">
      <c r="A421" s="495">
        <v>87</v>
      </c>
      <c r="B421" s="451" t="s">
        <v>891</v>
      </c>
      <c r="C421" s="511" t="s">
        <v>892</v>
      </c>
      <c r="D421" s="343"/>
      <c r="E421" s="496"/>
      <c r="F421" s="77"/>
      <c r="G421" s="77"/>
    </row>
    <row r="422" spans="1:7" s="82" customFormat="1" hidden="1" x14ac:dyDescent="0.2">
      <c r="A422" s="495">
        <v>88</v>
      </c>
      <c r="B422" s="451" t="s">
        <v>893</v>
      </c>
      <c r="C422" s="511" t="s">
        <v>894</v>
      </c>
      <c r="D422" s="343"/>
      <c r="E422" s="496"/>
      <c r="F422" s="77"/>
      <c r="G422" s="77"/>
    </row>
    <row r="423" spans="1:7" s="82" customFormat="1" ht="26.1" hidden="1" customHeight="1" x14ac:dyDescent="0.2">
      <c r="A423" s="495">
        <v>89</v>
      </c>
      <c r="B423" s="451" t="s">
        <v>895</v>
      </c>
      <c r="C423" s="511" t="s">
        <v>896</v>
      </c>
      <c r="D423" s="343"/>
      <c r="E423" s="496"/>
      <c r="F423" s="77"/>
      <c r="G423" s="77"/>
    </row>
    <row r="424" spans="1:7" s="82" customFormat="1" hidden="1" x14ac:dyDescent="0.2">
      <c r="A424" s="495">
        <v>90</v>
      </c>
      <c r="B424" s="451" t="s">
        <v>897</v>
      </c>
      <c r="C424" s="511" t="s">
        <v>898</v>
      </c>
      <c r="D424" s="343"/>
      <c r="E424" s="496"/>
      <c r="F424" s="77"/>
      <c r="G424" s="77"/>
    </row>
    <row r="425" spans="1:7" s="82" customFormat="1" ht="25.5" hidden="1" x14ac:dyDescent="0.2">
      <c r="A425" s="495">
        <v>91</v>
      </c>
      <c r="B425" s="451" t="s">
        <v>899</v>
      </c>
      <c r="C425" s="511" t="s">
        <v>900</v>
      </c>
      <c r="D425" s="343"/>
      <c r="E425" s="496"/>
      <c r="F425" s="77"/>
      <c r="G425" s="77"/>
    </row>
    <row r="426" spans="1:7" s="82" customFormat="1" ht="26.1" hidden="1" customHeight="1" x14ac:dyDescent="0.2">
      <c r="A426" s="495">
        <v>92</v>
      </c>
      <c r="B426" s="451" t="s">
        <v>901</v>
      </c>
      <c r="C426" s="511" t="s">
        <v>902</v>
      </c>
      <c r="D426" s="343"/>
      <c r="E426" s="496"/>
      <c r="F426" s="77"/>
      <c r="G426" s="77"/>
    </row>
    <row r="427" spans="1:7" s="82" customFormat="1" hidden="1" x14ac:dyDescent="0.2">
      <c r="A427" s="495">
        <v>93</v>
      </c>
      <c r="B427" s="451" t="s">
        <v>903</v>
      </c>
      <c r="C427" s="511" t="s">
        <v>904</v>
      </c>
      <c r="D427" s="343"/>
      <c r="E427" s="496"/>
      <c r="F427" s="77"/>
      <c r="G427" s="77"/>
    </row>
    <row r="428" spans="1:7" s="82" customFormat="1" ht="26.1" hidden="1" customHeight="1" x14ac:dyDescent="0.2">
      <c r="A428" s="495">
        <v>94</v>
      </c>
      <c r="B428" s="451" t="s">
        <v>905</v>
      </c>
      <c r="C428" s="511" t="s">
        <v>906</v>
      </c>
      <c r="D428" s="343"/>
      <c r="E428" s="496"/>
      <c r="F428" s="77"/>
      <c r="G428" s="77"/>
    </row>
    <row r="429" spans="1:7" x14ac:dyDescent="0.2">
      <c r="A429" s="493">
        <v>95</v>
      </c>
      <c r="B429" s="453" t="s">
        <v>1499</v>
      </c>
      <c r="C429" s="453" t="s">
        <v>907</v>
      </c>
      <c r="D429" s="450"/>
      <c r="E429" s="532"/>
    </row>
    <row r="430" spans="1:7" s="82" customFormat="1" hidden="1" x14ac:dyDescent="0.2">
      <c r="A430" s="495">
        <v>96</v>
      </c>
      <c r="B430" s="451" t="s">
        <v>908</v>
      </c>
      <c r="C430" s="511" t="s">
        <v>909</v>
      </c>
      <c r="D430" s="343"/>
      <c r="E430" s="496"/>
      <c r="F430" s="77"/>
      <c r="G430" s="77"/>
    </row>
    <row r="431" spans="1:7" s="82" customFormat="1" hidden="1" x14ac:dyDescent="0.2">
      <c r="A431" s="495">
        <v>97</v>
      </c>
      <c r="B431" s="451" t="s">
        <v>910</v>
      </c>
      <c r="C431" s="511" t="s">
        <v>911</v>
      </c>
      <c r="D431" s="343"/>
      <c r="E431" s="496"/>
      <c r="F431" s="77"/>
      <c r="G431" s="77"/>
    </row>
    <row r="432" spans="1:7" s="82" customFormat="1" hidden="1" x14ac:dyDescent="0.2">
      <c r="A432" s="495">
        <v>98</v>
      </c>
      <c r="B432" s="451" t="s">
        <v>912</v>
      </c>
      <c r="C432" s="511" t="s">
        <v>913</v>
      </c>
      <c r="D432" s="343"/>
      <c r="E432" s="496"/>
      <c r="F432" s="77"/>
      <c r="G432" s="77"/>
    </row>
    <row r="433" spans="1:7" s="82" customFormat="1" ht="26.1" hidden="1" customHeight="1" x14ac:dyDescent="0.2">
      <c r="A433" s="495">
        <v>99</v>
      </c>
      <c r="B433" s="451" t="s">
        <v>914</v>
      </c>
      <c r="C433" s="511" t="s">
        <v>915</v>
      </c>
      <c r="D433" s="343"/>
      <c r="E433" s="496"/>
      <c r="F433" s="77"/>
      <c r="G433" s="77"/>
    </row>
    <row r="434" spans="1:7" s="82" customFormat="1" ht="26.1" hidden="1" customHeight="1" x14ac:dyDescent="0.2">
      <c r="A434" s="495">
        <v>100</v>
      </c>
      <c r="B434" s="451" t="s">
        <v>916</v>
      </c>
      <c r="C434" s="511" t="s">
        <v>917</v>
      </c>
      <c r="D434" s="343"/>
      <c r="E434" s="496"/>
      <c r="F434" s="77"/>
      <c r="G434" s="77"/>
    </row>
    <row r="435" spans="1:7" s="82" customFormat="1" ht="25.5" hidden="1" x14ac:dyDescent="0.2">
      <c r="A435" s="495">
        <v>101</v>
      </c>
      <c r="B435" s="451" t="s">
        <v>918</v>
      </c>
      <c r="C435" s="511" t="s">
        <v>919</v>
      </c>
      <c r="D435" s="343"/>
      <c r="E435" s="496"/>
      <c r="F435" s="77"/>
      <c r="G435" s="77"/>
    </row>
    <row r="436" spans="1:7" x14ac:dyDescent="0.2">
      <c r="A436" s="493">
        <v>102</v>
      </c>
      <c r="B436" s="453" t="s">
        <v>1642</v>
      </c>
      <c r="C436" s="377" t="s">
        <v>920</v>
      </c>
      <c r="D436" s="454"/>
      <c r="E436" s="1316"/>
    </row>
    <row r="437" spans="1:7" s="82" customFormat="1" hidden="1" x14ac:dyDescent="0.2">
      <c r="A437" s="495">
        <v>103</v>
      </c>
      <c r="B437" s="451" t="s">
        <v>921</v>
      </c>
      <c r="C437" s="511" t="s">
        <v>922</v>
      </c>
      <c r="D437" s="343"/>
      <c r="E437" s="496"/>
      <c r="F437" s="77"/>
      <c r="G437" s="77"/>
    </row>
    <row r="438" spans="1:7" s="82" customFormat="1" hidden="1" x14ac:dyDescent="0.2">
      <c r="A438" s="495">
        <v>104</v>
      </c>
      <c r="B438" s="451" t="s">
        <v>923</v>
      </c>
      <c r="C438" s="511" t="s">
        <v>924</v>
      </c>
      <c r="D438" s="343"/>
      <c r="E438" s="496"/>
      <c r="F438" s="77"/>
      <c r="G438" s="77"/>
    </row>
    <row r="439" spans="1:7" x14ac:dyDescent="0.2">
      <c r="A439" s="493">
        <v>105</v>
      </c>
      <c r="B439" s="399" t="s">
        <v>1501</v>
      </c>
      <c r="C439" s="453" t="s">
        <v>925</v>
      </c>
      <c r="D439" s="450"/>
      <c r="E439" s="532"/>
    </row>
    <row r="440" spans="1:7" s="82" customFormat="1" hidden="1" x14ac:dyDescent="0.2">
      <c r="A440" s="495">
        <v>106</v>
      </c>
      <c r="B440" s="451" t="s">
        <v>926</v>
      </c>
      <c r="C440" s="376" t="s">
        <v>927</v>
      </c>
      <c r="D440" s="343"/>
      <c r="E440" s="496"/>
      <c r="F440" s="77"/>
      <c r="G440" s="77"/>
    </row>
    <row r="441" spans="1:7" s="82" customFormat="1" ht="25.5" hidden="1" x14ac:dyDescent="0.2">
      <c r="A441" s="495">
        <v>107</v>
      </c>
      <c r="B441" s="451" t="s">
        <v>928</v>
      </c>
      <c r="C441" s="376" t="s">
        <v>929</v>
      </c>
      <c r="D441" s="343"/>
      <c r="E441" s="496"/>
      <c r="F441" s="77"/>
      <c r="G441" s="77"/>
    </row>
    <row r="442" spans="1:7" s="82" customFormat="1" ht="26.1" hidden="1" customHeight="1" x14ac:dyDescent="0.2">
      <c r="A442" s="495">
        <v>108</v>
      </c>
      <c r="B442" s="451" t="s">
        <v>930</v>
      </c>
      <c r="C442" s="376" t="s">
        <v>931</v>
      </c>
      <c r="D442" s="343"/>
      <c r="E442" s="496"/>
      <c r="F442" s="77"/>
      <c r="G442" s="77"/>
    </row>
    <row r="443" spans="1:7" s="82" customFormat="1" hidden="1" x14ac:dyDescent="0.2">
      <c r="A443" s="495">
        <v>109</v>
      </c>
      <c r="B443" s="451" t="s">
        <v>932</v>
      </c>
      <c r="C443" s="376" t="s">
        <v>933</v>
      </c>
      <c r="D443" s="343"/>
      <c r="E443" s="496"/>
      <c r="F443" s="77"/>
      <c r="G443" s="77"/>
    </row>
    <row r="444" spans="1:7" s="82" customFormat="1" hidden="1" x14ac:dyDescent="0.2">
      <c r="A444" s="495">
        <v>110</v>
      </c>
      <c r="B444" s="451" t="s">
        <v>934</v>
      </c>
      <c r="C444" s="376" t="s">
        <v>935</v>
      </c>
      <c r="D444" s="343"/>
      <c r="E444" s="496"/>
      <c r="F444" s="77"/>
      <c r="G444" s="77"/>
    </row>
    <row r="445" spans="1:7" s="82" customFormat="1" ht="25.5" hidden="1" x14ac:dyDescent="0.2">
      <c r="A445" s="495">
        <v>111</v>
      </c>
      <c r="B445" s="451" t="s">
        <v>936</v>
      </c>
      <c r="C445" s="376" t="s">
        <v>937</v>
      </c>
      <c r="D445" s="343"/>
      <c r="E445" s="496"/>
      <c r="F445" s="77"/>
      <c r="G445" s="77"/>
    </row>
    <row r="446" spans="1:7" s="82" customFormat="1" ht="25.5" hidden="1" x14ac:dyDescent="0.2">
      <c r="A446" s="495">
        <v>112</v>
      </c>
      <c r="B446" s="451" t="s">
        <v>938</v>
      </c>
      <c r="C446" s="376" t="s">
        <v>939</v>
      </c>
      <c r="D446" s="343"/>
      <c r="E446" s="496"/>
      <c r="F446" s="77"/>
      <c r="G446" s="77"/>
    </row>
    <row r="447" spans="1:7" s="82" customFormat="1" ht="25.5" hidden="1" x14ac:dyDescent="0.2">
      <c r="A447" s="495">
        <v>113</v>
      </c>
      <c r="B447" s="451" t="s">
        <v>940</v>
      </c>
      <c r="C447" s="376" t="s">
        <v>941</v>
      </c>
      <c r="D447" s="343"/>
      <c r="E447" s="496"/>
      <c r="F447" s="77"/>
      <c r="G447" s="77"/>
    </row>
    <row r="448" spans="1:7" s="82" customFormat="1" ht="39" hidden="1" customHeight="1" x14ac:dyDescent="0.2">
      <c r="A448" s="495">
        <v>114</v>
      </c>
      <c r="B448" s="451" t="s">
        <v>942</v>
      </c>
      <c r="C448" s="376" t="s">
        <v>943</v>
      </c>
      <c r="D448" s="343"/>
      <c r="E448" s="496"/>
      <c r="F448" s="77"/>
      <c r="G448" s="77"/>
    </row>
    <row r="449" spans="1:7" s="82" customFormat="1" ht="25.5" hidden="1" x14ac:dyDescent="0.2">
      <c r="A449" s="495">
        <v>115</v>
      </c>
      <c r="B449" s="451" t="s">
        <v>944</v>
      </c>
      <c r="C449" s="376" t="s">
        <v>945</v>
      </c>
      <c r="D449" s="343"/>
      <c r="E449" s="496"/>
      <c r="F449" s="77"/>
      <c r="G449" s="77"/>
    </row>
    <row r="450" spans="1:7" s="82" customFormat="1" hidden="1" x14ac:dyDescent="0.2">
      <c r="A450" s="495">
        <v>116</v>
      </c>
      <c r="B450" s="451" t="s">
        <v>946</v>
      </c>
      <c r="C450" s="376" t="s">
        <v>947</v>
      </c>
      <c r="D450" s="343"/>
      <c r="E450" s="496"/>
      <c r="F450" s="77"/>
      <c r="G450" s="77"/>
    </row>
    <row r="451" spans="1:7" s="82" customFormat="1" hidden="1" x14ac:dyDescent="0.2">
      <c r="A451" s="495">
        <v>117</v>
      </c>
      <c r="B451" s="451" t="s">
        <v>948</v>
      </c>
      <c r="C451" s="376" t="s">
        <v>949</v>
      </c>
      <c r="D451" s="343"/>
      <c r="E451" s="496"/>
      <c r="F451" s="77"/>
      <c r="G451" s="77"/>
    </row>
    <row r="452" spans="1:7" s="82" customFormat="1" ht="26.1" hidden="1" customHeight="1" x14ac:dyDescent="0.2">
      <c r="A452" s="495">
        <v>118</v>
      </c>
      <c r="B452" s="451" t="s">
        <v>950</v>
      </c>
      <c r="C452" s="376" t="s">
        <v>951</v>
      </c>
      <c r="D452" s="343"/>
      <c r="E452" s="496"/>
      <c r="F452" s="77"/>
      <c r="G452" s="77"/>
    </row>
    <row r="453" spans="1:7" s="82" customFormat="1" hidden="1" x14ac:dyDescent="0.2">
      <c r="A453" s="495">
        <v>119</v>
      </c>
      <c r="B453" s="451" t="s">
        <v>952</v>
      </c>
      <c r="C453" s="376" t="s">
        <v>953</v>
      </c>
      <c r="D453" s="343"/>
      <c r="E453" s="496"/>
      <c r="F453" s="77"/>
      <c r="G453" s="77"/>
    </row>
    <row r="454" spans="1:7" s="82" customFormat="1" hidden="1" x14ac:dyDescent="0.2">
      <c r="A454" s="495">
        <v>120</v>
      </c>
      <c r="B454" s="451" t="s">
        <v>954</v>
      </c>
      <c r="C454" s="376" t="s">
        <v>955</v>
      </c>
      <c r="D454" s="343"/>
      <c r="E454" s="496"/>
      <c r="F454" s="77"/>
      <c r="G454" s="77"/>
    </row>
    <row r="455" spans="1:7" s="82" customFormat="1" ht="26.1" hidden="1" customHeight="1" x14ac:dyDescent="0.2">
      <c r="A455" s="495">
        <v>121</v>
      </c>
      <c r="B455" s="451" t="s">
        <v>956</v>
      </c>
      <c r="C455" s="376" t="s">
        <v>957</v>
      </c>
      <c r="D455" s="343"/>
      <c r="E455" s="496"/>
      <c r="F455" s="77"/>
      <c r="G455" s="77"/>
    </row>
    <row r="456" spans="1:7" s="82" customFormat="1" hidden="1" x14ac:dyDescent="0.2">
      <c r="A456" s="495">
        <v>122</v>
      </c>
      <c r="B456" s="451" t="s">
        <v>958</v>
      </c>
      <c r="C456" s="376" t="s">
        <v>959</v>
      </c>
      <c r="D456" s="343"/>
      <c r="E456" s="496"/>
      <c r="F456" s="77"/>
      <c r="G456" s="77"/>
    </row>
    <row r="457" spans="1:7" s="82" customFormat="1" ht="26.1" hidden="1" customHeight="1" x14ac:dyDescent="0.2">
      <c r="A457" s="495">
        <v>123</v>
      </c>
      <c r="B457" s="451" t="s">
        <v>960</v>
      </c>
      <c r="C457" s="376" t="s">
        <v>961</v>
      </c>
      <c r="D457" s="343"/>
      <c r="E457" s="496"/>
      <c r="F457" s="77"/>
      <c r="G457" s="77"/>
    </row>
    <row r="458" spans="1:7" s="82" customFormat="1" ht="25.5" hidden="1" x14ac:dyDescent="0.2">
      <c r="A458" s="495">
        <v>124</v>
      </c>
      <c r="B458" s="451" t="s">
        <v>962</v>
      </c>
      <c r="C458" s="376" t="s">
        <v>963</v>
      </c>
      <c r="D458" s="343"/>
      <c r="E458" s="496"/>
      <c r="F458" s="77"/>
      <c r="G458" s="77"/>
    </row>
    <row r="459" spans="1:7" s="82" customFormat="1" hidden="1" x14ac:dyDescent="0.2">
      <c r="A459" s="495">
        <v>125</v>
      </c>
      <c r="B459" s="451" t="s">
        <v>964</v>
      </c>
      <c r="C459" s="376" t="s">
        <v>965</v>
      </c>
      <c r="D459" s="343"/>
      <c r="E459" s="496"/>
      <c r="F459" s="77"/>
      <c r="G459" s="77"/>
    </row>
    <row r="460" spans="1:7" s="82" customFormat="1" ht="25.5" hidden="1" x14ac:dyDescent="0.2">
      <c r="A460" s="495">
        <v>126</v>
      </c>
      <c r="B460" s="451" t="s">
        <v>966</v>
      </c>
      <c r="C460" s="376" t="s">
        <v>967</v>
      </c>
      <c r="D460" s="343"/>
      <c r="E460" s="496"/>
      <c r="F460" s="77"/>
      <c r="G460" s="77"/>
    </row>
    <row r="461" spans="1:7" s="82" customFormat="1" ht="25.5" hidden="1" x14ac:dyDescent="0.2">
      <c r="A461" s="495">
        <v>127</v>
      </c>
      <c r="B461" s="451" t="s">
        <v>968</v>
      </c>
      <c r="C461" s="376" t="s">
        <v>969</v>
      </c>
      <c r="D461" s="343"/>
      <c r="E461" s="496"/>
      <c r="F461" s="77"/>
      <c r="G461" s="77"/>
    </row>
    <row r="462" spans="1:7" s="82" customFormat="1" ht="25.5" hidden="1" x14ac:dyDescent="0.2">
      <c r="A462" s="495">
        <v>128</v>
      </c>
      <c r="B462" s="451" t="s">
        <v>970</v>
      </c>
      <c r="C462" s="376" t="s">
        <v>971</v>
      </c>
      <c r="D462" s="343"/>
      <c r="E462" s="496"/>
      <c r="F462" s="77"/>
      <c r="G462" s="77"/>
    </row>
    <row r="463" spans="1:7" s="82" customFormat="1" hidden="1" x14ac:dyDescent="0.2">
      <c r="A463" s="495">
        <v>129</v>
      </c>
      <c r="B463" s="451" t="s">
        <v>972</v>
      </c>
      <c r="C463" s="376" t="s">
        <v>973</v>
      </c>
      <c r="D463" s="343"/>
      <c r="E463" s="496"/>
      <c r="F463" s="77"/>
      <c r="G463" s="77"/>
    </row>
    <row r="464" spans="1:7" s="82" customFormat="1" ht="25.5" hidden="1" x14ac:dyDescent="0.2">
      <c r="A464" s="495">
        <v>130</v>
      </c>
      <c r="B464" s="451" t="s">
        <v>974</v>
      </c>
      <c r="C464" s="376" t="s">
        <v>975</v>
      </c>
      <c r="D464" s="343"/>
      <c r="E464" s="496"/>
      <c r="F464" s="77"/>
      <c r="G464" s="77"/>
    </row>
    <row r="465" spans="1:7" ht="27" customHeight="1" thickBot="1" x14ac:dyDescent="0.25">
      <c r="A465" s="500">
        <v>131</v>
      </c>
      <c r="B465" s="542" t="s">
        <v>1679</v>
      </c>
      <c r="C465" s="501" t="s">
        <v>976</v>
      </c>
      <c r="D465" s="502">
        <f>SUM(D395:D439)</f>
        <v>0</v>
      </c>
      <c r="E465" s="503">
        <f>SUM(E395:E439)</f>
        <v>0</v>
      </c>
    </row>
    <row r="466" spans="1:7" s="260" customFormat="1" ht="14.25" thickTop="1" thickBot="1" x14ac:dyDescent="0.25">
      <c r="A466" s="175"/>
      <c r="B466" s="1362"/>
      <c r="C466" s="177"/>
      <c r="D466" s="271"/>
      <c r="E466" s="275"/>
      <c r="F466" s="259"/>
      <c r="G466" s="259"/>
    </row>
    <row r="467" spans="1:7" ht="13.5" thickTop="1" x14ac:dyDescent="0.2">
      <c r="A467" s="1299">
        <v>132</v>
      </c>
      <c r="B467" s="1317" t="s">
        <v>1640</v>
      </c>
      <c r="C467" s="1301" t="s">
        <v>977</v>
      </c>
      <c r="D467" s="1318"/>
      <c r="E467" s="1303"/>
    </row>
    <row r="468" spans="1:7" hidden="1" x14ac:dyDescent="0.2">
      <c r="A468" s="1306">
        <v>133</v>
      </c>
      <c r="B468" s="15" t="s">
        <v>978</v>
      </c>
      <c r="C468" s="28" t="s">
        <v>977</v>
      </c>
      <c r="D468" s="10"/>
      <c r="E468" s="1279"/>
    </row>
    <row r="469" spans="1:7" s="277" customFormat="1" ht="15" hidden="1" customHeight="1" x14ac:dyDescent="0.2">
      <c r="A469" s="1306">
        <v>134</v>
      </c>
      <c r="B469" s="15" t="s">
        <v>979</v>
      </c>
      <c r="C469" s="28" t="s">
        <v>980</v>
      </c>
      <c r="D469" s="1462"/>
      <c r="E469" s="1320"/>
      <c r="F469" s="276"/>
      <c r="G469" s="276"/>
    </row>
    <row r="470" spans="1:7" s="277" customFormat="1" hidden="1" x14ac:dyDescent="0.2">
      <c r="A470" s="1306">
        <v>135</v>
      </c>
      <c r="B470" s="15" t="s">
        <v>981</v>
      </c>
      <c r="C470" s="28" t="s">
        <v>982</v>
      </c>
      <c r="D470" s="1462"/>
      <c r="E470" s="1320"/>
      <c r="F470" s="276"/>
      <c r="G470" s="276"/>
    </row>
    <row r="471" spans="1:7" s="277" customFormat="1" hidden="1" x14ac:dyDescent="0.2">
      <c r="A471" s="1306">
        <v>136</v>
      </c>
      <c r="B471" s="15" t="s">
        <v>983</v>
      </c>
      <c r="C471" s="28" t="s">
        <v>984</v>
      </c>
      <c r="D471" s="1462"/>
      <c r="E471" s="1320"/>
      <c r="F471" s="276"/>
      <c r="G471" s="276"/>
    </row>
    <row r="472" spans="1:7" x14ac:dyDescent="0.2">
      <c r="A472" s="1304">
        <v>137</v>
      </c>
      <c r="B472" s="13" t="s">
        <v>1732</v>
      </c>
      <c r="C472" s="29" t="s">
        <v>985</v>
      </c>
      <c r="D472" s="18"/>
      <c r="E472" s="1319"/>
    </row>
    <row r="473" spans="1:7" ht="25.5" x14ac:dyDescent="0.2">
      <c r="A473" s="1304">
        <v>138</v>
      </c>
      <c r="B473" s="13" t="s">
        <v>986</v>
      </c>
      <c r="C473" s="29" t="s">
        <v>987</v>
      </c>
      <c r="D473" s="5"/>
      <c r="E473" s="1305"/>
    </row>
    <row r="474" spans="1:7" ht="25.5" x14ac:dyDescent="0.2">
      <c r="A474" s="1304">
        <v>139</v>
      </c>
      <c r="B474" s="13" t="s">
        <v>1638</v>
      </c>
      <c r="C474" s="29" t="s">
        <v>988</v>
      </c>
      <c r="D474" s="5"/>
      <c r="E474" s="1305"/>
    </row>
    <row r="475" spans="1:7" hidden="1" x14ac:dyDescent="0.2">
      <c r="A475" s="1306">
        <v>140</v>
      </c>
      <c r="B475" s="15" t="s">
        <v>76</v>
      </c>
      <c r="C475" s="28" t="s">
        <v>988</v>
      </c>
      <c r="D475" s="7"/>
      <c r="E475" s="1279"/>
    </row>
    <row r="476" spans="1:7" hidden="1" x14ac:dyDescent="0.2">
      <c r="A476" s="1306">
        <v>141</v>
      </c>
      <c r="B476" s="15" t="s">
        <v>79</v>
      </c>
      <c r="C476" s="28" t="s">
        <v>988</v>
      </c>
      <c r="D476" s="7"/>
      <c r="E476" s="1279"/>
    </row>
    <row r="477" spans="1:7" ht="25.5" hidden="1" x14ac:dyDescent="0.2">
      <c r="A477" s="1306">
        <v>142</v>
      </c>
      <c r="B477" s="15" t="s">
        <v>82</v>
      </c>
      <c r="C477" s="28" t="s">
        <v>988</v>
      </c>
      <c r="D477" s="7"/>
      <c r="E477" s="1279"/>
    </row>
    <row r="478" spans="1:7" hidden="1" x14ac:dyDescent="0.2">
      <c r="A478" s="1306">
        <v>143</v>
      </c>
      <c r="B478" s="15" t="s">
        <v>85</v>
      </c>
      <c r="C478" s="28" t="s">
        <v>988</v>
      </c>
      <c r="D478" s="7"/>
      <c r="E478" s="1279"/>
    </row>
    <row r="479" spans="1:7" hidden="1" x14ac:dyDescent="0.2">
      <c r="A479" s="1306">
        <v>144</v>
      </c>
      <c r="B479" s="15" t="s">
        <v>88</v>
      </c>
      <c r="C479" s="28" t="s">
        <v>988</v>
      </c>
      <c r="D479" s="7"/>
      <c r="E479" s="1279"/>
    </row>
    <row r="480" spans="1:7" hidden="1" x14ac:dyDescent="0.2">
      <c r="A480" s="1306">
        <v>145</v>
      </c>
      <c r="B480" s="15" t="s">
        <v>91</v>
      </c>
      <c r="C480" s="28" t="s">
        <v>988</v>
      </c>
      <c r="D480" s="7"/>
      <c r="E480" s="1279"/>
    </row>
    <row r="481" spans="1:5" hidden="1" x14ac:dyDescent="0.2">
      <c r="A481" s="1306">
        <v>146</v>
      </c>
      <c r="B481" s="15" t="s">
        <v>94</v>
      </c>
      <c r="C481" s="28" t="s">
        <v>988</v>
      </c>
      <c r="D481" s="7"/>
      <c r="E481" s="1279"/>
    </row>
    <row r="482" spans="1:5" hidden="1" x14ac:dyDescent="0.2">
      <c r="A482" s="1306">
        <v>147</v>
      </c>
      <c r="B482" s="15" t="s">
        <v>97</v>
      </c>
      <c r="C482" s="28" t="s">
        <v>988</v>
      </c>
      <c r="D482" s="7"/>
      <c r="E482" s="1279"/>
    </row>
    <row r="483" spans="1:5" hidden="1" x14ac:dyDescent="0.2">
      <c r="A483" s="1306">
        <v>148</v>
      </c>
      <c r="B483" s="15" t="s">
        <v>100</v>
      </c>
      <c r="C483" s="28" t="s">
        <v>988</v>
      </c>
      <c r="D483" s="7"/>
      <c r="E483" s="1279"/>
    </row>
    <row r="484" spans="1:5" hidden="1" x14ac:dyDescent="0.2">
      <c r="A484" s="1306">
        <v>149</v>
      </c>
      <c r="B484" s="15" t="s">
        <v>103</v>
      </c>
      <c r="C484" s="28" t="s">
        <v>988</v>
      </c>
      <c r="D484" s="7"/>
      <c r="E484" s="1279"/>
    </row>
    <row r="485" spans="1:5" ht="25.5" x14ac:dyDescent="0.2">
      <c r="A485" s="1304">
        <v>150</v>
      </c>
      <c r="B485" s="13" t="s">
        <v>1637</v>
      </c>
      <c r="C485" s="29" t="s">
        <v>989</v>
      </c>
      <c r="D485" s="5"/>
      <c r="E485" s="1305"/>
    </row>
    <row r="486" spans="1:5" hidden="1" x14ac:dyDescent="0.2">
      <c r="A486" s="1306">
        <v>151</v>
      </c>
      <c r="B486" s="15" t="s">
        <v>76</v>
      </c>
      <c r="C486" s="28" t="s">
        <v>989</v>
      </c>
      <c r="D486" s="7"/>
      <c r="E486" s="1279"/>
    </row>
    <row r="487" spans="1:5" hidden="1" x14ac:dyDescent="0.2">
      <c r="A487" s="1306">
        <v>152</v>
      </c>
      <c r="B487" s="15" t="s">
        <v>79</v>
      </c>
      <c r="C487" s="28" t="s">
        <v>989</v>
      </c>
      <c r="D487" s="7"/>
      <c r="E487" s="1279"/>
    </row>
    <row r="488" spans="1:5" ht="25.5" hidden="1" x14ac:dyDescent="0.2">
      <c r="A488" s="1306">
        <v>153</v>
      </c>
      <c r="B488" s="15" t="s">
        <v>82</v>
      </c>
      <c r="C488" s="28" t="s">
        <v>989</v>
      </c>
      <c r="D488" s="7"/>
      <c r="E488" s="1279"/>
    </row>
    <row r="489" spans="1:5" hidden="1" x14ac:dyDescent="0.2">
      <c r="A489" s="1306">
        <v>154</v>
      </c>
      <c r="B489" s="15" t="s">
        <v>85</v>
      </c>
      <c r="C489" s="28" t="s">
        <v>989</v>
      </c>
      <c r="D489" s="7"/>
      <c r="E489" s="1279"/>
    </row>
    <row r="490" spans="1:5" hidden="1" x14ac:dyDescent="0.2">
      <c r="A490" s="1306">
        <v>155</v>
      </c>
      <c r="B490" s="15" t="s">
        <v>88</v>
      </c>
      <c r="C490" s="28" t="s">
        <v>989</v>
      </c>
      <c r="D490" s="7"/>
      <c r="E490" s="1279"/>
    </row>
    <row r="491" spans="1:5" hidden="1" x14ac:dyDescent="0.2">
      <c r="A491" s="1306">
        <v>156</v>
      </c>
      <c r="B491" s="15" t="s">
        <v>91</v>
      </c>
      <c r="C491" s="28" t="s">
        <v>989</v>
      </c>
      <c r="D491" s="7"/>
      <c r="E491" s="1279"/>
    </row>
    <row r="492" spans="1:5" hidden="1" x14ac:dyDescent="0.2">
      <c r="A492" s="1306">
        <v>157</v>
      </c>
      <c r="B492" s="15" t="s">
        <v>94</v>
      </c>
      <c r="C492" s="28" t="s">
        <v>989</v>
      </c>
      <c r="D492" s="7"/>
      <c r="E492" s="1279"/>
    </row>
    <row r="493" spans="1:5" hidden="1" x14ac:dyDescent="0.2">
      <c r="A493" s="1306">
        <v>158</v>
      </c>
      <c r="B493" s="15" t="s">
        <v>97</v>
      </c>
      <c r="C493" s="28" t="s">
        <v>989</v>
      </c>
      <c r="D493" s="7"/>
      <c r="E493" s="1279"/>
    </row>
    <row r="494" spans="1:5" hidden="1" x14ac:dyDescent="0.2">
      <c r="A494" s="1306">
        <v>159</v>
      </c>
      <c r="B494" s="15" t="s">
        <v>100</v>
      </c>
      <c r="C494" s="28" t="s">
        <v>989</v>
      </c>
      <c r="D494" s="7"/>
      <c r="E494" s="1279"/>
    </row>
    <row r="495" spans="1:5" hidden="1" x14ac:dyDescent="0.2">
      <c r="A495" s="1306">
        <v>160</v>
      </c>
      <c r="B495" s="15" t="s">
        <v>103</v>
      </c>
      <c r="C495" s="28" t="s">
        <v>989</v>
      </c>
      <c r="D495" s="7"/>
      <c r="E495" s="1279"/>
    </row>
    <row r="496" spans="1:5" ht="16.5" customHeight="1" x14ac:dyDescent="0.2">
      <c r="A496" s="1304">
        <v>161</v>
      </c>
      <c r="B496" s="13" t="s">
        <v>1751</v>
      </c>
      <c r="C496" s="29" t="s">
        <v>990</v>
      </c>
      <c r="D496" s="5"/>
      <c r="E496" s="1305"/>
    </row>
    <row r="497" spans="1:5" hidden="1" x14ac:dyDescent="0.2">
      <c r="A497" s="1306">
        <v>162</v>
      </c>
      <c r="B497" s="15" t="s">
        <v>76</v>
      </c>
      <c r="C497" s="28" t="s">
        <v>990</v>
      </c>
      <c r="D497" s="7"/>
      <c r="E497" s="1279"/>
    </row>
    <row r="498" spans="1:5" hidden="1" x14ac:dyDescent="0.2">
      <c r="A498" s="1306">
        <v>163</v>
      </c>
      <c r="B498" s="15" t="s">
        <v>79</v>
      </c>
      <c r="C498" s="28" t="s">
        <v>990</v>
      </c>
      <c r="D498" s="7"/>
      <c r="E498" s="1279"/>
    </row>
    <row r="499" spans="1:5" ht="25.5" hidden="1" x14ac:dyDescent="0.2">
      <c r="A499" s="1306">
        <v>164</v>
      </c>
      <c r="B499" s="15" t="s">
        <v>82</v>
      </c>
      <c r="C499" s="28" t="s">
        <v>990</v>
      </c>
      <c r="D499" s="7"/>
      <c r="E499" s="1279"/>
    </row>
    <row r="500" spans="1:5" hidden="1" x14ac:dyDescent="0.2">
      <c r="A500" s="1306">
        <v>165</v>
      </c>
      <c r="B500" s="15" t="s">
        <v>85</v>
      </c>
      <c r="C500" s="28" t="s">
        <v>990</v>
      </c>
      <c r="D500" s="7"/>
      <c r="E500" s="1279"/>
    </row>
    <row r="501" spans="1:5" hidden="1" x14ac:dyDescent="0.2">
      <c r="A501" s="1306">
        <v>166</v>
      </c>
      <c r="B501" s="15" t="s">
        <v>88</v>
      </c>
      <c r="C501" s="28" t="s">
        <v>990</v>
      </c>
      <c r="D501" s="7"/>
      <c r="E501" s="1279"/>
    </row>
    <row r="502" spans="1:5" hidden="1" x14ac:dyDescent="0.2">
      <c r="A502" s="1306">
        <v>167</v>
      </c>
      <c r="B502" s="15" t="s">
        <v>91</v>
      </c>
      <c r="C502" s="28" t="s">
        <v>990</v>
      </c>
      <c r="D502" s="7"/>
      <c r="E502" s="1279"/>
    </row>
    <row r="503" spans="1:5" hidden="1" x14ac:dyDescent="0.2">
      <c r="A503" s="1306">
        <v>168</v>
      </c>
      <c r="B503" s="15" t="s">
        <v>94</v>
      </c>
      <c r="C503" s="28" t="s">
        <v>990</v>
      </c>
      <c r="D503" s="7"/>
      <c r="E503" s="1279"/>
    </row>
    <row r="504" spans="1:5" hidden="1" x14ac:dyDescent="0.2">
      <c r="A504" s="1306">
        <v>169</v>
      </c>
      <c r="B504" s="15" t="s">
        <v>97</v>
      </c>
      <c r="C504" s="28" t="s">
        <v>990</v>
      </c>
      <c r="D504" s="7"/>
      <c r="E504" s="1279"/>
    </row>
    <row r="505" spans="1:5" hidden="1" x14ac:dyDescent="0.2">
      <c r="A505" s="1306">
        <v>170</v>
      </c>
      <c r="B505" s="15" t="s">
        <v>100</v>
      </c>
      <c r="C505" s="28" t="s">
        <v>990</v>
      </c>
      <c r="D505" s="7"/>
      <c r="E505" s="1279"/>
    </row>
    <row r="506" spans="1:5" hidden="1" x14ac:dyDescent="0.2">
      <c r="A506" s="1306">
        <v>171</v>
      </c>
      <c r="B506" s="15" t="s">
        <v>103</v>
      </c>
      <c r="C506" s="28" t="s">
        <v>990</v>
      </c>
      <c r="D506" s="7"/>
      <c r="E506" s="1279"/>
    </row>
    <row r="507" spans="1:5" ht="25.5" x14ac:dyDescent="0.2">
      <c r="A507" s="1304">
        <v>172</v>
      </c>
      <c r="B507" s="13" t="s">
        <v>1750</v>
      </c>
      <c r="C507" s="29" t="s">
        <v>991</v>
      </c>
      <c r="D507" s="5"/>
      <c r="E507" s="1305"/>
    </row>
    <row r="508" spans="1:5" ht="25.5" hidden="1" x14ac:dyDescent="0.2">
      <c r="A508" s="1306">
        <v>173</v>
      </c>
      <c r="B508" s="15" t="s">
        <v>992</v>
      </c>
      <c r="C508" s="28" t="s">
        <v>991</v>
      </c>
      <c r="D508" s="7"/>
      <c r="E508" s="1279"/>
    </row>
    <row r="509" spans="1:5" ht="25.5" x14ac:dyDescent="0.2">
      <c r="A509" s="1304">
        <v>174</v>
      </c>
      <c r="B509" s="9" t="s">
        <v>1749</v>
      </c>
      <c r="C509" s="29" t="s">
        <v>993</v>
      </c>
      <c r="D509" s="5"/>
      <c r="E509" s="1305"/>
    </row>
    <row r="510" spans="1:5" hidden="1" x14ac:dyDescent="0.2">
      <c r="A510" s="1306">
        <v>175</v>
      </c>
      <c r="B510" s="17" t="s">
        <v>594</v>
      </c>
      <c r="C510" s="28" t="s">
        <v>994</v>
      </c>
      <c r="D510" s="7"/>
      <c r="E510" s="1279"/>
    </row>
    <row r="511" spans="1:5" hidden="1" x14ac:dyDescent="0.2">
      <c r="A511" s="1306">
        <v>176</v>
      </c>
      <c r="B511" s="17" t="s">
        <v>596</v>
      </c>
      <c r="C511" s="28" t="s">
        <v>995</v>
      </c>
      <c r="D511" s="7"/>
      <c r="E511" s="1279"/>
    </row>
    <row r="512" spans="1:5" hidden="1" x14ac:dyDescent="0.2">
      <c r="A512" s="1306">
        <v>177</v>
      </c>
      <c r="B512" s="17" t="s">
        <v>598</v>
      </c>
      <c r="C512" s="28" t="s">
        <v>996</v>
      </c>
      <c r="D512" s="7"/>
      <c r="E512" s="1279"/>
    </row>
    <row r="513" spans="1:5" hidden="1" x14ac:dyDescent="0.2">
      <c r="A513" s="1306">
        <v>178</v>
      </c>
      <c r="B513" s="17" t="s">
        <v>600</v>
      </c>
      <c r="C513" s="28" t="s">
        <v>997</v>
      </c>
      <c r="D513" s="7"/>
      <c r="E513" s="1279"/>
    </row>
    <row r="514" spans="1:5" hidden="1" x14ac:dyDescent="0.2">
      <c r="A514" s="1306">
        <v>179</v>
      </c>
      <c r="B514" s="17" t="s">
        <v>602</v>
      </c>
      <c r="C514" s="28" t="s">
        <v>998</v>
      </c>
      <c r="D514" s="7"/>
      <c r="E514" s="1279"/>
    </row>
    <row r="515" spans="1:5" hidden="1" x14ac:dyDescent="0.2">
      <c r="A515" s="1306">
        <v>180</v>
      </c>
      <c r="B515" s="17" t="s">
        <v>604</v>
      </c>
      <c r="C515" s="28" t="s">
        <v>999</v>
      </c>
      <c r="D515" s="7"/>
      <c r="E515" s="1279"/>
    </row>
    <row r="516" spans="1:5" ht="26.1" hidden="1" customHeight="1" x14ac:dyDescent="0.2">
      <c r="A516" s="1306">
        <v>181</v>
      </c>
      <c r="B516" s="17" t="s">
        <v>606</v>
      </c>
      <c r="C516" s="28" t="s">
        <v>1000</v>
      </c>
      <c r="D516" s="7"/>
      <c r="E516" s="1279"/>
    </row>
    <row r="517" spans="1:5" hidden="1" x14ac:dyDescent="0.2">
      <c r="A517" s="1306">
        <v>182</v>
      </c>
      <c r="B517" s="17" t="s">
        <v>608</v>
      </c>
      <c r="C517" s="28" t="s">
        <v>1001</v>
      </c>
      <c r="D517" s="7"/>
      <c r="E517" s="1279"/>
    </row>
    <row r="518" spans="1:5" hidden="1" x14ac:dyDescent="0.2">
      <c r="A518" s="1306">
        <v>183</v>
      </c>
      <c r="B518" s="17" t="s">
        <v>610</v>
      </c>
      <c r="C518" s="28" t="s">
        <v>1002</v>
      </c>
      <c r="D518" s="7"/>
      <c r="E518" s="1279"/>
    </row>
    <row r="519" spans="1:5" hidden="1" x14ac:dyDescent="0.2">
      <c r="A519" s="1306">
        <v>184</v>
      </c>
      <c r="B519" s="17" t="s">
        <v>612</v>
      </c>
      <c r="C519" s="28" t="s">
        <v>1003</v>
      </c>
      <c r="D519" s="7"/>
      <c r="E519" s="1279"/>
    </row>
    <row r="520" spans="1:5" hidden="1" x14ac:dyDescent="0.2">
      <c r="A520" s="1306">
        <v>185</v>
      </c>
      <c r="B520" s="17" t="s">
        <v>614</v>
      </c>
      <c r="C520" s="28" t="s">
        <v>1004</v>
      </c>
      <c r="D520" s="7"/>
      <c r="E520" s="1279"/>
    </row>
    <row r="521" spans="1:5" x14ac:dyDescent="0.2">
      <c r="A521" s="1304">
        <v>186</v>
      </c>
      <c r="B521" s="9" t="s">
        <v>1005</v>
      </c>
      <c r="C521" s="29" t="s">
        <v>1006</v>
      </c>
      <c r="D521" s="5"/>
      <c r="E521" s="1305"/>
    </row>
    <row r="522" spans="1:5" x14ac:dyDescent="0.2">
      <c r="A522" s="1304">
        <v>187</v>
      </c>
      <c r="B522" s="9" t="s">
        <v>1007</v>
      </c>
      <c r="C522" s="29" t="s">
        <v>1008</v>
      </c>
      <c r="D522" s="5"/>
      <c r="E522" s="1305"/>
    </row>
    <row r="523" spans="1:5" x14ac:dyDescent="0.2">
      <c r="A523" s="1304">
        <v>188</v>
      </c>
      <c r="B523" s="9" t="s">
        <v>1009</v>
      </c>
      <c r="C523" s="29" t="s">
        <v>1010</v>
      </c>
      <c r="D523" s="5"/>
      <c r="E523" s="1305"/>
    </row>
    <row r="524" spans="1:5" ht="14.45" customHeight="1" x14ac:dyDescent="0.2">
      <c r="A524" s="1304">
        <v>189</v>
      </c>
      <c r="B524" s="9" t="s">
        <v>1748</v>
      </c>
      <c r="C524" s="29" t="s">
        <v>1011</v>
      </c>
      <c r="D524" s="5"/>
      <c r="E524" s="1305"/>
    </row>
    <row r="525" spans="1:5" hidden="1" x14ac:dyDescent="0.2">
      <c r="A525" s="1306">
        <v>190</v>
      </c>
      <c r="B525" s="17" t="s">
        <v>594</v>
      </c>
      <c r="C525" s="28" t="s">
        <v>1012</v>
      </c>
      <c r="D525" s="7"/>
      <c r="E525" s="1279"/>
    </row>
    <row r="526" spans="1:5" hidden="1" x14ac:dyDescent="0.2">
      <c r="A526" s="1306">
        <v>191</v>
      </c>
      <c r="B526" s="17" t="s">
        <v>596</v>
      </c>
      <c r="C526" s="28" t="s">
        <v>1013</v>
      </c>
      <c r="D526" s="7"/>
      <c r="E526" s="1279"/>
    </row>
    <row r="527" spans="1:5" hidden="1" x14ac:dyDescent="0.2">
      <c r="A527" s="1306">
        <v>192</v>
      </c>
      <c r="B527" s="17" t="s">
        <v>598</v>
      </c>
      <c r="C527" s="28" t="s">
        <v>1014</v>
      </c>
      <c r="D527" s="7"/>
      <c r="E527" s="1279"/>
    </row>
    <row r="528" spans="1:5" hidden="1" x14ac:dyDescent="0.2">
      <c r="A528" s="1306">
        <v>193</v>
      </c>
      <c r="B528" s="17" t="s">
        <v>600</v>
      </c>
      <c r="C528" s="28" t="s">
        <v>1015</v>
      </c>
      <c r="D528" s="7"/>
      <c r="E528" s="1279"/>
    </row>
    <row r="529" spans="1:9" hidden="1" x14ac:dyDescent="0.2">
      <c r="A529" s="1306">
        <v>194</v>
      </c>
      <c r="B529" s="17" t="s">
        <v>602</v>
      </c>
      <c r="C529" s="28" t="s">
        <v>1016</v>
      </c>
      <c r="D529" s="7"/>
      <c r="E529" s="1279"/>
    </row>
    <row r="530" spans="1:9" hidden="1" x14ac:dyDescent="0.2">
      <c r="A530" s="1306">
        <v>195</v>
      </c>
      <c r="B530" s="17" t="s">
        <v>604</v>
      </c>
      <c r="C530" s="28" t="s">
        <v>1017</v>
      </c>
      <c r="D530" s="7"/>
      <c r="E530" s="1279"/>
    </row>
    <row r="531" spans="1:9" ht="26.1" hidden="1" customHeight="1" x14ac:dyDescent="0.2">
      <c r="A531" s="1306">
        <v>196</v>
      </c>
      <c r="B531" s="17" t="s">
        <v>606</v>
      </c>
      <c r="C531" s="28" t="s">
        <v>1018</v>
      </c>
      <c r="D531" s="7"/>
      <c r="E531" s="1279"/>
    </row>
    <row r="532" spans="1:9" hidden="1" x14ac:dyDescent="0.2">
      <c r="A532" s="1306">
        <v>197</v>
      </c>
      <c r="B532" s="17" t="s">
        <v>608</v>
      </c>
      <c r="C532" s="28" t="s">
        <v>1019</v>
      </c>
      <c r="D532" s="12"/>
      <c r="E532" s="1320"/>
    </row>
    <row r="533" spans="1:9" hidden="1" x14ac:dyDescent="0.2">
      <c r="A533" s="1306">
        <v>198</v>
      </c>
      <c r="B533" s="17" t="s">
        <v>612</v>
      </c>
      <c r="C533" s="28" t="s">
        <v>1020</v>
      </c>
      <c r="D533" s="11"/>
      <c r="E533" s="1321"/>
    </row>
    <row r="534" spans="1:9" hidden="1" x14ac:dyDescent="0.2">
      <c r="A534" s="1306">
        <v>199</v>
      </c>
      <c r="B534" s="17" t="s">
        <v>614</v>
      </c>
      <c r="C534" s="28" t="s">
        <v>1021</v>
      </c>
      <c r="D534" s="11"/>
      <c r="E534" s="1321"/>
    </row>
    <row r="535" spans="1:9" x14ac:dyDescent="0.2">
      <c r="A535" s="1304">
        <v>200</v>
      </c>
      <c r="B535" s="9" t="s">
        <v>1022</v>
      </c>
      <c r="C535" s="29" t="s">
        <v>1023</v>
      </c>
      <c r="D535" s="5"/>
      <c r="E535" s="1305"/>
    </row>
    <row r="536" spans="1:9" hidden="1" x14ac:dyDescent="0.2">
      <c r="A536" s="1306"/>
      <c r="B536" s="17" t="s">
        <v>1024</v>
      </c>
      <c r="C536" s="28" t="s">
        <v>1025</v>
      </c>
      <c r="D536" s="12"/>
      <c r="E536" s="1320"/>
    </row>
    <row r="537" spans="1:9" hidden="1" x14ac:dyDescent="0.2">
      <c r="A537" s="1322"/>
      <c r="B537" s="17" t="s">
        <v>1026</v>
      </c>
      <c r="C537" s="28" t="s">
        <v>1027</v>
      </c>
      <c r="D537" s="239"/>
      <c r="E537" s="1323"/>
    </row>
    <row r="538" spans="1:9" ht="39" customHeight="1" thickBot="1" x14ac:dyDescent="0.25">
      <c r="A538" s="500">
        <v>201</v>
      </c>
      <c r="B538" s="501" t="s">
        <v>1680</v>
      </c>
      <c r="C538" s="501" t="s">
        <v>1028</v>
      </c>
      <c r="D538" s="1324">
        <v>0</v>
      </c>
      <c r="E538" s="1325">
        <v>0</v>
      </c>
    </row>
    <row r="539" spans="1:9" ht="14.25" thickTop="1" thickBot="1" x14ac:dyDescent="0.25">
      <c r="A539" s="83"/>
      <c r="B539" s="272"/>
      <c r="C539" s="85"/>
      <c r="D539" s="86"/>
      <c r="E539" s="87"/>
    </row>
    <row r="540" spans="1:9" ht="13.5" thickTop="1" x14ac:dyDescent="0.2">
      <c r="A540" s="488">
        <v>202</v>
      </c>
      <c r="B540" s="489" t="s">
        <v>1029</v>
      </c>
      <c r="C540" s="529" t="s">
        <v>1030</v>
      </c>
      <c r="D540" s="1363"/>
      <c r="E540" s="1473"/>
    </row>
    <row r="541" spans="1:9" ht="38.25" x14ac:dyDescent="0.2">
      <c r="A541" s="493">
        <v>203</v>
      </c>
      <c r="B541" s="240" t="s">
        <v>1503</v>
      </c>
      <c r="C541" s="377" t="s">
        <v>1031</v>
      </c>
      <c r="D541" s="476"/>
      <c r="E541" s="1474">
        <v>279006</v>
      </c>
      <c r="F541" s="76" t="s">
        <v>1771</v>
      </c>
      <c r="G541" s="76" t="s">
        <v>1769</v>
      </c>
      <c r="H541" s="1487" t="s">
        <v>1770</v>
      </c>
      <c r="I541" t="s">
        <v>1774</v>
      </c>
    </row>
    <row r="542" spans="1:9" x14ac:dyDescent="0.2">
      <c r="A542" s="493">
        <v>205</v>
      </c>
      <c r="B542" s="240" t="s">
        <v>1038</v>
      </c>
      <c r="C542" s="377" t="s">
        <v>1039</v>
      </c>
      <c r="D542" s="476"/>
      <c r="E542" s="1475">
        <f>SUM(E543)</f>
        <v>329180</v>
      </c>
    </row>
    <row r="543" spans="1:9" s="82" customFormat="1" x14ac:dyDescent="0.2">
      <c r="A543" s="504"/>
      <c r="B543" s="372" t="s">
        <v>1568</v>
      </c>
      <c r="C543" s="273"/>
      <c r="D543" s="81"/>
      <c r="E543" s="1476">
        <v>329180</v>
      </c>
      <c r="F543" s="77"/>
      <c r="G543" s="77"/>
    </row>
    <row r="544" spans="1:9" ht="25.5" x14ac:dyDescent="0.2">
      <c r="A544" s="493">
        <v>206</v>
      </c>
      <c r="B544" s="240" t="s">
        <v>1040</v>
      </c>
      <c r="C544" s="377" t="s">
        <v>1041</v>
      </c>
      <c r="D544" s="476"/>
      <c r="E544" s="1475">
        <f>SUM(E545:E546)</f>
        <v>1800000</v>
      </c>
      <c r="F544" s="76" t="s">
        <v>1772</v>
      </c>
    </row>
    <row r="545" spans="1:7" s="82" customFormat="1" x14ac:dyDescent="0.2">
      <c r="A545" s="504"/>
      <c r="B545" s="372" t="s">
        <v>1761</v>
      </c>
      <c r="C545" s="1471"/>
      <c r="D545" s="81"/>
      <c r="E545" s="1477"/>
      <c r="F545" s="77"/>
      <c r="G545" s="77"/>
    </row>
    <row r="546" spans="1:7" s="82" customFormat="1" x14ac:dyDescent="0.2">
      <c r="A546" s="504"/>
      <c r="B546" s="372" t="s">
        <v>1687</v>
      </c>
      <c r="C546" s="273"/>
      <c r="D546" s="81"/>
      <c r="E546" s="1476">
        <v>1800000</v>
      </c>
      <c r="F546" s="1482"/>
      <c r="G546" s="77"/>
    </row>
    <row r="547" spans="1:7" x14ac:dyDescent="0.2">
      <c r="A547" s="493">
        <v>207</v>
      </c>
      <c r="B547" s="240" t="s">
        <v>1042</v>
      </c>
      <c r="C547" s="377" t="s">
        <v>1043</v>
      </c>
      <c r="D547" s="476"/>
      <c r="E547" s="1336"/>
    </row>
    <row r="548" spans="1:7" x14ac:dyDescent="0.2">
      <c r="A548" s="493">
        <v>208</v>
      </c>
      <c r="B548" s="240" t="s">
        <v>1044</v>
      </c>
      <c r="C548" s="377" t="s">
        <v>1045</v>
      </c>
      <c r="D548" s="476"/>
      <c r="E548" s="1336"/>
    </row>
    <row r="549" spans="1:7" ht="14.25" customHeight="1" x14ac:dyDescent="0.2">
      <c r="A549" s="493">
        <v>209</v>
      </c>
      <c r="B549" s="240" t="s">
        <v>1046</v>
      </c>
      <c r="C549" s="377" t="s">
        <v>1047</v>
      </c>
      <c r="D549" s="476"/>
      <c r="E549" s="1365">
        <v>536000</v>
      </c>
    </row>
    <row r="550" spans="1:7" s="269" customFormat="1" ht="27" customHeight="1" thickBot="1" x14ac:dyDescent="0.25">
      <c r="A550" s="500">
        <v>210</v>
      </c>
      <c r="B550" s="501" t="s">
        <v>1645</v>
      </c>
      <c r="C550" s="501" t="s">
        <v>1048</v>
      </c>
      <c r="D550" s="502">
        <v>0</v>
      </c>
      <c r="E550" s="503">
        <f>SUM(E540,E541,E542,E544,E547,E548,E549)</f>
        <v>2944186</v>
      </c>
      <c r="F550" s="268"/>
      <c r="G550" s="268"/>
    </row>
    <row r="551" spans="1:7" ht="14.25" thickTop="1" thickBot="1" x14ac:dyDescent="0.25">
      <c r="A551" s="83"/>
      <c r="B551" s="84"/>
      <c r="C551" s="85"/>
      <c r="D551" s="86"/>
      <c r="E551" s="87"/>
    </row>
    <row r="552" spans="1:7" ht="13.5" thickTop="1" x14ac:dyDescent="0.2">
      <c r="A552" s="488">
        <v>211</v>
      </c>
      <c r="B552" s="489" t="s">
        <v>1049</v>
      </c>
      <c r="C552" s="529" t="s">
        <v>1050</v>
      </c>
      <c r="D552" s="1366"/>
      <c r="E552" s="1444">
        <f>SUM(E553:E554)</f>
        <v>3847500</v>
      </c>
    </row>
    <row r="553" spans="1:7" x14ac:dyDescent="0.2">
      <c r="A553" s="1447"/>
      <c r="B553" s="1448" t="s">
        <v>1758</v>
      </c>
      <c r="C553" s="1449"/>
      <c r="D553" s="1450"/>
      <c r="E553" s="1451">
        <v>3847500</v>
      </c>
      <c r="F553" s="1488" t="s">
        <v>1775</v>
      </c>
    </row>
    <row r="554" spans="1:7" s="82" customFormat="1" x14ac:dyDescent="0.2">
      <c r="A554" s="1440"/>
      <c r="B554" s="1448" t="s">
        <v>1759</v>
      </c>
      <c r="C554" s="1441"/>
      <c r="D554" s="1442"/>
      <c r="E554" s="1443"/>
      <c r="F554" s="1482"/>
      <c r="G554" s="77"/>
    </row>
    <row r="555" spans="1:7" x14ac:dyDescent="0.2">
      <c r="A555" s="493">
        <v>212</v>
      </c>
      <c r="B555" s="240" t="s">
        <v>1051</v>
      </c>
      <c r="C555" s="377" t="s">
        <v>1052</v>
      </c>
      <c r="D555" s="477"/>
      <c r="E555" s="1336"/>
    </row>
    <row r="556" spans="1:7" x14ac:dyDescent="0.2">
      <c r="A556" s="493">
        <v>213</v>
      </c>
      <c r="B556" s="240" t="s">
        <v>1053</v>
      </c>
      <c r="C556" s="377" t="s">
        <v>1054</v>
      </c>
      <c r="D556" s="477"/>
      <c r="E556" s="1336"/>
    </row>
    <row r="557" spans="1:7" ht="14.25" customHeight="1" x14ac:dyDescent="0.2">
      <c r="A557" s="493">
        <v>214</v>
      </c>
      <c r="B557" s="240" t="s">
        <v>1055</v>
      </c>
      <c r="C557" s="377" t="s">
        <v>1056</v>
      </c>
      <c r="D557" s="477"/>
      <c r="E557" s="1336"/>
    </row>
    <row r="558" spans="1:7" s="269" customFormat="1" ht="27" customHeight="1" thickBot="1" x14ac:dyDescent="0.25">
      <c r="A558" s="500">
        <v>215</v>
      </c>
      <c r="B558" s="501" t="s">
        <v>1644</v>
      </c>
      <c r="C558" s="501" t="s">
        <v>1058</v>
      </c>
      <c r="D558" s="502">
        <v>0</v>
      </c>
      <c r="E558" s="503">
        <f>SUM(E552,E555:E557)</f>
        <v>3847500</v>
      </c>
      <c r="F558" s="268"/>
      <c r="G558" s="268"/>
    </row>
    <row r="559" spans="1:7" s="82" customFormat="1" ht="14.25" thickTop="1" thickBot="1" x14ac:dyDescent="0.25">
      <c r="A559" s="83"/>
      <c r="B559" s="84"/>
      <c r="C559" s="85"/>
      <c r="D559" s="86"/>
      <c r="E559" s="87"/>
      <c r="F559" s="77"/>
      <c r="G559" s="77"/>
    </row>
    <row r="560" spans="1:7" ht="26.25" thickTop="1" x14ac:dyDescent="0.2">
      <c r="A560" s="488">
        <v>216</v>
      </c>
      <c r="B560" s="489" t="s">
        <v>1059</v>
      </c>
      <c r="C560" s="529" t="s">
        <v>1060</v>
      </c>
      <c r="D560" s="1363"/>
      <c r="E560" s="1364"/>
    </row>
    <row r="561" spans="1:5" ht="25.5" x14ac:dyDescent="0.2">
      <c r="A561" s="493">
        <v>217</v>
      </c>
      <c r="B561" s="240" t="s">
        <v>1683</v>
      </c>
      <c r="C561" s="377" t="s">
        <v>1061</v>
      </c>
      <c r="D561" s="238"/>
      <c r="E561" s="515"/>
    </row>
    <row r="562" spans="1:5" hidden="1" x14ac:dyDescent="0.2">
      <c r="A562" s="497">
        <v>218</v>
      </c>
      <c r="B562" s="386" t="s">
        <v>76</v>
      </c>
      <c r="C562" s="390" t="s">
        <v>1061</v>
      </c>
      <c r="D562" s="478"/>
      <c r="E562" s="1367"/>
    </row>
    <row r="563" spans="1:5" hidden="1" x14ac:dyDescent="0.2">
      <c r="A563" s="497">
        <v>219</v>
      </c>
      <c r="B563" s="386" t="s">
        <v>79</v>
      </c>
      <c r="C563" s="390" t="s">
        <v>1061</v>
      </c>
      <c r="D563" s="478"/>
      <c r="E563" s="1367"/>
    </row>
    <row r="564" spans="1:5" ht="25.5" hidden="1" x14ac:dyDescent="0.2">
      <c r="A564" s="497">
        <v>220</v>
      </c>
      <c r="B564" s="386" t="s">
        <v>82</v>
      </c>
      <c r="C564" s="390" t="s">
        <v>1061</v>
      </c>
      <c r="D564" s="478"/>
      <c r="E564" s="1367"/>
    </row>
    <row r="565" spans="1:5" hidden="1" x14ac:dyDescent="0.2">
      <c r="A565" s="497">
        <v>221</v>
      </c>
      <c r="B565" s="386" t="s">
        <v>85</v>
      </c>
      <c r="C565" s="390" t="s">
        <v>1061</v>
      </c>
      <c r="D565" s="478"/>
      <c r="E565" s="1367"/>
    </row>
    <row r="566" spans="1:5" hidden="1" x14ac:dyDescent="0.2">
      <c r="A566" s="497">
        <v>222</v>
      </c>
      <c r="B566" s="386" t="s">
        <v>88</v>
      </c>
      <c r="C566" s="390" t="s">
        <v>1061</v>
      </c>
      <c r="D566" s="478"/>
      <c r="E566" s="1367"/>
    </row>
    <row r="567" spans="1:5" hidden="1" x14ac:dyDescent="0.2">
      <c r="A567" s="497">
        <v>223</v>
      </c>
      <c r="B567" s="386" t="s">
        <v>91</v>
      </c>
      <c r="C567" s="390" t="s">
        <v>1061</v>
      </c>
      <c r="D567" s="478"/>
      <c r="E567" s="1367"/>
    </row>
    <row r="568" spans="1:5" hidden="1" x14ac:dyDescent="0.2">
      <c r="A568" s="497">
        <v>224</v>
      </c>
      <c r="B568" s="386" t="s">
        <v>94</v>
      </c>
      <c r="C568" s="390" t="s">
        <v>1061</v>
      </c>
      <c r="D568" s="478"/>
      <c r="E568" s="1367"/>
    </row>
    <row r="569" spans="1:5" hidden="1" x14ac:dyDescent="0.2">
      <c r="A569" s="497">
        <v>225</v>
      </c>
      <c r="B569" s="386" t="s">
        <v>97</v>
      </c>
      <c r="C569" s="390" t="s">
        <v>1061</v>
      </c>
      <c r="D569" s="478"/>
      <c r="E569" s="1367"/>
    </row>
    <row r="570" spans="1:5" hidden="1" x14ac:dyDescent="0.2">
      <c r="A570" s="497">
        <v>226</v>
      </c>
      <c r="B570" s="386" t="s">
        <v>100</v>
      </c>
      <c r="C570" s="390" t="s">
        <v>1061</v>
      </c>
      <c r="D570" s="478"/>
      <c r="E570" s="1367"/>
    </row>
    <row r="571" spans="1:5" hidden="1" x14ac:dyDescent="0.2">
      <c r="A571" s="497">
        <v>227</v>
      </c>
      <c r="B571" s="386" t="s">
        <v>103</v>
      </c>
      <c r="C571" s="390" t="s">
        <v>1061</v>
      </c>
      <c r="D571" s="478"/>
      <c r="E571" s="1367"/>
    </row>
    <row r="572" spans="1:5" ht="25.5" x14ac:dyDescent="0.2">
      <c r="A572" s="493">
        <v>228</v>
      </c>
      <c r="B572" s="240" t="s">
        <v>1507</v>
      </c>
      <c r="C572" s="377" t="s">
        <v>1062</v>
      </c>
      <c r="D572" s="238"/>
      <c r="E572" s="515"/>
    </row>
    <row r="573" spans="1:5" hidden="1" x14ac:dyDescent="0.2">
      <c r="A573" s="497">
        <v>229</v>
      </c>
      <c r="B573" s="386" t="s">
        <v>76</v>
      </c>
      <c r="C573" s="390" t="s">
        <v>1062</v>
      </c>
      <c r="D573" s="478"/>
      <c r="E573" s="1367"/>
    </row>
    <row r="574" spans="1:5" hidden="1" x14ac:dyDescent="0.2">
      <c r="A574" s="497">
        <v>230</v>
      </c>
      <c r="B574" s="386" t="s">
        <v>79</v>
      </c>
      <c r="C574" s="390" t="s">
        <v>1062</v>
      </c>
      <c r="D574" s="478"/>
      <c r="E574" s="1367"/>
    </row>
    <row r="575" spans="1:5" ht="25.5" hidden="1" x14ac:dyDescent="0.2">
      <c r="A575" s="497">
        <v>231</v>
      </c>
      <c r="B575" s="386" t="s">
        <v>82</v>
      </c>
      <c r="C575" s="390" t="s">
        <v>1062</v>
      </c>
      <c r="D575" s="478"/>
      <c r="E575" s="1367"/>
    </row>
    <row r="576" spans="1:5" hidden="1" x14ac:dyDescent="0.2">
      <c r="A576" s="497">
        <v>232</v>
      </c>
      <c r="B576" s="386" t="s">
        <v>85</v>
      </c>
      <c r="C576" s="390" t="s">
        <v>1062</v>
      </c>
      <c r="D576" s="478"/>
      <c r="E576" s="1367"/>
    </row>
    <row r="577" spans="1:5" hidden="1" x14ac:dyDescent="0.2">
      <c r="A577" s="497">
        <v>233</v>
      </c>
      <c r="B577" s="386" t="s">
        <v>88</v>
      </c>
      <c r="C577" s="390" t="s">
        <v>1062</v>
      </c>
      <c r="D577" s="478"/>
      <c r="E577" s="1367"/>
    </row>
    <row r="578" spans="1:5" hidden="1" x14ac:dyDescent="0.2">
      <c r="A578" s="497">
        <v>234</v>
      </c>
      <c r="B578" s="386" t="s">
        <v>91</v>
      </c>
      <c r="C578" s="390" t="s">
        <v>1062</v>
      </c>
      <c r="D578" s="478"/>
      <c r="E578" s="1367"/>
    </row>
    <row r="579" spans="1:5" hidden="1" x14ac:dyDescent="0.2">
      <c r="A579" s="497">
        <v>235</v>
      </c>
      <c r="B579" s="386" t="s">
        <v>94</v>
      </c>
      <c r="C579" s="390" t="s">
        <v>1062</v>
      </c>
      <c r="D579" s="478"/>
      <c r="E579" s="1367"/>
    </row>
    <row r="580" spans="1:5" hidden="1" x14ac:dyDescent="0.2">
      <c r="A580" s="497">
        <v>236</v>
      </c>
      <c r="B580" s="386" t="s">
        <v>97</v>
      </c>
      <c r="C580" s="390" t="s">
        <v>1062</v>
      </c>
      <c r="D580" s="478"/>
      <c r="E580" s="1367"/>
    </row>
    <row r="581" spans="1:5" hidden="1" x14ac:dyDescent="0.2">
      <c r="A581" s="497">
        <v>237</v>
      </c>
      <c r="B581" s="386" t="s">
        <v>100</v>
      </c>
      <c r="C581" s="390" t="s">
        <v>1062</v>
      </c>
      <c r="D581" s="478"/>
      <c r="E581" s="1367"/>
    </row>
    <row r="582" spans="1:5" hidden="1" x14ac:dyDescent="0.2">
      <c r="A582" s="497">
        <v>238</v>
      </c>
      <c r="B582" s="386" t="s">
        <v>103</v>
      </c>
      <c r="C582" s="390" t="s">
        <v>1062</v>
      </c>
      <c r="D582" s="478"/>
      <c r="E582" s="1367"/>
    </row>
    <row r="583" spans="1:5" x14ac:dyDescent="0.2">
      <c r="A583" s="493">
        <v>239</v>
      </c>
      <c r="B583" s="240" t="s">
        <v>1508</v>
      </c>
      <c r="C583" s="377" t="s">
        <v>1063</v>
      </c>
      <c r="D583" s="238"/>
      <c r="E583" s="515"/>
    </row>
    <row r="584" spans="1:5" hidden="1" x14ac:dyDescent="0.2">
      <c r="A584" s="497">
        <v>240</v>
      </c>
      <c r="B584" s="386" t="s">
        <v>76</v>
      </c>
      <c r="C584" s="390" t="s">
        <v>1063</v>
      </c>
      <c r="D584" s="478"/>
      <c r="E584" s="1367"/>
    </row>
    <row r="585" spans="1:5" hidden="1" x14ac:dyDescent="0.2">
      <c r="A585" s="497">
        <v>241</v>
      </c>
      <c r="B585" s="386" t="s">
        <v>79</v>
      </c>
      <c r="C585" s="390" t="s">
        <v>1063</v>
      </c>
      <c r="D585" s="478"/>
      <c r="E585" s="1367"/>
    </row>
    <row r="586" spans="1:5" ht="25.5" hidden="1" x14ac:dyDescent="0.2">
      <c r="A586" s="497">
        <v>242</v>
      </c>
      <c r="B586" s="386" t="s">
        <v>82</v>
      </c>
      <c r="C586" s="390" t="s">
        <v>1063</v>
      </c>
      <c r="D586" s="478"/>
      <c r="E586" s="1367"/>
    </row>
    <row r="587" spans="1:5" hidden="1" x14ac:dyDescent="0.2">
      <c r="A587" s="497">
        <v>243</v>
      </c>
      <c r="B587" s="386" t="s">
        <v>85</v>
      </c>
      <c r="C587" s="390" t="s">
        <v>1063</v>
      </c>
      <c r="D587" s="478"/>
      <c r="E587" s="1367"/>
    </row>
    <row r="588" spans="1:5" hidden="1" x14ac:dyDescent="0.2">
      <c r="A588" s="497">
        <v>244</v>
      </c>
      <c r="B588" s="386" t="s">
        <v>88</v>
      </c>
      <c r="C588" s="390" t="s">
        <v>1063</v>
      </c>
      <c r="D588" s="478"/>
      <c r="E588" s="1367"/>
    </row>
    <row r="589" spans="1:5" hidden="1" x14ac:dyDescent="0.2">
      <c r="A589" s="497">
        <v>245</v>
      </c>
      <c r="B589" s="386" t="s">
        <v>91</v>
      </c>
      <c r="C589" s="390" t="s">
        <v>1063</v>
      </c>
      <c r="D589" s="478"/>
      <c r="E589" s="1367"/>
    </row>
    <row r="590" spans="1:5" hidden="1" x14ac:dyDescent="0.2">
      <c r="A590" s="497">
        <v>246</v>
      </c>
      <c r="B590" s="386" t="s">
        <v>94</v>
      </c>
      <c r="C590" s="390" t="s">
        <v>1063</v>
      </c>
      <c r="D590" s="478"/>
      <c r="E590" s="1367"/>
    </row>
    <row r="591" spans="1:5" hidden="1" x14ac:dyDescent="0.2">
      <c r="A591" s="497">
        <v>247</v>
      </c>
      <c r="B591" s="386" t="s">
        <v>97</v>
      </c>
      <c r="C591" s="390" t="s">
        <v>1063</v>
      </c>
      <c r="D591" s="478"/>
      <c r="E591" s="1367"/>
    </row>
    <row r="592" spans="1:5" hidden="1" x14ac:dyDescent="0.2">
      <c r="A592" s="497">
        <v>248</v>
      </c>
      <c r="B592" s="386" t="s">
        <v>100</v>
      </c>
      <c r="C592" s="390" t="s">
        <v>1063</v>
      </c>
      <c r="D592" s="478"/>
      <c r="E592" s="1367"/>
    </row>
    <row r="593" spans="1:5" hidden="1" x14ac:dyDescent="0.2">
      <c r="A593" s="497">
        <v>249</v>
      </c>
      <c r="B593" s="386" t="s">
        <v>103</v>
      </c>
      <c r="C593" s="390" t="s">
        <v>1063</v>
      </c>
      <c r="D593" s="478"/>
      <c r="E593" s="1367"/>
    </row>
    <row r="594" spans="1:5" ht="25.5" x14ac:dyDescent="0.2">
      <c r="A594" s="493">
        <v>250</v>
      </c>
      <c r="B594" s="240" t="s">
        <v>1684</v>
      </c>
      <c r="C594" s="377" t="s">
        <v>1064</v>
      </c>
      <c r="D594" s="476"/>
      <c r="E594" s="1336"/>
    </row>
    <row r="595" spans="1:5" ht="25.5" hidden="1" x14ac:dyDescent="0.2">
      <c r="A595" s="497">
        <v>251</v>
      </c>
      <c r="B595" s="386" t="s">
        <v>992</v>
      </c>
      <c r="C595" s="390" t="s">
        <v>1064</v>
      </c>
      <c r="D595" s="478"/>
      <c r="E595" s="1367"/>
    </row>
    <row r="596" spans="1:5" ht="25.5" x14ac:dyDescent="0.2">
      <c r="A596" s="493">
        <v>252</v>
      </c>
      <c r="B596" s="240" t="s">
        <v>1510</v>
      </c>
      <c r="C596" s="377" t="s">
        <v>1065</v>
      </c>
      <c r="D596" s="238"/>
      <c r="E596" s="515"/>
    </row>
    <row r="597" spans="1:5" hidden="1" x14ac:dyDescent="0.2">
      <c r="A597" s="497">
        <v>253</v>
      </c>
      <c r="B597" s="386" t="s">
        <v>594</v>
      </c>
      <c r="C597" s="390" t="s">
        <v>1065</v>
      </c>
      <c r="D597" s="478"/>
      <c r="E597" s="1367"/>
    </row>
    <row r="598" spans="1:5" hidden="1" x14ac:dyDescent="0.2">
      <c r="A598" s="497">
        <v>254</v>
      </c>
      <c r="B598" s="386" t="s">
        <v>596</v>
      </c>
      <c r="C598" s="390" t="s">
        <v>1065</v>
      </c>
      <c r="D598" s="478"/>
      <c r="E598" s="1367"/>
    </row>
    <row r="599" spans="1:5" hidden="1" x14ac:dyDescent="0.2">
      <c r="A599" s="497">
        <v>255</v>
      </c>
      <c r="B599" s="386" t="s">
        <v>598</v>
      </c>
      <c r="C599" s="390" t="s">
        <v>1065</v>
      </c>
      <c r="D599" s="478"/>
      <c r="E599" s="1367"/>
    </row>
    <row r="600" spans="1:5" hidden="1" x14ac:dyDescent="0.2">
      <c r="A600" s="497">
        <v>256</v>
      </c>
      <c r="B600" s="386" t="s">
        <v>600</v>
      </c>
      <c r="C600" s="390" t="s">
        <v>1065</v>
      </c>
      <c r="D600" s="478"/>
      <c r="E600" s="1367"/>
    </row>
    <row r="601" spans="1:5" hidden="1" x14ac:dyDescent="0.2">
      <c r="A601" s="497">
        <v>257</v>
      </c>
      <c r="B601" s="386" t="s">
        <v>602</v>
      </c>
      <c r="C601" s="390" t="s">
        <v>1065</v>
      </c>
      <c r="D601" s="478"/>
      <c r="E601" s="1367"/>
    </row>
    <row r="602" spans="1:5" hidden="1" x14ac:dyDescent="0.2">
      <c r="A602" s="497">
        <v>258</v>
      </c>
      <c r="B602" s="386" t="s">
        <v>604</v>
      </c>
      <c r="C602" s="390" t="s">
        <v>1065</v>
      </c>
      <c r="D602" s="478"/>
      <c r="E602" s="1367"/>
    </row>
    <row r="603" spans="1:5" ht="26.1" hidden="1" customHeight="1" x14ac:dyDescent="0.2">
      <c r="A603" s="497">
        <v>259</v>
      </c>
      <c r="B603" s="386" t="s">
        <v>606</v>
      </c>
      <c r="C603" s="390" t="s">
        <v>1065</v>
      </c>
      <c r="D603" s="478"/>
      <c r="E603" s="1367"/>
    </row>
    <row r="604" spans="1:5" hidden="1" x14ac:dyDescent="0.2">
      <c r="A604" s="497">
        <v>260</v>
      </c>
      <c r="B604" s="386" t="s">
        <v>608</v>
      </c>
      <c r="C604" s="390" t="s">
        <v>1065</v>
      </c>
      <c r="D604" s="478"/>
      <c r="E604" s="1367"/>
    </row>
    <row r="605" spans="1:5" hidden="1" x14ac:dyDescent="0.2">
      <c r="A605" s="497">
        <v>261</v>
      </c>
      <c r="B605" s="386" t="s">
        <v>610</v>
      </c>
      <c r="C605" s="390" t="s">
        <v>1065</v>
      </c>
      <c r="D605" s="478"/>
      <c r="E605" s="1367"/>
    </row>
    <row r="606" spans="1:5" hidden="1" x14ac:dyDescent="0.2">
      <c r="A606" s="497">
        <v>262</v>
      </c>
      <c r="B606" s="386" t="s">
        <v>612</v>
      </c>
      <c r="C606" s="390" t="s">
        <v>1065</v>
      </c>
      <c r="D606" s="478"/>
      <c r="E606" s="1367"/>
    </row>
    <row r="607" spans="1:5" hidden="1" x14ac:dyDescent="0.2">
      <c r="A607" s="497">
        <v>263</v>
      </c>
      <c r="B607" s="386" t="s">
        <v>614</v>
      </c>
      <c r="C607" s="390" t="s">
        <v>1065</v>
      </c>
      <c r="D607" s="478"/>
      <c r="E607" s="1367"/>
    </row>
    <row r="608" spans="1:5" x14ac:dyDescent="0.2">
      <c r="A608" s="493">
        <v>264</v>
      </c>
      <c r="B608" s="240" t="s">
        <v>1066</v>
      </c>
      <c r="C608" s="377" t="s">
        <v>1067</v>
      </c>
      <c r="D608" s="476"/>
      <c r="E608" s="1336"/>
    </row>
    <row r="609" spans="1:7" x14ac:dyDescent="0.2">
      <c r="A609" s="493">
        <v>265</v>
      </c>
      <c r="B609" s="240" t="s">
        <v>1068</v>
      </c>
      <c r="C609" s="377" t="s">
        <v>1069</v>
      </c>
      <c r="D609" s="476"/>
      <c r="E609" s="1336"/>
    </row>
    <row r="610" spans="1:7" x14ac:dyDescent="0.2">
      <c r="A610" s="493">
        <v>266</v>
      </c>
      <c r="B610" s="240" t="s">
        <v>1511</v>
      </c>
      <c r="C610" s="377" t="s">
        <v>1070</v>
      </c>
      <c r="D610" s="238"/>
      <c r="E610" s="515"/>
    </row>
    <row r="611" spans="1:7" hidden="1" x14ac:dyDescent="0.2">
      <c r="A611" s="497">
        <v>267</v>
      </c>
      <c r="B611" s="386" t="s">
        <v>594</v>
      </c>
      <c r="C611" s="387" t="s">
        <v>1070</v>
      </c>
      <c r="D611" s="478"/>
      <c r="E611" s="1367"/>
    </row>
    <row r="612" spans="1:7" hidden="1" x14ac:dyDescent="0.2">
      <c r="A612" s="497">
        <v>268</v>
      </c>
      <c r="B612" s="386" t="s">
        <v>596</v>
      </c>
      <c r="C612" s="387" t="s">
        <v>1070</v>
      </c>
      <c r="D612" s="478"/>
      <c r="E612" s="1367"/>
    </row>
    <row r="613" spans="1:7" hidden="1" x14ac:dyDescent="0.2">
      <c r="A613" s="497">
        <v>269</v>
      </c>
      <c r="B613" s="386" t="s">
        <v>598</v>
      </c>
      <c r="C613" s="387" t="s">
        <v>1070</v>
      </c>
      <c r="D613" s="478"/>
      <c r="E613" s="1367"/>
    </row>
    <row r="614" spans="1:7" hidden="1" x14ac:dyDescent="0.2">
      <c r="A614" s="497">
        <v>270</v>
      </c>
      <c r="B614" s="386" t="s">
        <v>600</v>
      </c>
      <c r="C614" s="387" t="s">
        <v>1070</v>
      </c>
      <c r="D614" s="478"/>
      <c r="E614" s="1367"/>
    </row>
    <row r="615" spans="1:7" hidden="1" x14ac:dyDescent="0.2">
      <c r="A615" s="497">
        <v>271</v>
      </c>
      <c r="B615" s="386" t="s">
        <v>602</v>
      </c>
      <c r="C615" s="387" t="s">
        <v>1070</v>
      </c>
      <c r="D615" s="478"/>
      <c r="E615" s="1368"/>
    </row>
    <row r="616" spans="1:7" hidden="1" x14ac:dyDescent="0.2">
      <c r="A616" s="497">
        <v>272</v>
      </c>
      <c r="B616" s="386" t="s">
        <v>604</v>
      </c>
      <c r="C616" s="387" t="s">
        <v>1070</v>
      </c>
      <c r="D616" s="478"/>
      <c r="E616" s="1367"/>
    </row>
    <row r="617" spans="1:7" ht="26.1" hidden="1" customHeight="1" x14ac:dyDescent="0.2">
      <c r="A617" s="497">
        <v>273</v>
      </c>
      <c r="B617" s="386" t="s">
        <v>606</v>
      </c>
      <c r="C617" s="387" t="s">
        <v>1070</v>
      </c>
      <c r="D617" s="478"/>
      <c r="E617" s="1367"/>
    </row>
    <row r="618" spans="1:7" hidden="1" x14ac:dyDescent="0.2">
      <c r="A618" s="497">
        <v>274</v>
      </c>
      <c r="B618" s="386" t="s">
        <v>608</v>
      </c>
      <c r="C618" s="387" t="s">
        <v>1070</v>
      </c>
      <c r="D618" s="478"/>
      <c r="E618" s="1367"/>
    </row>
    <row r="619" spans="1:7" hidden="1" x14ac:dyDescent="0.2">
      <c r="A619" s="497">
        <v>275</v>
      </c>
      <c r="B619" s="386" t="s">
        <v>612</v>
      </c>
      <c r="C619" s="387" t="s">
        <v>1070</v>
      </c>
      <c r="D619" s="478"/>
      <c r="E619" s="1367"/>
    </row>
    <row r="620" spans="1:7" hidden="1" x14ac:dyDescent="0.2">
      <c r="A620" s="497">
        <v>276</v>
      </c>
      <c r="B620" s="386" t="s">
        <v>614</v>
      </c>
      <c r="C620" s="387" t="s">
        <v>1070</v>
      </c>
      <c r="D620" s="478"/>
      <c r="E620" s="1367"/>
    </row>
    <row r="621" spans="1:7" ht="27" customHeight="1" thickBot="1" x14ac:dyDescent="0.25">
      <c r="A621" s="500">
        <v>277</v>
      </c>
      <c r="B621" s="501" t="s">
        <v>1681</v>
      </c>
      <c r="C621" s="501" t="s">
        <v>1071</v>
      </c>
      <c r="D621" s="502">
        <v>0</v>
      </c>
      <c r="E621" s="503">
        <v>0</v>
      </c>
    </row>
    <row r="622" spans="1:7" s="260" customFormat="1" ht="14.25" thickTop="1" thickBot="1" x14ac:dyDescent="0.25">
      <c r="A622" s="175"/>
      <c r="B622" s="176"/>
      <c r="C622" s="177"/>
      <c r="D622" s="274"/>
      <c r="E622" s="274"/>
      <c r="F622" s="259"/>
      <c r="G622" s="259"/>
    </row>
    <row r="623" spans="1:7" ht="27" customHeight="1" thickTop="1" thickBot="1" x14ac:dyDescent="0.25">
      <c r="A623" s="651"/>
      <c r="B623" s="652" t="s">
        <v>52</v>
      </c>
      <c r="C623" s="652" t="s">
        <v>1072</v>
      </c>
      <c r="D623" s="653">
        <f>SUM(D351,D353,D393,D465,D538,D550,D558,D621)</f>
        <v>252801452</v>
      </c>
      <c r="E623" s="654">
        <f>SUM(E351,E353,E393,E465,E538,E550,E558,E621)</f>
        <v>266045138</v>
      </c>
    </row>
    <row r="624" spans="1:7" s="82" customFormat="1" ht="14.25" thickTop="1" thickBot="1" x14ac:dyDescent="0.25">
      <c r="A624" s="83"/>
      <c r="B624" s="272"/>
      <c r="C624" s="85"/>
      <c r="D624" s="86"/>
      <c r="E624" s="87"/>
      <c r="F624" s="77"/>
      <c r="G624" s="77"/>
    </row>
    <row r="625" spans="1:5" ht="26.1" customHeight="1" thickTop="1" x14ac:dyDescent="0.2">
      <c r="A625" s="1369" t="s">
        <v>1073</v>
      </c>
      <c r="B625" s="1370" t="s">
        <v>1647</v>
      </c>
      <c r="C625" s="1301" t="s">
        <v>1075</v>
      </c>
      <c r="D625" s="1371"/>
      <c r="E625" s="1372"/>
    </row>
    <row r="626" spans="1:5" hidden="1" x14ac:dyDescent="0.2">
      <c r="A626" s="1373" t="s">
        <v>1076</v>
      </c>
      <c r="B626" s="479" t="s">
        <v>1077</v>
      </c>
      <c r="C626" s="29" t="s">
        <v>1075</v>
      </c>
      <c r="D626" s="480"/>
      <c r="E626" s="1374"/>
    </row>
    <row r="627" spans="1:5" x14ac:dyDescent="0.2">
      <c r="A627" s="1373" t="s">
        <v>1078</v>
      </c>
      <c r="B627" s="479" t="s">
        <v>1079</v>
      </c>
      <c r="C627" s="29" t="s">
        <v>1080</v>
      </c>
      <c r="D627" s="480"/>
      <c r="E627" s="1374"/>
    </row>
    <row r="628" spans="1:5" ht="26.1" customHeight="1" x14ac:dyDescent="0.2">
      <c r="A628" s="1373" t="s">
        <v>1081</v>
      </c>
      <c r="B628" s="479" t="s">
        <v>1752</v>
      </c>
      <c r="C628" s="29" t="s">
        <v>1083</v>
      </c>
      <c r="D628" s="480"/>
      <c r="E628" s="1374"/>
    </row>
    <row r="629" spans="1:5" hidden="1" x14ac:dyDescent="0.2">
      <c r="A629" s="1373" t="s">
        <v>1084</v>
      </c>
      <c r="B629" s="479" t="s">
        <v>1077</v>
      </c>
      <c r="C629" s="29" t="s">
        <v>1085</v>
      </c>
      <c r="D629" s="480"/>
      <c r="E629" s="1374"/>
    </row>
    <row r="630" spans="1:5" x14ac:dyDescent="0.2">
      <c r="A630" s="1373" t="s">
        <v>1086</v>
      </c>
      <c r="B630" s="479" t="s">
        <v>1753</v>
      </c>
      <c r="C630" s="29" t="s">
        <v>1088</v>
      </c>
      <c r="D630" s="458"/>
      <c r="E630" s="1319"/>
    </row>
    <row r="631" spans="1:5" hidden="1" x14ac:dyDescent="0.2">
      <c r="A631" s="1373" t="s">
        <v>1089</v>
      </c>
      <c r="B631" s="479" t="s">
        <v>1090</v>
      </c>
      <c r="C631" s="29" t="s">
        <v>1091</v>
      </c>
      <c r="D631" s="480"/>
      <c r="E631" s="1374"/>
    </row>
    <row r="632" spans="1:5" hidden="1" x14ac:dyDescent="0.2">
      <c r="A632" s="1373" t="s">
        <v>1092</v>
      </c>
      <c r="B632" s="479" t="s">
        <v>1093</v>
      </c>
      <c r="C632" s="29" t="s">
        <v>1091</v>
      </c>
      <c r="D632" s="480"/>
      <c r="E632" s="1374"/>
    </row>
    <row r="633" spans="1:5" hidden="1" x14ac:dyDescent="0.2">
      <c r="A633" s="1373" t="s">
        <v>1094</v>
      </c>
      <c r="B633" s="479" t="s">
        <v>1095</v>
      </c>
      <c r="C633" s="29" t="s">
        <v>1091</v>
      </c>
      <c r="D633" s="480"/>
      <c r="E633" s="1374"/>
    </row>
    <row r="634" spans="1:5" hidden="1" x14ac:dyDescent="0.2">
      <c r="A634" s="1373" t="s">
        <v>756</v>
      </c>
      <c r="B634" s="479" t="s">
        <v>1096</v>
      </c>
      <c r="C634" s="29" t="s">
        <v>1097</v>
      </c>
      <c r="D634" s="480"/>
      <c r="E634" s="1374"/>
    </row>
    <row r="635" spans="1:5" hidden="1" x14ac:dyDescent="0.2">
      <c r="A635" s="1373" t="s">
        <v>75</v>
      </c>
      <c r="B635" s="479" t="s">
        <v>1098</v>
      </c>
      <c r="C635" s="29" t="s">
        <v>1099</v>
      </c>
      <c r="D635" s="480"/>
      <c r="E635" s="1374"/>
    </row>
    <row r="636" spans="1:5" hidden="1" x14ac:dyDescent="0.2">
      <c r="A636" s="1373" t="s">
        <v>78</v>
      </c>
      <c r="B636" s="479" t="s">
        <v>1100</v>
      </c>
      <c r="C636" s="29" t="s">
        <v>1101</v>
      </c>
      <c r="D636" s="480"/>
      <c r="E636" s="1374"/>
    </row>
    <row r="637" spans="1:5" hidden="1" x14ac:dyDescent="0.2">
      <c r="A637" s="1373" t="s">
        <v>81</v>
      </c>
      <c r="B637" s="479" t="s">
        <v>1077</v>
      </c>
      <c r="C637" s="29" t="s">
        <v>1101</v>
      </c>
      <c r="D637" s="480"/>
      <c r="E637" s="1374"/>
    </row>
    <row r="638" spans="1:5" hidden="1" x14ac:dyDescent="0.2">
      <c r="A638" s="1373" t="s">
        <v>84</v>
      </c>
      <c r="B638" s="479" t="s">
        <v>1093</v>
      </c>
      <c r="C638" s="29" t="s">
        <v>1101</v>
      </c>
      <c r="D638" s="480"/>
      <c r="E638" s="1374"/>
    </row>
    <row r="639" spans="1:5" hidden="1" x14ac:dyDescent="0.2">
      <c r="A639" s="1373" t="s">
        <v>87</v>
      </c>
      <c r="B639" s="479" t="s">
        <v>1095</v>
      </c>
      <c r="C639" s="29" t="s">
        <v>1101</v>
      </c>
      <c r="D639" s="480"/>
      <c r="E639" s="1374"/>
    </row>
    <row r="640" spans="1:5" hidden="1" x14ac:dyDescent="0.2">
      <c r="A640" s="1373" t="s">
        <v>90</v>
      </c>
      <c r="B640" s="479" t="s">
        <v>1102</v>
      </c>
      <c r="C640" s="29" t="s">
        <v>1103</v>
      </c>
      <c r="D640" s="480"/>
      <c r="E640" s="1374"/>
    </row>
    <row r="641" spans="1:5" hidden="1" x14ac:dyDescent="0.2">
      <c r="A641" s="1373" t="s">
        <v>93</v>
      </c>
      <c r="B641" s="479" t="s">
        <v>1104</v>
      </c>
      <c r="C641" s="29" t="s">
        <v>1105</v>
      </c>
      <c r="D641" s="480"/>
      <c r="E641" s="1374"/>
    </row>
    <row r="642" spans="1:5" hidden="1" x14ac:dyDescent="0.2">
      <c r="A642" s="1373" t="s">
        <v>96</v>
      </c>
      <c r="B642" s="479" t="s">
        <v>1077</v>
      </c>
      <c r="C642" s="29" t="s">
        <v>1105</v>
      </c>
      <c r="D642" s="480"/>
      <c r="E642" s="1374"/>
    </row>
    <row r="643" spans="1:5" x14ac:dyDescent="0.2">
      <c r="A643" s="1373" t="s">
        <v>99</v>
      </c>
      <c r="B643" s="479" t="s">
        <v>1754</v>
      </c>
      <c r="C643" s="29" t="s">
        <v>1107</v>
      </c>
      <c r="D643" s="458"/>
      <c r="E643" s="1319"/>
    </row>
    <row r="644" spans="1:5" x14ac:dyDescent="0.2">
      <c r="A644" s="1373" t="s">
        <v>102</v>
      </c>
      <c r="B644" s="479" t="s">
        <v>1108</v>
      </c>
      <c r="C644" s="29" t="s">
        <v>1109</v>
      </c>
      <c r="D644" s="481"/>
      <c r="E644" s="1374"/>
    </row>
    <row r="645" spans="1:5" x14ac:dyDescent="0.2">
      <c r="A645" s="1373" t="s">
        <v>1110</v>
      </c>
      <c r="B645" s="479" t="s">
        <v>1111</v>
      </c>
      <c r="C645" s="29" t="s">
        <v>1112</v>
      </c>
      <c r="D645" s="480"/>
      <c r="E645" s="1374"/>
    </row>
    <row r="646" spans="1:5" x14ac:dyDescent="0.2">
      <c r="A646" s="1373" t="s">
        <v>107</v>
      </c>
      <c r="B646" s="479" t="s">
        <v>1113</v>
      </c>
      <c r="C646" s="29" t="s">
        <v>1114</v>
      </c>
      <c r="D646" s="480"/>
      <c r="E646" s="1374"/>
    </row>
    <row r="647" spans="1:5" x14ac:dyDescent="0.2">
      <c r="A647" s="1373" t="s">
        <v>109</v>
      </c>
      <c r="B647" s="479" t="s">
        <v>1115</v>
      </c>
      <c r="C647" s="29" t="s">
        <v>1116</v>
      </c>
      <c r="D647" s="480"/>
      <c r="E647" s="1374"/>
    </row>
    <row r="648" spans="1:5" x14ac:dyDescent="0.2">
      <c r="A648" s="1373" t="s">
        <v>111</v>
      </c>
      <c r="B648" s="479" t="s">
        <v>1117</v>
      </c>
      <c r="C648" s="29" t="s">
        <v>1118</v>
      </c>
      <c r="D648" s="480"/>
      <c r="E648" s="1374"/>
    </row>
    <row r="649" spans="1:5" x14ac:dyDescent="0.2">
      <c r="A649" s="1373" t="s">
        <v>113</v>
      </c>
      <c r="B649" s="479" t="s">
        <v>1119</v>
      </c>
      <c r="C649" s="29" t="s">
        <v>1120</v>
      </c>
      <c r="D649" s="480"/>
      <c r="E649" s="1374"/>
    </row>
    <row r="650" spans="1:5" hidden="1" x14ac:dyDescent="0.2">
      <c r="A650" s="1373" t="s">
        <v>115</v>
      </c>
      <c r="B650" s="479" t="s">
        <v>1121</v>
      </c>
      <c r="C650" s="29" t="s">
        <v>1122</v>
      </c>
      <c r="D650" s="480"/>
      <c r="E650" s="1374"/>
    </row>
    <row r="651" spans="1:5" hidden="1" x14ac:dyDescent="0.2">
      <c r="A651" s="1373" t="s">
        <v>117</v>
      </c>
      <c r="B651" s="479" t="s">
        <v>1123</v>
      </c>
      <c r="C651" s="29" t="s">
        <v>1124</v>
      </c>
      <c r="D651" s="480"/>
      <c r="E651" s="1374"/>
    </row>
    <row r="652" spans="1:5" x14ac:dyDescent="0.2">
      <c r="A652" s="1373" t="s">
        <v>119</v>
      </c>
      <c r="B652" s="479" t="s">
        <v>1755</v>
      </c>
      <c r="C652" s="29" t="s">
        <v>1126</v>
      </c>
      <c r="D652" s="458"/>
      <c r="E652" s="1319"/>
    </row>
    <row r="653" spans="1:5" x14ac:dyDescent="0.2">
      <c r="A653" s="648" t="s">
        <v>121</v>
      </c>
      <c r="B653" s="453" t="s">
        <v>1685</v>
      </c>
      <c r="C653" s="377" t="s">
        <v>1128</v>
      </c>
      <c r="D653" s="241"/>
      <c r="E653" s="1336"/>
    </row>
    <row r="654" spans="1:5" x14ac:dyDescent="0.2">
      <c r="A654" s="1373" t="s">
        <v>123</v>
      </c>
      <c r="B654" s="479" t="s">
        <v>1129</v>
      </c>
      <c r="C654" s="29" t="s">
        <v>1130</v>
      </c>
      <c r="D654" s="480"/>
      <c r="E654" s="1374"/>
    </row>
    <row r="655" spans="1:5" x14ac:dyDescent="0.2">
      <c r="A655" s="1373" t="s">
        <v>125</v>
      </c>
      <c r="B655" s="479" t="s">
        <v>1131</v>
      </c>
      <c r="C655" s="29" t="s">
        <v>1132</v>
      </c>
      <c r="D655" s="480"/>
      <c r="E655" s="1374"/>
    </row>
    <row r="656" spans="1:5" x14ac:dyDescent="0.2">
      <c r="A656" s="1373" t="s">
        <v>793</v>
      </c>
      <c r="B656" s="479" t="s">
        <v>1756</v>
      </c>
      <c r="C656" s="29" t="s">
        <v>1134</v>
      </c>
      <c r="D656" s="480"/>
      <c r="E656" s="1374"/>
    </row>
    <row r="657" spans="1:7" x14ac:dyDescent="0.2">
      <c r="A657" s="1373" t="s">
        <v>129</v>
      </c>
      <c r="B657" s="479" t="s">
        <v>1077</v>
      </c>
      <c r="C657" s="29" t="s">
        <v>1134</v>
      </c>
      <c r="D657" s="480"/>
      <c r="E657" s="1374"/>
    </row>
    <row r="658" spans="1:7" ht="26.1" customHeight="1" x14ac:dyDescent="0.2">
      <c r="A658" s="1373" t="s">
        <v>131</v>
      </c>
      <c r="B658" s="479" t="s">
        <v>1135</v>
      </c>
      <c r="C658" s="29" t="s">
        <v>1136</v>
      </c>
      <c r="D658" s="480"/>
      <c r="E658" s="1374"/>
    </row>
    <row r="659" spans="1:7" x14ac:dyDescent="0.2">
      <c r="A659" s="1373" t="s">
        <v>133</v>
      </c>
      <c r="B659" s="479" t="s">
        <v>1757</v>
      </c>
      <c r="C659" s="29" t="s">
        <v>1138</v>
      </c>
      <c r="D659" s="480"/>
      <c r="E659" s="1374"/>
    </row>
    <row r="660" spans="1:7" x14ac:dyDescent="0.2">
      <c r="A660" s="1373" t="s">
        <v>135</v>
      </c>
      <c r="B660" s="479" t="s">
        <v>1077</v>
      </c>
      <c r="C660" s="29" t="s">
        <v>1138</v>
      </c>
      <c r="D660" s="480"/>
      <c r="E660" s="1374"/>
    </row>
    <row r="661" spans="1:7" x14ac:dyDescent="0.2">
      <c r="A661" s="648" t="s">
        <v>137</v>
      </c>
      <c r="B661" s="453" t="s">
        <v>1514</v>
      </c>
      <c r="C661" s="377" t="s">
        <v>1140</v>
      </c>
      <c r="D661" s="241"/>
      <c r="E661" s="1327"/>
    </row>
    <row r="662" spans="1:7" x14ac:dyDescent="0.2">
      <c r="A662" s="648" t="s">
        <v>142</v>
      </c>
      <c r="B662" s="453" t="s">
        <v>1141</v>
      </c>
      <c r="C662" s="377" t="s">
        <v>1142</v>
      </c>
      <c r="D662" s="476"/>
      <c r="E662" s="1336"/>
    </row>
    <row r="663" spans="1:7" x14ac:dyDescent="0.2">
      <c r="A663" s="648" t="s">
        <v>144</v>
      </c>
      <c r="B663" s="453" t="s">
        <v>1143</v>
      </c>
      <c r="C663" s="377" t="s">
        <v>1144</v>
      </c>
      <c r="D663" s="476"/>
      <c r="E663" s="1336"/>
    </row>
    <row r="664" spans="1:7" s="269" customFormat="1" ht="27" customHeight="1" thickBot="1" x14ac:dyDescent="0.25">
      <c r="A664" s="650" t="s">
        <v>146</v>
      </c>
      <c r="B664" s="542" t="s">
        <v>1686</v>
      </c>
      <c r="C664" s="501" t="s">
        <v>1146</v>
      </c>
      <c r="D664" s="502">
        <v>0</v>
      </c>
      <c r="E664" s="503">
        <v>0</v>
      </c>
      <c r="F664" s="268"/>
      <c r="G664" s="268"/>
    </row>
    <row r="665" spans="1:7" s="260" customFormat="1" ht="14.25" thickTop="1" thickBot="1" x14ac:dyDescent="0.25">
      <c r="A665" s="175"/>
      <c r="B665" s="176"/>
      <c r="C665" s="177"/>
      <c r="D665" s="271"/>
      <c r="E665" s="275"/>
      <c r="F665" s="259"/>
      <c r="G665" s="259"/>
    </row>
    <row r="666" spans="1:7" s="269" customFormat="1" ht="26.45" customHeight="1" thickTop="1" thickBot="1" x14ac:dyDescent="0.25">
      <c r="A666" s="651">
        <v>278</v>
      </c>
      <c r="B666" s="652" t="s">
        <v>1667</v>
      </c>
      <c r="C666" s="652" t="s">
        <v>1147</v>
      </c>
      <c r="D666" s="653">
        <f>SUM(D623,D664)</f>
        <v>252801452</v>
      </c>
      <c r="E666" s="654">
        <f>SUM(E623,E664)</f>
        <v>266045138</v>
      </c>
      <c r="F666" s="268"/>
      <c r="G666" s="268"/>
    </row>
    <row r="667" spans="1:7" ht="13.5" thickTop="1" x14ac:dyDescent="0.2"/>
  </sheetData>
  <mergeCells count="6">
    <mergeCell ref="A1:E1"/>
    <mergeCell ref="A2:A3"/>
    <mergeCell ref="B2:B3"/>
    <mergeCell ref="C2:C3"/>
    <mergeCell ref="D2:D3"/>
    <mergeCell ref="E2:E3"/>
  </mergeCells>
  <pageMargins left="0.23622047244094491" right="0.23622047244094491" top="0.15748031496062992" bottom="0.15748031496062992" header="0.15748031496062992" footer="0.15748031496062992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0"/>
  <sheetViews>
    <sheetView showGridLines="0" workbookViewId="0">
      <pane ySplit="2" topLeftCell="A343" activePane="bottomLeft" state="frozen"/>
      <selection pane="bottomLeft" activeCell="B355" sqref="B355"/>
    </sheetView>
  </sheetViews>
  <sheetFormatPr defaultRowHeight="12.75" x14ac:dyDescent="0.2"/>
  <cols>
    <col min="1" max="1" width="4.85546875" style="24" customWidth="1"/>
    <col min="2" max="2" width="63.28515625" style="22" customWidth="1"/>
    <col min="3" max="3" width="8.5703125" style="25" customWidth="1"/>
    <col min="4" max="4" width="16.140625" style="19" customWidth="1"/>
    <col min="5" max="5" width="16.140625" style="23" customWidth="1"/>
  </cols>
  <sheetData>
    <row r="1" spans="1:5" ht="32.450000000000003" customHeight="1" thickTop="1" x14ac:dyDescent="0.2">
      <c r="A1" s="1577" t="s">
        <v>51</v>
      </c>
      <c r="B1" s="1578"/>
      <c r="C1" s="1578"/>
      <c r="D1" s="1578"/>
      <c r="E1" s="1579"/>
    </row>
    <row r="2" spans="1:5" ht="66" customHeight="1" thickBot="1" x14ac:dyDescent="0.25">
      <c r="A2" s="1375" t="s">
        <v>48</v>
      </c>
      <c r="B2" s="1376" t="s">
        <v>49</v>
      </c>
      <c r="C2" s="1377" t="s">
        <v>50</v>
      </c>
      <c r="D2" s="1378" t="s">
        <v>53</v>
      </c>
      <c r="E2" s="1379" t="s">
        <v>2</v>
      </c>
    </row>
    <row r="3" spans="1:5" ht="13.5" thickTop="1" x14ac:dyDescent="0.2">
      <c r="A3" s="619">
        <v>7</v>
      </c>
      <c r="B3" s="620" t="s">
        <v>67</v>
      </c>
      <c r="C3" s="1254" t="s">
        <v>68</v>
      </c>
      <c r="D3" s="1255"/>
      <c r="E3" s="1256"/>
    </row>
    <row r="4" spans="1:5" x14ac:dyDescent="0.2">
      <c r="A4" s="615">
        <v>8</v>
      </c>
      <c r="B4" s="330" t="s">
        <v>69</v>
      </c>
      <c r="C4" s="406" t="s">
        <v>70</v>
      </c>
      <c r="D4" s="408"/>
      <c r="E4" s="630"/>
    </row>
    <row r="5" spans="1:5" ht="25.5" x14ac:dyDescent="0.2">
      <c r="A5" s="615">
        <v>9</v>
      </c>
      <c r="B5" s="330" t="s">
        <v>71</v>
      </c>
      <c r="C5" s="406" t="s">
        <v>72</v>
      </c>
      <c r="D5" s="408"/>
      <c r="E5" s="630"/>
    </row>
    <row r="6" spans="1:5" ht="25.5" x14ac:dyDescent="0.2">
      <c r="A6" s="615">
        <v>10</v>
      </c>
      <c r="B6" s="327" t="s">
        <v>73</v>
      </c>
      <c r="C6" s="406" t="s">
        <v>74</v>
      </c>
      <c r="D6" s="407"/>
      <c r="E6" s="631"/>
    </row>
    <row r="7" spans="1:5" hidden="1" x14ac:dyDescent="0.2">
      <c r="A7" s="1257" t="s">
        <v>75</v>
      </c>
      <c r="B7" s="409" t="s">
        <v>76</v>
      </c>
      <c r="C7" s="410" t="s">
        <v>77</v>
      </c>
      <c r="D7" s="7"/>
      <c r="E7" s="1258"/>
    </row>
    <row r="8" spans="1:5" hidden="1" x14ac:dyDescent="0.2">
      <c r="A8" s="1257" t="s">
        <v>78</v>
      </c>
      <c r="B8" s="409" t="s">
        <v>79</v>
      </c>
      <c r="C8" s="410" t="s">
        <v>80</v>
      </c>
      <c r="D8" s="7"/>
      <c r="E8" s="1258"/>
    </row>
    <row r="9" spans="1:5" ht="25.5" hidden="1" x14ac:dyDescent="0.2">
      <c r="A9" s="1257" t="s">
        <v>81</v>
      </c>
      <c r="B9" s="409" t="s">
        <v>82</v>
      </c>
      <c r="C9" s="410" t="s">
        <v>83</v>
      </c>
      <c r="D9" s="7"/>
      <c r="E9" s="1258"/>
    </row>
    <row r="10" spans="1:5" hidden="1" x14ac:dyDescent="0.2">
      <c r="A10" s="1257" t="s">
        <v>84</v>
      </c>
      <c r="B10" s="409" t="s">
        <v>85</v>
      </c>
      <c r="C10" s="410" t="s">
        <v>86</v>
      </c>
      <c r="D10" s="7"/>
      <c r="E10" s="1258"/>
    </row>
    <row r="11" spans="1:5" hidden="1" x14ac:dyDescent="0.2">
      <c r="A11" s="1257" t="s">
        <v>87</v>
      </c>
      <c r="B11" s="409" t="s">
        <v>88</v>
      </c>
      <c r="C11" s="410" t="s">
        <v>89</v>
      </c>
      <c r="D11" s="7"/>
      <c r="E11" s="1258"/>
    </row>
    <row r="12" spans="1:5" hidden="1" x14ac:dyDescent="0.2">
      <c r="A12" s="1257" t="s">
        <v>90</v>
      </c>
      <c r="B12" s="409" t="s">
        <v>91</v>
      </c>
      <c r="C12" s="410" t="s">
        <v>92</v>
      </c>
      <c r="D12" s="7"/>
      <c r="E12" s="1258"/>
    </row>
    <row r="13" spans="1:5" hidden="1" x14ac:dyDescent="0.2">
      <c r="A13" s="1257" t="s">
        <v>93</v>
      </c>
      <c r="B13" s="409" t="s">
        <v>94</v>
      </c>
      <c r="C13" s="410" t="s">
        <v>95</v>
      </c>
      <c r="D13" s="7"/>
      <c r="E13" s="1258"/>
    </row>
    <row r="14" spans="1:5" hidden="1" x14ac:dyDescent="0.2">
      <c r="A14" s="1257" t="s">
        <v>96</v>
      </c>
      <c r="B14" s="409" t="s">
        <v>97</v>
      </c>
      <c r="C14" s="410" t="s">
        <v>98</v>
      </c>
      <c r="D14" s="7"/>
      <c r="E14" s="1258"/>
    </row>
    <row r="15" spans="1:5" hidden="1" x14ac:dyDescent="0.2">
      <c r="A15" s="1257" t="s">
        <v>99</v>
      </c>
      <c r="B15" s="409" t="s">
        <v>100</v>
      </c>
      <c r="C15" s="410" t="s">
        <v>101</v>
      </c>
      <c r="D15" s="7"/>
      <c r="E15" s="1258"/>
    </row>
    <row r="16" spans="1:5" hidden="1" x14ac:dyDescent="0.2">
      <c r="A16" s="1257" t="s">
        <v>102</v>
      </c>
      <c r="B16" s="409" t="s">
        <v>103</v>
      </c>
      <c r="C16" s="410" t="s">
        <v>104</v>
      </c>
      <c r="D16" s="7"/>
      <c r="E16" s="1258"/>
    </row>
    <row r="17" spans="1:5" ht="25.5" x14ac:dyDescent="0.2">
      <c r="A17" s="615">
        <v>21</v>
      </c>
      <c r="B17" s="327" t="s">
        <v>105</v>
      </c>
      <c r="C17" s="406" t="s">
        <v>106</v>
      </c>
      <c r="D17" s="407"/>
      <c r="E17" s="631"/>
    </row>
    <row r="18" spans="1:5" hidden="1" x14ac:dyDescent="0.2">
      <c r="A18" s="1257" t="s">
        <v>107</v>
      </c>
      <c r="B18" s="409" t="s">
        <v>76</v>
      </c>
      <c r="C18" s="410" t="s">
        <v>108</v>
      </c>
      <c r="D18" s="7"/>
      <c r="E18" s="1258"/>
    </row>
    <row r="19" spans="1:5" hidden="1" x14ac:dyDescent="0.2">
      <c r="A19" s="1257" t="s">
        <v>109</v>
      </c>
      <c r="B19" s="409" t="s">
        <v>79</v>
      </c>
      <c r="C19" s="410" t="s">
        <v>110</v>
      </c>
      <c r="D19" s="7"/>
      <c r="E19" s="1258"/>
    </row>
    <row r="20" spans="1:5" ht="25.5" hidden="1" x14ac:dyDescent="0.2">
      <c r="A20" s="1257" t="s">
        <v>111</v>
      </c>
      <c r="B20" s="409" t="s">
        <v>82</v>
      </c>
      <c r="C20" s="410" t="s">
        <v>112</v>
      </c>
      <c r="D20" s="7"/>
      <c r="E20" s="1258"/>
    </row>
    <row r="21" spans="1:5" hidden="1" x14ac:dyDescent="0.2">
      <c r="A21" s="1257" t="s">
        <v>113</v>
      </c>
      <c r="B21" s="409" t="s">
        <v>85</v>
      </c>
      <c r="C21" s="410" t="s">
        <v>114</v>
      </c>
      <c r="D21" s="7"/>
      <c r="E21" s="1258"/>
    </row>
    <row r="22" spans="1:5" hidden="1" x14ac:dyDescent="0.2">
      <c r="A22" s="1257" t="s">
        <v>115</v>
      </c>
      <c r="B22" s="409" t="s">
        <v>88</v>
      </c>
      <c r="C22" s="410" t="s">
        <v>116</v>
      </c>
      <c r="D22" s="7"/>
      <c r="E22" s="1258"/>
    </row>
    <row r="23" spans="1:5" hidden="1" x14ac:dyDescent="0.2">
      <c r="A23" s="1257" t="s">
        <v>117</v>
      </c>
      <c r="B23" s="409" t="s">
        <v>91</v>
      </c>
      <c r="C23" s="410" t="s">
        <v>118</v>
      </c>
      <c r="D23" s="7"/>
      <c r="E23" s="1258"/>
    </row>
    <row r="24" spans="1:5" hidden="1" x14ac:dyDescent="0.2">
      <c r="A24" s="1257" t="s">
        <v>119</v>
      </c>
      <c r="B24" s="409" t="s">
        <v>94</v>
      </c>
      <c r="C24" s="410" t="s">
        <v>120</v>
      </c>
      <c r="D24" s="7"/>
      <c r="E24" s="1258"/>
    </row>
    <row r="25" spans="1:5" hidden="1" x14ac:dyDescent="0.2">
      <c r="A25" s="1257" t="s">
        <v>121</v>
      </c>
      <c r="B25" s="409" t="s">
        <v>97</v>
      </c>
      <c r="C25" s="410" t="s">
        <v>122</v>
      </c>
      <c r="D25" s="7"/>
      <c r="E25" s="1258"/>
    </row>
    <row r="26" spans="1:5" hidden="1" x14ac:dyDescent="0.2">
      <c r="A26" s="1257" t="s">
        <v>123</v>
      </c>
      <c r="B26" s="409" t="s">
        <v>100</v>
      </c>
      <c r="C26" s="410" t="s">
        <v>124</v>
      </c>
      <c r="D26" s="7"/>
      <c r="E26" s="1258"/>
    </row>
    <row r="27" spans="1:5" hidden="1" x14ac:dyDescent="0.2">
      <c r="A27" s="1257" t="s">
        <v>125</v>
      </c>
      <c r="B27" s="409" t="s">
        <v>103</v>
      </c>
      <c r="C27" s="410" t="s">
        <v>126</v>
      </c>
      <c r="D27" s="7"/>
      <c r="E27" s="1258"/>
    </row>
    <row r="28" spans="1:5" ht="25.5" x14ac:dyDescent="0.2">
      <c r="A28" s="615">
        <v>32</v>
      </c>
      <c r="B28" s="327" t="s">
        <v>127</v>
      </c>
      <c r="C28" s="406" t="s">
        <v>128</v>
      </c>
      <c r="D28" s="407"/>
      <c r="E28" s="631"/>
    </row>
    <row r="29" spans="1:5" hidden="1" x14ac:dyDescent="0.2">
      <c r="A29" s="1257" t="s">
        <v>129</v>
      </c>
      <c r="B29" s="409" t="s">
        <v>76</v>
      </c>
      <c r="C29" s="410" t="s">
        <v>130</v>
      </c>
      <c r="D29" s="7"/>
      <c r="E29" s="1258"/>
    </row>
    <row r="30" spans="1:5" hidden="1" x14ac:dyDescent="0.2">
      <c r="A30" s="1257" t="s">
        <v>131</v>
      </c>
      <c r="B30" s="409" t="s">
        <v>79</v>
      </c>
      <c r="C30" s="410" t="s">
        <v>132</v>
      </c>
      <c r="D30" s="7"/>
      <c r="E30" s="1258"/>
    </row>
    <row r="31" spans="1:5" ht="25.5" hidden="1" x14ac:dyDescent="0.2">
      <c r="A31" s="1257" t="s">
        <v>133</v>
      </c>
      <c r="B31" s="409" t="s">
        <v>82</v>
      </c>
      <c r="C31" s="410" t="s">
        <v>134</v>
      </c>
      <c r="D31" s="7"/>
      <c r="E31" s="1258"/>
    </row>
    <row r="32" spans="1:5" hidden="1" x14ac:dyDescent="0.2">
      <c r="A32" s="1257" t="s">
        <v>135</v>
      </c>
      <c r="B32" s="409" t="s">
        <v>85</v>
      </c>
      <c r="C32" s="410" t="s">
        <v>136</v>
      </c>
      <c r="D32" s="7"/>
      <c r="E32" s="1258"/>
    </row>
    <row r="33" spans="1:5" hidden="1" x14ac:dyDescent="0.2">
      <c r="A33" s="1257" t="s">
        <v>137</v>
      </c>
      <c r="B33" s="409" t="s">
        <v>88</v>
      </c>
      <c r="C33" s="410" t="s">
        <v>138</v>
      </c>
      <c r="D33" s="7"/>
      <c r="E33" s="1258"/>
    </row>
    <row r="34" spans="1:5" hidden="1" x14ac:dyDescent="0.2">
      <c r="A34" s="1257"/>
      <c r="B34" s="411" t="s">
        <v>139</v>
      </c>
      <c r="C34" s="410"/>
      <c r="D34" s="7"/>
      <c r="E34" s="1258"/>
    </row>
    <row r="35" spans="1:5" hidden="1" x14ac:dyDescent="0.2">
      <c r="A35" s="1257"/>
      <c r="B35" s="411" t="s">
        <v>140</v>
      </c>
      <c r="C35" s="410"/>
      <c r="D35" s="7"/>
      <c r="E35" s="1258"/>
    </row>
    <row r="36" spans="1:5" hidden="1" x14ac:dyDescent="0.2">
      <c r="A36" s="1257"/>
      <c r="B36" s="411" t="s">
        <v>141</v>
      </c>
      <c r="C36" s="410"/>
      <c r="D36" s="7"/>
      <c r="E36" s="1258"/>
    </row>
    <row r="37" spans="1:5" hidden="1" x14ac:dyDescent="0.2">
      <c r="A37" s="1257" t="s">
        <v>142</v>
      </c>
      <c r="B37" s="409" t="s">
        <v>91</v>
      </c>
      <c r="C37" s="410" t="s">
        <v>143</v>
      </c>
      <c r="D37" s="7"/>
      <c r="E37" s="1258"/>
    </row>
    <row r="38" spans="1:5" hidden="1" x14ac:dyDescent="0.2">
      <c r="A38" s="1257" t="s">
        <v>144</v>
      </c>
      <c r="B38" s="409" t="s">
        <v>94</v>
      </c>
      <c r="C38" s="410" t="s">
        <v>145</v>
      </c>
      <c r="D38" s="7"/>
      <c r="E38" s="1258"/>
    </row>
    <row r="39" spans="1:5" hidden="1" x14ac:dyDescent="0.2">
      <c r="A39" s="1257" t="s">
        <v>146</v>
      </c>
      <c r="B39" s="409" t="s">
        <v>97</v>
      </c>
      <c r="C39" s="410" t="s">
        <v>147</v>
      </c>
      <c r="D39" s="7"/>
      <c r="E39" s="1258"/>
    </row>
    <row r="40" spans="1:5" hidden="1" x14ac:dyDescent="0.2">
      <c r="A40" s="1257" t="s">
        <v>148</v>
      </c>
      <c r="B40" s="409" t="s">
        <v>100</v>
      </c>
      <c r="C40" s="410" t="s">
        <v>149</v>
      </c>
      <c r="D40" s="7"/>
      <c r="E40" s="1258"/>
    </row>
    <row r="41" spans="1:5" hidden="1" x14ac:dyDescent="0.2">
      <c r="A41" s="1257" t="s">
        <v>150</v>
      </c>
      <c r="B41" s="409" t="s">
        <v>103</v>
      </c>
      <c r="C41" s="410" t="s">
        <v>151</v>
      </c>
      <c r="D41" s="7"/>
      <c r="E41" s="1258"/>
    </row>
    <row r="42" spans="1:5" ht="26.25" customHeight="1" thickBot="1" x14ac:dyDescent="0.25">
      <c r="A42" s="610">
        <v>43</v>
      </c>
      <c r="B42" s="581" t="s">
        <v>152</v>
      </c>
      <c r="C42" s="1259" t="s">
        <v>153</v>
      </c>
      <c r="D42" s="583">
        <v>0</v>
      </c>
      <c r="E42" s="584">
        <v>0</v>
      </c>
    </row>
    <row r="43" spans="1:5" hidden="1" x14ac:dyDescent="0.2">
      <c r="A43" s="1380" t="s">
        <v>142</v>
      </c>
      <c r="B43" s="1381" t="s">
        <v>91</v>
      </c>
      <c r="C43" s="1382" t="s">
        <v>143</v>
      </c>
      <c r="D43" s="1383"/>
      <c r="E43" s="1384"/>
    </row>
    <row r="44" spans="1:5" hidden="1" x14ac:dyDescent="0.2">
      <c r="A44" s="21" t="s">
        <v>144</v>
      </c>
      <c r="B44" s="409" t="s">
        <v>94</v>
      </c>
      <c r="C44" s="410" t="s">
        <v>145</v>
      </c>
      <c r="D44" s="7"/>
      <c r="E44" s="227"/>
    </row>
    <row r="45" spans="1:5" hidden="1" x14ac:dyDescent="0.2">
      <c r="A45" s="21" t="s">
        <v>146</v>
      </c>
      <c r="B45" s="409" t="s">
        <v>97</v>
      </c>
      <c r="C45" s="410" t="s">
        <v>147</v>
      </c>
      <c r="D45" s="7"/>
      <c r="E45" s="227"/>
    </row>
    <row r="46" spans="1:5" hidden="1" x14ac:dyDescent="0.2">
      <c r="A46" s="21" t="s">
        <v>148</v>
      </c>
      <c r="B46" s="409" t="s">
        <v>100</v>
      </c>
      <c r="C46" s="410" t="s">
        <v>149</v>
      </c>
      <c r="D46" s="7"/>
      <c r="E46" s="227"/>
    </row>
    <row r="47" spans="1:5" hidden="1" x14ac:dyDescent="0.2">
      <c r="A47" s="21" t="s">
        <v>150</v>
      </c>
      <c r="B47" s="409" t="s">
        <v>103</v>
      </c>
      <c r="C47" s="410" t="s">
        <v>151</v>
      </c>
      <c r="D47" s="7"/>
      <c r="E47" s="227"/>
    </row>
    <row r="48" spans="1:5" s="82" customFormat="1" ht="14.25" thickTop="1" thickBot="1" x14ac:dyDescent="0.25">
      <c r="A48" s="254"/>
      <c r="B48" s="158"/>
      <c r="C48" s="255"/>
      <c r="D48" s="153"/>
      <c r="E48" s="256"/>
    </row>
    <row r="49" spans="1:5" ht="13.5" thickTop="1" x14ac:dyDescent="0.2">
      <c r="A49" s="619" t="s">
        <v>154</v>
      </c>
      <c r="B49" s="620" t="s">
        <v>155</v>
      </c>
      <c r="C49" s="1463" t="s">
        <v>156</v>
      </c>
      <c r="D49" s="592"/>
      <c r="E49" s="622"/>
    </row>
    <row r="50" spans="1:5" ht="25.5" x14ac:dyDescent="0.2">
      <c r="A50" s="598" t="s">
        <v>157</v>
      </c>
      <c r="B50" s="330" t="s">
        <v>158</v>
      </c>
      <c r="C50" s="406" t="s">
        <v>159</v>
      </c>
      <c r="D50" s="361"/>
      <c r="E50" s="575"/>
    </row>
    <row r="51" spans="1:5" ht="25.5" x14ac:dyDescent="0.2">
      <c r="A51" s="598" t="s">
        <v>160</v>
      </c>
      <c r="B51" s="327" t="s">
        <v>161</v>
      </c>
      <c r="C51" s="406" t="s">
        <v>162</v>
      </c>
      <c r="D51" s="367"/>
      <c r="E51" s="596"/>
    </row>
    <row r="52" spans="1:5" hidden="1" x14ac:dyDescent="0.2">
      <c r="A52" s="1257" t="s">
        <v>163</v>
      </c>
      <c r="B52" s="409" t="s">
        <v>76</v>
      </c>
      <c r="C52" s="1464" t="s">
        <v>164</v>
      </c>
      <c r="D52" s="7"/>
      <c r="E52" s="1258"/>
    </row>
    <row r="53" spans="1:5" hidden="1" x14ac:dyDescent="0.2">
      <c r="A53" s="1257" t="s">
        <v>165</v>
      </c>
      <c r="B53" s="409" t="s">
        <v>79</v>
      </c>
      <c r="C53" s="1464" t="s">
        <v>166</v>
      </c>
      <c r="D53" s="7"/>
      <c r="E53" s="1258"/>
    </row>
    <row r="54" spans="1:5" ht="25.5" hidden="1" x14ac:dyDescent="0.2">
      <c r="A54" s="1257" t="s">
        <v>167</v>
      </c>
      <c r="B54" s="409" t="s">
        <v>82</v>
      </c>
      <c r="C54" s="1464" t="s">
        <v>168</v>
      </c>
      <c r="D54" s="7"/>
      <c r="E54" s="1258"/>
    </row>
    <row r="55" spans="1:5" hidden="1" x14ac:dyDescent="0.2">
      <c r="A55" s="1257" t="s">
        <v>169</v>
      </c>
      <c r="B55" s="409" t="s">
        <v>85</v>
      </c>
      <c r="C55" s="1464" t="s">
        <v>170</v>
      </c>
      <c r="D55" s="7"/>
      <c r="E55" s="1258"/>
    </row>
    <row r="56" spans="1:5" hidden="1" x14ac:dyDescent="0.2">
      <c r="A56" s="1257" t="s">
        <v>171</v>
      </c>
      <c r="B56" s="409" t="s">
        <v>88</v>
      </c>
      <c r="C56" s="1464" t="s">
        <v>172</v>
      </c>
      <c r="D56" s="7"/>
      <c r="E56" s="1258"/>
    </row>
    <row r="57" spans="1:5" hidden="1" x14ac:dyDescent="0.2">
      <c r="A57" s="1257" t="s">
        <v>173</v>
      </c>
      <c r="B57" s="409" t="s">
        <v>91</v>
      </c>
      <c r="C57" s="1464" t="s">
        <v>174</v>
      </c>
      <c r="D57" s="7"/>
      <c r="E57" s="1258"/>
    </row>
    <row r="58" spans="1:5" hidden="1" x14ac:dyDescent="0.2">
      <c r="A58" s="1257" t="s">
        <v>175</v>
      </c>
      <c r="B58" s="409" t="s">
        <v>94</v>
      </c>
      <c r="C58" s="1464" t="s">
        <v>176</v>
      </c>
      <c r="D58" s="7"/>
      <c r="E58" s="1258"/>
    </row>
    <row r="59" spans="1:5" hidden="1" x14ac:dyDescent="0.2">
      <c r="A59" s="1257" t="s">
        <v>177</v>
      </c>
      <c r="B59" s="409" t="s">
        <v>97</v>
      </c>
      <c r="C59" s="1464" t="s">
        <v>178</v>
      </c>
      <c r="D59" s="7"/>
      <c r="E59" s="1258"/>
    </row>
    <row r="60" spans="1:5" hidden="1" x14ac:dyDescent="0.2">
      <c r="A60" s="1257" t="s">
        <v>179</v>
      </c>
      <c r="B60" s="409" t="s">
        <v>100</v>
      </c>
      <c r="C60" s="1464" t="s">
        <v>180</v>
      </c>
      <c r="D60" s="7"/>
      <c r="E60" s="1258"/>
    </row>
    <row r="61" spans="1:5" hidden="1" x14ac:dyDescent="0.2">
      <c r="A61" s="1257" t="s">
        <v>181</v>
      </c>
      <c r="B61" s="409" t="s">
        <v>103</v>
      </c>
      <c r="C61" s="1464" t="s">
        <v>182</v>
      </c>
      <c r="D61" s="7"/>
      <c r="E61" s="1258"/>
    </row>
    <row r="62" spans="1:5" ht="25.5" x14ac:dyDescent="0.2">
      <c r="A62" s="615">
        <v>57</v>
      </c>
      <c r="B62" s="327" t="s">
        <v>183</v>
      </c>
      <c r="C62" s="406" t="s">
        <v>184</v>
      </c>
      <c r="D62" s="367"/>
      <c r="E62" s="596"/>
    </row>
    <row r="63" spans="1:5" hidden="1" x14ac:dyDescent="0.2">
      <c r="A63" s="614" t="s">
        <v>185</v>
      </c>
      <c r="B63" s="336" t="s">
        <v>76</v>
      </c>
      <c r="C63" s="1465" t="s">
        <v>186</v>
      </c>
      <c r="D63" s="338"/>
      <c r="E63" s="623"/>
    </row>
    <row r="64" spans="1:5" hidden="1" x14ac:dyDescent="0.2">
      <c r="A64" s="614" t="s">
        <v>187</v>
      </c>
      <c r="B64" s="336" t="s">
        <v>79</v>
      </c>
      <c r="C64" s="1465" t="s">
        <v>188</v>
      </c>
      <c r="D64" s="338"/>
      <c r="E64" s="623"/>
    </row>
    <row r="65" spans="1:5" ht="25.5" hidden="1" x14ac:dyDescent="0.2">
      <c r="A65" s="614" t="s">
        <v>189</v>
      </c>
      <c r="B65" s="336" t="s">
        <v>82</v>
      </c>
      <c r="C65" s="1465" t="s">
        <v>190</v>
      </c>
      <c r="D65" s="338"/>
      <c r="E65" s="623"/>
    </row>
    <row r="66" spans="1:5" hidden="1" x14ac:dyDescent="0.2">
      <c r="A66" s="614" t="s">
        <v>191</v>
      </c>
      <c r="B66" s="336" t="s">
        <v>85</v>
      </c>
      <c r="C66" s="1465" t="s">
        <v>192</v>
      </c>
      <c r="D66" s="338"/>
      <c r="E66" s="623"/>
    </row>
    <row r="67" spans="1:5" hidden="1" x14ac:dyDescent="0.2">
      <c r="A67" s="614" t="s">
        <v>193</v>
      </c>
      <c r="B67" s="336" t="s">
        <v>88</v>
      </c>
      <c r="C67" s="1465" t="s">
        <v>194</v>
      </c>
      <c r="D67" s="338"/>
      <c r="E67" s="623"/>
    </row>
    <row r="68" spans="1:5" hidden="1" x14ac:dyDescent="0.2">
      <c r="A68" s="614" t="s">
        <v>195</v>
      </c>
      <c r="B68" s="336" t="s">
        <v>91</v>
      </c>
      <c r="C68" s="1465" t="s">
        <v>196</v>
      </c>
      <c r="D68" s="338"/>
      <c r="E68" s="623"/>
    </row>
    <row r="69" spans="1:5" hidden="1" x14ac:dyDescent="0.2">
      <c r="A69" s="614" t="s">
        <v>197</v>
      </c>
      <c r="B69" s="336" t="s">
        <v>94</v>
      </c>
      <c r="C69" s="1465" t="s">
        <v>198</v>
      </c>
      <c r="D69" s="338"/>
      <c r="E69" s="623"/>
    </row>
    <row r="70" spans="1:5" hidden="1" x14ac:dyDescent="0.2">
      <c r="A70" s="614" t="s">
        <v>199</v>
      </c>
      <c r="B70" s="336" t="s">
        <v>97</v>
      </c>
      <c r="C70" s="1465" t="s">
        <v>200</v>
      </c>
      <c r="D70" s="338"/>
      <c r="E70" s="623"/>
    </row>
    <row r="71" spans="1:5" hidden="1" x14ac:dyDescent="0.2">
      <c r="A71" s="614" t="s">
        <v>201</v>
      </c>
      <c r="B71" s="336" t="s">
        <v>100</v>
      </c>
      <c r="C71" s="1465" t="s">
        <v>202</v>
      </c>
      <c r="D71" s="338"/>
      <c r="E71" s="623"/>
    </row>
    <row r="72" spans="1:5" hidden="1" x14ac:dyDescent="0.2">
      <c r="A72" s="614" t="s">
        <v>203</v>
      </c>
      <c r="B72" s="336" t="s">
        <v>103</v>
      </c>
      <c r="C72" s="1465" t="s">
        <v>204</v>
      </c>
      <c r="D72" s="338"/>
      <c r="E72" s="623"/>
    </row>
    <row r="73" spans="1:5" ht="25.5" x14ac:dyDescent="0.2">
      <c r="A73" s="615">
        <v>68</v>
      </c>
      <c r="B73" s="327" t="s">
        <v>205</v>
      </c>
      <c r="C73" s="406" t="s">
        <v>206</v>
      </c>
      <c r="D73" s="367"/>
      <c r="E73" s="596"/>
    </row>
    <row r="74" spans="1:5" hidden="1" x14ac:dyDescent="0.2">
      <c r="A74" s="614" t="s">
        <v>207</v>
      </c>
      <c r="B74" s="336" t="s">
        <v>76</v>
      </c>
      <c r="C74" s="463" t="s">
        <v>208</v>
      </c>
      <c r="D74" s="338"/>
      <c r="E74" s="623"/>
    </row>
    <row r="75" spans="1:5" hidden="1" x14ac:dyDescent="0.2">
      <c r="A75" s="614" t="s">
        <v>209</v>
      </c>
      <c r="B75" s="336" t="s">
        <v>79</v>
      </c>
      <c r="C75" s="463" t="s">
        <v>210</v>
      </c>
      <c r="D75" s="338"/>
      <c r="E75" s="623"/>
    </row>
    <row r="76" spans="1:5" ht="25.5" hidden="1" x14ac:dyDescent="0.2">
      <c r="A76" s="614" t="s">
        <v>211</v>
      </c>
      <c r="B76" s="336" t="s">
        <v>82</v>
      </c>
      <c r="C76" s="463" t="s">
        <v>212</v>
      </c>
      <c r="D76" s="338"/>
      <c r="E76" s="623"/>
    </row>
    <row r="77" spans="1:5" hidden="1" x14ac:dyDescent="0.2">
      <c r="A77" s="614" t="s">
        <v>213</v>
      </c>
      <c r="B77" s="336" t="s">
        <v>85</v>
      </c>
      <c r="C77" s="463" t="s">
        <v>214</v>
      </c>
      <c r="D77" s="338"/>
      <c r="E77" s="623"/>
    </row>
    <row r="78" spans="1:5" hidden="1" x14ac:dyDescent="0.2">
      <c r="A78" s="614" t="s">
        <v>215</v>
      </c>
      <c r="B78" s="336" t="s">
        <v>88</v>
      </c>
      <c r="C78" s="463" t="s">
        <v>216</v>
      </c>
      <c r="D78" s="338"/>
      <c r="E78" s="623"/>
    </row>
    <row r="79" spans="1:5" hidden="1" x14ac:dyDescent="0.2">
      <c r="A79" s="614" t="s">
        <v>217</v>
      </c>
      <c r="B79" s="336" t="s">
        <v>91</v>
      </c>
      <c r="C79" s="463" t="s">
        <v>218</v>
      </c>
      <c r="D79" s="338"/>
      <c r="E79" s="623"/>
    </row>
    <row r="80" spans="1:5" hidden="1" x14ac:dyDescent="0.2">
      <c r="A80" s="614" t="s">
        <v>219</v>
      </c>
      <c r="B80" s="336" t="s">
        <v>94</v>
      </c>
      <c r="C80" s="463" t="s">
        <v>220</v>
      </c>
      <c r="D80" s="338"/>
      <c r="E80" s="623"/>
    </row>
    <row r="81" spans="1:5" hidden="1" x14ac:dyDescent="0.2">
      <c r="A81" s="614" t="s">
        <v>221</v>
      </c>
      <c r="B81" s="336" t="s">
        <v>97</v>
      </c>
      <c r="C81" s="463" t="s">
        <v>222</v>
      </c>
      <c r="D81" s="338"/>
      <c r="E81" s="623"/>
    </row>
    <row r="82" spans="1:5" hidden="1" x14ac:dyDescent="0.2">
      <c r="A82" s="614" t="s">
        <v>223</v>
      </c>
      <c r="B82" s="336" t="s">
        <v>100</v>
      </c>
      <c r="C82" s="463" t="s">
        <v>224</v>
      </c>
      <c r="D82" s="338"/>
      <c r="E82" s="623"/>
    </row>
    <row r="83" spans="1:5" hidden="1" x14ac:dyDescent="0.2">
      <c r="A83" s="614" t="s">
        <v>225</v>
      </c>
      <c r="B83" s="336" t="s">
        <v>103</v>
      </c>
      <c r="C83" s="463" t="s">
        <v>226</v>
      </c>
      <c r="D83" s="338"/>
      <c r="E83" s="623"/>
    </row>
    <row r="84" spans="1:5" ht="27" customHeight="1" thickBot="1" x14ac:dyDescent="0.25">
      <c r="A84" s="580">
        <v>79</v>
      </c>
      <c r="B84" s="581" t="s">
        <v>227</v>
      </c>
      <c r="C84" s="1261" t="s">
        <v>228</v>
      </c>
      <c r="D84" s="583">
        <v>0</v>
      </c>
      <c r="E84" s="584">
        <v>0</v>
      </c>
    </row>
    <row r="85" spans="1:5" s="82" customFormat="1" ht="14.25" thickTop="1" thickBot="1" x14ac:dyDescent="0.25">
      <c r="A85" s="152"/>
      <c r="B85" s="154"/>
      <c r="C85" s="264"/>
      <c r="D85" s="156"/>
      <c r="E85" s="176"/>
    </row>
    <row r="86" spans="1:5" ht="13.5" thickTop="1" x14ac:dyDescent="0.2">
      <c r="A86" s="1262">
        <v>80</v>
      </c>
      <c r="B86" s="1348" t="s">
        <v>229</v>
      </c>
      <c r="C86" s="1264" t="s">
        <v>230</v>
      </c>
      <c r="D86" s="1265"/>
      <c r="E86" s="1266"/>
    </row>
    <row r="87" spans="1:5" hidden="1" x14ac:dyDescent="0.2">
      <c r="A87" s="1267">
        <v>81</v>
      </c>
      <c r="B87" s="418" t="s">
        <v>231</v>
      </c>
      <c r="C87" s="410" t="s">
        <v>232</v>
      </c>
      <c r="D87" s="7"/>
      <c r="E87" s="1258"/>
    </row>
    <row r="88" spans="1:5" ht="25.5" hidden="1" x14ac:dyDescent="0.2">
      <c r="A88" s="1267">
        <v>82</v>
      </c>
      <c r="B88" s="418" t="s">
        <v>233</v>
      </c>
      <c r="C88" s="410" t="s">
        <v>234</v>
      </c>
      <c r="D88" s="7"/>
      <c r="E88" s="1258"/>
    </row>
    <row r="89" spans="1:5" ht="25.5" hidden="1" x14ac:dyDescent="0.2">
      <c r="A89" s="1267">
        <v>83</v>
      </c>
      <c r="B89" s="418" t="s">
        <v>235</v>
      </c>
      <c r="C89" s="410" t="s">
        <v>236</v>
      </c>
      <c r="D89" s="7"/>
      <c r="E89" s="1258"/>
    </row>
    <row r="90" spans="1:5" x14ac:dyDescent="0.2">
      <c r="A90" s="1268">
        <v>84</v>
      </c>
      <c r="B90" s="427" t="s">
        <v>237</v>
      </c>
      <c r="C90" s="404" t="s">
        <v>238</v>
      </c>
      <c r="D90" s="416"/>
      <c r="E90" s="1269"/>
    </row>
    <row r="91" spans="1:5" hidden="1" x14ac:dyDescent="0.2">
      <c r="A91" s="1257" t="s">
        <v>239</v>
      </c>
      <c r="B91" s="414" t="s">
        <v>240</v>
      </c>
      <c r="C91" s="410" t="s">
        <v>241</v>
      </c>
      <c r="D91" s="7"/>
      <c r="E91" s="1258"/>
    </row>
    <row r="92" spans="1:5" hidden="1" x14ac:dyDescent="0.2">
      <c r="A92" s="1257" t="s">
        <v>242</v>
      </c>
      <c r="B92" s="414" t="s">
        <v>243</v>
      </c>
      <c r="C92" s="410" t="s">
        <v>244</v>
      </c>
      <c r="D92" s="7"/>
      <c r="E92" s="1258"/>
    </row>
    <row r="93" spans="1:5" hidden="1" x14ac:dyDescent="0.2">
      <c r="A93" s="1257" t="s">
        <v>245</v>
      </c>
      <c r="B93" s="414" t="s">
        <v>246</v>
      </c>
      <c r="C93" s="410" t="s">
        <v>247</v>
      </c>
      <c r="D93" s="7"/>
      <c r="E93" s="1258"/>
    </row>
    <row r="94" spans="1:5" hidden="1" x14ac:dyDescent="0.2">
      <c r="A94" s="1257" t="s">
        <v>248</v>
      </c>
      <c r="B94" s="414" t="s">
        <v>249</v>
      </c>
      <c r="C94" s="410" t="s">
        <v>250</v>
      </c>
      <c r="D94" s="7"/>
      <c r="E94" s="1258"/>
    </row>
    <row r="95" spans="1:5" hidden="1" x14ac:dyDescent="0.2">
      <c r="A95" s="1257" t="s">
        <v>251</v>
      </c>
      <c r="B95" s="414" t="s">
        <v>252</v>
      </c>
      <c r="C95" s="410" t="s">
        <v>253</v>
      </c>
      <c r="D95" s="7"/>
      <c r="E95" s="1258"/>
    </row>
    <row r="96" spans="1:5" hidden="1" x14ac:dyDescent="0.2">
      <c r="A96" s="1257" t="s">
        <v>254</v>
      </c>
      <c r="B96" s="414" t="s">
        <v>255</v>
      </c>
      <c r="C96" s="410" t="s">
        <v>256</v>
      </c>
      <c r="D96" s="7"/>
      <c r="E96" s="1258"/>
    </row>
    <row r="97" spans="1:5" hidden="1" x14ac:dyDescent="0.2">
      <c r="A97" s="1257" t="s">
        <v>257</v>
      </c>
      <c r="B97" s="414" t="s">
        <v>258</v>
      </c>
      <c r="C97" s="410" t="s">
        <v>259</v>
      </c>
      <c r="D97" s="7"/>
      <c r="E97" s="1258"/>
    </row>
    <row r="98" spans="1:5" hidden="1" x14ac:dyDescent="0.2">
      <c r="A98" s="1257" t="s">
        <v>260</v>
      </c>
      <c r="B98" s="414" t="s">
        <v>261</v>
      </c>
      <c r="C98" s="410" t="s">
        <v>262</v>
      </c>
      <c r="D98" s="7"/>
      <c r="E98" s="1258"/>
    </row>
    <row r="99" spans="1:5" x14ac:dyDescent="0.2">
      <c r="A99" s="615">
        <v>93</v>
      </c>
      <c r="B99" s="330" t="s">
        <v>263</v>
      </c>
      <c r="C99" s="406" t="s">
        <v>264</v>
      </c>
      <c r="D99" s="367"/>
      <c r="E99" s="596"/>
    </row>
    <row r="100" spans="1:5" x14ac:dyDescent="0.2">
      <c r="A100" s="615">
        <v>94</v>
      </c>
      <c r="B100" s="349" t="s">
        <v>265</v>
      </c>
      <c r="C100" s="406" t="s">
        <v>266</v>
      </c>
      <c r="D100" s="367"/>
      <c r="E100" s="596"/>
    </row>
    <row r="101" spans="1:5" s="82" customFormat="1" hidden="1" x14ac:dyDescent="0.2">
      <c r="A101" s="614" t="s">
        <v>267</v>
      </c>
      <c r="B101" s="346" t="s">
        <v>268</v>
      </c>
      <c r="C101" s="1465" t="s">
        <v>269</v>
      </c>
      <c r="D101" s="338"/>
      <c r="E101" s="623"/>
    </row>
    <row r="102" spans="1:5" s="82" customFormat="1" ht="25.5" hidden="1" x14ac:dyDescent="0.2">
      <c r="A102" s="614" t="s">
        <v>270</v>
      </c>
      <c r="B102" s="346" t="s">
        <v>271</v>
      </c>
      <c r="C102" s="1465" t="s">
        <v>272</v>
      </c>
      <c r="D102" s="338"/>
      <c r="E102" s="623"/>
    </row>
    <row r="103" spans="1:5" s="82" customFormat="1" hidden="1" x14ac:dyDescent="0.2">
      <c r="A103" s="614" t="s">
        <v>273</v>
      </c>
      <c r="B103" s="346" t="s">
        <v>274</v>
      </c>
      <c r="C103" s="1465" t="s">
        <v>275</v>
      </c>
      <c r="D103" s="338"/>
      <c r="E103" s="623"/>
    </row>
    <row r="104" spans="1:5" s="82" customFormat="1" hidden="1" x14ac:dyDescent="0.2">
      <c r="A104" s="614" t="s">
        <v>276</v>
      </c>
      <c r="B104" s="346" t="s">
        <v>277</v>
      </c>
      <c r="C104" s="1465" t="s">
        <v>278</v>
      </c>
      <c r="D104" s="338"/>
      <c r="E104" s="623"/>
    </row>
    <row r="105" spans="1:5" s="82" customFormat="1" hidden="1" x14ac:dyDescent="0.2">
      <c r="A105" s="614" t="s">
        <v>279</v>
      </c>
      <c r="B105" s="346" t="s">
        <v>280</v>
      </c>
      <c r="C105" s="1465" t="s">
        <v>281</v>
      </c>
      <c r="D105" s="338"/>
      <c r="E105" s="623"/>
    </row>
    <row r="106" spans="1:5" s="82" customFormat="1" hidden="1" x14ac:dyDescent="0.2">
      <c r="A106" s="614" t="s">
        <v>282</v>
      </c>
      <c r="B106" s="346" t="s">
        <v>283</v>
      </c>
      <c r="C106" s="1465" t="s">
        <v>284</v>
      </c>
      <c r="D106" s="338"/>
      <c r="E106" s="623"/>
    </row>
    <row r="107" spans="1:5" s="82" customFormat="1" hidden="1" x14ac:dyDescent="0.2">
      <c r="A107" s="614" t="s">
        <v>285</v>
      </c>
      <c r="B107" s="346" t="s">
        <v>286</v>
      </c>
      <c r="C107" s="1465" t="s">
        <v>287</v>
      </c>
      <c r="D107" s="338"/>
      <c r="E107" s="623"/>
    </row>
    <row r="108" spans="1:5" s="82" customFormat="1" hidden="1" x14ac:dyDescent="0.2">
      <c r="A108" s="614" t="s">
        <v>288</v>
      </c>
      <c r="B108" s="346" t="s">
        <v>289</v>
      </c>
      <c r="C108" s="1465" t="s">
        <v>290</v>
      </c>
      <c r="D108" s="338"/>
      <c r="E108" s="623"/>
    </row>
    <row r="109" spans="1:5" s="82" customFormat="1" hidden="1" x14ac:dyDescent="0.2">
      <c r="A109" s="614" t="s">
        <v>291</v>
      </c>
      <c r="B109" s="346" t="s">
        <v>292</v>
      </c>
      <c r="C109" s="1465" t="s">
        <v>293</v>
      </c>
      <c r="D109" s="338"/>
      <c r="E109" s="623"/>
    </row>
    <row r="110" spans="1:5" x14ac:dyDescent="0.2">
      <c r="A110" s="615">
        <v>104</v>
      </c>
      <c r="B110" s="349" t="s">
        <v>294</v>
      </c>
      <c r="C110" s="406" t="s">
        <v>295</v>
      </c>
      <c r="D110" s="367"/>
      <c r="E110" s="596"/>
    </row>
    <row r="111" spans="1:5" hidden="1" x14ac:dyDescent="0.2">
      <c r="A111" s="614">
        <v>105</v>
      </c>
      <c r="B111" s="346" t="s">
        <v>296</v>
      </c>
      <c r="C111" s="1465" t="s">
        <v>297</v>
      </c>
      <c r="D111" s="338"/>
      <c r="E111" s="623"/>
    </row>
    <row r="112" spans="1:5" hidden="1" x14ac:dyDescent="0.2">
      <c r="A112" s="614">
        <v>106</v>
      </c>
      <c r="B112" s="346" t="s">
        <v>298</v>
      </c>
      <c r="C112" s="1465" t="s">
        <v>299</v>
      </c>
      <c r="D112" s="338"/>
      <c r="E112" s="623"/>
    </row>
    <row r="113" spans="1:5" hidden="1" x14ac:dyDescent="0.2">
      <c r="A113" s="614">
        <v>107</v>
      </c>
      <c r="B113" s="346" t="s">
        <v>300</v>
      </c>
      <c r="C113" s="1465" t="s">
        <v>301</v>
      </c>
      <c r="D113" s="338"/>
      <c r="E113" s="623"/>
    </row>
    <row r="114" spans="1:5" hidden="1" x14ac:dyDescent="0.2">
      <c r="A114" s="614">
        <v>108</v>
      </c>
      <c r="B114" s="346" t="s">
        <v>302</v>
      </c>
      <c r="C114" s="1465" t="s">
        <v>303</v>
      </c>
      <c r="D114" s="338"/>
      <c r="E114" s="623"/>
    </row>
    <row r="115" spans="1:5" x14ac:dyDescent="0.2">
      <c r="A115" s="615">
        <v>109</v>
      </c>
      <c r="B115" s="349" t="s">
        <v>304</v>
      </c>
      <c r="C115" s="406" t="s">
        <v>305</v>
      </c>
      <c r="D115" s="367"/>
      <c r="E115" s="596"/>
    </row>
    <row r="116" spans="1:5" hidden="1" x14ac:dyDescent="0.2">
      <c r="A116" s="1257">
        <v>110</v>
      </c>
      <c r="B116" s="418" t="s">
        <v>306</v>
      </c>
      <c r="C116" s="410" t="s">
        <v>307</v>
      </c>
      <c r="D116" s="7"/>
      <c r="E116" s="1258"/>
    </row>
    <row r="117" spans="1:5" hidden="1" x14ac:dyDescent="0.2">
      <c r="A117" s="1257">
        <v>111</v>
      </c>
      <c r="B117" s="418" t="s">
        <v>308</v>
      </c>
      <c r="C117" s="410" t="s">
        <v>309</v>
      </c>
      <c r="D117" s="7"/>
      <c r="E117" s="1258"/>
    </row>
    <row r="118" spans="1:5" hidden="1" x14ac:dyDescent="0.2">
      <c r="A118" s="1257">
        <v>112</v>
      </c>
      <c r="B118" s="418" t="s">
        <v>310</v>
      </c>
      <c r="C118" s="410" t="s">
        <v>311</v>
      </c>
      <c r="D118" s="7"/>
      <c r="E118" s="1258"/>
    </row>
    <row r="119" spans="1:5" hidden="1" x14ac:dyDescent="0.2">
      <c r="A119" s="1257">
        <v>113</v>
      </c>
      <c r="B119" s="418" t="s">
        <v>312</v>
      </c>
      <c r="C119" s="410" t="s">
        <v>313</v>
      </c>
      <c r="D119" s="7"/>
      <c r="E119" s="1258"/>
    </row>
    <row r="120" spans="1:5" hidden="1" x14ac:dyDescent="0.2">
      <c r="A120" s="1257">
        <v>114</v>
      </c>
      <c r="B120" s="418" t="s">
        <v>314</v>
      </c>
      <c r="C120" s="410" t="s">
        <v>315</v>
      </c>
      <c r="D120" s="7"/>
      <c r="E120" s="1258"/>
    </row>
    <row r="121" spans="1:5" hidden="1" x14ac:dyDescent="0.2">
      <c r="A121" s="1257">
        <v>115</v>
      </c>
      <c r="B121" s="418" t="s">
        <v>316</v>
      </c>
      <c r="C121" s="410" t="s">
        <v>317</v>
      </c>
      <c r="D121" s="7"/>
      <c r="E121" s="1258"/>
    </row>
    <row r="122" spans="1:5" hidden="1" x14ac:dyDescent="0.2">
      <c r="A122" s="1257">
        <v>116</v>
      </c>
      <c r="B122" s="418" t="s">
        <v>318</v>
      </c>
      <c r="C122" s="410" t="s">
        <v>319</v>
      </c>
      <c r="D122" s="7"/>
      <c r="E122" s="1258"/>
    </row>
    <row r="123" spans="1:5" x14ac:dyDescent="0.2">
      <c r="A123" s="1268">
        <v>117</v>
      </c>
      <c r="B123" s="405" t="s">
        <v>320</v>
      </c>
      <c r="C123" s="404" t="s">
        <v>321</v>
      </c>
      <c r="D123" s="416"/>
      <c r="E123" s="1269"/>
    </row>
    <row r="124" spans="1:5" hidden="1" x14ac:dyDescent="0.2">
      <c r="A124" s="1270" t="s">
        <v>322</v>
      </c>
      <c r="B124" s="464" t="s">
        <v>323</v>
      </c>
      <c r="C124" s="404" t="s">
        <v>324</v>
      </c>
      <c r="D124" s="6"/>
      <c r="E124" s="1271"/>
    </row>
    <row r="125" spans="1:5" hidden="1" x14ac:dyDescent="0.2">
      <c r="A125" s="1270" t="s">
        <v>325</v>
      </c>
      <c r="B125" s="464" t="s">
        <v>326</v>
      </c>
      <c r="C125" s="404" t="s">
        <v>327</v>
      </c>
      <c r="D125" s="6"/>
      <c r="E125" s="1271"/>
    </row>
    <row r="126" spans="1:5" hidden="1" x14ac:dyDescent="0.2">
      <c r="A126" s="1270" t="s">
        <v>328</v>
      </c>
      <c r="B126" s="464" t="s">
        <v>329</v>
      </c>
      <c r="C126" s="404" t="s">
        <v>330</v>
      </c>
      <c r="D126" s="6"/>
      <c r="E126" s="1271"/>
    </row>
    <row r="127" spans="1:5" hidden="1" x14ac:dyDescent="0.2">
      <c r="A127" s="1270" t="s">
        <v>331</v>
      </c>
      <c r="B127" s="464" t="s">
        <v>332</v>
      </c>
      <c r="C127" s="404" t="s">
        <v>333</v>
      </c>
      <c r="D127" s="6"/>
      <c r="E127" s="1271"/>
    </row>
    <row r="128" spans="1:5" hidden="1" x14ac:dyDescent="0.2">
      <c r="A128" s="1270" t="s">
        <v>334</v>
      </c>
      <c r="B128" s="464" t="s">
        <v>335</v>
      </c>
      <c r="C128" s="404" t="s">
        <v>336</v>
      </c>
      <c r="D128" s="6"/>
      <c r="E128" s="1271"/>
    </row>
    <row r="129" spans="1:5" hidden="1" x14ac:dyDescent="0.2">
      <c r="A129" s="1270" t="s">
        <v>337</v>
      </c>
      <c r="B129" s="464" t="s">
        <v>338</v>
      </c>
      <c r="C129" s="404" t="s">
        <v>339</v>
      </c>
      <c r="D129" s="6"/>
      <c r="E129" s="1271"/>
    </row>
    <row r="130" spans="1:5" ht="25.5" hidden="1" x14ac:dyDescent="0.2">
      <c r="A130" s="1270" t="s">
        <v>340</v>
      </c>
      <c r="B130" s="464" t="s">
        <v>341</v>
      </c>
      <c r="C130" s="404" t="s">
        <v>342</v>
      </c>
      <c r="D130" s="6"/>
      <c r="E130" s="1271"/>
    </row>
    <row r="131" spans="1:5" ht="25.5" hidden="1" x14ac:dyDescent="0.2">
      <c r="A131" s="1270" t="s">
        <v>343</v>
      </c>
      <c r="B131" s="464" t="s">
        <v>344</v>
      </c>
      <c r="C131" s="404" t="s">
        <v>345</v>
      </c>
      <c r="D131" s="6"/>
      <c r="E131" s="1271"/>
    </row>
    <row r="132" spans="1:5" hidden="1" x14ac:dyDescent="0.2">
      <c r="A132" s="1270" t="s">
        <v>346</v>
      </c>
      <c r="B132" s="464" t="s">
        <v>347</v>
      </c>
      <c r="C132" s="404" t="s">
        <v>348</v>
      </c>
      <c r="D132" s="6"/>
      <c r="E132" s="1271"/>
    </row>
    <row r="133" spans="1:5" hidden="1" x14ac:dyDescent="0.2">
      <c r="A133" s="1270" t="s">
        <v>349</v>
      </c>
      <c r="B133" s="464" t="s">
        <v>350</v>
      </c>
      <c r="C133" s="404" t="s">
        <v>351</v>
      </c>
      <c r="D133" s="6"/>
      <c r="E133" s="1271"/>
    </row>
    <row r="134" spans="1:5" ht="25.5" hidden="1" x14ac:dyDescent="0.2">
      <c r="A134" s="1270" t="s">
        <v>352</v>
      </c>
      <c r="B134" s="464" t="s">
        <v>353</v>
      </c>
      <c r="C134" s="404" t="s">
        <v>354</v>
      </c>
      <c r="D134" s="6"/>
      <c r="E134" s="1271"/>
    </row>
    <row r="135" spans="1:5" ht="25.5" hidden="1" x14ac:dyDescent="0.2">
      <c r="A135" s="1270" t="s">
        <v>355</v>
      </c>
      <c r="B135" s="464" t="s">
        <v>356</v>
      </c>
      <c r="C135" s="404" t="s">
        <v>357</v>
      </c>
      <c r="D135" s="6"/>
      <c r="E135" s="1271"/>
    </row>
    <row r="136" spans="1:5" ht="25.5" hidden="1" x14ac:dyDescent="0.2">
      <c r="A136" s="1270" t="s">
        <v>358</v>
      </c>
      <c r="B136" s="465" t="s">
        <v>359</v>
      </c>
      <c r="C136" s="404" t="s">
        <v>360</v>
      </c>
      <c r="D136" s="6"/>
      <c r="E136" s="1271"/>
    </row>
    <row r="137" spans="1:5" ht="25.5" hidden="1" x14ac:dyDescent="0.2">
      <c r="A137" s="1270" t="s">
        <v>361</v>
      </c>
      <c r="B137" s="464" t="s">
        <v>362</v>
      </c>
      <c r="C137" s="404" t="s">
        <v>363</v>
      </c>
      <c r="D137" s="6"/>
      <c r="E137" s="1271"/>
    </row>
    <row r="138" spans="1:5" ht="25.5" hidden="1" x14ac:dyDescent="0.2">
      <c r="A138" s="1270" t="s">
        <v>364</v>
      </c>
      <c r="B138" s="464" t="s">
        <v>365</v>
      </c>
      <c r="C138" s="404" t="s">
        <v>366</v>
      </c>
      <c r="D138" s="6"/>
      <c r="E138" s="1271"/>
    </row>
    <row r="139" spans="1:5" hidden="1" x14ac:dyDescent="0.2">
      <c r="A139" s="1270" t="s">
        <v>367</v>
      </c>
      <c r="B139" s="464" t="s">
        <v>368</v>
      </c>
      <c r="C139" s="404" t="s">
        <v>369</v>
      </c>
      <c r="D139" s="6"/>
      <c r="E139" s="1271"/>
    </row>
    <row r="140" spans="1:5" hidden="1" x14ac:dyDescent="0.2">
      <c r="A140" s="1270" t="s">
        <v>370</v>
      </c>
      <c r="B140" s="464" t="s">
        <v>371</v>
      </c>
      <c r="C140" s="404" t="s">
        <v>372</v>
      </c>
      <c r="D140" s="6"/>
      <c r="E140" s="1271"/>
    </row>
    <row r="141" spans="1:5" hidden="1" x14ac:dyDescent="0.2">
      <c r="A141" s="1270" t="s">
        <v>373</v>
      </c>
      <c r="B141" s="464" t="s">
        <v>374</v>
      </c>
      <c r="C141" s="404" t="s">
        <v>375</v>
      </c>
      <c r="D141" s="6"/>
      <c r="E141" s="1271"/>
    </row>
    <row r="142" spans="1:5" hidden="1" x14ac:dyDescent="0.2">
      <c r="A142" s="1270" t="s">
        <v>376</v>
      </c>
      <c r="B142" s="464" t="s">
        <v>377</v>
      </c>
      <c r="C142" s="404" t="s">
        <v>378</v>
      </c>
      <c r="D142" s="6"/>
      <c r="E142" s="1271"/>
    </row>
    <row r="143" spans="1:5" hidden="1" x14ac:dyDescent="0.2">
      <c r="A143" s="1270" t="s">
        <v>379</v>
      </c>
      <c r="B143" s="464" t="s">
        <v>380</v>
      </c>
      <c r="C143" s="404" t="s">
        <v>381</v>
      </c>
      <c r="D143" s="6"/>
      <c r="E143" s="1271"/>
    </row>
    <row r="144" spans="1:5" hidden="1" x14ac:dyDescent="0.2">
      <c r="A144" s="1270" t="s">
        <v>382</v>
      </c>
      <c r="B144" s="464" t="s">
        <v>383</v>
      </c>
      <c r="C144" s="404" t="s">
        <v>384</v>
      </c>
      <c r="D144" s="6"/>
      <c r="E144" s="1271"/>
    </row>
    <row r="145" spans="1:5" ht="38.25" hidden="1" x14ac:dyDescent="0.2">
      <c r="A145" s="1270" t="s">
        <v>385</v>
      </c>
      <c r="B145" s="464" t="s">
        <v>386</v>
      </c>
      <c r="C145" s="404" t="s">
        <v>387</v>
      </c>
      <c r="D145" s="6"/>
      <c r="E145" s="1271"/>
    </row>
    <row r="146" spans="1:5" x14ac:dyDescent="0.2">
      <c r="A146" s="1268">
        <v>140</v>
      </c>
      <c r="B146" s="427" t="s">
        <v>388</v>
      </c>
      <c r="C146" s="404" t="s">
        <v>389</v>
      </c>
      <c r="D146" s="416"/>
      <c r="E146" s="1269"/>
    </row>
    <row r="147" spans="1:5" hidden="1" x14ac:dyDescent="0.2">
      <c r="A147" s="1267">
        <v>141</v>
      </c>
      <c r="B147" s="466" t="s">
        <v>390</v>
      </c>
      <c r="C147" s="410" t="s">
        <v>391</v>
      </c>
      <c r="D147" s="7"/>
      <c r="E147" s="1258"/>
    </row>
    <row r="148" spans="1:5" hidden="1" x14ac:dyDescent="0.2">
      <c r="A148" s="1267">
        <v>142</v>
      </c>
      <c r="B148" s="466" t="s">
        <v>392</v>
      </c>
      <c r="C148" s="410" t="s">
        <v>393</v>
      </c>
      <c r="D148" s="7"/>
      <c r="E148" s="1258"/>
    </row>
    <row r="149" spans="1:5" hidden="1" x14ac:dyDescent="0.2">
      <c r="A149" s="1267">
        <v>143</v>
      </c>
      <c r="B149" s="466" t="s">
        <v>394</v>
      </c>
      <c r="C149" s="410" t="s">
        <v>395</v>
      </c>
      <c r="D149" s="7"/>
      <c r="E149" s="1258"/>
    </row>
    <row r="150" spans="1:5" x14ac:dyDescent="0.2">
      <c r="A150" s="1268">
        <v>144</v>
      </c>
      <c r="B150" s="403" t="s">
        <v>396</v>
      </c>
      <c r="C150" s="404" t="s">
        <v>397</v>
      </c>
      <c r="D150" s="6"/>
      <c r="E150" s="1271"/>
    </row>
    <row r="151" spans="1:5" x14ac:dyDescent="0.2">
      <c r="A151" s="1268">
        <v>145</v>
      </c>
      <c r="B151" s="427" t="s">
        <v>398</v>
      </c>
      <c r="C151" s="404" t="s">
        <v>399</v>
      </c>
      <c r="D151" s="416"/>
      <c r="E151" s="1269"/>
    </row>
    <row r="152" spans="1:5" ht="25.5" hidden="1" x14ac:dyDescent="0.2">
      <c r="A152" s="1267">
        <v>146</v>
      </c>
      <c r="B152" s="466" t="s">
        <v>400</v>
      </c>
      <c r="C152" s="410" t="s">
        <v>401</v>
      </c>
      <c r="D152" s="7"/>
      <c r="E152" s="1258"/>
    </row>
    <row r="153" spans="1:5" ht="25.5" hidden="1" x14ac:dyDescent="0.2">
      <c r="A153" s="1267">
        <v>147</v>
      </c>
      <c r="B153" s="466" t="s">
        <v>402</v>
      </c>
      <c r="C153" s="410" t="s">
        <v>403</v>
      </c>
      <c r="D153" s="7"/>
      <c r="E153" s="1258"/>
    </row>
    <row r="154" spans="1:5" hidden="1" x14ac:dyDescent="0.2">
      <c r="A154" s="1267">
        <v>148</v>
      </c>
      <c r="B154" s="466" t="s">
        <v>404</v>
      </c>
      <c r="C154" s="410" t="s">
        <v>405</v>
      </c>
      <c r="D154" s="7"/>
      <c r="E154" s="1258"/>
    </row>
    <row r="155" spans="1:5" hidden="1" x14ac:dyDescent="0.2">
      <c r="A155" s="1267">
        <v>149</v>
      </c>
      <c r="B155" s="466" t="s">
        <v>406</v>
      </c>
      <c r="C155" s="410" t="s">
        <v>407</v>
      </c>
      <c r="D155" s="7"/>
      <c r="E155" s="1258"/>
    </row>
    <row r="156" spans="1:5" x14ac:dyDescent="0.2">
      <c r="A156" s="1268">
        <v>150</v>
      </c>
      <c r="B156" s="405" t="s">
        <v>408</v>
      </c>
      <c r="C156" s="404" t="s">
        <v>409</v>
      </c>
      <c r="D156" s="416"/>
      <c r="E156" s="1269"/>
    </row>
    <row r="157" spans="1:5" hidden="1" x14ac:dyDescent="0.2">
      <c r="A157" s="1270">
        <v>151</v>
      </c>
      <c r="B157" s="420" t="s">
        <v>410</v>
      </c>
      <c r="C157" s="404" t="s">
        <v>411</v>
      </c>
      <c r="D157" s="6"/>
      <c r="E157" s="1271"/>
    </row>
    <row r="158" spans="1:5" hidden="1" x14ac:dyDescent="0.2">
      <c r="A158" s="1270">
        <v>152</v>
      </c>
      <c r="B158" s="420" t="s">
        <v>412</v>
      </c>
      <c r="C158" s="404" t="s">
        <v>413</v>
      </c>
      <c r="D158" s="6"/>
      <c r="E158" s="1271"/>
    </row>
    <row r="159" spans="1:5" ht="25.5" hidden="1" x14ac:dyDescent="0.2">
      <c r="A159" s="1270">
        <v>153</v>
      </c>
      <c r="B159" s="420" t="s">
        <v>414</v>
      </c>
      <c r="C159" s="404" t="s">
        <v>415</v>
      </c>
      <c r="D159" s="6"/>
      <c r="E159" s="1271"/>
    </row>
    <row r="160" spans="1:5" hidden="1" x14ac:dyDescent="0.2">
      <c r="A160" s="1270">
        <v>154</v>
      </c>
      <c r="B160" s="420" t="s">
        <v>416</v>
      </c>
      <c r="C160" s="404" t="s">
        <v>417</v>
      </c>
      <c r="D160" s="6"/>
      <c r="E160" s="1271"/>
    </row>
    <row r="161" spans="1:5" hidden="1" x14ac:dyDescent="0.2">
      <c r="A161" s="1270">
        <v>155</v>
      </c>
      <c r="B161" s="420" t="s">
        <v>418</v>
      </c>
      <c r="C161" s="404" t="s">
        <v>419</v>
      </c>
      <c r="D161" s="6"/>
      <c r="E161" s="1271"/>
    </row>
    <row r="162" spans="1:5" hidden="1" x14ac:dyDescent="0.2">
      <c r="A162" s="1270">
        <v>156</v>
      </c>
      <c r="B162" s="420" t="s">
        <v>420</v>
      </c>
      <c r="C162" s="404" t="s">
        <v>421</v>
      </c>
      <c r="D162" s="6"/>
      <c r="E162" s="1271"/>
    </row>
    <row r="163" spans="1:5" hidden="1" x14ac:dyDescent="0.2">
      <c r="A163" s="1270">
        <v>157</v>
      </c>
      <c r="B163" s="420" t="s">
        <v>422</v>
      </c>
      <c r="C163" s="404" t="s">
        <v>423</v>
      </c>
      <c r="D163" s="6"/>
      <c r="E163" s="1271"/>
    </row>
    <row r="164" spans="1:5" hidden="1" x14ac:dyDescent="0.2">
      <c r="A164" s="1270">
        <v>158</v>
      </c>
      <c r="B164" s="420" t="s">
        <v>424</v>
      </c>
      <c r="C164" s="404" t="s">
        <v>425</v>
      </c>
      <c r="D164" s="6"/>
      <c r="E164" s="1271"/>
    </row>
    <row r="165" spans="1:5" hidden="1" x14ac:dyDescent="0.2">
      <c r="A165" s="1270">
        <v>159</v>
      </c>
      <c r="B165" s="420" t="s">
        <v>426</v>
      </c>
      <c r="C165" s="404" t="s">
        <v>427</v>
      </c>
      <c r="D165" s="6"/>
      <c r="E165" s="1271"/>
    </row>
    <row r="166" spans="1:5" hidden="1" x14ac:dyDescent="0.2">
      <c r="A166" s="1270">
        <v>160</v>
      </c>
      <c r="B166" s="420" t="s">
        <v>428</v>
      </c>
      <c r="C166" s="404" t="s">
        <v>429</v>
      </c>
      <c r="D166" s="6"/>
      <c r="E166" s="1271"/>
    </row>
    <row r="167" spans="1:5" hidden="1" x14ac:dyDescent="0.2">
      <c r="A167" s="1270">
        <v>161</v>
      </c>
      <c r="B167" s="420" t="s">
        <v>430</v>
      </c>
      <c r="C167" s="404" t="s">
        <v>431</v>
      </c>
      <c r="D167" s="6"/>
      <c r="E167" s="1271"/>
    </row>
    <row r="168" spans="1:5" hidden="1" x14ac:dyDescent="0.2">
      <c r="A168" s="1270">
        <v>162</v>
      </c>
      <c r="B168" s="420" t="s">
        <v>432</v>
      </c>
      <c r="C168" s="404" t="s">
        <v>433</v>
      </c>
      <c r="D168" s="6"/>
      <c r="E168" s="1271"/>
    </row>
    <row r="169" spans="1:5" hidden="1" x14ac:dyDescent="0.2">
      <c r="A169" s="1270">
        <v>163</v>
      </c>
      <c r="B169" s="420" t="s">
        <v>434</v>
      </c>
      <c r="C169" s="404" t="s">
        <v>435</v>
      </c>
      <c r="D169" s="6"/>
      <c r="E169" s="1271"/>
    </row>
    <row r="170" spans="1:5" hidden="1" x14ac:dyDescent="0.2">
      <c r="A170" s="1270">
        <v>164</v>
      </c>
      <c r="B170" s="420" t="s">
        <v>436</v>
      </c>
      <c r="C170" s="404" t="s">
        <v>437</v>
      </c>
      <c r="D170" s="6"/>
      <c r="E170" s="1271"/>
    </row>
    <row r="171" spans="1:5" hidden="1" x14ac:dyDescent="0.2">
      <c r="A171" s="1270">
        <v>165</v>
      </c>
      <c r="B171" s="420" t="s">
        <v>438</v>
      </c>
      <c r="C171" s="404" t="s">
        <v>439</v>
      </c>
      <c r="D171" s="6"/>
      <c r="E171" s="1271"/>
    </row>
    <row r="172" spans="1:5" ht="38.25" hidden="1" x14ac:dyDescent="0.2">
      <c r="A172" s="1270">
        <v>166</v>
      </c>
      <c r="B172" s="420" t="s">
        <v>440</v>
      </c>
      <c r="C172" s="404" t="s">
        <v>441</v>
      </c>
      <c r="D172" s="6"/>
      <c r="E172" s="1271"/>
    </row>
    <row r="173" spans="1:5" ht="25.5" hidden="1" x14ac:dyDescent="0.2">
      <c r="A173" s="1270">
        <v>167</v>
      </c>
      <c r="B173" s="420" t="s">
        <v>442</v>
      </c>
      <c r="C173" s="404" t="s">
        <v>443</v>
      </c>
      <c r="D173" s="6"/>
      <c r="E173" s="1271"/>
    </row>
    <row r="174" spans="1:5" x14ac:dyDescent="0.2">
      <c r="A174" s="615">
        <v>168</v>
      </c>
      <c r="B174" s="330" t="s">
        <v>444</v>
      </c>
      <c r="C174" s="406" t="s">
        <v>445</v>
      </c>
      <c r="D174" s="367"/>
      <c r="E174" s="596"/>
    </row>
    <row r="175" spans="1:5" x14ac:dyDescent="0.2">
      <c r="A175" s="615">
        <v>169</v>
      </c>
      <c r="B175" s="349" t="s">
        <v>446</v>
      </c>
      <c r="C175" s="406" t="s">
        <v>447</v>
      </c>
      <c r="D175" s="367"/>
      <c r="E175" s="596"/>
    </row>
    <row r="176" spans="1:5" hidden="1" x14ac:dyDescent="0.2">
      <c r="A176" s="618">
        <v>170</v>
      </c>
      <c r="B176" s="323" t="s">
        <v>448</v>
      </c>
      <c r="C176" s="467" t="s">
        <v>449</v>
      </c>
      <c r="D176" s="354"/>
      <c r="E176" s="1349"/>
    </row>
    <row r="177" spans="1:5" hidden="1" x14ac:dyDescent="0.2">
      <c r="A177" s="618">
        <v>171</v>
      </c>
      <c r="B177" s="323" t="s">
        <v>450</v>
      </c>
      <c r="C177" s="467" t="s">
        <v>451</v>
      </c>
      <c r="D177" s="354"/>
      <c r="E177" s="1349"/>
    </row>
    <row r="178" spans="1:5" hidden="1" x14ac:dyDescent="0.2">
      <c r="A178" s="618">
        <v>172</v>
      </c>
      <c r="B178" s="323" t="s">
        <v>452</v>
      </c>
      <c r="C178" s="467" t="s">
        <v>453</v>
      </c>
      <c r="D178" s="354"/>
      <c r="E178" s="1349"/>
    </row>
    <row r="179" spans="1:5" hidden="1" x14ac:dyDescent="0.2">
      <c r="A179" s="618">
        <v>173</v>
      </c>
      <c r="B179" s="323" t="s">
        <v>454</v>
      </c>
      <c r="C179" s="467" t="s">
        <v>455</v>
      </c>
      <c r="D179" s="354"/>
      <c r="E179" s="1349"/>
    </row>
    <row r="180" spans="1:5" hidden="1" x14ac:dyDescent="0.2">
      <c r="A180" s="618">
        <v>174</v>
      </c>
      <c r="B180" s="323" t="s">
        <v>456</v>
      </c>
      <c r="C180" s="467" t="s">
        <v>457</v>
      </c>
      <c r="D180" s="354"/>
      <c r="E180" s="1349"/>
    </row>
    <row r="181" spans="1:5" ht="25.5" hidden="1" x14ac:dyDescent="0.2">
      <c r="A181" s="618">
        <v>175</v>
      </c>
      <c r="B181" s="323" t="s">
        <v>458</v>
      </c>
      <c r="C181" s="467" t="s">
        <v>459</v>
      </c>
      <c r="D181" s="354"/>
      <c r="E181" s="1349"/>
    </row>
    <row r="182" spans="1:5" hidden="1" x14ac:dyDescent="0.2">
      <c r="A182" s="618">
        <v>176</v>
      </c>
      <c r="B182" s="323" t="s">
        <v>460</v>
      </c>
      <c r="C182" s="467" t="s">
        <v>461</v>
      </c>
      <c r="D182" s="354"/>
      <c r="E182" s="1349"/>
    </row>
    <row r="183" spans="1:5" hidden="1" x14ac:dyDescent="0.2">
      <c r="A183" s="618">
        <v>177</v>
      </c>
      <c r="B183" s="323" t="s">
        <v>462</v>
      </c>
      <c r="C183" s="467" t="s">
        <v>463</v>
      </c>
      <c r="D183" s="354"/>
      <c r="E183" s="1349"/>
    </row>
    <row r="184" spans="1:5" hidden="1" x14ac:dyDescent="0.2">
      <c r="A184" s="618">
        <v>178</v>
      </c>
      <c r="B184" s="323" t="s">
        <v>464</v>
      </c>
      <c r="C184" s="467" t="s">
        <v>465</v>
      </c>
      <c r="D184" s="354"/>
      <c r="E184" s="1349"/>
    </row>
    <row r="185" spans="1:5" hidden="1" x14ac:dyDescent="0.2">
      <c r="A185" s="618">
        <v>179</v>
      </c>
      <c r="B185" s="323" t="s">
        <v>466</v>
      </c>
      <c r="C185" s="467" t="s">
        <v>467</v>
      </c>
      <c r="D185" s="354"/>
      <c r="E185" s="1349"/>
    </row>
    <row r="186" spans="1:5" ht="38.25" hidden="1" x14ac:dyDescent="0.2">
      <c r="A186" s="618">
        <v>180</v>
      </c>
      <c r="B186" s="323" t="s">
        <v>468</v>
      </c>
      <c r="C186" s="467" t="s">
        <v>469</v>
      </c>
      <c r="D186" s="354"/>
      <c r="E186" s="1349"/>
    </row>
    <row r="187" spans="1:5" hidden="1" x14ac:dyDescent="0.2">
      <c r="A187" s="618">
        <v>181</v>
      </c>
      <c r="B187" s="326" t="s">
        <v>470</v>
      </c>
      <c r="C187" s="467" t="s">
        <v>471</v>
      </c>
      <c r="D187" s="354"/>
      <c r="E187" s="1349"/>
    </row>
    <row r="188" spans="1:5" hidden="1" x14ac:dyDescent="0.2">
      <c r="A188" s="618">
        <v>182</v>
      </c>
      <c r="B188" s="326" t="s">
        <v>472</v>
      </c>
      <c r="C188" s="467" t="s">
        <v>473</v>
      </c>
      <c r="D188" s="354"/>
      <c r="E188" s="1349"/>
    </row>
    <row r="189" spans="1:5" hidden="1" x14ac:dyDescent="0.2">
      <c r="A189" s="618">
        <v>183</v>
      </c>
      <c r="B189" s="323" t="s">
        <v>474</v>
      </c>
      <c r="C189" s="467" t="s">
        <v>475</v>
      </c>
      <c r="D189" s="354"/>
      <c r="E189" s="1349"/>
    </row>
    <row r="190" spans="1:5" hidden="1" x14ac:dyDescent="0.2">
      <c r="A190" s="618">
        <v>184</v>
      </c>
      <c r="B190" s="323" t="s">
        <v>476</v>
      </c>
      <c r="C190" s="467" t="s">
        <v>477</v>
      </c>
      <c r="D190" s="354"/>
      <c r="E190" s="1349"/>
    </row>
    <row r="191" spans="1:5" ht="51" hidden="1" x14ac:dyDescent="0.2">
      <c r="A191" s="607" t="s">
        <v>478</v>
      </c>
      <c r="B191" s="323" t="s">
        <v>479</v>
      </c>
      <c r="C191" s="467" t="s">
        <v>480</v>
      </c>
      <c r="D191" s="354"/>
      <c r="E191" s="1349"/>
    </row>
    <row r="192" spans="1:5" ht="26.25" customHeight="1" thickBot="1" x14ac:dyDescent="0.25">
      <c r="A192" s="610">
        <v>185</v>
      </c>
      <c r="B192" s="581" t="s">
        <v>481</v>
      </c>
      <c r="C192" s="1259" t="s">
        <v>482</v>
      </c>
      <c r="D192" s="583">
        <v>0</v>
      </c>
      <c r="E192" s="584">
        <v>0</v>
      </c>
    </row>
    <row r="193" spans="1:6" s="260" customFormat="1" ht="14.25" thickTop="1" thickBot="1" x14ac:dyDescent="0.25">
      <c r="A193" s="1345"/>
      <c r="B193" s="158"/>
      <c r="C193" s="1346"/>
      <c r="D193" s="1347"/>
      <c r="E193" s="1347"/>
    </row>
    <row r="194" spans="1:6" s="260" customFormat="1" ht="13.5" thickTop="1" x14ac:dyDescent="0.2">
      <c r="A194" s="604">
        <v>186</v>
      </c>
      <c r="B194" s="605" t="s">
        <v>483</v>
      </c>
      <c r="C194" s="1350" t="s">
        <v>484</v>
      </c>
      <c r="D194" s="568"/>
      <c r="E194" s="569"/>
    </row>
    <row r="195" spans="1:6" s="260" customFormat="1" x14ac:dyDescent="0.2">
      <c r="A195" s="607">
        <v>187</v>
      </c>
      <c r="B195" s="353" t="s">
        <v>485</v>
      </c>
      <c r="C195" s="467" t="s">
        <v>486</v>
      </c>
      <c r="D195" s="348"/>
      <c r="E195" s="571"/>
    </row>
    <row r="196" spans="1:6" hidden="1" x14ac:dyDescent="0.2">
      <c r="A196" s="607" t="s">
        <v>478</v>
      </c>
      <c r="B196" s="323" t="s">
        <v>487</v>
      </c>
      <c r="C196" s="467" t="s">
        <v>488</v>
      </c>
      <c r="D196" s="354"/>
      <c r="E196" s="559"/>
    </row>
    <row r="197" spans="1:6" hidden="1" x14ac:dyDescent="0.2">
      <c r="A197" s="608">
        <v>188</v>
      </c>
      <c r="B197" s="346" t="s">
        <v>489</v>
      </c>
      <c r="C197" s="463" t="s">
        <v>490</v>
      </c>
      <c r="D197" s="338"/>
      <c r="E197" s="496"/>
    </row>
    <row r="198" spans="1:6" ht="25.5" hidden="1" x14ac:dyDescent="0.2">
      <c r="A198" s="608">
        <v>189</v>
      </c>
      <c r="B198" s="346" t="s">
        <v>491</v>
      </c>
      <c r="C198" s="463" t="s">
        <v>492</v>
      </c>
      <c r="D198" s="338"/>
      <c r="E198" s="496"/>
    </row>
    <row r="199" spans="1:6" x14ac:dyDescent="0.2">
      <c r="A199" s="607">
        <v>190</v>
      </c>
      <c r="B199" s="353" t="s">
        <v>493</v>
      </c>
      <c r="C199" s="467" t="s">
        <v>494</v>
      </c>
      <c r="D199" s="354"/>
      <c r="E199" s="559"/>
    </row>
    <row r="200" spans="1:6" hidden="1" x14ac:dyDescent="0.2">
      <c r="A200" s="608">
        <v>191</v>
      </c>
      <c r="B200" s="346" t="s">
        <v>495</v>
      </c>
      <c r="C200" s="463" t="s">
        <v>496</v>
      </c>
      <c r="D200" s="338"/>
      <c r="E200" s="496"/>
    </row>
    <row r="201" spans="1:6" x14ac:dyDescent="0.2">
      <c r="A201" s="607">
        <v>192</v>
      </c>
      <c r="B201" s="347" t="s">
        <v>497</v>
      </c>
      <c r="C201" s="467" t="s">
        <v>498</v>
      </c>
      <c r="D201" s="348">
        <v>1950000</v>
      </c>
      <c r="E201" s="571">
        <v>650000</v>
      </c>
      <c r="F201" t="s">
        <v>1766</v>
      </c>
    </row>
    <row r="202" spans="1:6" hidden="1" x14ac:dyDescent="0.2">
      <c r="A202" s="608">
        <v>193</v>
      </c>
      <c r="B202" s="346" t="s">
        <v>499</v>
      </c>
      <c r="C202" s="463" t="s">
        <v>500</v>
      </c>
      <c r="D202" s="338"/>
      <c r="E202" s="496"/>
    </row>
    <row r="203" spans="1:6" ht="25.5" hidden="1" x14ac:dyDescent="0.2">
      <c r="A203" s="608">
        <v>194</v>
      </c>
      <c r="B203" s="346" t="s">
        <v>501</v>
      </c>
      <c r="C203" s="463" t="s">
        <v>502</v>
      </c>
      <c r="D203" s="338"/>
      <c r="E203" s="496"/>
    </row>
    <row r="204" spans="1:6" ht="25.5" hidden="1" x14ac:dyDescent="0.2">
      <c r="A204" s="608">
        <v>195</v>
      </c>
      <c r="B204" s="346" t="s">
        <v>503</v>
      </c>
      <c r="C204" s="463" t="s">
        <v>504</v>
      </c>
      <c r="D204" s="338"/>
      <c r="E204" s="496"/>
    </row>
    <row r="205" spans="1:6" hidden="1" x14ac:dyDescent="0.2">
      <c r="A205" s="608">
        <v>196</v>
      </c>
      <c r="B205" s="346" t="s">
        <v>505</v>
      </c>
      <c r="C205" s="463" t="s">
        <v>506</v>
      </c>
      <c r="D205" s="338"/>
      <c r="E205" s="496"/>
    </row>
    <row r="206" spans="1:6" ht="25.5" hidden="1" x14ac:dyDescent="0.2">
      <c r="A206" s="608">
        <v>197</v>
      </c>
      <c r="B206" s="346" t="s">
        <v>507</v>
      </c>
      <c r="C206" s="463" t="s">
        <v>508</v>
      </c>
      <c r="D206" s="338"/>
      <c r="E206" s="496"/>
    </row>
    <row r="207" spans="1:6" hidden="1" x14ac:dyDescent="0.2">
      <c r="A207" s="608">
        <v>198</v>
      </c>
      <c r="B207" s="346" t="s">
        <v>509</v>
      </c>
      <c r="C207" s="463" t="s">
        <v>510</v>
      </c>
      <c r="D207" s="338"/>
      <c r="E207" s="496"/>
    </row>
    <row r="208" spans="1:6" x14ac:dyDescent="0.2">
      <c r="A208" s="607">
        <v>199</v>
      </c>
      <c r="B208" s="353" t="s">
        <v>511</v>
      </c>
      <c r="C208" s="467" t="s">
        <v>512</v>
      </c>
      <c r="D208" s="354"/>
      <c r="E208" s="559"/>
    </row>
    <row r="209" spans="1:5" x14ac:dyDescent="0.2">
      <c r="A209" s="607">
        <v>200</v>
      </c>
      <c r="B209" s="353" t="s">
        <v>513</v>
      </c>
      <c r="C209" s="467" t="s">
        <v>514</v>
      </c>
      <c r="D209" s="354"/>
      <c r="E209" s="559"/>
    </row>
    <row r="210" spans="1:5" x14ac:dyDescent="0.2">
      <c r="A210" s="607">
        <v>201</v>
      </c>
      <c r="B210" s="353" t="s">
        <v>515</v>
      </c>
      <c r="C210" s="467" t="s">
        <v>516</v>
      </c>
      <c r="D210" s="354"/>
      <c r="E210" s="559"/>
    </row>
    <row r="211" spans="1:5" x14ac:dyDescent="0.2">
      <c r="A211" s="570">
        <v>202</v>
      </c>
      <c r="B211" s="347" t="s">
        <v>517</v>
      </c>
      <c r="C211" s="468" t="s">
        <v>518</v>
      </c>
      <c r="D211" s="348"/>
      <c r="E211" s="571"/>
    </row>
    <row r="212" spans="1:5" hidden="1" x14ac:dyDescent="0.2">
      <c r="A212" s="572">
        <v>203</v>
      </c>
      <c r="B212" s="346" t="s">
        <v>519</v>
      </c>
      <c r="C212" s="469" t="s">
        <v>520</v>
      </c>
      <c r="D212" s="338"/>
      <c r="E212" s="496"/>
    </row>
    <row r="213" spans="1:5" hidden="1" x14ac:dyDescent="0.2">
      <c r="A213" s="572">
        <v>204</v>
      </c>
      <c r="B213" s="346" t="s">
        <v>521</v>
      </c>
      <c r="C213" s="469" t="s">
        <v>522</v>
      </c>
      <c r="D213" s="338"/>
      <c r="E213" s="496"/>
    </row>
    <row r="214" spans="1:5" hidden="1" x14ac:dyDescent="0.2">
      <c r="A214" s="572">
        <v>205</v>
      </c>
      <c r="B214" s="346" t="s">
        <v>523</v>
      </c>
      <c r="C214" s="469" t="s">
        <v>524</v>
      </c>
      <c r="D214" s="338"/>
      <c r="E214" s="496"/>
    </row>
    <row r="215" spans="1:5" x14ac:dyDescent="0.2">
      <c r="A215" s="570">
        <v>206</v>
      </c>
      <c r="B215" s="351" t="s">
        <v>525</v>
      </c>
      <c r="C215" s="468" t="s">
        <v>526</v>
      </c>
      <c r="D215" s="348"/>
      <c r="E215" s="571"/>
    </row>
    <row r="216" spans="1:5" hidden="1" x14ac:dyDescent="0.2">
      <c r="A216" s="572">
        <v>207</v>
      </c>
      <c r="B216" s="346" t="s">
        <v>527</v>
      </c>
      <c r="C216" s="469" t="s">
        <v>528</v>
      </c>
      <c r="D216" s="338"/>
      <c r="E216" s="496"/>
    </row>
    <row r="217" spans="1:5" hidden="1" x14ac:dyDescent="0.2">
      <c r="A217" s="572">
        <v>208</v>
      </c>
      <c r="B217" s="346" t="s">
        <v>529</v>
      </c>
      <c r="C217" s="469" t="s">
        <v>530</v>
      </c>
      <c r="D217" s="338"/>
      <c r="E217" s="496"/>
    </row>
    <row r="218" spans="1:5" hidden="1" x14ac:dyDescent="0.2">
      <c r="A218" s="572">
        <v>209</v>
      </c>
      <c r="B218" s="346" t="s">
        <v>531</v>
      </c>
      <c r="C218" s="469" t="s">
        <v>532</v>
      </c>
      <c r="D218" s="338"/>
      <c r="E218" s="496"/>
    </row>
    <row r="219" spans="1:5" hidden="1" x14ac:dyDescent="0.2">
      <c r="A219" s="572">
        <v>210</v>
      </c>
      <c r="B219" s="346" t="s">
        <v>533</v>
      </c>
      <c r="C219" s="469" t="s">
        <v>534</v>
      </c>
      <c r="D219" s="338"/>
      <c r="E219" s="496"/>
    </row>
    <row r="220" spans="1:5" x14ac:dyDescent="0.2">
      <c r="A220" s="570">
        <v>211</v>
      </c>
      <c r="B220" s="351" t="s">
        <v>535</v>
      </c>
      <c r="C220" s="468" t="s">
        <v>536</v>
      </c>
      <c r="D220" s="354"/>
      <c r="E220" s="559"/>
    </row>
    <row r="221" spans="1:5" x14ac:dyDescent="0.2">
      <c r="A221" s="570">
        <v>212</v>
      </c>
      <c r="B221" s="351" t="s">
        <v>537</v>
      </c>
      <c r="C221" s="468" t="s">
        <v>538</v>
      </c>
      <c r="D221" s="348"/>
      <c r="E221" s="571">
        <v>388531</v>
      </c>
    </row>
    <row r="222" spans="1:5" ht="27" customHeight="1" thickBot="1" x14ac:dyDescent="0.25">
      <c r="A222" s="610">
        <v>215</v>
      </c>
      <c r="B222" s="581" t="s">
        <v>546</v>
      </c>
      <c r="C222" s="1259" t="s">
        <v>547</v>
      </c>
      <c r="D222" s="583">
        <f>SUM(D194:D221)</f>
        <v>1950000</v>
      </c>
      <c r="E222" s="584">
        <f>SUM(E194:E221)</f>
        <v>1038531</v>
      </c>
    </row>
    <row r="223" spans="1:5" s="82" customFormat="1" ht="14.25" thickTop="1" thickBot="1" x14ac:dyDescent="0.25">
      <c r="A223" s="263"/>
      <c r="B223" s="154"/>
      <c r="C223" s="264"/>
      <c r="D223" s="156"/>
      <c r="E223" s="176"/>
    </row>
    <row r="224" spans="1:5" ht="13.5" thickTop="1" x14ac:dyDescent="0.2">
      <c r="A224" s="589">
        <v>216</v>
      </c>
      <c r="B224" s="1282" t="s">
        <v>548</v>
      </c>
      <c r="C224" s="1463" t="s">
        <v>549</v>
      </c>
      <c r="D224" s="600"/>
      <c r="E224" s="1283"/>
    </row>
    <row r="225" spans="1:5" ht="25.5" hidden="1" x14ac:dyDescent="0.2">
      <c r="A225" s="572">
        <v>217</v>
      </c>
      <c r="B225" s="359" t="s">
        <v>550</v>
      </c>
      <c r="C225" s="1467" t="s">
        <v>551</v>
      </c>
      <c r="D225" s="338"/>
      <c r="E225" s="496"/>
    </row>
    <row r="226" spans="1:5" hidden="1" x14ac:dyDescent="0.2">
      <c r="A226" s="572">
        <v>219</v>
      </c>
      <c r="B226" s="359" t="s">
        <v>552</v>
      </c>
      <c r="C226" s="1467" t="s">
        <v>553</v>
      </c>
      <c r="D226" s="338"/>
      <c r="E226" s="496"/>
    </row>
    <row r="227" spans="1:5" x14ac:dyDescent="0.2">
      <c r="A227" s="574">
        <v>218</v>
      </c>
      <c r="B227" s="330" t="s">
        <v>554</v>
      </c>
      <c r="C227" s="1468" t="s">
        <v>555</v>
      </c>
      <c r="D227" s="361"/>
      <c r="E227" s="575"/>
    </row>
    <row r="228" spans="1:5" x14ac:dyDescent="0.2">
      <c r="A228" s="574">
        <v>220</v>
      </c>
      <c r="B228" s="330" t="s">
        <v>556</v>
      </c>
      <c r="C228" s="1468" t="s">
        <v>557</v>
      </c>
      <c r="D228" s="361"/>
      <c r="E228" s="575"/>
    </row>
    <row r="229" spans="1:5" x14ac:dyDescent="0.2">
      <c r="A229" s="574">
        <v>221</v>
      </c>
      <c r="B229" s="330" t="s">
        <v>558</v>
      </c>
      <c r="C229" s="1468" t="s">
        <v>559</v>
      </c>
      <c r="D229" s="361"/>
      <c r="E229" s="575"/>
    </row>
    <row r="230" spans="1:5" hidden="1" x14ac:dyDescent="0.2">
      <c r="A230" s="572">
        <v>222</v>
      </c>
      <c r="B230" s="359" t="s">
        <v>560</v>
      </c>
      <c r="C230" s="1467" t="s">
        <v>561</v>
      </c>
      <c r="D230" s="338"/>
      <c r="E230" s="496"/>
    </row>
    <row r="231" spans="1:5" x14ac:dyDescent="0.2">
      <c r="A231" s="574">
        <v>223</v>
      </c>
      <c r="B231" s="330" t="s">
        <v>562</v>
      </c>
      <c r="C231" s="1468" t="s">
        <v>563</v>
      </c>
      <c r="D231" s="361"/>
      <c r="E231" s="575"/>
    </row>
    <row r="232" spans="1:5" ht="27" customHeight="1" thickBot="1" x14ac:dyDescent="0.25">
      <c r="A232" s="580">
        <v>224</v>
      </c>
      <c r="B232" s="581" t="s">
        <v>564</v>
      </c>
      <c r="C232" s="1284" t="s">
        <v>565</v>
      </c>
      <c r="D232" s="602">
        <f>SUM(D224:D231)</f>
        <v>0</v>
      </c>
      <c r="E232" s="603">
        <f>SUM(E224:E231)</f>
        <v>0</v>
      </c>
    </row>
    <row r="233" spans="1:5" s="82" customFormat="1" ht="14.25" thickTop="1" thickBot="1" x14ac:dyDescent="0.25">
      <c r="A233" s="265"/>
      <c r="B233" s="265"/>
      <c r="C233" s="264"/>
      <c r="D233" s="153"/>
      <c r="E233" s="256"/>
    </row>
    <row r="234" spans="1:5" ht="26.25" thickTop="1" x14ac:dyDescent="0.2">
      <c r="A234" s="589">
        <v>225</v>
      </c>
      <c r="B234" s="1282" t="s">
        <v>566</v>
      </c>
      <c r="C234" s="1463" t="s">
        <v>567</v>
      </c>
      <c r="D234" s="592"/>
      <c r="E234" s="622"/>
    </row>
    <row r="235" spans="1:5" ht="25.5" x14ac:dyDescent="0.2">
      <c r="A235" s="574">
        <v>226</v>
      </c>
      <c r="B235" s="330" t="s">
        <v>568</v>
      </c>
      <c r="C235" s="1468" t="s">
        <v>569</v>
      </c>
      <c r="D235" s="361"/>
      <c r="E235" s="575"/>
    </row>
    <row r="236" spans="1:5" ht="25.5" x14ac:dyDescent="0.2">
      <c r="A236" s="574">
        <v>227</v>
      </c>
      <c r="B236" s="330" t="s">
        <v>570</v>
      </c>
      <c r="C236" s="1468" t="s">
        <v>571</v>
      </c>
      <c r="D236" s="361"/>
      <c r="E236" s="575"/>
    </row>
    <row r="237" spans="1:5" ht="25.5" x14ac:dyDescent="0.2">
      <c r="A237" s="574">
        <v>228</v>
      </c>
      <c r="B237" s="330" t="s">
        <v>572</v>
      </c>
      <c r="C237" s="1468" t="s">
        <v>573</v>
      </c>
      <c r="D237" s="367"/>
      <c r="E237" s="596"/>
    </row>
    <row r="238" spans="1:5" hidden="1" x14ac:dyDescent="0.2">
      <c r="A238" s="614">
        <v>229</v>
      </c>
      <c r="B238" s="346" t="s">
        <v>574</v>
      </c>
      <c r="C238" s="1467" t="s">
        <v>575</v>
      </c>
      <c r="D238" s="338"/>
      <c r="E238" s="623"/>
    </row>
    <row r="239" spans="1:5" hidden="1" x14ac:dyDescent="0.2">
      <c r="A239" s="614">
        <v>230</v>
      </c>
      <c r="B239" s="346" t="s">
        <v>576</v>
      </c>
      <c r="C239" s="1467" t="s">
        <v>577</v>
      </c>
      <c r="D239" s="338"/>
      <c r="E239" s="623"/>
    </row>
    <row r="240" spans="1:5" hidden="1" x14ac:dyDescent="0.2">
      <c r="A240" s="614">
        <v>231</v>
      </c>
      <c r="B240" s="346" t="s">
        <v>578</v>
      </c>
      <c r="C240" s="1467" t="s">
        <v>579</v>
      </c>
      <c r="D240" s="338"/>
      <c r="E240" s="623"/>
    </row>
    <row r="241" spans="1:5" hidden="1" x14ac:dyDescent="0.2">
      <c r="A241" s="614">
        <v>232</v>
      </c>
      <c r="B241" s="346" t="s">
        <v>580</v>
      </c>
      <c r="C241" s="1467" t="s">
        <v>581</v>
      </c>
      <c r="D241" s="338"/>
      <c r="E241" s="623"/>
    </row>
    <row r="242" spans="1:5" hidden="1" x14ac:dyDescent="0.2">
      <c r="A242" s="614">
        <v>233</v>
      </c>
      <c r="B242" s="346" t="s">
        <v>582</v>
      </c>
      <c r="C242" s="1467" t="s">
        <v>583</v>
      </c>
      <c r="D242" s="338"/>
      <c r="E242" s="623"/>
    </row>
    <row r="243" spans="1:5" hidden="1" x14ac:dyDescent="0.2">
      <c r="A243" s="614">
        <v>234</v>
      </c>
      <c r="B243" s="346" t="s">
        <v>584</v>
      </c>
      <c r="C243" s="1467" t="s">
        <v>585</v>
      </c>
      <c r="D243" s="338"/>
      <c r="E243" s="623"/>
    </row>
    <row r="244" spans="1:5" ht="25.5" hidden="1" x14ac:dyDescent="0.2">
      <c r="A244" s="614">
        <v>235</v>
      </c>
      <c r="B244" s="346" t="s">
        <v>586</v>
      </c>
      <c r="C244" s="1467" t="s">
        <v>587</v>
      </c>
      <c r="D244" s="338"/>
      <c r="E244" s="623"/>
    </row>
    <row r="245" spans="1:5" hidden="1" x14ac:dyDescent="0.2">
      <c r="A245" s="614">
        <v>236</v>
      </c>
      <c r="B245" s="346" t="s">
        <v>588</v>
      </c>
      <c r="C245" s="1467" t="s">
        <v>589</v>
      </c>
      <c r="D245" s="338"/>
      <c r="E245" s="623"/>
    </row>
    <row r="246" spans="1:5" hidden="1" x14ac:dyDescent="0.2">
      <c r="A246" s="614">
        <v>237</v>
      </c>
      <c r="B246" s="346" t="s">
        <v>590</v>
      </c>
      <c r="C246" s="1467" t="s">
        <v>591</v>
      </c>
      <c r="D246" s="338"/>
      <c r="E246" s="623"/>
    </row>
    <row r="247" spans="1:5" x14ac:dyDescent="0.2">
      <c r="A247" s="598">
        <v>238</v>
      </c>
      <c r="B247" s="327" t="s">
        <v>592</v>
      </c>
      <c r="C247" s="1468" t="s">
        <v>593</v>
      </c>
      <c r="D247" s="367"/>
      <c r="E247" s="596">
        <v>0</v>
      </c>
    </row>
    <row r="248" spans="1:5" hidden="1" x14ac:dyDescent="0.2">
      <c r="A248" s="614">
        <v>239</v>
      </c>
      <c r="B248" s="336" t="s">
        <v>594</v>
      </c>
      <c r="C248" s="469" t="s">
        <v>595</v>
      </c>
      <c r="D248" s="354"/>
      <c r="E248" s="559"/>
    </row>
    <row r="249" spans="1:5" hidden="1" x14ac:dyDescent="0.2">
      <c r="A249" s="614">
        <v>240</v>
      </c>
      <c r="B249" s="336" t="s">
        <v>596</v>
      </c>
      <c r="C249" s="469" t="s">
        <v>597</v>
      </c>
      <c r="D249" s="354"/>
      <c r="E249" s="559"/>
    </row>
    <row r="250" spans="1:5" hidden="1" x14ac:dyDescent="0.2">
      <c r="A250" s="614">
        <v>241</v>
      </c>
      <c r="B250" s="336" t="s">
        <v>598</v>
      </c>
      <c r="C250" s="469" t="s">
        <v>599</v>
      </c>
      <c r="D250" s="354"/>
      <c r="E250" s="559">
        <v>251643</v>
      </c>
    </row>
    <row r="251" spans="1:5" hidden="1" x14ac:dyDescent="0.2">
      <c r="A251" s="614">
        <v>242</v>
      </c>
      <c r="B251" s="336" t="s">
        <v>600</v>
      </c>
      <c r="C251" s="469" t="s">
        <v>601</v>
      </c>
      <c r="D251" s="354"/>
      <c r="E251" s="559"/>
    </row>
    <row r="252" spans="1:5" hidden="1" x14ac:dyDescent="0.2">
      <c r="A252" s="614">
        <v>243</v>
      </c>
      <c r="B252" s="336" t="s">
        <v>602</v>
      </c>
      <c r="C252" s="469" t="s">
        <v>603</v>
      </c>
      <c r="D252" s="354"/>
      <c r="E252" s="559"/>
    </row>
    <row r="253" spans="1:5" hidden="1" x14ac:dyDescent="0.2">
      <c r="A253" s="614">
        <v>244</v>
      </c>
      <c r="B253" s="336" t="s">
        <v>604</v>
      </c>
      <c r="C253" s="469" t="s">
        <v>605</v>
      </c>
      <c r="D253" s="354"/>
      <c r="E253" s="559"/>
    </row>
    <row r="254" spans="1:5" hidden="1" x14ac:dyDescent="0.2">
      <c r="A254" s="614">
        <v>245</v>
      </c>
      <c r="B254" s="336" t="s">
        <v>606</v>
      </c>
      <c r="C254" s="469" t="s">
        <v>607</v>
      </c>
      <c r="D254" s="354"/>
      <c r="E254" s="559"/>
    </row>
    <row r="255" spans="1:5" hidden="1" x14ac:dyDescent="0.2">
      <c r="A255" s="614">
        <v>246</v>
      </c>
      <c r="B255" s="336" t="s">
        <v>608</v>
      </c>
      <c r="C255" s="469" t="s">
        <v>609</v>
      </c>
      <c r="D255" s="354"/>
      <c r="E255" s="559"/>
    </row>
    <row r="256" spans="1:5" hidden="1" x14ac:dyDescent="0.2">
      <c r="A256" s="614">
        <v>247</v>
      </c>
      <c r="B256" s="336" t="s">
        <v>610</v>
      </c>
      <c r="C256" s="469" t="s">
        <v>611</v>
      </c>
      <c r="D256" s="354"/>
      <c r="E256" s="559"/>
    </row>
    <row r="257" spans="1:5" hidden="1" x14ac:dyDescent="0.2">
      <c r="A257" s="614">
        <v>248</v>
      </c>
      <c r="B257" s="336" t="s">
        <v>612</v>
      </c>
      <c r="C257" s="469" t="s">
        <v>613</v>
      </c>
      <c r="D257" s="354"/>
      <c r="E257" s="559"/>
    </row>
    <row r="258" spans="1:5" hidden="1" x14ac:dyDescent="0.2">
      <c r="A258" s="614">
        <v>249</v>
      </c>
      <c r="B258" s="336" t="s">
        <v>614</v>
      </c>
      <c r="C258" s="469" t="s">
        <v>615</v>
      </c>
      <c r="D258" s="354"/>
      <c r="E258" s="559"/>
    </row>
    <row r="259" spans="1:5" ht="27" customHeight="1" thickBot="1" x14ac:dyDescent="0.25">
      <c r="A259" s="580">
        <v>250</v>
      </c>
      <c r="B259" s="595" t="s">
        <v>616</v>
      </c>
      <c r="C259" s="1261" t="s">
        <v>617</v>
      </c>
      <c r="D259" s="583">
        <f>SUM(D234:D247)</f>
        <v>0</v>
      </c>
      <c r="E259" s="584">
        <f>SUM(E234:E247)</f>
        <v>0</v>
      </c>
    </row>
    <row r="260" spans="1:5" s="82" customFormat="1" ht="14.25" thickTop="1" thickBot="1" x14ac:dyDescent="0.25">
      <c r="A260" s="266"/>
      <c r="B260" s="265"/>
      <c r="C260" s="264"/>
      <c r="D260" s="153"/>
      <c r="E260" s="256"/>
    </row>
    <row r="261" spans="1:5" ht="26.25" thickTop="1" x14ac:dyDescent="0.2">
      <c r="A261" s="589">
        <v>251</v>
      </c>
      <c r="B261" s="1282" t="s">
        <v>618</v>
      </c>
      <c r="C261" s="1463" t="s">
        <v>619</v>
      </c>
      <c r="D261" s="592"/>
      <c r="E261" s="622"/>
    </row>
    <row r="262" spans="1:5" ht="25.5" x14ac:dyDescent="0.2">
      <c r="A262" s="574">
        <v>252</v>
      </c>
      <c r="B262" s="330" t="s">
        <v>620</v>
      </c>
      <c r="C262" s="1468" t="s">
        <v>621</v>
      </c>
      <c r="D262" s="361"/>
      <c r="E262" s="575"/>
    </row>
    <row r="263" spans="1:5" ht="25.5" x14ac:dyDescent="0.2">
      <c r="A263" s="574">
        <v>253</v>
      </c>
      <c r="B263" s="330" t="s">
        <v>622</v>
      </c>
      <c r="C263" s="1468" t="s">
        <v>623</v>
      </c>
      <c r="D263" s="361"/>
      <c r="E263" s="575"/>
    </row>
    <row r="264" spans="1:5" ht="25.5" x14ac:dyDescent="0.2">
      <c r="A264" s="574">
        <v>254</v>
      </c>
      <c r="B264" s="327" t="s">
        <v>624</v>
      </c>
      <c r="C264" s="1468" t="s">
        <v>625</v>
      </c>
      <c r="D264" s="367"/>
      <c r="E264" s="596"/>
    </row>
    <row r="265" spans="1:5" hidden="1" x14ac:dyDescent="0.2">
      <c r="A265" s="614">
        <v>255</v>
      </c>
      <c r="B265" s="346" t="s">
        <v>574</v>
      </c>
      <c r="C265" s="1467" t="s">
        <v>626</v>
      </c>
      <c r="D265" s="338"/>
      <c r="E265" s="496"/>
    </row>
    <row r="266" spans="1:5" hidden="1" x14ac:dyDescent="0.2">
      <c r="A266" s="614">
        <v>256</v>
      </c>
      <c r="B266" s="346" t="s">
        <v>576</v>
      </c>
      <c r="C266" s="1467" t="s">
        <v>627</v>
      </c>
      <c r="D266" s="338"/>
      <c r="E266" s="496"/>
    </row>
    <row r="267" spans="1:5" hidden="1" x14ac:dyDescent="0.2">
      <c r="A267" s="614">
        <v>257</v>
      </c>
      <c r="B267" s="346" t="s">
        <v>578</v>
      </c>
      <c r="C267" s="1467" t="s">
        <v>628</v>
      </c>
      <c r="D267" s="338"/>
      <c r="E267" s="496"/>
    </row>
    <row r="268" spans="1:5" hidden="1" x14ac:dyDescent="0.2">
      <c r="A268" s="614">
        <v>258</v>
      </c>
      <c r="B268" s="346" t="s">
        <v>580</v>
      </c>
      <c r="C268" s="1467" t="s">
        <v>629</v>
      </c>
      <c r="D268" s="338"/>
      <c r="E268" s="496"/>
    </row>
    <row r="269" spans="1:5" hidden="1" x14ac:dyDescent="0.2">
      <c r="A269" s="614">
        <v>259</v>
      </c>
      <c r="B269" s="346" t="s">
        <v>582</v>
      </c>
      <c r="C269" s="1467" t="s">
        <v>630</v>
      </c>
      <c r="D269" s="338"/>
      <c r="E269" s="496"/>
    </row>
    <row r="270" spans="1:5" hidden="1" x14ac:dyDescent="0.2">
      <c r="A270" s="614">
        <v>260</v>
      </c>
      <c r="B270" s="346" t="s">
        <v>584</v>
      </c>
      <c r="C270" s="1467" t="s">
        <v>631</v>
      </c>
      <c r="D270" s="338"/>
      <c r="E270" s="496"/>
    </row>
    <row r="271" spans="1:5" ht="25.5" hidden="1" x14ac:dyDescent="0.2">
      <c r="A271" s="614">
        <v>261</v>
      </c>
      <c r="B271" s="346" t="s">
        <v>586</v>
      </c>
      <c r="C271" s="1467" t="s">
        <v>632</v>
      </c>
      <c r="D271" s="338"/>
      <c r="E271" s="496"/>
    </row>
    <row r="272" spans="1:5" hidden="1" x14ac:dyDescent="0.2">
      <c r="A272" s="614">
        <v>262</v>
      </c>
      <c r="B272" s="346" t="s">
        <v>588</v>
      </c>
      <c r="C272" s="1467" t="s">
        <v>633</v>
      </c>
      <c r="D272" s="338"/>
      <c r="E272" s="496"/>
    </row>
    <row r="273" spans="1:5" hidden="1" x14ac:dyDescent="0.2">
      <c r="A273" s="614">
        <v>263</v>
      </c>
      <c r="B273" s="346" t="s">
        <v>590</v>
      </c>
      <c r="C273" s="1467" t="s">
        <v>634</v>
      </c>
      <c r="D273" s="338"/>
      <c r="E273" s="496"/>
    </row>
    <row r="274" spans="1:5" x14ac:dyDescent="0.2">
      <c r="A274" s="574">
        <v>264</v>
      </c>
      <c r="B274" s="327" t="s">
        <v>635</v>
      </c>
      <c r="C274" s="1468" t="s">
        <v>636</v>
      </c>
      <c r="D274" s="367"/>
      <c r="E274" s="596"/>
    </row>
    <row r="275" spans="1:5" hidden="1" x14ac:dyDescent="0.2">
      <c r="A275" s="614">
        <v>265</v>
      </c>
      <c r="B275" s="470" t="s">
        <v>594</v>
      </c>
      <c r="C275" s="469" t="s">
        <v>637</v>
      </c>
      <c r="D275" s="338"/>
      <c r="E275" s="496"/>
    </row>
    <row r="276" spans="1:5" hidden="1" x14ac:dyDescent="0.2">
      <c r="A276" s="614">
        <v>266</v>
      </c>
      <c r="B276" s="470" t="s">
        <v>596</v>
      </c>
      <c r="C276" s="469" t="s">
        <v>638</v>
      </c>
      <c r="D276" s="338"/>
      <c r="E276" s="496"/>
    </row>
    <row r="277" spans="1:5" hidden="1" x14ac:dyDescent="0.2">
      <c r="A277" s="614">
        <v>267</v>
      </c>
      <c r="B277" s="470" t="s">
        <v>598</v>
      </c>
      <c r="C277" s="469" t="s">
        <v>639</v>
      </c>
      <c r="D277" s="338"/>
      <c r="E277" s="496"/>
    </row>
    <row r="278" spans="1:5" hidden="1" x14ac:dyDescent="0.2">
      <c r="A278" s="614">
        <v>268</v>
      </c>
      <c r="B278" s="470" t="s">
        <v>600</v>
      </c>
      <c r="C278" s="469" t="s">
        <v>640</v>
      </c>
      <c r="D278" s="338"/>
      <c r="E278" s="496"/>
    </row>
    <row r="279" spans="1:5" hidden="1" x14ac:dyDescent="0.2">
      <c r="A279" s="614">
        <v>269</v>
      </c>
      <c r="B279" s="470" t="s">
        <v>602</v>
      </c>
      <c r="C279" s="469" t="s">
        <v>641</v>
      </c>
      <c r="D279" s="338"/>
      <c r="E279" s="496"/>
    </row>
    <row r="280" spans="1:5" hidden="1" x14ac:dyDescent="0.2">
      <c r="A280" s="614">
        <v>270</v>
      </c>
      <c r="B280" s="470" t="s">
        <v>604</v>
      </c>
      <c r="C280" s="469" t="s">
        <v>642</v>
      </c>
      <c r="D280" s="338"/>
      <c r="E280" s="496"/>
    </row>
    <row r="281" spans="1:5" hidden="1" x14ac:dyDescent="0.2">
      <c r="A281" s="614">
        <v>271</v>
      </c>
      <c r="B281" s="470" t="s">
        <v>606</v>
      </c>
      <c r="C281" s="469" t="s">
        <v>643</v>
      </c>
      <c r="D281" s="338"/>
      <c r="E281" s="496"/>
    </row>
    <row r="282" spans="1:5" hidden="1" x14ac:dyDescent="0.2">
      <c r="A282" s="614">
        <v>272</v>
      </c>
      <c r="B282" s="470" t="s">
        <v>608</v>
      </c>
      <c r="C282" s="469" t="s">
        <v>644</v>
      </c>
      <c r="D282" s="338"/>
      <c r="E282" s="496"/>
    </row>
    <row r="283" spans="1:5" hidden="1" x14ac:dyDescent="0.2">
      <c r="A283" s="614">
        <v>273</v>
      </c>
      <c r="B283" s="470" t="s">
        <v>610</v>
      </c>
      <c r="C283" s="469" t="s">
        <v>645</v>
      </c>
      <c r="D283" s="338"/>
      <c r="E283" s="496"/>
    </row>
    <row r="284" spans="1:5" hidden="1" x14ac:dyDescent="0.2">
      <c r="A284" s="614">
        <v>274</v>
      </c>
      <c r="B284" s="470" t="s">
        <v>612</v>
      </c>
      <c r="C284" s="469" t="s">
        <v>646</v>
      </c>
      <c r="D284" s="338"/>
      <c r="E284" s="496"/>
    </row>
    <row r="285" spans="1:5" hidden="1" x14ac:dyDescent="0.2">
      <c r="A285" s="614">
        <v>275</v>
      </c>
      <c r="B285" s="470" t="s">
        <v>614</v>
      </c>
      <c r="C285" s="469" t="s">
        <v>647</v>
      </c>
      <c r="D285" s="338"/>
      <c r="E285" s="496"/>
    </row>
    <row r="286" spans="1:5" ht="27.75" customHeight="1" thickBot="1" x14ac:dyDescent="0.25">
      <c r="A286" s="580">
        <v>276</v>
      </c>
      <c r="B286" s="595" t="s">
        <v>648</v>
      </c>
      <c r="C286" s="1261" t="s">
        <v>649</v>
      </c>
      <c r="D286" s="583">
        <f>SUM(D261:D274)</f>
        <v>0</v>
      </c>
      <c r="E286" s="584">
        <f>SUM(E261:E274)</f>
        <v>0</v>
      </c>
    </row>
    <row r="287" spans="1:5" s="82" customFormat="1" ht="14.25" thickTop="1" thickBot="1" x14ac:dyDescent="0.25">
      <c r="A287" s="157"/>
      <c r="B287" s="158"/>
      <c r="C287" s="267"/>
      <c r="D287" s="153"/>
      <c r="E287" s="256"/>
    </row>
    <row r="288" spans="1:5" ht="27" customHeight="1" thickTop="1" thickBot="1" x14ac:dyDescent="0.25">
      <c r="A288" s="585">
        <v>277</v>
      </c>
      <c r="B288" s="586" t="s">
        <v>650</v>
      </c>
      <c r="C288" s="1285" t="s">
        <v>651</v>
      </c>
      <c r="D288" s="1286">
        <f>SUM(D42,D84,D192,D222,D232,D259,D286)</f>
        <v>1950000</v>
      </c>
      <c r="E288" s="1287">
        <f>SUM(E42,E84,E192,E222,E232,E259,E286)</f>
        <v>1038531</v>
      </c>
    </row>
    <row r="289" spans="1:5" s="82" customFormat="1" ht="14.25" thickTop="1" thickBot="1" x14ac:dyDescent="0.25">
      <c r="A289" s="152"/>
      <c r="B289" s="154"/>
      <c r="C289" s="264"/>
      <c r="D289" s="156"/>
      <c r="E289" s="176"/>
    </row>
    <row r="290" spans="1:5" ht="13.5" thickTop="1" x14ac:dyDescent="0.2">
      <c r="A290" s="565"/>
      <c r="B290" s="625" t="s">
        <v>652</v>
      </c>
      <c r="C290" s="1353" t="s">
        <v>653</v>
      </c>
      <c r="D290" s="568"/>
      <c r="E290" s="1351"/>
    </row>
    <row r="291" spans="1:5" x14ac:dyDescent="0.2">
      <c r="A291" s="570"/>
      <c r="B291" s="323" t="s">
        <v>654</v>
      </c>
      <c r="C291" s="468" t="s">
        <v>655</v>
      </c>
      <c r="D291" s="354"/>
      <c r="E291" s="1349"/>
    </row>
    <row r="292" spans="1:5" x14ac:dyDescent="0.2">
      <c r="A292" s="570"/>
      <c r="B292" s="323" t="s">
        <v>656</v>
      </c>
      <c r="C292" s="468" t="s">
        <v>657</v>
      </c>
      <c r="D292" s="348"/>
      <c r="E292" s="571"/>
    </row>
    <row r="293" spans="1:5" ht="38.25" hidden="1" x14ac:dyDescent="0.2">
      <c r="A293" s="1354"/>
      <c r="B293" s="358" t="s">
        <v>658</v>
      </c>
      <c r="C293" s="469" t="s">
        <v>659</v>
      </c>
      <c r="D293" s="471"/>
      <c r="E293" s="1355"/>
    </row>
    <row r="294" spans="1:5" ht="25.5" hidden="1" x14ac:dyDescent="0.2">
      <c r="A294" s="1354"/>
      <c r="B294" s="358" t="s">
        <v>660</v>
      </c>
      <c r="C294" s="469" t="s">
        <v>661</v>
      </c>
      <c r="D294" s="471"/>
      <c r="E294" s="1355"/>
    </row>
    <row r="295" spans="1:5" x14ac:dyDescent="0.2">
      <c r="A295" s="570"/>
      <c r="B295" s="326" t="s">
        <v>662</v>
      </c>
      <c r="C295" s="468" t="s">
        <v>663</v>
      </c>
      <c r="D295" s="348"/>
      <c r="E295" s="571"/>
    </row>
    <row r="296" spans="1:5" x14ac:dyDescent="0.2">
      <c r="A296" s="570"/>
      <c r="B296" s="353" t="s">
        <v>664</v>
      </c>
      <c r="C296" s="468" t="s">
        <v>665</v>
      </c>
      <c r="D296" s="348"/>
      <c r="E296" s="571"/>
    </row>
    <row r="297" spans="1:5" hidden="1" x14ac:dyDescent="0.2">
      <c r="A297" s="572"/>
      <c r="B297" s="358" t="s">
        <v>666</v>
      </c>
      <c r="C297" s="469" t="s">
        <v>667</v>
      </c>
      <c r="D297" s="338"/>
      <c r="E297" s="496"/>
    </row>
    <row r="298" spans="1:5" hidden="1" x14ac:dyDescent="0.2">
      <c r="A298" s="572"/>
      <c r="B298" s="358" t="s">
        <v>668</v>
      </c>
      <c r="C298" s="469" t="s">
        <v>669</v>
      </c>
      <c r="D298" s="338"/>
      <c r="E298" s="1356"/>
    </row>
    <row r="299" spans="1:5" x14ac:dyDescent="0.2">
      <c r="A299" s="570"/>
      <c r="B299" s="323" t="s">
        <v>670</v>
      </c>
      <c r="C299" s="468" t="s">
        <v>671</v>
      </c>
      <c r="D299" s="354"/>
      <c r="E299" s="1357"/>
    </row>
    <row r="300" spans="1:5" x14ac:dyDescent="0.2">
      <c r="A300" s="570"/>
      <c r="B300" s="323" t="s">
        <v>672</v>
      </c>
      <c r="C300" s="468" t="s">
        <v>673</v>
      </c>
      <c r="D300" s="354"/>
      <c r="E300" s="1357"/>
    </row>
    <row r="301" spans="1:5" x14ac:dyDescent="0.2">
      <c r="A301" s="570"/>
      <c r="B301" s="323" t="s">
        <v>674</v>
      </c>
      <c r="C301" s="468" t="s">
        <v>675</v>
      </c>
      <c r="D301" s="354"/>
      <c r="E301" s="1357"/>
    </row>
    <row r="302" spans="1:5" x14ac:dyDescent="0.2">
      <c r="A302" s="570"/>
      <c r="B302" s="351" t="s">
        <v>676</v>
      </c>
      <c r="C302" s="468" t="s">
        <v>677</v>
      </c>
      <c r="D302" s="348"/>
      <c r="E302" s="571"/>
    </row>
    <row r="303" spans="1:5" x14ac:dyDescent="0.2">
      <c r="A303" s="570"/>
      <c r="B303" s="353" t="s">
        <v>678</v>
      </c>
      <c r="C303" s="468" t="s">
        <v>679</v>
      </c>
      <c r="D303" s="348">
        <f>SUM(D304:D305)</f>
        <v>245000</v>
      </c>
      <c r="E303" s="571">
        <f>SUM(E304:E305)</f>
        <v>1328000</v>
      </c>
    </row>
    <row r="304" spans="1:5" s="277" customFormat="1" x14ac:dyDescent="0.2">
      <c r="A304" s="572"/>
      <c r="B304" s="346" t="s">
        <v>680</v>
      </c>
      <c r="C304" s="469" t="s">
        <v>681</v>
      </c>
      <c r="D304" s="338">
        <v>245000</v>
      </c>
      <c r="E304" s="496">
        <v>1328000</v>
      </c>
    </row>
    <row r="305" spans="1:5" s="277" customFormat="1" x14ac:dyDescent="0.2">
      <c r="A305" s="572"/>
      <c r="B305" s="346" t="s">
        <v>682</v>
      </c>
      <c r="C305" s="469" t="s">
        <v>683</v>
      </c>
      <c r="D305" s="338"/>
      <c r="E305" s="623"/>
    </row>
    <row r="306" spans="1:5" x14ac:dyDescent="0.2">
      <c r="A306" s="570"/>
      <c r="B306" s="351" t="s">
        <v>684</v>
      </c>
      <c r="C306" s="468" t="s">
        <v>685</v>
      </c>
      <c r="D306" s="354"/>
      <c r="E306" s="1349"/>
    </row>
    <row r="307" spans="1:5" x14ac:dyDescent="0.2">
      <c r="A307" s="570"/>
      <c r="B307" s="351" t="s">
        <v>686</v>
      </c>
      <c r="C307" s="468" t="s">
        <v>687</v>
      </c>
      <c r="D307" s="354"/>
      <c r="E307" s="1349"/>
    </row>
    <row r="308" spans="1:5" x14ac:dyDescent="0.2">
      <c r="A308" s="570"/>
      <c r="B308" s="351" t="s">
        <v>688</v>
      </c>
      <c r="C308" s="468" t="s">
        <v>689</v>
      </c>
      <c r="D308" s="354">
        <f>SUM(D659-D288-D303)</f>
        <v>49562738</v>
      </c>
      <c r="E308" s="559">
        <f>SUM(E659-E288-E303)</f>
        <v>52089996</v>
      </c>
    </row>
    <row r="309" spans="1:5" x14ac:dyDescent="0.2">
      <c r="A309" s="570"/>
      <c r="B309" s="351" t="s">
        <v>690</v>
      </c>
      <c r="C309" s="468" t="s">
        <v>691</v>
      </c>
      <c r="D309" s="354"/>
      <c r="E309" s="1349"/>
    </row>
    <row r="310" spans="1:5" x14ac:dyDescent="0.2">
      <c r="A310" s="570"/>
      <c r="B310" s="351" t="s">
        <v>692</v>
      </c>
      <c r="C310" s="468" t="s">
        <v>693</v>
      </c>
      <c r="D310" s="348"/>
      <c r="E310" s="1352"/>
    </row>
    <row r="311" spans="1:5" x14ac:dyDescent="0.2">
      <c r="A311" s="570"/>
      <c r="B311" s="323" t="s">
        <v>694</v>
      </c>
      <c r="C311" s="468" t="s">
        <v>695</v>
      </c>
      <c r="D311" s="354"/>
      <c r="E311" s="1349"/>
    </row>
    <row r="312" spans="1:5" x14ac:dyDescent="0.2">
      <c r="A312" s="570"/>
      <c r="B312" s="323" t="s">
        <v>696</v>
      </c>
      <c r="C312" s="468" t="s">
        <v>697</v>
      </c>
      <c r="D312" s="354"/>
      <c r="E312" s="1349"/>
    </row>
    <row r="313" spans="1:5" x14ac:dyDescent="0.2">
      <c r="A313" s="570"/>
      <c r="B313" s="351" t="s">
        <v>698</v>
      </c>
      <c r="C313" s="468" t="s">
        <v>699</v>
      </c>
      <c r="D313" s="354"/>
      <c r="E313" s="1349"/>
    </row>
    <row r="314" spans="1:5" x14ac:dyDescent="0.2">
      <c r="A314" s="574"/>
      <c r="B314" s="330" t="s">
        <v>700</v>
      </c>
      <c r="C314" s="1468" t="s">
        <v>701</v>
      </c>
      <c r="D314" s="361">
        <f>SUM(D295,D302,D303,D306,D307,D308,D309,D310,D313)</f>
        <v>49807738</v>
      </c>
      <c r="E314" s="577">
        <f>SUM(E295,E302,E303,E306,E307,E308,E309,E310,E313)</f>
        <v>53417996</v>
      </c>
    </row>
    <row r="315" spans="1:5" hidden="1" x14ac:dyDescent="0.2">
      <c r="A315" s="578"/>
      <c r="B315" s="417" t="s">
        <v>702</v>
      </c>
      <c r="C315" s="1470" t="s">
        <v>703</v>
      </c>
      <c r="D315" s="368"/>
      <c r="E315" s="597"/>
    </row>
    <row r="316" spans="1:5" hidden="1" x14ac:dyDescent="0.2">
      <c r="A316" s="578"/>
      <c r="B316" s="439" t="s">
        <v>704</v>
      </c>
      <c r="C316" s="1470" t="s">
        <v>705</v>
      </c>
      <c r="D316" s="368"/>
      <c r="E316" s="597"/>
    </row>
    <row r="317" spans="1:5" hidden="1" x14ac:dyDescent="0.2">
      <c r="A317" s="578"/>
      <c r="B317" s="417" t="s">
        <v>706</v>
      </c>
      <c r="C317" s="1470" t="s">
        <v>707</v>
      </c>
      <c r="D317" s="368"/>
      <c r="E317" s="597"/>
    </row>
    <row r="318" spans="1:5" ht="25.5" hidden="1" x14ac:dyDescent="0.2">
      <c r="A318" s="578"/>
      <c r="B318" s="439" t="s">
        <v>708</v>
      </c>
      <c r="C318" s="1470" t="s">
        <v>709</v>
      </c>
      <c r="D318" s="368"/>
      <c r="E318" s="597"/>
    </row>
    <row r="319" spans="1:5" hidden="1" x14ac:dyDescent="0.2">
      <c r="A319" s="578"/>
      <c r="B319" s="439" t="s">
        <v>710</v>
      </c>
      <c r="C319" s="1470" t="s">
        <v>711</v>
      </c>
      <c r="D319" s="368"/>
      <c r="E319" s="597"/>
    </row>
    <row r="320" spans="1:5" x14ac:dyDescent="0.2">
      <c r="A320" s="574"/>
      <c r="B320" s="330" t="s">
        <v>712</v>
      </c>
      <c r="C320" s="1468" t="s">
        <v>713</v>
      </c>
      <c r="D320" s="367"/>
      <c r="E320" s="596"/>
    </row>
    <row r="321" spans="1:6" x14ac:dyDescent="0.2">
      <c r="A321" s="574"/>
      <c r="B321" s="349" t="s">
        <v>714</v>
      </c>
      <c r="C321" s="1468" t="s">
        <v>715</v>
      </c>
      <c r="D321" s="361"/>
      <c r="E321" s="575"/>
    </row>
    <row r="322" spans="1:6" x14ac:dyDescent="0.2">
      <c r="A322" s="574"/>
      <c r="B322" s="330" t="s">
        <v>716</v>
      </c>
      <c r="C322" s="1468" t="s">
        <v>717</v>
      </c>
      <c r="D322" s="367"/>
      <c r="E322" s="596"/>
    </row>
    <row r="323" spans="1:6" ht="25.5" hidden="1" x14ac:dyDescent="0.2">
      <c r="A323" s="578"/>
      <c r="B323" s="417" t="s">
        <v>718</v>
      </c>
      <c r="C323" s="432" t="s">
        <v>719</v>
      </c>
      <c r="D323" s="368"/>
      <c r="E323" s="597"/>
    </row>
    <row r="324" spans="1:6" ht="51" hidden="1" x14ac:dyDescent="0.2">
      <c r="A324" s="578"/>
      <c r="B324" s="417" t="s">
        <v>720</v>
      </c>
      <c r="C324" s="432" t="s">
        <v>721</v>
      </c>
      <c r="D324" s="368"/>
      <c r="E324" s="597"/>
    </row>
    <row r="325" spans="1:6" hidden="1" x14ac:dyDescent="0.2">
      <c r="A325" s="578"/>
      <c r="B325" s="417" t="s">
        <v>722</v>
      </c>
      <c r="C325" s="432" t="s">
        <v>723</v>
      </c>
      <c r="D325" s="368"/>
      <c r="E325" s="597"/>
    </row>
    <row r="326" spans="1:6" s="262" customFormat="1" ht="27" customHeight="1" thickBot="1" x14ac:dyDescent="0.25">
      <c r="A326" s="580"/>
      <c r="B326" s="581" t="s">
        <v>724</v>
      </c>
      <c r="C326" s="1261" t="s">
        <v>725</v>
      </c>
      <c r="D326" s="583">
        <f>SUM(D314:D325)</f>
        <v>49807738</v>
      </c>
      <c r="E326" s="584">
        <f>SUM(E314:E325)</f>
        <v>53417996</v>
      </c>
    </row>
    <row r="327" spans="1:6" s="60" customFormat="1" ht="14.25" thickTop="1" thickBot="1" x14ac:dyDescent="0.25">
      <c r="A327" s="54"/>
      <c r="B327" s="22"/>
      <c r="C327" s="25"/>
      <c r="D327" s="27"/>
      <c r="E327" s="27"/>
    </row>
    <row r="328" spans="1:6" ht="27.75" customHeight="1" thickTop="1" thickBot="1" x14ac:dyDescent="0.25">
      <c r="A328" s="560"/>
      <c r="B328" s="561" t="s">
        <v>726</v>
      </c>
      <c r="C328" s="1285" t="s">
        <v>727</v>
      </c>
      <c r="D328" s="1297">
        <f>SUM(D288+D326)</f>
        <v>51757738</v>
      </c>
      <c r="E328" s="1298">
        <f>SUM(E288+E326)</f>
        <v>54456527</v>
      </c>
    </row>
    <row r="329" spans="1:6" ht="39.75" customHeight="1" thickTop="1" thickBot="1" x14ac:dyDescent="0.25"/>
    <row r="330" spans="1:6" ht="13.5" thickTop="1" x14ac:dyDescent="0.2">
      <c r="A330" s="1299" t="s">
        <v>729</v>
      </c>
      <c r="B330" s="1300" t="s">
        <v>730</v>
      </c>
      <c r="C330" s="1301" t="s">
        <v>731</v>
      </c>
      <c r="D330" s="1302">
        <v>9959200</v>
      </c>
      <c r="E330" s="1303">
        <v>9959200</v>
      </c>
    </row>
    <row r="331" spans="1:6" x14ac:dyDescent="0.2">
      <c r="A331" s="1304" t="s">
        <v>732</v>
      </c>
      <c r="B331" s="440" t="s">
        <v>733</v>
      </c>
      <c r="C331" s="29" t="s">
        <v>734</v>
      </c>
      <c r="D331" s="441">
        <v>750000</v>
      </c>
      <c r="E331" s="1305">
        <v>750000</v>
      </c>
    </row>
    <row r="332" spans="1:6" x14ac:dyDescent="0.2">
      <c r="A332" s="1304" t="s">
        <v>735</v>
      </c>
      <c r="B332" s="440" t="s">
        <v>736</v>
      </c>
      <c r="C332" s="29" t="s">
        <v>737</v>
      </c>
      <c r="D332" s="441">
        <v>500000</v>
      </c>
      <c r="E332" s="1305">
        <v>600000</v>
      </c>
    </row>
    <row r="333" spans="1:6" x14ac:dyDescent="0.2">
      <c r="A333" s="1304" t="s">
        <v>738</v>
      </c>
      <c r="B333" s="440" t="s">
        <v>739</v>
      </c>
      <c r="C333" s="29" t="s">
        <v>740</v>
      </c>
      <c r="D333" s="441"/>
      <c r="E333" s="1305"/>
    </row>
    <row r="334" spans="1:6" x14ac:dyDescent="0.2">
      <c r="A334" s="1304" t="s">
        <v>741</v>
      </c>
      <c r="B334" s="440" t="s">
        <v>742</v>
      </c>
      <c r="C334" s="29" t="s">
        <v>743</v>
      </c>
      <c r="D334" s="441"/>
      <c r="E334" s="1305"/>
    </row>
    <row r="335" spans="1:6" x14ac:dyDescent="0.2">
      <c r="A335" s="1304" t="s">
        <v>744</v>
      </c>
      <c r="B335" s="440" t="s">
        <v>745</v>
      </c>
      <c r="C335" s="29" t="s">
        <v>746</v>
      </c>
      <c r="D335" s="441"/>
      <c r="E335" s="1305"/>
    </row>
    <row r="336" spans="1:6" x14ac:dyDescent="0.2">
      <c r="A336" s="1304" t="s">
        <v>747</v>
      </c>
      <c r="B336" s="440" t="s">
        <v>748</v>
      </c>
      <c r="C336" s="29" t="s">
        <v>749</v>
      </c>
      <c r="D336" s="441">
        <v>732247</v>
      </c>
      <c r="E336" s="1278">
        <f>732247-157332</f>
        <v>574915</v>
      </c>
      <c r="F336" t="s">
        <v>1777</v>
      </c>
    </row>
    <row r="337" spans="1:5" x14ac:dyDescent="0.2">
      <c r="A337" s="1304" t="s">
        <v>750</v>
      </c>
      <c r="B337" s="440" t="s">
        <v>751</v>
      </c>
      <c r="C337" s="29" t="s">
        <v>752</v>
      </c>
      <c r="D337" s="441"/>
      <c r="E337" s="1278"/>
    </row>
    <row r="338" spans="1:5" x14ac:dyDescent="0.2">
      <c r="A338" s="1304" t="s">
        <v>753</v>
      </c>
      <c r="B338" s="440" t="s">
        <v>754</v>
      </c>
      <c r="C338" s="29" t="s">
        <v>755</v>
      </c>
      <c r="D338" s="441"/>
      <c r="E338" s="1305">
        <v>10000</v>
      </c>
    </row>
    <row r="339" spans="1:5" x14ac:dyDescent="0.2">
      <c r="A339" s="1304" t="s">
        <v>756</v>
      </c>
      <c r="B339" s="440" t="s">
        <v>757</v>
      </c>
      <c r="C339" s="29" t="s">
        <v>758</v>
      </c>
      <c r="D339" s="441">
        <v>100000</v>
      </c>
      <c r="E339" s="1305">
        <v>100000</v>
      </c>
    </row>
    <row r="340" spans="1:5" x14ac:dyDescent="0.2">
      <c r="A340" s="1304" t="s">
        <v>75</v>
      </c>
      <c r="B340" s="440" t="s">
        <v>759</v>
      </c>
      <c r="C340" s="29" t="s">
        <v>760</v>
      </c>
      <c r="D340" s="441"/>
      <c r="E340" s="1305"/>
    </row>
    <row r="341" spans="1:5" x14ac:dyDescent="0.2">
      <c r="A341" s="1304" t="s">
        <v>78</v>
      </c>
      <c r="B341" s="440" t="s">
        <v>761</v>
      </c>
      <c r="C341" s="29" t="s">
        <v>762</v>
      </c>
      <c r="D341" s="441"/>
      <c r="E341" s="1305"/>
    </row>
    <row r="342" spans="1:5" x14ac:dyDescent="0.2">
      <c r="A342" s="1304" t="s">
        <v>81</v>
      </c>
      <c r="B342" s="440" t="s">
        <v>1231</v>
      </c>
      <c r="C342" s="29" t="s">
        <v>763</v>
      </c>
      <c r="D342" s="441"/>
      <c r="E342" s="1305">
        <v>71600</v>
      </c>
    </row>
    <row r="343" spans="1:5" x14ac:dyDescent="0.2">
      <c r="A343" s="1306" t="s">
        <v>84</v>
      </c>
      <c r="B343" s="442" t="s">
        <v>764</v>
      </c>
      <c r="C343" s="28" t="s">
        <v>765</v>
      </c>
      <c r="D343" s="11"/>
      <c r="E343" s="1279"/>
    </row>
    <row r="344" spans="1:5" x14ac:dyDescent="0.2">
      <c r="A344" s="493" t="s">
        <v>87</v>
      </c>
      <c r="B344" s="377" t="s">
        <v>1232</v>
      </c>
      <c r="C344" s="377" t="s">
        <v>766</v>
      </c>
      <c r="D344" s="378">
        <f>SUM(D330:D343)</f>
        <v>12041447</v>
      </c>
      <c r="E344" s="378">
        <f>SUM(E330:E343)</f>
        <v>12065715</v>
      </c>
    </row>
    <row r="345" spans="1:5" x14ac:dyDescent="0.2">
      <c r="A345" s="1304" t="s">
        <v>90</v>
      </c>
      <c r="B345" s="440" t="s">
        <v>767</v>
      </c>
      <c r="C345" s="29" t="s">
        <v>768</v>
      </c>
      <c r="D345" s="441"/>
      <c r="E345" s="1305"/>
    </row>
    <row r="346" spans="1:5" ht="25.5" x14ac:dyDescent="0.2">
      <c r="A346" s="1304" t="s">
        <v>93</v>
      </c>
      <c r="B346" s="440" t="s">
        <v>769</v>
      </c>
      <c r="C346" s="29" t="s">
        <v>770</v>
      </c>
      <c r="D346" s="441"/>
      <c r="E346" s="1305">
        <v>1475732</v>
      </c>
    </row>
    <row r="347" spans="1:5" x14ac:dyDescent="0.2">
      <c r="A347" s="1304" t="s">
        <v>96</v>
      </c>
      <c r="B347" s="440" t="s">
        <v>771</v>
      </c>
      <c r="C347" s="29" t="s">
        <v>772</v>
      </c>
      <c r="D347" s="441">
        <v>1500000</v>
      </c>
      <c r="E347" s="1305"/>
    </row>
    <row r="348" spans="1:5" x14ac:dyDescent="0.2">
      <c r="A348" s="493" t="s">
        <v>99</v>
      </c>
      <c r="B348" s="377" t="s">
        <v>1233</v>
      </c>
      <c r="C348" s="377" t="s">
        <v>773</v>
      </c>
      <c r="D348" s="378">
        <f>SUM(D345:D347)</f>
        <v>1500000</v>
      </c>
      <c r="E348" s="378">
        <f>SUM(E345:E347)</f>
        <v>1475732</v>
      </c>
    </row>
    <row r="349" spans="1:5" ht="27" customHeight="1" thickBot="1" x14ac:dyDescent="0.25">
      <c r="A349" s="550" t="s">
        <v>102</v>
      </c>
      <c r="B349" s="501" t="s">
        <v>1234</v>
      </c>
      <c r="C349" s="501" t="s">
        <v>774</v>
      </c>
      <c r="D349" s="502">
        <f>SUM(D348,D344)</f>
        <v>13541447</v>
      </c>
      <c r="E349" s="502">
        <f>SUM(E348,E344)</f>
        <v>13541447</v>
      </c>
    </row>
    <row r="350" spans="1:5" s="260" customFormat="1" ht="14.25" thickTop="1" thickBot="1" x14ac:dyDescent="0.25">
      <c r="A350" s="175"/>
      <c r="B350" s="270"/>
      <c r="C350" s="177"/>
      <c r="D350" s="271"/>
      <c r="E350" s="278"/>
    </row>
    <row r="351" spans="1:5" ht="27" customHeight="1" thickTop="1" x14ac:dyDescent="0.2">
      <c r="A351" s="488">
        <v>21</v>
      </c>
      <c r="B351" s="529" t="s">
        <v>1760</v>
      </c>
      <c r="C351" s="529" t="s">
        <v>775</v>
      </c>
      <c r="D351" s="551">
        <f>SUM(D352:D358)</f>
        <v>3596291</v>
      </c>
      <c r="E351" s="552">
        <v>3596291</v>
      </c>
    </row>
    <row r="352" spans="1:5" x14ac:dyDescent="0.2">
      <c r="A352" s="1304">
        <v>22</v>
      </c>
      <c r="B352" s="8" t="s">
        <v>776</v>
      </c>
      <c r="C352" s="29" t="s">
        <v>777</v>
      </c>
      <c r="D352" s="236">
        <v>3251191</v>
      </c>
      <c r="E352" s="1358">
        <v>3251191</v>
      </c>
    </row>
    <row r="353" spans="1:5" x14ac:dyDescent="0.2">
      <c r="A353" s="1304">
        <v>23</v>
      </c>
      <c r="B353" s="8" t="s">
        <v>298</v>
      </c>
      <c r="C353" s="29" t="s">
        <v>778</v>
      </c>
      <c r="D353" s="236"/>
      <c r="E353" s="1358"/>
    </row>
    <row r="354" spans="1:5" x14ac:dyDescent="0.2">
      <c r="A354" s="1304">
        <v>24</v>
      </c>
      <c r="B354" s="8" t="s">
        <v>274</v>
      </c>
      <c r="C354" s="29" t="s">
        <v>779</v>
      </c>
      <c r="D354" s="236"/>
      <c r="E354" s="1358"/>
    </row>
    <row r="355" spans="1:5" x14ac:dyDescent="0.2">
      <c r="A355" s="1304">
        <v>25</v>
      </c>
      <c r="B355" s="8" t="s">
        <v>300</v>
      </c>
      <c r="C355" s="29" t="s">
        <v>780</v>
      </c>
      <c r="D355" s="236">
        <v>166600</v>
      </c>
      <c r="E355" s="1358">
        <v>166600</v>
      </c>
    </row>
    <row r="356" spans="1:5" x14ac:dyDescent="0.2">
      <c r="A356" s="1304">
        <v>26</v>
      </c>
      <c r="B356" s="8" t="s">
        <v>781</v>
      </c>
      <c r="C356" s="29" t="s">
        <v>782</v>
      </c>
      <c r="D356" s="236"/>
      <c r="E356" s="1358"/>
    </row>
    <row r="357" spans="1:5" ht="25.5" x14ac:dyDescent="0.2">
      <c r="A357" s="1304">
        <v>27</v>
      </c>
      <c r="B357" s="8" t="s">
        <v>783</v>
      </c>
      <c r="C357" s="29" t="s">
        <v>784</v>
      </c>
      <c r="D357" s="236"/>
      <c r="E357" s="1358"/>
    </row>
    <row r="358" spans="1:5" ht="13.5" thickBot="1" x14ac:dyDescent="0.25">
      <c r="A358" s="1308">
        <v>28</v>
      </c>
      <c r="B358" s="1309" t="s">
        <v>785</v>
      </c>
      <c r="C358" s="1310" t="s">
        <v>786</v>
      </c>
      <c r="D358" s="1385">
        <v>178500</v>
      </c>
      <c r="E358" s="1360">
        <v>178500</v>
      </c>
    </row>
    <row r="359" spans="1:5" s="260" customFormat="1" ht="14.25" thickTop="1" thickBot="1" x14ac:dyDescent="0.25">
      <c r="A359" s="177"/>
      <c r="B359" s="176"/>
      <c r="C359" s="177"/>
      <c r="D359" s="271"/>
      <c r="E359" s="278"/>
    </row>
    <row r="360" spans="1:5" ht="13.5" thickTop="1" x14ac:dyDescent="0.2">
      <c r="A360" s="1299" t="s">
        <v>121</v>
      </c>
      <c r="B360" s="1313" t="s">
        <v>787</v>
      </c>
      <c r="C360" s="1301" t="s">
        <v>788</v>
      </c>
      <c r="D360" s="1302">
        <v>9550000</v>
      </c>
      <c r="E360" s="1303">
        <v>3500000</v>
      </c>
    </row>
    <row r="361" spans="1:5" x14ac:dyDescent="0.2">
      <c r="A361" s="1304" t="s">
        <v>123</v>
      </c>
      <c r="B361" s="9" t="s">
        <v>789</v>
      </c>
      <c r="C361" s="29" t="s">
        <v>790</v>
      </c>
      <c r="D361" s="441">
        <v>2900000</v>
      </c>
      <c r="E361" s="1305">
        <v>1000000</v>
      </c>
    </row>
    <row r="362" spans="1:5" x14ac:dyDescent="0.2">
      <c r="A362" s="1304" t="s">
        <v>125</v>
      </c>
      <c r="B362" s="9" t="s">
        <v>791</v>
      </c>
      <c r="C362" s="29" t="s">
        <v>792</v>
      </c>
      <c r="D362" s="441"/>
      <c r="E362" s="1305"/>
    </row>
    <row r="363" spans="1:5" x14ac:dyDescent="0.2">
      <c r="A363" s="493" t="s">
        <v>793</v>
      </c>
      <c r="B363" s="240" t="s">
        <v>1656</v>
      </c>
      <c r="C363" s="377" t="s">
        <v>794</v>
      </c>
      <c r="D363" s="378">
        <f>SUM(D360:D362)</f>
        <v>12450000</v>
      </c>
      <c r="E363" s="547">
        <f>SUM(E360:E362)</f>
        <v>4500000</v>
      </c>
    </row>
    <row r="364" spans="1:5" x14ac:dyDescent="0.2">
      <c r="A364" s="1304" t="s">
        <v>129</v>
      </c>
      <c r="B364" s="9" t="s">
        <v>795</v>
      </c>
      <c r="C364" s="29" t="s">
        <v>796</v>
      </c>
      <c r="D364" s="441">
        <v>20000</v>
      </c>
      <c r="E364" s="1305">
        <v>20000</v>
      </c>
    </row>
    <row r="365" spans="1:5" x14ac:dyDescent="0.2">
      <c r="A365" s="1304" t="s">
        <v>131</v>
      </c>
      <c r="B365" s="9" t="s">
        <v>797</v>
      </c>
      <c r="C365" s="29" t="s">
        <v>798</v>
      </c>
      <c r="D365" s="441">
        <v>360000</v>
      </c>
      <c r="E365" s="1305">
        <v>450000</v>
      </c>
    </row>
    <row r="366" spans="1:5" x14ac:dyDescent="0.2">
      <c r="A366" s="493" t="s">
        <v>133</v>
      </c>
      <c r="B366" s="240" t="s">
        <v>1657</v>
      </c>
      <c r="C366" s="377" t="s">
        <v>799</v>
      </c>
      <c r="D366" s="378">
        <f>SUM(D364:D365)</f>
        <v>380000</v>
      </c>
      <c r="E366" s="547">
        <f>SUM(E364:E365)</f>
        <v>470000</v>
      </c>
    </row>
    <row r="367" spans="1:5" x14ac:dyDescent="0.2">
      <c r="A367" s="1304" t="s">
        <v>135</v>
      </c>
      <c r="B367" s="9" t="s">
        <v>800</v>
      </c>
      <c r="C367" s="29" t="s">
        <v>801</v>
      </c>
      <c r="D367" s="441">
        <v>5000000</v>
      </c>
      <c r="E367" s="1305">
        <v>5000000</v>
      </c>
    </row>
    <row r="368" spans="1:5" x14ac:dyDescent="0.2">
      <c r="A368" s="1304" t="s">
        <v>137</v>
      </c>
      <c r="B368" s="9" t="s">
        <v>802</v>
      </c>
      <c r="C368" s="29" t="s">
        <v>803</v>
      </c>
      <c r="D368" s="441"/>
      <c r="E368" s="1305"/>
    </row>
    <row r="369" spans="1:5" x14ac:dyDescent="0.2">
      <c r="A369" s="1304" t="s">
        <v>142</v>
      </c>
      <c r="B369" s="9" t="s">
        <v>1659</v>
      </c>
      <c r="C369" s="29" t="s">
        <v>804</v>
      </c>
      <c r="D369" s="441">
        <v>250000</v>
      </c>
      <c r="E369" s="1314">
        <v>3000000</v>
      </c>
    </row>
    <row r="370" spans="1:5" ht="25.5" hidden="1" x14ac:dyDescent="0.2">
      <c r="A370" s="1306" t="s">
        <v>144</v>
      </c>
      <c r="B370" s="444" t="s">
        <v>805</v>
      </c>
      <c r="C370" s="445" t="s">
        <v>806</v>
      </c>
      <c r="D370" s="446"/>
      <c r="E370" s="1315"/>
    </row>
    <row r="371" spans="1:5" x14ac:dyDescent="0.2">
      <c r="A371" s="1304" t="s">
        <v>146</v>
      </c>
      <c r="B371" s="9" t="s">
        <v>807</v>
      </c>
      <c r="C371" s="29" t="s">
        <v>808</v>
      </c>
      <c r="D371" s="441">
        <v>120000</v>
      </c>
      <c r="E371" s="1305">
        <v>300000</v>
      </c>
    </row>
    <row r="372" spans="1:5" x14ac:dyDescent="0.2">
      <c r="A372" s="1304" t="s">
        <v>148</v>
      </c>
      <c r="B372" s="9" t="s">
        <v>1658</v>
      </c>
      <c r="C372" s="29" t="s">
        <v>809</v>
      </c>
      <c r="D372" s="441"/>
      <c r="E372" s="1314"/>
    </row>
    <row r="373" spans="1:5" hidden="1" x14ac:dyDescent="0.2">
      <c r="A373" s="1306" t="s">
        <v>150</v>
      </c>
      <c r="B373" s="444" t="s">
        <v>810</v>
      </c>
      <c r="C373" s="28" t="s">
        <v>811</v>
      </c>
      <c r="D373" s="11"/>
      <c r="E373" s="1279"/>
    </row>
    <row r="374" spans="1:5" x14ac:dyDescent="0.2">
      <c r="A374" s="1304" t="s">
        <v>812</v>
      </c>
      <c r="B374" s="9" t="s">
        <v>813</v>
      </c>
      <c r="C374" s="29" t="s">
        <v>814</v>
      </c>
      <c r="D374" s="441">
        <v>300000</v>
      </c>
      <c r="E374" s="1305">
        <v>300000</v>
      </c>
    </row>
    <row r="375" spans="1:5" x14ac:dyDescent="0.2">
      <c r="A375" s="1304" t="s">
        <v>154</v>
      </c>
      <c r="B375" s="9" t="s">
        <v>815</v>
      </c>
      <c r="C375" s="29" t="s">
        <v>816</v>
      </c>
      <c r="D375" s="441">
        <v>15350000</v>
      </c>
      <c r="E375" s="1305">
        <v>16000000</v>
      </c>
    </row>
    <row r="376" spans="1:5" x14ac:dyDescent="0.2">
      <c r="A376" s="493">
        <v>45</v>
      </c>
      <c r="B376" s="240" t="s">
        <v>1464</v>
      </c>
      <c r="C376" s="377" t="s">
        <v>817</v>
      </c>
      <c r="D376" s="378">
        <f>SUM(D367:D375)</f>
        <v>21020000</v>
      </c>
      <c r="E376" s="547">
        <f>SUM(E367:E375)</f>
        <v>24600000</v>
      </c>
    </row>
    <row r="377" spans="1:5" x14ac:dyDescent="0.2">
      <c r="A377" s="1304">
        <v>46</v>
      </c>
      <c r="B377" s="9" t="s">
        <v>818</v>
      </c>
      <c r="C377" s="29" t="s">
        <v>819</v>
      </c>
      <c r="D377" s="441">
        <v>120000</v>
      </c>
      <c r="E377" s="1305">
        <v>120000</v>
      </c>
    </row>
    <row r="378" spans="1:5" x14ac:dyDescent="0.2">
      <c r="A378" s="1304">
        <v>47</v>
      </c>
      <c r="B378" s="9" t="s">
        <v>820</v>
      </c>
      <c r="C378" s="29" t="s">
        <v>821</v>
      </c>
      <c r="D378" s="441">
        <v>600000</v>
      </c>
      <c r="E378" s="1305">
        <v>800000</v>
      </c>
    </row>
    <row r="379" spans="1:5" x14ac:dyDescent="0.2">
      <c r="A379" s="493">
        <v>48</v>
      </c>
      <c r="B379" s="240" t="s">
        <v>1688</v>
      </c>
      <c r="C379" s="377" t="s">
        <v>822</v>
      </c>
      <c r="D379" s="378">
        <f>SUM(D377:D378)</f>
        <v>720000</v>
      </c>
      <c r="E379" s="547">
        <f>SUM(E377:E378)</f>
        <v>920000</v>
      </c>
    </row>
    <row r="380" spans="1:5" x14ac:dyDescent="0.2">
      <c r="A380" s="1304">
        <v>49</v>
      </c>
      <c r="B380" s="9" t="s">
        <v>823</v>
      </c>
      <c r="C380" s="29" t="s">
        <v>824</v>
      </c>
      <c r="D380" s="482"/>
      <c r="E380" s="1305">
        <v>5000000</v>
      </c>
    </row>
    <row r="381" spans="1:5" x14ac:dyDescent="0.2">
      <c r="A381" s="1304">
        <v>50</v>
      </c>
      <c r="B381" s="9" t="s">
        <v>825</v>
      </c>
      <c r="C381" s="29" t="s">
        <v>826</v>
      </c>
      <c r="D381" s="482"/>
      <c r="E381" s="1305"/>
    </row>
    <row r="382" spans="1:5" x14ac:dyDescent="0.2">
      <c r="A382" s="1304">
        <v>51</v>
      </c>
      <c r="B382" s="9" t="s">
        <v>1660</v>
      </c>
      <c r="C382" s="29" t="s">
        <v>827</v>
      </c>
      <c r="D382" s="441"/>
      <c r="E382" s="1361"/>
    </row>
    <row r="383" spans="1:5" hidden="1" x14ac:dyDescent="0.2">
      <c r="A383" s="1306">
        <v>52</v>
      </c>
      <c r="B383" s="448" t="s">
        <v>810</v>
      </c>
      <c r="C383" s="28" t="s">
        <v>828</v>
      </c>
      <c r="D383" s="11"/>
      <c r="E383" s="1279"/>
    </row>
    <row r="384" spans="1:5" hidden="1" x14ac:dyDescent="0.2">
      <c r="A384" s="1306">
        <v>53</v>
      </c>
      <c r="B384" s="448" t="s">
        <v>829</v>
      </c>
      <c r="C384" s="28" t="s">
        <v>828</v>
      </c>
      <c r="D384" s="11"/>
      <c r="E384" s="1279"/>
    </row>
    <row r="385" spans="1:5" x14ac:dyDescent="0.2">
      <c r="A385" s="1304">
        <v>54</v>
      </c>
      <c r="B385" s="9" t="s">
        <v>1661</v>
      </c>
      <c r="C385" s="29" t="s">
        <v>830</v>
      </c>
      <c r="D385" s="441"/>
      <c r="E385" s="1361"/>
    </row>
    <row r="386" spans="1:5" hidden="1" x14ac:dyDescent="0.2">
      <c r="A386" s="1306">
        <v>55</v>
      </c>
      <c r="B386" s="448" t="s">
        <v>831</v>
      </c>
      <c r="C386" s="28" t="s">
        <v>832</v>
      </c>
      <c r="D386" s="443"/>
      <c r="E386" s="1279"/>
    </row>
    <row r="387" spans="1:5" hidden="1" x14ac:dyDescent="0.2">
      <c r="A387" s="1306">
        <v>56</v>
      </c>
      <c r="B387" s="448" t="s">
        <v>833</v>
      </c>
      <c r="C387" s="28" t="s">
        <v>834</v>
      </c>
      <c r="D387" s="443"/>
      <c r="E387" s="1279"/>
    </row>
    <row r="388" spans="1:5" hidden="1" x14ac:dyDescent="0.2">
      <c r="A388" s="1306">
        <v>57</v>
      </c>
      <c r="B388" s="448" t="s">
        <v>835</v>
      </c>
      <c r="C388" s="28" t="s">
        <v>836</v>
      </c>
      <c r="D388" s="443"/>
      <c r="E388" s="1279"/>
    </row>
    <row r="389" spans="1:5" x14ac:dyDescent="0.2">
      <c r="A389" s="1304">
        <v>58</v>
      </c>
      <c r="B389" s="9" t="s">
        <v>837</v>
      </c>
      <c r="C389" s="29" t="s">
        <v>838</v>
      </c>
      <c r="D389" s="441">
        <v>50000</v>
      </c>
      <c r="E389" s="1305">
        <v>300000</v>
      </c>
    </row>
    <row r="390" spans="1:5" x14ac:dyDescent="0.2">
      <c r="A390" s="493">
        <v>59</v>
      </c>
      <c r="B390" s="240" t="s">
        <v>1466</v>
      </c>
      <c r="C390" s="377" t="s">
        <v>839</v>
      </c>
      <c r="D390" s="378">
        <f>SUM(D380,D381,D382,D385,D389)</f>
        <v>50000</v>
      </c>
      <c r="E390" s="547">
        <f>SUM(E380,E381,E382,E385,E389)</f>
        <v>5300000</v>
      </c>
    </row>
    <row r="391" spans="1:5" ht="26.25" customHeight="1" thickBot="1" x14ac:dyDescent="0.25">
      <c r="A391" s="550">
        <v>60</v>
      </c>
      <c r="B391" s="501" t="s">
        <v>1689</v>
      </c>
      <c r="C391" s="501" t="s">
        <v>840</v>
      </c>
      <c r="D391" s="502">
        <f>SUM(D363+D366+D376+D390+D379)</f>
        <v>34620000</v>
      </c>
      <c r="E391" s="503">
        <f>SUM(E363+E366+E376+E390+E379)</f>
        <v>35790000</v>
      </c>
    </row>
    <row r="392" spans="1:5" s="260" customFormat="1" ht="14.25" thickTop="1" thickBot="1" x14ac:dyDescent="0.25">
      <c r="A392" s="175"/>
      <c r="B392" s="270"/>
      <c r="C392" s="177"/>
      <c r="D392" s="271"/>
      <c r="E392" s="278"/>
    </row>
    <row r="393" spans="1:5" ht="13.5" thickTop="1" x14ac:dyDescent="0.2">
      <c r="A393" s="488">
        <v>61</v>
      </c>
      <c r="B393" s="528" t="s">
        <v>841</v>
      </c>
      <c r="C393" s="529" t="s">
        <v>842</v>
      </c>
      <c r="D393" s="530"/>
      <c r="E393" s="531"/>
    </row>
    <row r="394" spans="1:5" x14ac:dyDescent="0.2">
      <c r="A394" s="493">
        <v>62</v>
      </c>
      <c r="B394" s="399" t="s">
        <v>1662</v>
      </c>
      <c r="C394" s="453" t="s">
        <v>843</v>
      </c>
      <c r="D394" s="450"/>
      <c r="E394" s="532"/>
    </row>
    <row r="395" spans="1:5" hidden="1" x14ac:dyDescent="0.2">
      <c r="A395" s="495">
        <v>63</v>
      </c>
      <c r="B395" s="451" t="s">
        <v>844</v>
      </c>
      <c r="C395" s="511" t="s">
        <v>845</v>
      </c>
      <c r="D395" s="452"/>
      <c r="E395" s="496"/>
    </row>
    <row r="396" spans="1:5" hidden="1" x14ac:dyDescent="0.2">
      <c r="A396" s="495">
        <v>64</v>
      </c>
      <c r="B396" s="451" t="s">
        <v>846</v>
      </c>
      <c r="C396" s="511" t="s">
        <v>847</v>
      </c>
      <c r="D396" s="452"/>
      <c r="E396" s="496"/>
    </row>
    <row r="397" spans="1:5" hidden="1" x14ac:dyDescent="0.2">
      <c r="A397" s="495">
        <v>65</v>
      </c>
      <c r="B397" s="451" t="s">
        <v>848</v>
      </c>
      <c r="C397" s="511" t="s">
        <v>849</v>
      </c>
      <c r="D397" s="452"/>
      <c r="E397" s="496"/>
    </row>
    <row r="398" spans="1:5" hidden="1" x14ac:dyDescent="0.2">
      <c r="A398" s="495">
        <v>66</v>
      </c>
      <c r="B398" s="451" t="s">
        <v>850</v>
      </c>
      <c r="C398" s="511" t="s">
        <v>851</v>
      </c>
      <c r="D398" s="452"/>
      <c r="E398" s="496"/>
    </row>
    <row r="399" spans="1:5" hidden="1" x14ac:dyDescent="0.2">
      <c r="A399" s="495">
        <v>67</v>
      </c>
      <c r="B399" s="451" t="s">
        <v>852</v>
      </c>
      <c r="C399" s="511" t="s">
        <v>853</v>
      </c>
      <c r="D399" s="452"/>
      <c r="E399" s="496"/>
    </row>
    <row r="400" spans="1:5" hidden="1" x14ac:dyDescent="0.2">
      <c r="A400" s="495">
        <v>68</v>
      </c>
      <c r="B400" s="451" t="s">
        <v>854</v>
      </c>
      <c r="C400" s="511" t="s">
        <v>855</v>
      </c>
      <c r="D400" s="452"/>
      <c r="E400" s="496"/>
    </row>
    <row r="401" spans="1:5" hidden="1" x14ac:dyDescent="0.2">
      <c r="A401" s="495">
        <v>69</v>
      </c>
      <c r="B401" s="451" t="s">
        <v>856</v>
      </c>
      <c r="C401" s="511" t="s">
        <v>857</v>
      </c>
      <c r="D401" s="452"/>
      <c r="E401" s="496"/>
    </row>
    <row r="402" spans="1:5" hidden="1" x14ac:dyDescent="0.2">
      <c r="A402" s="495">
        <v>70</v>
      </c>
      <c r="B402" s="451" t="s">
        <v>858</v>
      </c>
      <c r="C402" s="511" t="s">
        <v>859</v>
      </c>
      <c r="D402" s="452"/>
      <c r="E402" s="496"/>
    </row>
    <row r="403" spans="1:5" ht="25.5" hidden="1" x14ac:dyDescent="0.2">
      <c r="A403" s="495">
        <v>71</v>
      </c>
      <c r="B403" s="451" t="s">
        <v>860</v>
      </c>
      <c r="C403" s="511" t="s">
        <v>861</v>
      </c>
      <c r="D403" s="452"/>
      <c r="E403" s="496"/>
    </row>
    <row r="404" spans="1:5" hidden="1" x14ac:dyDescent="0.2">
      <c r="A404" s="495">
        <v>72</v>
      </c>
      <c r="B404" s="451" t="s">
        <v>862</v>
      </c>
      <c r="C404" s="511" t="s">
        <v>863</v>
      </c>
      <c r="D404" s="452"/>
      <c r="E404" s="496"/>
    </row>
    <row r="405" spans="1:5" hidden="1" x14ac:dyDescent="0.2">
      <c r="A405" s="495">
        <v>73</v>
      </c>
      <c r="B405" s="451" t="s">
        <v>864</v>
      </c>
      <c r="C405" s="511" t="s">
        <v>865</v>
      </c>
      <c r="D405" s="343"/>
      <c r="E405" s="496"/>
    </row>
    <row r="406" spans="1:5" x14ac:dyDescent="0.2">
      <c r="A406" s="493">
        <v>74</v>
      </c>
      <c r="B406" s="399" t="s">
        <v>866</v>
      </c>
      <c r="C406" s="377" t="s">
        <v>867</v>
      </c>
      <c r="D406" s="238"/>
      <c r="E406" s="515"/>
    </row>
    <row r="407" spans="1:5" x14ac:dyDescent="0.2">
      <c r="A407" s="493">
        <v>75</v>
      </c>
      <c r="B407" s="399" t="s">
        <v>1497</v>
      </c>
      <c r="C407" s="453" t="s">
        <v>869</v>
      </c>
      <c r="D407" s="450"/>
      <c r="E407" s="532"/>
    </row>
    <row r="408" spans="1:5" hidden="1" x14ac:dyDescent="0.2">
      <c r="A408" s="495">
        <v>76</v>
      </c>
      <c r="B408" s="379" t="s">
        <v>870</v>
      </c>
      <c r="C408" s="511" t="s">
        <v>871</v>
      </c>
      <c r="D408" s="343"/>
      <c r="E408" s="496"/>
    </row>
    <row r="409" spans="1:5" hidden="1" x14ac:dyDescent="0.2">
      <c r="A409" s="495">
        <v>77</v>
      </c>
      <c r="B409" s="451" t="s">
        <v>872</v>
      </c>
      <c r="C409" s="511" t="s">
        <v>873</v>
      </c>
      <c r="D409" s="343"/>
      <c r="E409" s="496"/>
    </row>
    <row r="410" spans="1:5" hidden="1" x14ac:dyDescent="0.2">
      <c r="A410" s="495">
        <v>78</v>
      </c>
      <c r="B410" s="451" t="s">
        <v>874</v>
      </c>
      <c r="C410" s="511" t="s">
        <v>875</v>
      </c>
      <c r="D410" s="343"/>
      <c r="E410" s="496"/>
    </row>
    <row r="411" spans="1:5" hidden="1" x14ac:dyDescent="0.2">
      <c r="A411" s="495">
        <v>79</v>
      </c>
      <c r="B411" s="451" t="s">
        <v>876</v>
      </c>
      <c r="C411" s="511" t="s">
        <v>877</v>
      </c>
      <c r="D411" s="343"/>
      <c r="E411" s="496"/>
    </row>
    <row r="412" spans="1:5" ht="25.5" hidden="1" x14ac:dyDescent="0.2">
      <c r="A412" s="495">
        <v>80</v>
      </c>
      <c r="B412" s="451" t="s">
        <v>878</v>
      </c>
      <c r="C412" s="511" t="s">
        <v>879</v>
      </c>
      <c r="D412" s="343"/>
      <c r="E412" s="496"/>
    </row>
    <row r="413" spans="1:5" ht="25.5" hidden="1" x14ac:dyDescent="0.2">
      <c r="A413" s="495">
        <v>81</v>
      </c>
      <c r="B413" s="451" t="s">
        <v>880</v>
      </c>
      <c r="C413" s="511" t="s">
        <v>881</v>
      </c>
      <c r="D413" s="343"/>
      <c r="E413" s="496"/>
    </row>
    <row r="414" spans="1:5" hidden="1" x14ac:dyDescent="0.2">
      <c r="A414" s="495">
        <v>82</v>
      </c>
      <c r="B414" s="451" t="s">
        <v>882</v>
      </c>
      <c r="C414" s="511" t="s">
        <v>883</v>
      </c>
      <c r="D414" s="343"/>
      <c r="E414" s="496"/>
    </row>
    <row r="415" spans="1:5" hidden="1" x14ac:dyDescent="0.2">
      <c r="A415" s="495">
        <v>83</v>
      </c>
      <c r="B415" s="451" t="s">
        <v>884</v>
      </c>
      <c r="C415" s="511" t="s">
        <v>885</v>
      </c>
      <c r="D415" s="343"/>
      <c r="E415" s="496"/>
    </row>
    <row r="416" spans="1:5" ht="25.5" hidden="1" x14ac:dyDescent="0.2">
      <c r="A416" s="495">
        <v>84</v>
      </c>
      <c r="B416" s="451" t="s">
        <v>886</v>
      </c>
      <c r="C416" s="511" t="s">
        <v>887</v>
      </c>
      <c r="D416" s="343"/>
      <c r="E416" s="496"/>
    </row>
    <row r="417" spans="1:5" x14ac:dyDescent="0.2">
      <c r="A417" s="493">
        <v>85</v>
      </c>
      <c r="B417" s="399" t="s">
        <v>1641</v>
      </c>
      <c r="C417" s="453" t="s">
        <v>888</v>
      </c>
      <c r="D417" s="450"/>
      <c r="E417" s="532"/>
    </row>
    <row r="418" spans="1:5" ht="51" hidden="1" x14ac:dyDescent="0.2">
      <c r="A418" s="495">
        <v>86</v>
      </c>
      <c r="B418" s="451" t="s">
        <v>889</v>
      </c>
      <c r="C418" s="511" t="s">
        <v>890</v>
      </c>
      <c r="D418" s="343"/>
      <c r="E418" s="496"/>
    </row>
    <row r="419" spans="1:5" ht="25.5" hidden="1" x14ac:dyDescent="0.2">
      <c r="A419" s="495">
        <v>87</v>
      </c>
      <c r="B419" s="451" t="s">
        <v>891</v>
      </c>
      <c r="C419" s="511" t="s">
        <v>892</v>
      </c>
      <c r="D419" s="343"/>
      <c r="E419" s="496"/>
    </row>
    <row r="420" spans="1:5" hidden="1" x14ac:dyDescent="0.2">
      <c r="A420" s="495">
        <v>88</v>
      </c>
      <c r="B420" s="451" t="s">
        <v>893</v>
      </c>
      <c r="C420" s="511" t="s">
        <v>894</v>
      </c>
      <c r="D420" s="343"/>
      <c r="E420" s="496"/>
    </row>
    <row r="421" spans="1:5" hidden="1" x14ac:dyDescent="0.2">
      <c r="A421" s="495">
        <v>89</v>
      </c>
      <c r="B421" s="451" t="s">
        <v>895</v>
      </c>
      <c r="C421" s="511" t="s">
        <v>896</v>
      </c>
      <c r="D421" s="343"/>
      <c r="E421" s="496"/>
    </row>
    <row r="422" spans="1:5" hidden="1" x14ac:dyDescent="0.2">
      <c r="A422" s="495">
        <v>90</v>
      </c>
      <c r="B422" s="451" t="s">
        <v>897</v>
      </c>
      <c r="C422" s="511" t="s">
        <v>898</v>
      </c>
      <c r="D422" s="343"/>
      <c r="E422" s="496"/>
    </row>
    <row r="423" spans="1:5" ht="25.5" hidden="1" x14ac:dyDescent="0.2">
      <c r="A423" s="495">
        <v>91</v>
      </c>
      <c r="B423" s="451" t="s">
        <v>899</v>
      </c>
      <c r="C423" s="511" t="s">
        <v>900</v>
      </c>
      <c r="D423" s="343"/>
      <c r="E423" s="496"/>
    </row>
    <row r="424" spans="1:5" hidden="1" x14ac:dyDescent="0.2">
      <c r="A424" s="495">
        <v>92</v>
      </c>
      <c r="B424" s="451" t="s">
        <v>901</v>
      </c>
      <c r="C424" s="511" t="s">
        <v>902</v>
      </c>
      <c r="D424" s="343"/>
      <c r="E424" s="496"/>
    </row>
    <row r="425" spans="1:5" hidden="1" x14ac:dyDescent="0.2">
      <c r="A425" s="495">
        <v>93</v>
      </c>
      <c r="B425" s="451" t="s">
        <v>903</v>
      </c>
      <c r="C425" s="511" t="s">
        <v>904</v>
      </c>
      <c r="D425" s="343"/>
      <c r="E425" s="496"/>
    </row>
    <row r="426" spans="1:5" hidden="1" x14ac:dyDescent="0.2">
      <c r="A426" s="495">
        <v>94</v>
      </c>
      <c r="B426" s="451" t="s">
        <v>905</v>
      </c>
      <c r="C426" s="511" t="s">
        <v>906</v>
      </c>
      <c r="D426" s="343"/>
      <c r="E426" s="496"/>
    </row>
    <row r="427" spans="1:5" x14ac:dyDescent="0.2">
      <c r="A427" s="493">
        <v>95</v>
      </c>
      <c r="B427" s="399" t="s">
        <v>1499</v>
      </c>
      <c r="C427" s="453" t="s">
        <v>907</v>
      </c>
      <c r="D427" s="450"/>
      <c r="E427" s="532"/>
    </row>
    <row r="428" spans="1:5" hidden="1" x14ac:dyDescent="0.2">
      <c r="A428" s="495">
        <v>96</v>
      </c>
      <c r="B428" s="401" t="s">
        <v>908</v>
      </c>
      <c r="C428" s="511" t="s">
        <v>909</v>
      </c>
      <c r="D428" s="343"/>
      <c r="E428" s="496"/>
    </row>
    <row r="429" spans="1:5" hidden="1" x14ac:dyDescent="0.2">
      <c r="A429" s="495">
        <v>97</v>
      </c>
      <c r="B429" s="401" t="s">
        <v>910</v>
      </c>
      <c r="C429" s="511" t="s">
        <v>911</v>
      </c>
      <c r="D429" s="343"/>
      <c r="E429" s="496"/>
    </row>
    <row r="430" spans="1:5" hidden="1" x14ac:dyDescent="0.2">
      <c r="A430" s="495">
        <v>98</v>
      </c>
      <c r="B430" s="401" t="s">
        <v>912</v>
      </c>
      <c r="C430" s="511" t="s">
        <v>913</v>
      </c>
      <c r="D430" s="343"/>
      <c r="E430" s="496"/>
    </row>
    <row r="431" spans="1:5" hidden="1" x14ac:dyDescent="0.2">
      <c r="A431" s="495">
        <v>99</v>
      </c>
      <c r="B431" s="401" t="s">
        <v>914</v>
      </c>
      <c r="C431" s="511" t="s">
        <v>915</v>
      </c>
      <c r="D431" s="343"/>
      <c r="E431" s="496"/>
    </row>
    <row r="432" spans="1:5" ht="25.5" hidden="1" x14ac:dyDescent="0.2">
      <c r="A432" s="495">
        <v>100</v>
      </c>
      <c r="B432" s="401" t="s">
        <v>916</v>
      </c>
      <c r="C432" s="511" t="s">
        <v>917</v>
      </c>
      <c r="D432" s="343"/>
      <c r="E432" s="496"/>
    </row>
    <row r="433" spans="1:5" ht="25.5" hidden="1" x14ac:dyDescent="0.2">
      <c r="A433" s="495">
        <v>101</v>
      </c>
      <c r="B433" s="401" t="s">
        <v>918</v>
      </c>
      <c r="C433" s="511" t="s">
        <v>919</v>
      </c>
      <c r="D433" s="343"/>
      <c r="E433" s="496"/>
    </row>
    <row r="434" spans="1:5" x14ac:dyDescent="0.2">
      <c r="A434" s="493">
        <v>102</v>
      </c>
      <c r="B434" s="399" t="s">
        <v>1642</v>
      </c>
      <c r="C434" s="377" t="s">
        <v>920</v>
      </c>
      <c r="D434" s="454"/>
      <c r="E434" s="1316"/>
    </row>
    <row r="435" spans="1:5" hidden="1" x14ac:dyDescent="0.2">
      <c r="A435" s="495">
        <v>103</v>
      </c>
      <c r="B435" s="451" t="s">
        <v>921</v>
      </c>
      <c r="C435" s="511" t="s">
        <v>922</v>
      </c>
      <c r="D435" s="343"/>
      <c r="E435" s="496"/>
    </row>
    <row r="436" spans="1:5" hidden="1" x14ac:dyDescent="0.2">
      <c r="A436" s="495">
        <v>104</v>
      </c>
      <c r="B436" s="451" t="s">
        <v>923</v>
      </c>
      <c r="C436" s="511" t="s">
        <v>924</v>
      </c>
      <c r="D436" s="343"/>
      <c r="E436" s="496"/>
    </row>
    <row r="437" spans="1:5" x14ac:dyDescent="0.2">
      <c r="A437" s="493">
        <v>105</v>
      </c>
      <c r="B437" s="399" t="s">
        <v>1669</v>
      </c>
      <c r="C437" s="453" t="s">
        <v>925</v>
      </c>
      <c r="D437" s="450"/>
      <c r="E437" s="532"/>
    </row>
    <row r="438" spans="1:5" hidden="1" x14ac:dyDescent="0.2">
      <c r="A438" s="495">
        <v>106</v>
      </c>
      <c r="B438" s="451" t="s">
        <v>926</v>
      </c>
      <c r="C438" s="511" t="s">
        <v>927</v>
      </c>
      <c r="D438" s="343"/>
      <c r="E438" s="496"/>
    </row>
    <row r="439" spans="1:5" hidden="1" x14ac:dyDescent="0.2">
      <c r="A439" s="495">
        <v>107</v>
      </c>
      <c r="B439" s="451" t="s">
        <v>928</v>
      </c>
      <c r="C439" s="511" t="s">
        <v>929</v>
      </c>
      <c r="D439" s="343"/>
      <c r="E439" s="496"/>
    </row>
    <row r="440" spans="1:5" hidden="1" x14ac:dyDescent="0.2">
      <c r="A440" s="495">
        <v>108</v>
      </c>
      <c r="B440" s="451" t="s">
        <v>930</v>
      </c>
      <c r="C440" s="511" t="s">
        <v>931</v>
      </c>
      <c r="D440" s="343"/>
      <c r="E440" s="496"/>
    </row>
    <row r="441" spans="1:5" hidden="1" x14ac:dyDescent="0.2">
      <c r="A441" s="495">
        <v>109</v>
      </c>
      <c r="B441" s="451" t="s">
        <v>932</v>
      </c>
      <c r="C441" s="511" t="s">
        <v>933</v>
      </c>
      <c r="D441" s="343"/>
      <c r="E441" s="496"/>
    </row>
    <row r="442" spans="1:5" hidden="1" x14ac:dyDescent="0.2">
      <c r="A442" s="495">
        <v>110</v>
      </c>
      <c r="B442" s="451" t="s">
        <v>934</v>
      </c>
      <c r="C442" s="511" t="s">
        <v>935</v>
      </c>
      <c r="D442" s="343"/>
      <c r="E442" s="496"/>
    </row>
    <row r="443" spans="1:5" ht="25.5" hidden="1" x14ac:dyDescent="0.2">
      <c r="A443" s="495">
        <v>111</v>
      </c>
      <c r="B443" s="451" t="s">
        <v>936</v>
      </c>
      <c r="C443" s="511" t="s">
        <v>937</v>
      </c>
      <c r="D443" s="343"/>
      <c r="E443" s="496"/>
    </row>
    <row r="444" spans="1:5" ht="25.5" hidden="1" x14ac:dyDescent="0.2">
      <c r="A444" s="495">
        <v>112</v>
      </c>
      <c r="B444" s="451" t="s">
        <v>938</v>
      </c>
      <c r="C444" s="511" t="s">
        <v>939</v>
      </c>
      <c r="D444" s="343"/>
      <c r="E444" s="496"/>
    </row>
    <row r="445" spans="1:5" ht="25.5" hidden="1" x14ac:dyDescent="0.2">
      <c r="A445" s="495">
        <v>113</v>
      </c>
      <c r="B445" s="451" t="s">
        <v>940</v>
      </c>
      <c r="C445" s="511" t="s">
        <v>941</v>
      </c>
      <c r="D445" s="343"/>
      <c r="E445" s="496"/>
    </row>
    <row r="446" spans="1:5" ht="25.5" hidden="1" x14ac:dyDescent="0.2">
      <c r="A446" s="495">
        <v>114</v>
      </c>
      <c r="B446" s="451" t="s">
        <v>942</v>
      </c>
      <c r="C446" s="511" t="s">
        <v>943</v>
      </c>
      <c r="D446" s="343"/>
      <c r="E446" s="496"/>
    </row>
    <row r="447" spans="1:5" ht="25.5" hidden="1" x14ac:dyDescent="0.2">
      <c r="A447" s="495">
        <v>115</v>
      </c>
      <c r="B447" s="451" t="s">
        <v>944</v>
      </c>
      <c r="C447" s="511" t="s">
        <v>945</v>
      </c>
      <c r="D447" s="343"/>
      <c r="E447" s="496"/>
    </row>
    <row r="448" spans="1:5" hidden="1" x14ac:dyDescent="0.2">
      <c r="A448" s="495">
        <v>116</v>
      </c>
      <c r="B448" s="451" t="s">
        <v>946</v>
      </c>
      <c r="C448" s="511" t="s">
        <v>947</v>
      </c>
      <c r="D448" s="343"/>
      <c r="E448" s="496"/>
    </row>
    <row r="449" spans="1:5" hidden="1" x14ac:dyDescent="0.2">
      <c r="A449" s="495">
        <v>117</v>
      </c>
      <c r="B449" s="451" t="s">
        <v>948</v>
      </c>
      <c r="C449" s="511" t="s">
        <v>949</v>
      </c>
      <c r="D449" s="343"/>
      <c r="E449" s="496"/>
    </row>
    <row r="450" spans="1:5" hidden="1" x14ac:dyDescent="0.2">
      <c r="A450" s="495">
        <v>118</v>
      </c>
      <c r="B450" s="451" t="s">
        <v>950</v>
      </c>
      <c r="C450" s="511" t="s">
        <v>951</v>
      </c>
      <c r="D450" s="343"/>
      <c r="E450" s="496"/>
    </row>
    <row r="451" spans="1:5" hidden="1" x14ac:dyDescent="0.2">
      <c r="A451" s="495">
        <v>119</v>
      </c>
      <c r="B451" s="451" t="s">
        <v>952</v>
      </c>
      <c r="C451" s="511" t="s">
        <v>953</v>
      </c>
      <c r="D451" s="343"/>
      <c r="E451" s="496"/>
    </row>
    <row r="452" spans="1:5" hidden="1" x14ac:dyDescent="0.2">
      <c r="A452" s="495">
        <v>120</v>
      </c>
      <c r="B452" s="451" t="s">
        <v>954</v>
      </c>
      <c r="C452" s="511" t="s">
        <v>955</v>
      </c>
      <c r="D452" s="343"/>
      <c r="E452" s="496"/>
    </row>
    <row r="453" spans="1:5" hidden="1" x14ac:dyDescent="0.2">
      <c r="A453" s="495">
        <v>121</v>
      </c>
      <c r="B453" s="451" t="s">
        <v>956</v>
      </c>
      <c r="C453" s="511" t="s">
        <v>957</v>
      </c>
      <c r="D453" s="343"/>
      <c r="E453" s="496"/>
    </row>
    <row r="454" spans="1:5" hidden="1" x14ac:dyDescent="0.2">
      <c r="A454" s="495">
        <v>122</v>
      </c>
      <c r="B454" s="451" t="s">
        <v>958</v>
      </c>
      <c r="C454" s="511" t="s">
        <v>959</v>
      </c>
      <c r="D454" s="343"/>
      <c r="E454" s="496"/>
    </row>
    <row r="455" spans="1:5" ht="25.5" hidden="1" x14ac:dyDescent="0.2">
      <c r="A455" s="495">
        <v>123</v>
      </c>
      <c r="B455" s="451" t="s">
        <v>960</v>
      </c>
      <c r="C455" s="511" t="s">
        <v>961</v>
      </c>
      <c r="D455" s="343"/>
      <c r="E455" s="496"/>
    </row>
    <row r="456" spans="1:5" ht="25.5" hidden="1" x14ac:dyDescent="0.2">
      <c r="A456" s="495">
        <v>124</v>
      </c>
      <c r="B456" s="451" t="s">
        <v>962</v>
      </c>
      <c r="C456" s="511" t="s">
        <v>963</v>
      </c>
      <c r="D456" s="343"/>
      <c r="E456" s="496"/>
    </row>
    <row r="457" spans="1:5" hidden="1" x14ac:dyDescent="0.2">
      <c r="A457" s="495">
        <v>125</v>
      </c>
      <c r="B457" s="451" t="s">
        <v>964</v>
      </c>
      <c r="C457" s="511" t="s">
        <v>965</v>
      </c>
      <c r="D457" s="343"/>
      <c r="E457" s="496"/>
    </row>
    <row r="458" spans="1:5" ht="25.5" hidden="1" x14ac:dyDescent="0.2">
      <c r="A458" s="495">
        <v>126</v>
      </c>
      <c r="B458" s="451" t="s">
        <v>966</v>
      </c>
      <c r="C458" s="511" t="s">
        <v>967</v>
      </c>
      <c r="D458" s="343"/>
      <c r="E458" s="496"/>
    </row>
    <row r="459" spans="1:5" ht="25.5" hidden="1" x14ac:dyDescent="0.2">
      <c r="A459" s="495">
        <v>127</v>
      </c>
      <c r="B459" s="451" t="s">
        <v>968</v>
      </c>
      <c r="C459" s="511" t="s">
        <v>969</v>
      </c>
      <c r="D459" s="343"/>
      <c r="E459" s="496"/>
    </row>
    <row r="460" spans="1:5" ht="25.5" hidden="1" x14ac:dyDescent="0.2">
      <c r="A460" s="495">
        <v>128</v>
      </c>
      <c r="B460" s="451" t="s">
        <v>970</v>
      </c>
      <c r="C460" s="511" t="s">
        <v>971</v>
      </c>
      <c r="D460" s="343"/>
      <c r="E460" s="496"/>
    </row>
    <row r="461" spans="1:5" hidden="1" x14ac:dyDescent="0.2">
      <c r="A461" s="495">
        <v>129</v>
      </c>
      <c r="B461" s="451" t="s">
        <v>972</v>
      </c>
      <c r="C461" s="511" t="s">
        <v>973</v>
      </c>
      <c r="D461" s="343"/>
      <c r="E461" s="496"/>
    </row>
    <row r="462" spans="1:5" ht="25.5" hidden="1" x14ac:dyDescent="0.2">
      <c r="A462" s="495">
        <v>130</v>
      </c>
      <c r="B462" s="451" t="s">
        <v>974</v>
      </c>
      <c r="C462" s="511" t="s">
        <v>975</v>
      </c>
      <c r="D462" s="343"/>
      <c r="E462" s="496"/>
    </row>
    <row r="463" spans="1:5" ht="27" customHeight="1" thickBot="1" x14ac:dyDescent="0.25">
      <c r="A463" s="500">
        <v>131</v>
      </c>
      <c r="B463" s="542" t="s">
        <v>1679</v>
      </c>
      <c r="C463" s="501" t="s">
        <v>976</v>
      </c>
      <c r="D463" s="502">
        <f>SUM(D393:D437)</f>
        <v>0</v>
      </c>
      <c r="E463" s="503">
        <f>SUM(E393:E437)</f>
        <v>0</v>
      </c>
    </row>
    <row r="464" spans="1:5" s="260" customFormat="1" ht="14.25" thickTop="1" thickBot="1" x14ac:dyDescent="0.25">
      <c r="A464" s="175"/>
      <c r="B464" s="1362"/>
      <c r="C464" s="177"/>
      <c r="D464" s="271"/>
      <c r="E464" s="279"/>
    </row>
    <row r="465" spans="1:5" ht="13.5" thickTop="1" x14ac:dyDescent="0.2">
      <c r="A465" s="1299">
        <v>132</v>
      </c>
      <c r="B465" s="1317" t="s">
        <v>1640</v>
      </c>
      <c r="C465" s="1301" t="s">
        <v>977</v>
      </c>
      <c r="D465" s="1318"/>
      <c r="E465" s="1303"/>
    </row>
    <row r="466" spans="1:5" hidden="1" x14ac:dyDescent="0.2">
      <c r="A466" s="1306">
        <v>133</v>
      </c>
      <c r="B466" s="15" t="s">
        <v>978</v>
      </c>
      <c r="C466" s="28" t="s">
        <v>977</v>
      </c>
      <c r="D466" s="10"/>
      <c r="E466" s="1279"/>
    </row>
    <row r="467" spans="1:5" hidden="1" x14ac:dyDescent="0.2">
      <c r="A467" s="1304">
        <v>134</v>
      </c>
      <c r="B467" s="16" t="s">
        <v>979</v>
      </c>
      <c r="C467" s="29" t="s">
        <v>980</v>
      </c>
      <c r="D467" s="14"/>
      <c r="E467" s="1305"/>
    </row>
    <row r="468" spans="1:5" hidden="1" x14ac:dyDescent="0.2">
      <c r="A468" s="1304">
        <v>135</v>
      </c>
      <c r="B468" s="16" t="s">
        <v>981</v>
      </c>
      <c r="C468" s="29" t="s">
        <v>982</v>
      </c>
      <c r="D468" s="14"/>
      <c r="E468" s="1305"/>
    </row>
    <row r="469" spans="1:5" hidden="1" x14ac:dyDescent="0.2">
      <c r="A469" s="1304">
        <v>136</v>
      </c>
      <c r="B469" s="16" t="s">
        <v>983</v>
      </c>
      <c r="C469" s="29" t="s">
        <v>984</v>
      </c>
      <c r="D469" s="14"/>
      <c r="E469" s="1305"/>
    </row>
    <row r="470" spans="1:5" x14ac:dyDescent="0.2">
      <c r="A470" s="1304">
        <v>137</v>
      </c>
      <c r="B470" s="13" t="s">
        <v>1639</v>
      </c>
      <c r="C470" s="29" t="s">
        <v>985</v>
      </c>
      <c r="D470" s="18"/>
      <c r="E470" s="1319"/>
    </row>
    <row r="471" spans="1:5" ht="25.5" x14ac:dyDescent="0.2">
      <c r="A471" s="1304">
        <v>138</v>
      </c>
      <c r="B471" s="13" t="s">
        <v>986</v>
      </c>
      <c r="C471" s="29" t="s">
        <v>987</v>
      </c>
      <c r="D471" s="5"/>
      <c r="E471" s="1305"/>
    </row>
    <row r="472" spans="1:5" ht="25.5" x14ac:dyDescent="0.2">
      <c r="A472" s="1304">
        <v>139</v>
      </c>
      <c r="B472" s="13" t="s">
        <v>1638</v>
      </c>
      <c r="C472" s="29" t="s">
        <v>988</v>
      </c>
      <c r="D472" s="5"/>
      <c r="E472" s="1305"/>
    </row>
    <row r="473" spans="1:5" hidden="1" x14ac:dyDescent="0.2">
      <c r="A473" s="1306">
        <v>140</v>
      </c>
      <c r="B473" s="15" t="s">
        <v>76</v>
      </c>
      <c r="C473" s="28" t="s">
        <v>988</v>
      </c>
      <c r="D473" s="7"/>
      <c r="E473" s="1279"/>
    </row>
    <row r="474" spans="1:5" hidden="1" x14ac:dyDescent="0.2">
      <c r="A474" s="1306">
        <v>141</v>
      </c>
      <c r="B474" s="15" t="s">
        <v>79</v>
      </c>
      <c r="C474" s="28" t="s">
        <v>988</v>
      </c>
      <c r="D474" s="7"/>
      <c r="E474" s="1279"/>
    </row>
    <row r="475" spans="1:5" ht="25.5" hidden="1" x14ac:dyDescent="0.2">
      <c r="A475" s="1306">
        <v>142</v>
      </c>
      <c r="B475" s="15" t="s">
        <v>82</v>
      </c>
      <c r="C475" s="28" t="s">
        <v>988</v>
      </c>
      <c r="D475" s="7"/>
      <c r="E475" s="1279"/>
    </row>
    <row r="476" spans="1:5" hidden="1" x14ac:dyDescent="0.2">
      <c r="A476" s="1306">
        <v>143</v>
      </c>
      <c r="B476" s="15" t="s">
        <v>85</v>
      </c>
      <c r="C476" s="28" t="s">
        <v>988</v>
      </c>
      <c r="D476" s="7"/>
      <c r="E476" s="1279"/>
    </row>
    <row r="477" spans="1:5" hidden="1" x14ac:dyDescent="0.2">
      <c r="A477" s="1306">
        <v>144</v>
      </c>
      <c r="B477" s="15" t="s">
        <v>88</v>
      </c>
      <c r="C477" s="28" t="s">
        <v>988</v>
      </c>
      <c r="D477" s="7"/>
      <c r="E477" s="1279"/>
    </row>
    <row r="478" spans="1:5" hidden="1" x14ac:dyDescent="0.2">
      <c r="A478" s="1306">
        <v>145</v>
      </c>
      <c r="B478" s="15" t="s">
        <v>91</v>
      </c>
      <c r="C478" s="28" t="s">
        <v>988</v>
      </c>
      <c r="D478" s="7"/>
      <c r="E478" s="1279"/>
    </row>
    <row r="479" spans="1:5" hidden="1" x14ac:dyDescent="0.2">
      <c r="A479" s="1306">
        <v>146</v>
      </c>
      <c r="B479" s="15" t="s">
        <v>94</v>
      </c>
      <c r="C479" s="28" t="s">
        <v>988</v>
      </c>
      <c r="D479" s="7"/>
      <c r="E479" s="1279"/>
    </row>
    <row r="480" spans="1:5" hidden="1" x14ac:dyDescent="0.2">
      <c r="A480" s="1306">
        <v>147</v>
      </c>
      <c r="B480" s="15" t="s">
        <v>97</v>
      </c>
      <c r="C480" s="28" t="s">
        <v>988</v>
      </c>
      <c r="D480" s="7"/>
      <c r="E480" s="1279"/>
    </row>
    <row r="481" spans="1:5" hidden="1" x14ac:dyDescent="0.2">
      <c r="A481" s="1306">
        <v>148</v>
      </c>
      <c r="B481" s="15" t="s">
        <v>100</v>
      </c>
      <c r="C481" s="28" t="s">
        <v>988</v>
      </c>
      <c r="D481" s="7"/>
      <c r="E481" s="1279"/>
    </row>
    <row r="482" spans="1:5" hidden="1" x14ac:dyDescent="0.2">
      <c r="A482" s="1306">
        <v>149</v>
      </c>
      <c r="B482" s="15" t="s">
        <v>103</v>
      </c>
      <c r="C482" s="28" t="s">
        <v>988</v>
      </c>
      <c r="D482" s="7"/>
      <c r="E482" s="1279"/>
    </row>
    <row r="483" spans="1:5" ht="25.5" x14ac:dyDescent="0.2">
      <c r="A483" s="1304">
        <v>150</v>
      </c>
      <c r="B483" s="13" t="s">
        <v>1637</v>
      </c>
      <c r="C483" s="29" t="s">
        <v>989</v>
      </c>
      <c r="D483" s="5"/>
      <c r="E483" s="1305"/>
    </row>
    <row r="484" spans="1:5" hidden="1" x14ac:dyDescent="0.2">
      <c r="A484" s="1306">
        <v>151</v>
      </c>
      <c r="B484" s="15" t="s">
        <v>76</v>
      </c>
      <c r="C484" s="28" t="s">
        <v>989</v>
      </c>
      <c r="D484" s="7"/>
      <c r="E484" s="1279"/>
    </row>
    <row r="485" spans="1:5" hidden="1" x14ac:dyDescent="0.2">
      <c r="A485" s="1306">
        <v>152</v>
      </c>
      <c r="B485" s="15" t="s">
        <v>79</v>
      </c>
      <c r="C485" s="28" t="s">
        <v>989</v>
      </c>
      <c r="D485" s="7"/>
      <c r="E485" s="1279"/>
    </row>
    <row r="486" spans="1:5" ht="25.5" hidden="1" x14ac:dyDescent="0.2">
      <c r="A486" s="1306">
        <v>153</v>
      </c>
      <c r="B486" s="15" t="s">
        <v>82</v>
      </c>
      <c r="C486" s="28" t="s">
        <v>989</v>
      </c>
      <c r="D486" s="7"/>
      <c r="E486" s="1279"/>
    </row>
    <row r="487" spans="1:5" hidden="1" x14ac:dyDescent="0.2">
      <c r="A487" s="1306">
        <v>154</v>
      </c>
      <c r="B487" s="15" t="s">
        <v>85</v>
      </c>
      <c r="C487" s="28" t="s">
        <v>989</v>
      </c>
      <c r="D487" s="7"/>
      <c r="E487" s="1279"/>
    </row>
    <row r="488" spans="1:5" hidden="1" x14ac:dyDescent="0.2">
      <c r="A488" s="1306">
        <v>155</v>
      </c>
      <c r="B488" s="15" t="s">
        <v>88</v>
      </c>
      <c r="C488" s="28" t="s">
        <v>989</v>
      </c>
      <c r="D488" s="7"/>
      <c r="E488" s="1279"/>
    </row>
    <row r="489" spans="1:5" hidden="1" x14ac:dyDescent="0.2">
      <c r="A489" s="1306">
        <v>156</v>
      </c>
      <c r="B489" s="15" t="s">
        <v>91</v>
      </c>
      <c r="C489" s="28" t="s">
        <v>989</v>
      </c>
      <c r="D489" s="7"/>
      <c r="E489" s="1279"/>
    </row>
    <row r="490" spans="1:5" hidden="1" x14ac:dyDescent="0.2">
      <c r="A490" s="1306">
        <v>157</v>
      </c>
      <c r="B490" s="15" t="s">
        <v>94</v>
      </c>
      <c r="C490" s="28" t="s">
        <v>989</v>
      </c>
      <c r="D490" s="7"/>
      <c r="E490" s="1279"/>
    </row>
    <row r="491" spans="1:5" hidden="1" x14ac:dyDescent="0.2">
      <c r="A491" s="1306">
        <v>158</v>
      </c>
      <c r="B491" s="15" t="s">
        <v>97</v>
      </c>
      <c r="C491" s="28" t="s">
        <v>989</v>
      </c>
      <c r="D491" s="7"/>
      <c r="E491" s="1279"/>
    </row>
    <row r="492" spans="1:5" hidden="1" x14ac:dyDescent="0.2">
      <c r="A492" s="1306">
        <v>159</v>
      </c>
      <c r="B492" s="15" t="s">
        <v>100</v>
      </c>
      <c r="C492" s="28" t="s">
        <v>989</v>
      </c>
      <c r="D492" s="7"/>
      <c r="E492" s="1279"/>
    </row>
    <row r="493" spans="1:5" hidden="1" x14ac:dyDescent="0.2">
      <c r="A493" s="1306">
        <v>160</v>
      </c>
      <c r="B493" s="15" t="s">
        <v>103</v>
      </c>
      <c r="C493" s="28" t="s">
        <v>989</v>
      </c>
      <c r="D493" s="7"/>
      <c r="E493" s="1279"/>
    </row>
    <row r="494" spans="1:5" x14ac:dyDescent="0.2">
      <c r="A494" s="1304">
        <v>161</v>
      </c>
      <c r="B494" s="13" t="s">
        <v>1636</v>
      </c>
      <c r="C494" s="29" t="s">
        <v>990</v>
      </c>
      <c r="D494" s="5"/>
      <c r="E494" s="1305"/>
    </row>
    <row r="495" spans="1:5" hidden="1" x14ac:dyDescent="0.2">
      <c r="A495" s="1306">
        <v>162</v>
      </c>
      <c r="B495" s="15" t="s">
        <v>76</v>
      </c>
      <c r="C495" s="28" t="s">
        <v>990</v>
      </c>
      <c r="D495" s="7"/>
      <c r="E495" s="1279"/>
    </row>
    <row r="496" spans="1:5" hidden="1" x14ac:dyDescent="0.2">
      <c r="A496" s="1306">
        <v>163</v>
      </c>
      <c r="B496" s="15" t="s">
        <v>79</v>
      </c>
      <c r="C496" s="28" t="s">
        <v>990</v>
      </c>
      <c r="D496" s="7"/>
      <c r="E496" s="1279"/>
    </row>
    <row r="497" spans="1:5" ht="25.5" hidden="1" x14ac:dyDescent="0.2">
      <c r="A497" s="1306">
        <v>164</v>
      </c>
      <c r="B497" s="15" t="s">
        <v>82</v>
      </c>
      <c r="C497" s="28" t="s">
        <v>990</v>
      </c>
      <c r="D497" s="7"/>
      <c r="E497" s="1279"/>
    </row>
    <row r="498" spans="1:5" hidden="1" x14ac:dyDescent="0.2">
      <c r="A498" s="1306">
        <v>165</v>
      </c>
      <c r="B498" s="15" t="s">
        <v>85</v>
      </c>
      <c r="C498" s="28" t="s">
        <v>990</v>
      </c>
      <c r="D498" s="7"/>
      <c r="E498" s="1279"/>
    </row>
    <row r="499" spans="1:5" hidden="1" x14ac:dyDescent="0.2">
      <c r="A499" s="1306">
        <v>166</v>
      </c>
      <c r="B499" s="15" t="s">
        <v>88</v>
      </c>
      <c r="C499" s="28" t="s">
        <v>990</v>
      </c>
      <c r="D499" s="7"/>
      <c r="E499" s="1279"/>
    </row>
    <row r="500" spans="1:5" hidden="1" x14ac:dyDescent="0.2">
      <c r="A500" s="1306">
        <v>167</v>
      </c>
      <c r="B500" s="15" t="s">
        <v>91</v>
      </c>
      <c r="C500" s="28" t="s">
        <v>990</v>
      </c>
      <c r="D500" s="7"/>
      <c r="E500" s="1279"/>
    </row>
    <row r="501" spans="1:5" hidden="1" x14ac:dyDescent="0.2">
      <c r="A501" s="1306">
        <v>168</v>
      </c>
      <c r="B501" s="15" t="s">
        <v>94</v>
      </c>
      <c r="C501" s="28" t="s">
        <v>990</v>
      </c>
      <c r="D501" s="7"/>
      <c r="E501" s="1279"/>
    </row>
    <row r="502" spans="1:5" hidden="1" x14ac:dyDescent="0.2">
      <c r="A502" s="1306">
        <v>169</v>
      </c>
      <c r="B502" s="15" t="s">
        <v>97</v>
      </c>
      <c r="C502" s="28" t="s">
        <v>990</v>
      </c>
      <c r="D502" s="7"/>
      <c r="E502" s="1279"/>
    </row>
    <row r="503" spans="1:5" hidden="1" x14ac:dyDescent="0.2">
      <c r="A503" s="1306">
        <v>170</v>
      </c>
      <c r="B503" s="15" t="s">
        <v>100</v>
      </c>
      <c r="C503" s="28" t="s">
        <v>990</v>
      </c>
      <c r="D503" s="7"/>
      <c r="E503" s="1279"/>
    </row>
    <row r="504" spans="1:5" hidden="1" x14ac:dyDescent="0.2">
      <c r="A504" s="1306">
        <v>171</v>
      </c>
      <c r="B504" s="15" t="s">
        <v>103</v>
      </c>
      <c r="C504" s="28" t="s">
        <v>990</v>
      </c>
      <c r="D504" s="7"/>
      <c r="E504" s="1279"/>
    </row>
    <row r="505" spans="1:5" ht="25.5" x14ac:dyDescent="0.2">
      <c r="A505" s="1304">
        <v>172</v>
      </c>
      <c r="B505" s="13" t="s">
        <v>1635</v>
      </c>
      <c r="C505" s="29" t="s">
        <v>991</v>
      </c>
      <c r="D505" s="5"/>
      <c r="E505" s="1305"/>
    </row>
    <row r="506" spans="1:5" ht="25.5" hidden="1" x14ac:dyDescent="0.2">
      <c r="A506" s="1306">
        <v>173</v>
      </c>
      <c r="B506" s="15" t="s">
        <v>992</v>
      </c>
      <c r="C506" s="28" t="s">
        <v>991</v>
      </c>
      <c r="D506" s="7"/>
      <c r="E506" s="1279"/>
    </row>
    <row r="507" spans="1:5" ht="25.5" x14ac:dyDescent="0.2">
      <c r="A507" s="1304">
        <v>174</v>
      </c>
      <c r="B507" s="9" t="s">
        <v>1634</v>
      </c>
      <c r="C507" s="29" t="s">
        <v>993</v>
      </c>
      <c r="D507" s="5"/>
      <c r="E507" s="1305"/>
    </row>
    <row r="508" spans="1:5" hidden="1" x14ac:dyDescent="0.2">
      <c r="A508" s="1306">
        <v>175</v>
      </c>
      <c r="B508" s="17" t="s">
        <v>594</v>
      </c>
      <c r="C508" s="28" t="s">
        <v>994</v>
      </c>
      <c r="D508" s="7"/>
      <c r="E508" s="1279"/>
    </row>
    <row r="509" spans="1:5" hidden="1" x14ac:dyDescent="0.2">
      <c r="A509" s="1306">
        <v>176</v>
      </c>
      <c r="B509" s="17" t="s">
        <v>596</v>
      </c>
      <c r="C509" s="28" t="s">
        <v>995</v>
      </c>
      <c r="D509" s="7"/>
      <c r="E509" s="1279"/>
    </row>
    <row r="510" spans="1:5" hidden="1" x14ac:dyDescent="0.2">
      <c r="A510" s="1306">
        <v>177</v>
      </c>
      <c r="B510" s="17" t="s">
        <v>598</v>
      </c>
      <c r="C510" s="28" t="s">
        <v>996</v>
      </c>
      <c r="D510" s="7"/>
      <c r="E510" s="1279"/>
    </row>
    <row r="511" spans="1:5" hidden="1" x14ac:dyDescent="0.2">
      <c r="A511" s="1306">
        <v>178</v>
      </c>
      <c r="B511" s="17" t="s">
        <v>600</v>
      </c>
      <c r="C511" s="28" t="s">
        <v>997</v>
      </c>
      <c r="D511" s="7"/>
      <c r="E511" s="1279"/>
    </row>
    <row r="512" spans="1:5" hidden="1" x14ac:dyDescent="0.2">
      <c r="A512" s="1306">
        <v>179</v>
      </c>
      <c r="B512" s="17" t="s">
        <v>602</v>
      </c>
      <c r="C512" s="28" t="s">
        <v>998</v>
      </c>
      <c r="D512" s="7"/>
      <c r="E512" s="1279"/>
    </row>
    <row r="513" spans="1:5" hidden="1" x14ac:dyDescent="0.2">
      <c r="A513" s="1306">
        <v>180</v>
      </c>
      <c r="B513" s="17" t="s">
        <v>604</v>
      </c>
      <c r="C513" s="28" t="s">
        <v>999</v>
      </c>
      <c r="D513" s="7"/>
      <c r="E513" s="1279"/>
    </row>
    <row r="514" spans="1:5" hidden="1" x14ac:dyDescent="0.2">
      <c r="A514" s="1306">
        <v>181</v>
      </c>
      <c r="B514" s="17" t="s">
        <v>606</v>
      </c>
      <c r="C514" s="28" t="s">
        <v>1000</v>
      </c>
      <c r="D514" s="7"/>
      <c r="E514" s="1279"/>
    </row>
    <row r="515" spans="1:5" hidden="1" x14ac:dyDescent="0.2">
      <c r="A515" s="1306">
        <v>182</v>
      </c>
      <c r="B515" s="17" t="s">
        <v>608</v>
      </c>
      <c r="C515" s="28" t="s">
        <v>1001</v>
      </c>
      <c r="D515" s="7"/>
      <c r="E515" s="1279"/>
    </row>
    <row r="516" spans="1:5" hidden="1" x14ac:dyDescent="0.2">
      <c r="A516" s="1306">
        <v>183</v>
      </c>
      <c r="B516" s="17" t="s">
        <v>610</v>
      </c>
      <c r="C516" s="28" t="s">
        <v>1002</v>
      </c>
      <c r="D516" s="7"/>
      <c r="E516" s="1279"/>
    </row>
    <row r="517" spans="1:5" hidden="1" x14ac:dyDescent="0.2">
      <c r="A517" s="1306">
        <v>184</v>
      </c>
      <c r="B517" s="17" t="s">
        <v>612</v>
      </c>
      <c r="C517" s="28" t="s">
        <v>1003</v>
      </c>
      <c r="D517" s="7"/>
      <c r="E517" s="1279"/>
    </row>
    <row r="518" spans="1:5" hidden="1" x14ac:dyDescent="0.2">
      <c r="A518" s="1306">
        <v>185</v>
      </c>
      <c r="B518" s="17" t="s">
        <v>614</v>
      </c>
      <c r="C518" s="28" t="s">
        <v>1004</v>
      </c>
      <c r="D518" s="7"/>
      <c r="E518" s="1279"/>
    </row>
    <row r="519" spans="1:5" x14ac:dyDescent="0.2">
      <c r="A519" s="1304">
        <v>186</v>
      </c>
      <c r="B519" s="9" t="s">
        <v>1005</v>
      </c>
      <c r="C519" s="29" t="s">
        <v>1006</v>
      </c>
      <c r="D519" s="5"/>
      <c r="E519" s="1305"/>
    </row>
    <row r="520" spans="1:5" x14ac:dyDescent="0.2">
      <c r="A520" s="1304">
        <v>187</v>
      </c>
      <c r="B520" s="9" t="s">
        <v>1007</v>
      </c>
      <c r="C520" s="29" t="s">
        <v>1008</v>
      </c>
      <c r="D520" s="5"/>
      <c r="E520" s="1305"/>
    </row>
    <row r="521" spans="1:5" x14ac:dyDescent="0.2">
      <c r="A521" s="1304">
        <v>188</v>
      </c>
      <c r="B521" s="9" t="s">
        <v>1009</v>
      </c>
      <c r="C521" s="29" t="s">
        <v>1010</v>
      </c>
      <c r="D521" s="5"/>
      <c r="E521" s="1305"/>
    </row>
    <row r="522" spans="1:5" x14ac:dyDescent="0.2">
      <c r="A522" s="1304">
        <v>189</v>
      </c>
      <c r="B522" s="9" t="s">
        <v>1633</v>
      </c>
      <c r="C522" s="29" t="s">
        <v>1011</v>
      </c>
      <c r="D522" s="5"/>
      <c r="E522" s="1305"/>
    </row>
    <row r="523" spans="1:5" hidden="1" x14ac:dyDescent="0.2">
      <c r="A523" s="1306">
        <v>190</v>
      </c>
      <c r="B523" s="17" t="s">
        <v>594</v>
      </c>
      <c r="C523" s="28" t="s">
        <v>1012</v>
      </c>
      <c r="D523" s="7"/>
      <c r="E523" s="1279"/>
    </row>
    <row r="524" spans="1:5" hidden="1" x14ac:dyDescent="0.2">
      <c r="A524" s="1306">
        <v>191</v>
      </c>
      <c r="B524" s="17" t="s">
        <v>596</v>
      </c>
      <c r="C524" s="28" t="s">
        <v>1013</v>
      </c>
      <c r="D524" s="7"/>
      <c r="E524" s="1279"/>
    </row>
    <row r="525" spans="1:5" hidden="1" x14ac:dyDescent="0.2">
      <c r="A525" s="1306">
        <v>192</v>
      </c>
      <c r="B525" s="17" t="s">
        <v>598</v>
      </c>
      <c r="C525" s="28" t="s">
        <v>1014</v>
      </c>
      <c r="D525" s="7"/>
      <c r="E525" s="1279"/>
    </row>
    <row r="526" spans="1:5" hidden="1" x14ac:dyDescent="0.2">
      <c r="A526" s="1306">
        <v>193</v>
      </c>
      <c r="B526" s="17" t="s">
        <v>600</v>
      </c>
      <c r="C526" s="28" t="s">
        <v>1015</v>
      </c>
      <c r="D526" s="7"/>
      <c r="E526" s="1279"/>
    </row>
    <row r="527" spans="1:5" hidden="1" x14ac:dyDescent="0.2">
      <c r="A527" s="1306">
        <v>194</v>
      </c>
      <c r="B527" s="17" t="s">
        <v>602</v>
      </c>
      <c r="C527" s="28" t="s">
        <v>1016</v>
      </c>
      <c r="D527" s="7"/>
      <c r="E527" s="1279"/>
    </row>
    <row r="528" spans="1:5" hidden="1" x14ac:dyDescent="0.2">
      <c r="A528" s="1306">
        <v>195</v>
      </c>
      <c r="B528" s="17" t="s">
        <v>604</v>
      </c>
      <c r="C528" s="28" t="s">
        <v>1017</v>
      </c>
      <c r="D528" s="7"/>
      <c r="E528" s="1279"/>
    </row>
    <row r="529" spans="1:5" hidden="1" x14ac:dyDescent="0.2">
      <c r="A529" s="1306">
        <v>196</v>
      </c>
      <c r="B529" s="17" t="s">
        <v>606</v>
      </c>
      <c r="C529" s="28" t="s">
        <v>1018</v>
      </c>
      <c r="D529" s="7"/>
      <c r="E529" s="1279"/>
    </row>
    <row r="530" spans="1:5" hidden="1" x14ac:dyDescent="0.2">
      <c r="A530" s="1306">
        <v>197</v>
      </c>
      <c r="B530" s="17" t="s">
        <v>608</v>
      </c>
      <c r="C530" s="28" t="s">
        <v>1019</v>
      </c>
      <c r="D530" s="12"/>
      <c r="E530" s="1320"/>
    </row>
    <row r="531" spans="1:5" hidden="1" x14ac:dyDescent="0.2">
      <c r="A531" s="1306">
        <v>198</v>
      </c>
      <c r="B531" s="17" t="s">
        <v>612</v>
      </c>
      <c r="C531" s="28" t="s">
        <v>1020</v>
      </c>
      <c r="D531" s="11"/>
      <c r="E531" s="1321"/>
    </row>
    <row r="532" spans="1:5" hidden="1" x14ac:dyDescent="0.2">
      <c r="A532" s="1306">
        <v>199</v>
      </c>
      <c r="B532" s="17" t="s">
        <v>614</v>
      </c>
      <c r="C532" s="28" t="s">
        <v>1021</v>
      </c>
      <c r="D532" s="11"/>
      <c r="E532" s="1321"/>
    </row>
    <row r="533" spans="1:5" x14ac:dyDescent="0.2">
      <c r="A533" s="1304">
        <v>200</v>
      </c>
      <c r="B533" s="9" t="s">
        <v>1022</v>
      </c>
      <c r="C533" s="29" t="s">
        <v>1023</v>
      </c>
      <c r="D533" s="5"/>
      <c r="E533" s="1305"/>
    </row>
    <row r="534" spans="1:5" hidden="1" x14ac:dyDescent="0.2">
      <c r="A534" s="1306"/>
      <c r="B534" s="17" t="s">
        <v>1024</v>
      </c>
      <c r="C534" s="28" t="s">
        <v>1025</v>
      </c>
      <c r="D534" s="12"/>
      <c r="E534" s="1320"/>
    </row>
    <row r="535" spans="1:5" hidden="1" x14ac:dyDescent="0.2">
      <c r="A535" s="1322"/>
      <c r="B535" s="17" t="s">
        <v>1026</v>
      </c>
      <c r="C535" s="28" t="s">
        <v>1027</v>
      </c>
      <c r="D535" s="239"/>
      <c r="E535" s="1323"/>
    </row>
    <row r="536" spans="1:5" ht="27" customHeight="1" thickBot="1" x14ac:dyDescent="0.25">
      <c r="A536" s="500">
        <v>201</v>
      </c>
      <c r="B536" s="501" t="s">
        <v>1680</v>
      </c>
      <c r="C536" s="501" t="s">
        <v>1028</v>
      </c>
      <c r="D536" s="1324">
        <v>0</v>
      </c>
      <c r="E536" s="1325">
        <v>0</v>
      </c>
    </row>
    <row r="537" spans="1:5" s="260" customFormat="1" ht="14.25" thickTop="1" thickBot="1" x14ac:dyDescent="0.25">
      <c r="A537" s="175"/>
      <c r="B537" s="176"/>
      <c r="C537" s="177"/>
      <c r="D537" s="271"/>
      <c r="E537" s="279"/>
    </row>
    <row r="538" spans="1:5" ht="13.5" thickTop="1" x14ac:dyDescent="0.2">
      <c r="A538" s="488">
        <v>202</v>
      </c>
      <c r="B538" s="489" t="s">
        <v>1029</v>
      </c>
      <c r="C538" s="529" t="s">
        <v>1030</v>
      </c>
      <c r="D538" s="1363"/>
      <c r="E538" s="1386"/>
    </row>
    <row r="539" spans="1:5" x14ac:dyDescent="0.2">
      <c r="A539" s="493">
        <v>203</v>
      </c>
      <c r="B539" s="240" t="s">
        <v>1646</v>
      </c>
      <c r="C539" s="377" t="s">
        <v>1031</v>
      </c>
      <c r="D539" s="476"/>
      <c r="E539" s="1387">
        <v>364510</v>
      </c>
    </row>
    <row r="540" spans="1:5" x14ac:dyDescent="0.2">
      <c r="A540" s="493">
        <v>205</v>
      </c>
      <c r="B540" s="240" t="s">
        <v>1038</v>
      </c>
      <c r="C540" s="377" t="s">
        <v>1039</v>
      </c>
      <c r="D540" s="476"/>
      <c r="E540" s="1387">
        <v>29145</v>
      </c>
    </row>
    <row r="541" spans="1:5" x14ac:dyDescent="0.2">
      <c r="A541" s="493">
        <v>206</v>
      </c>
      <c r="B541" s="240" t="s">
        <v>1040</v>
      </c>
      <c r="C541" s="377" t="s">
        <v>1041</v>
      </c>
      <c r="D541" s="476"/>
      <c r="E541" s="1387">
        <v>818619</v>
      </c>
    </row>
    <row r="542" spans="1:5" x14ac:dyDescent="0.2">
      <c r="A542" s="493">
        <v>207</v>
      </c>
      <c r="B542" s="240" t="s">
        <v>1042</v>
      </c>
      <c r="C542" s="377" t="s">
        <v>1043</v>
      </c>
      <c r="D542" s="476"/>
      <c r="E542" s="1387"/>
    </row>
    <row r="543" spans="1:5" x14ac:dyDescent="0.2">
      <c r="A543" s="493">
        <v>208</v>
      </c>
      <c r="B543" s="240" t="s">
        <v>1044</v>
      </c>
      <c r="C543" s="377" t="s">
        <v>1045</v>
      </c>
      <c r="D543" s="476"/>
      <c r="E543" s="1387"/>
    </row>
    <row r="544" spans="1:5" x14ac:dyDescent="0.2">
      <c r="A544" s="493">
        <v>209</v>
      </c>
      <c r="B544" s="240" t="s">
        <v>1046</v>
      </c>
      <c r="C544" s="377" t="s">
        <v>1047</v>
      </c>
      <c r="D544" s="476"/>
      <c r="E544" s="1387">
        <v>316515</v>
      </c>
    </row>
    <row r="545" spans="1:5" s="269" customFormat="1" ht="27" customHeight="1" thickBot="1" x14ac:dyDescent="0.25">
      <c r="A545" s="500">
        <v>210</v>
      </c>
      <c r="B545" s="501" t="s">
        <v>1645</v>
      </c>
      <c r="C545" s="501" t="s">
        <v>1048</v>
      </c>
      <c r="D545" s="502">
        <f>SUM(D538:D544)</f>
        <v>0</v>
      </c>
      <c r="E545" s="502">
        <f>SUM(E538:E544)</f>
        <v>1528789</v>
      </c>
    </row>
    <row r="546" spans="1:5" s="260" customFormat="1" ht="14.25" thickTop="1" thickBot="1" x14ac:dyDescent="0.25">
      <c r="A546" s="175"/>
      <c r="B546" s="270"/>
      <c r="C546" s="177"/>
      <c r="D546" s="271"/>
      <c r="E546" s="279"/>
    </row>
    <row r="547" spans="1:5" ht="13.5" thickTop="1" x14ac:dyDescent="0.2">
      <c r="A547" s="488">
        <v>211</v>
      </c>
      <c r="B547" s="489" t="s">
        <v>1049</v>
      </c>
      <c r="C547" s="529" t="s">
        <v>1050</v>
      </c>
      <c r="D547" s="1363"/>
      <c r="E547" s="1386"/>
    </row>
    <row r="548" spans="1:5" x14ac:dyDescent="0.2">
      <c r="A548" s="493">
        <v>212</v>
      </c>
      <c r="B548" s="240" t="s">
        <v>1051</v>
      </c>
      <c r="C548" s="377" t="s">
        <v>1052</v>
      </c>
      <c r="D548" s="476"/>
      <c r="E548" s="1387"/>
    </row>
    <row r="549" spans="1:5" x14ac:dyDescent="0.2">
      <c r="A549" s="493">
        <v>213</v>
      </c>
      <c r="B549" s="240" t="s">
        <v>1053</v>
      </c>
      <c r="C549" s="377" t="s">
        <v>1054</v>
      </c>
      <c r="D549" s="476"/>
      <c r="E549" s="1387"/>
    </row>
    <row r="550" spans="1:5" x14ac:dyDescent="0.2">
      <c r="A550" s="493">
        <v>214</v>
      </c>
      <c r="B550" s="240" t="s">
        <v>1055</v>
      </c>
      <c r="C550" s="377" t="s">
        <v>1056</v>
      </c>
      <c r="D550" s="476"/>
      <c r="E550" s="1387"/>
    </row>
    <row r="551" spans="1:5" s="269" customFormat="1" ht="27" customHeight="1" thickBot="1" x14ac:dyDescent="0.25">
      <c r="A551" s="500">
        <v>215</v>
      </c>
      <c r="B551" s="501" t="s">
        <v>1505</v>
      </c>
      <c r="C551" s="501" t="s">
        <v>1058</v>
      </c>
      <c r="D551" s="502">
        <v>0</v>
      </c>
      <c r="E551" s="1388">
        <v>0</v>
      </c>
    </row>
    <row r="552" spans="1:5" s="260" customFormat="1" ht="14.25" thickTop="1" thickBot="1" x14ac:dyDescent="0.25">
      <c r="A552" s="175"/>
      <c r="B552" s="270"/>
      <c r="C552" s="177"/>
      <c r="D552" s="271"/>
      <c r="E552" s="279"/>
    </row>
    <row r="553" spans="1:5" ht="26.25" thickTop="1" x14ac:dyDescent="0.2">
      <c r="A553" s="488">
        <v>216</v>
      </c>
      <c r="B553" s="489" t="s">
        <v>1059</v>
      </c>
      <c r="C553" s="529" t="s">
        <v>1060</v>
      </c>
      <c r="D553" s="1363"/>
      <c r="E553" s="1364"/>
    </row>
    <row r="554" spans="1:5" ht="25.5" x14ac:dyDescent="0.2">
      <c r="A554" s="493">
        <v>217</v>
      </c>
      <c r="B554" s="240" t="s">
        <v>1506</v>
      </c>
      <c r="C554" s="377" t="s">
        <v>1061</v>
      </c>
      <c r="D554" s="238"/>
      <c r="E554" s="515"/>
    </row>
    <row r="555" spans="1:5" s="82" customFormat="1" hidden="1" x14ac:dyDescent="0.2">
      <c r="A555" s="495">
        <v>218</v>
      </c>
      <c r="B555" s="483" t="s">
        <v>76</v>
      </c>
      <c r="C555" s="511" t="s">
        <v>1061</v>
      </c>
      <c r="D555" s="484"/>
      <c r="E555" s="1389"/>
    </row>
    <row r="556" spans="1:5" s="82" customFormat="1" hidden="1" x14ac:dyDescent="0.2">
      <c r="A556" s="495">
        <v>219</v>
      </c>
      <c r="B556" s="483" t="s">
        <v>79</v>
      </c>
      <c r="C556" s="511" t="s">
        <v>1061</v>
      </c>
      <c r="D556" s="484"/>
      <c r="E556" s="1389"/>
    </row>
    <row r="557" spans="1:5" s="82" customFormat="1" ht="25.5" hidden="1" x14ac:dyDescent="0.2">
      <c r="A557" s="495">
        <v>220</v>
      </c>
      <c r="B557" s="483" t="s">
        <v>82</v>
      </c>
      <c r="C557" s="511" t="s">
        <v>1061</v>
      </c>
      <c r="D557" s="484"/>
      <c r="E557" s="1389"/>
    </row>
    <row r="558" spans="1:5" s="82" customFormat="1" hidden="1" x14ac:dyDescent="0.2">
      <c r="A558" s="495">
        <v>221</v>
      </c>
      <c r="B558" s="483" t="s">
        <v>85</v>
      </c>
      <c r="C558" s="511" t="s">
        <v>1061</v>
      </c>
      <c r="D558" s="484"/>
      <c r="E558" s="1389"/>
    </row>
    <row r="559" spans="1:5" s="82" customFormat="1" hidden="1" x14ac:dyDescent="0.2">
      <c r="A559" s="495">
        <v>222</v>
      </c>
      <c r="B559" s="483" t="s">
        <v>88</v>
      </c>
      <c r="C559" s="511" t="s">
        <v>1061</v>
      </c>
      <c r="D559" s="484"/>
      <c r="E559" s="1389"/>
    </row>
    <row r="560" spans="1:5" s="82" customFormat="1" hidden="1" x14ac:dyDescent="0.2">
      <c r="A560" s="495">
        <v>223</v>
      </c>
      <c r="B560" s="483" t="s">
        <v>91</v>
      </c>
      <c r="C560" s="511" t="s">
        <v>1061</v>
      </c>
      <c r="D560" s="484"/>
      <c r="E560" s="1389"/>
    </row>
    <row r="561" spans="1:5" s="82" customFormat="1" hidden="1" x14ac:dyDescent="0.2">
      <c r="A561" s="495">
        <v>224</v>
      </c>
      <c r="B561" s="483" t="s">
        <v>94</v>
      </c>
      <c r="C561" s="511" t="s">
        <v>1061</v>
      </c>
      <c r="D561" s="484"/>
      <c r="E561" s="1389"/>
    </row>
    <row r="562" spans="1:5" s="82" customFormat="1" hidden="1" x14ac:dyDescent="0.2">
      <c r="A562" s="495">
        <v>225</v>
      </c>
      <c r="B562" s="483" t="s">
        <v>97</v>
      </c>
      <c r="C562" s="511" t="s">
        <v>1061</v>
      </c>
      <c r="D562" s="484"/>
      <c r="E562" s="1389"/>
    </row>
    <row r="563" spans="1:5" s="82" customFormat="1" hidden="1" x14ac:dyDescent="0.2">
      <c r="A563" s="495">
        <v>226</v>
      </c>
      <c r="B563" s="483" t="s">
        <v>100</v>
      </c>
      <c r="C563" s="511" t="s">
        <v>1061</v>
      </c>
      <c r="D563" s="484"/>
      <c r="E563" s="1389"/>
    </row>
    <row r="564" spans="1:5" s="82" customFormat="1" hidden="1" x14ac:dyDescent="0.2">
      <c r="A564" s="495">
        <v>227</v>
      </c>
      <c r="B564" s="483" t="s">
        <v>103</v>
      </c>
      <c r="C564" s="511" t="s">
        <v>1061</v>
      </c>
      <c r="D564" s="484"/>
      <c r="E564" s="1389"/>
    </row>
    <row r="565" spans="1:5" ht="25.5" x14ac:dyDescent="0.2">
      <c r="A565" s="493">
        <v>228</v>
      </c>
      <c r="B565" s="240" t="s">
        <v>1643</v>
      </c>
      <c r="C565" s="377" t="s">
        <v>1062</v>
      </c>
      <c r="D565" s="238"/>
      <c r="E565" s="515"/>
    </row>
    <row r="566" spans="1:5" s="82" customFormat="1" hidden="1" x14ac:dyDescent="0.2">
      <c r="A566" s="495">
        <v>229</v>
      </c>
      <c r="B566" s="483" t="s">
        <v>76</v>
      </c>
      <c r="C566" s="511" t="s">
        <v>1062</v>
      </c>
      <c r="D566" s="484"/>
      <c r="E566" s="1389"/>
    </row>
    <row r="567" spans="1:5" s="82" customFormat="1" hidden="1" x14ac:dyDescent="0.2">
      <c r="A567" s="495">
        <v>230</v>
      </c>
      <c r="B567" s="483" t="s">
        <v>79</v>
      </c>
      <c r="C567" s="511" t="s">
        <v>1062</v>
      </c>
      <c r="D567" s="484"/>
      <c r="E567" s="1389"/>
    </row>
    <row r="568" spans="1:5" s="82" customFormat="1" ht="25.5" hidden="1" x14ac:dyDescent="0.2">
      <c r="A568" s="495">
        <v>231</v>
      </c>
      <c r="B568" s="483" t="s">
        <v>82</v>
      </c>
      <c r="C568" s="511" t="s">
        <v>1062</v>
      </c>
      <c r="D568" s="484"/>
      <c r="E568" s="1389"/>
    </row>
    <row r="569" spans="1:5" s="82" customFormat="1" hidden="1" x14ac:dyDescent="0.2">
      <c r="A569" s="495">
        <v>232</v>
      </c>
      <c r="B569" s="483" t="s">
        <v>85</v>
      </c>
      <c r="C569" s="511" t="s">
        <v>1062</v>
      </c>
      <c r="D569" s="484"/>
      <c r="E569" s="1389"/>
    </row>
    <row r="570" spans="1:5" s="82" customFormat="1" hidden="1" x14ac:dyDescent="0.2">
      <c r="A570" s="495">
        <v>233</v>
      </c>
      <c r="B570" s="483" t="s">
        <v>88</v>
      </c>
      <c r="C570" s="511" t="s">
        <v>1062</v>
      </c>
      <c r="D570" s="484"/>
      <c r="E570" s="1389"/>
    </row>
    <row r="571" spans="1:5" s="82" customFormat="1" hidden="1" x14ac:dyDescent="0.2">
      <c r="A571" s="495">
        <v>234</v>
      </c>
      <c r="B571" s="483" t="s">
        <v>91</v>
      </c>
      <c r="C571" s="511" t="s">
        <v>1062</v>
      </c>
      <c r="D571" s="484"/>
      <c r="E571" s="1389"/>
    </row>
    <row r="572" spans="1:5" s="82" customFormat="1" hidden="1" x14ac:dyDescent="0.2">
      <c r="A572" s="495">
        <v>235</v>
      </c>
      <c r="B572" s="483" t="s">
        <v>94</v>
      </c>
      <c r="C572" s="511" t="s">
        <v>1062</v>
      </c>
      <c r="D572" s="484"/>
      <c r="E572" s="1389"/>
    </row>
    <row r="573" spans="1:5" s="82" customFormat="1" hidden="1" x14ac:dyDescent="0.2">
      <c r="A573" s="495">
        <v>236</v>
      </c>
      <c r="B573" s="483" t="s">
        <v>97</v>
      </c>
      <c r="C573" s="511" t="s">
        <v>1062</v>
      </c>
      <c r="D573" s="484"/>
      <c r="E573" s="1389"/>
    </row>
    <row r="574" spans="1:5" s="82" customFormat="1" hidden="1" x14ac:dyDescent="0.2">
      <c r="A574" s="495">
        <v>237</v>
      </c>
      <c r="B574" s="483" t="s">
        <v>100</v>
      </c>
      <c r="C574" s="511" t="s">
        <v>1062</v>
      </c>
      <c r="D574" s="484"/>
      <c r="E574" s="1389"/>
    </row>
    <row r="575" spans="1:5" s="82" customFormat="1" hidden="1" x14ac:dyDescent="0.2">
      <c r="A575" s="495">
        <v>238</v>
      </c>
      <c r="B575" s="483" t="s">
        <v>103</v>
      </c>
      <c r="C575" s="511" t="s">
        <v>1062</v>
      </c>
      <c r="D575" s="484"/>
      <c r="E575" s="1389"/>
    </row>
    <row r="576" spans="1:5" x14ac:dyDescent="0.2">
      <c r="A576" s="493">
        <v>239</v>
      </c>
      <c r="B576" s="240" t="s">
        <v>1508</v>
      </c>
      <c r="C576" s="377" t="s">
        <v>1063</v>
      </c>
      <c r="D576" s="238"/>
      <c r="E576" s="515"/>
    </row>
    <row r="577" spans="1:5" s="82" customFormat="1" hidden="1" x14ac:dyDescent="0.2">
      <c r="A577" s="495">
        <v>240</v>
      </c>
      <c r="B577" s="483" t="s">
        <v>76</v>
      </c>
      <c r="C577" s="511" t="s">
        <v>1063</v>
      </c>
      <c r="D577" s="484"/>
      <c r="E577" s="1389"/>
    </row>
    <row r="578" spans="1:5" s="82" customFormat="1" hidden="1" x14ac:dyDescent="0.2">
      <c r="A578" s="495">
        <v>241</v>
      </c>
      <c r="B578" s="483" t="s">
        <v>79</v>
      </c>
      <c r="C578" s="511" t="s">
        <v>1063</v>
      </c>
      <c r="D578" s="484"/>
      <c r="E578" s="1389"/>
    </row>
    <row r="579" spans="1:5" s="82" customFormat="1" ht="25.5" hidden="1" x14ac:dyDescent="0.2">
      <c r="A579" s="495">
        <v>242</v>
      </c>
      <c r="B579" s="483" t="s">
        <v>82</v>
      </c>
      <c r="C579" s="511" t="s">
        <v>1063</v>
      </c>
      <c r="D579" s="484"/>
      <c r="E579" s="1389"/>
    </row>
    <row r="580" spans="1:5" s="82" customFormat="1" hidden="1" x14ac:dyDescent="0.2">
      <c r="A580" s="495">
        <v>243</v>
      </c>
      <c r="B580" s="483" t="s">
        <v>85</v>
      </c>
      <c r="C580" s="511" t="s">
        <v>1063</v>
      </c>
      <c r="D580" s="484"/>
      <c r="E580" s="1389"/>
    </row>
    <row r="581" spans="1:5" s="82" customFormat="1" hidden="1" x14ac:dyDescent="0.2">
      <c r="A581" s="495">
        <v>244</v>
      </c>
      <c r="B581" s="483" t="s">
        <v>88</v>
      </c>
      <c r="C581" s="511" t="s">
        <v>1063</v>
      </c>
      <c r="D581" s="484"/>
      <c r="E581" s="1389"/>
    </row>
    <row r="582" spans="1:5" s="82" customFormat="1" hidden="1" x14ac:dyDescent="0.2">
      <c r="A582" s="495">
        <v>245</v>
      </c>
      <c r="B582" s="483" t="s">
        <v>91</v>
      </c>
      <c r="C582" s="511" t="s">
        <v>1063</v>
      </c>
      <c r="D582" s="484"/>
      <c r="E582" s="1389"/>
    </row>
    <row r="583" spans="1:5" s="82" customFormat="1" hidden="1" x14ac:dyDescent="0.2">
      <c r="A583" s="495">
        <v>246</v>
      </c>
      <c r="B583" s="483" t="s">
        <v>94</v>
      </c>
      <c r="C583" s="511" t="s">
        <v>1063</v>
      </c>
      <c r="D583" s="484"/>
      <c r="E583" s="1389"/>
    </row>
    <row r="584" spans="1:5" s="82" customFormat="1" hidden="1" x14ac:dyDescent="0.2">
      <c r="A584" s="495">
        <v>247</v>
      </c>
      <c r="B584" s="483" t="s">
        <v>97</v>
      </c>
      <c r="C584" s="511" t="s">
        <v>1063</v>
      </c>
      <c r="D584" s="484"/>
      <c r="E584" s="1389"/>
    </row>
    <row r="585" spans="1:5" s="82" customFormat="1" hidden="1" x14ac:dyDescent="0.2">
      <c r="A585" s="495">
        <v>248</v>
      </c>
      <c r="B585" s="483" t="s">
        <v>100</v>
      </c>
      <c r="C585" s="511" t="s">
        <v>1063</v>
      </c>
      <c r="D585" s="484"/>
      <c r="E585" s="1389"/>
    </row>
    <row r="586" spans="1:5" s="82" customFormat="1" hidden="1" x14ac:dyDescent="0.2">
      <c r="A586" s="495">
        <v>249</v>
      </c>
      <c r="B586" s="483" t="s">
        <v>103</v>
      </c>
      <c r="C586" s="511" t="s">
        <v>1063</v>
      </c>
      <c r="D586" s="484"/>
      <c r="E586" s="1389"/>
    </row>
    <row r="587" spans="1:5" ht="25.5" x14ac:dyDescent="0.2">
      <c r="A587" s="493">
        <v>250</v>
      </c>
      <c r="B587" s="240" t="s">
        <v>1509</v>
      </c>
      <c r="C587" s="377" t="s">
        <v>1064</v>
      </c>
      <c r="D587" s="476"/>
      <c r="E587" s="1336"/>
    </row>
    <row r="588" spans="1:5" s="82" customFormat="1" ht="25.5" hidden="1" x14ac:dyDescent="0.2">
      <c r="A588" s="495">
        <v>251</v>
      </c>
      <c r="B588" s="483" t="s">
        <v>992</v>
      </c>
      <c r="C588" s="511" t="s">
        <v>1064</v>
      </c>
      <c r="D588" s="484"/>
      <c r="E588" s="1389"/>
    </row>
    <row r="589" spans="1:5" ht="25.5" x14ac:dyDescent="0.2">
      <c r="A589" s="493">
        <v>252</v>
      </c>
      <c r="B589" s="240" t="s">
        <v>1668</v>
      </c>
      <c r="C589" s="377" t="s">
        <v>1065</v>
      </c>
      <c r="D589" s="238"/>
      <c r="E589" s="515"/>
    </row>
    <row r="590" spans="1:5" s="82" customFormat="1" hidden="1" x14ac:dyDescent="0.2">
      <c r="A590" s="495">
        <v>253</v>
      </c>
      <c r="B590" s="483" t="s">
        <v>594</v>
      </c>
      <c r="C590" s="511" t="s">
        <v>1065</v>
      </c>
      <c r="D590" s="484"/>
      <c r="E590" s="1389"/>
    </row>
    <row r="591" spans="1:5" s="82" customFormat="1" hidden="1" x14ac:dyDescent="0.2">
      <c r="A591" s="495">
        <v>254</v>
      </c>
      <c r="B591" s="483" t="s">
        <v>596</v>
      </c>
      <c r="C591" s="511" t="s">
        <v>1065</v>
      </c>
      <c r="D591" s="484"/>
      <c r="E591" s="1389"/>
    </row>
    <row r="592" spans="1:5" s="82" customFormat="1" hidden="1" x14ac:dyDescent="0.2">
      <c r="A592" s="495">
        <v>255</v>
      </c>
      <c r="B592" s="483" t="s">
        <v>598</v>
      </c>
      <c r="C592" s="511" t="s">
        <v>1065</v>
      </c>
      <c r="D592" s="484"/>
      <c r="E592" s="1389"/>
    </row>
    <row r="593" spans="1:5" s="82" customFormat="1" hidden="1" x14ac:dyDescent="0.2">
      <c r="A593" s="495">
        <v>256</v>
      </c>
      <c r="B593" s="483" t="s">
        <v>600</v>
      </c>
      <c r="C593" s="511" t="s">
        <v>1065</v>
      </c>
      <c r="D593" s="484"/>
      <c r="E593" s="1389"/>
    </row>
    <row r="594" spans="1:5" s="82" customFormat="1" hidden="1" x14ac:dyDescent="0.2">
      <c r="A594" s="495">
        <v>257</v>
      </c>
      <c r="B594" s="483" t="s">
        <v>602</v>
      </c>
      <c r="C594" s="511" t="s">
        <v>1065</v>
      </c>
      <c r="D594" s="484"/>
      <c r="E594" s="1389"/>
    </row>
    <row r="595" spans="1:5" s="82" customFormat="1" hidden="1" x14ac:dyDescent="0.2">
      <c r="A595" s="495">
        <v>258</v>
      </c>
      <c r="B595" s="483" t="s">
        <v>604</v>
      </c>
      <c r="C595" s="511" t="s">
        <v>1065</v>
      </c>
      <c r="D595" s="484"/>
      <c r="E595" s="1389"/>
    </row>
    <row r="596" spans="1:5" s="82" customFormat="1" hidden="1" x14ac:dyDescent="0.2">
      <c r="A596" s="495">
        <v>259</v>
      </c>
      <c r="B596" s="483" t="s">
        <v>606</v>
      </c>
      <c r="C596" s="511" t="s">
        <v>1065</v>
      </c>
      <c r="D596" s="484"/>
      <c r="E596" s="1389"/>
    </row>
    <row r="597" spans="1:5" s="82" customFormat="1" hidden="1" x14ac:dyDescent="0.2">
      <c r="A597" s="495">
        <v>260</v>
      </c>
      <c r="B597" s="483" t="s">
        <v>608</v>
      </c>
      <c r="C597" s="511" t="s">
        <v>1065</v>
      </c>
      <c r="D597" s="484"/>
      <c r="E597" s="1389"/>
    </row>
    <row r="598" spans="1:5" s="82" customFormat="1" hidden="1" x14ac:dyDescent="0.2">
      <c r="A598" s="495">
        <v>261</v>
      </c>
      <c r="B598" s="483" t="s">
        <v>610</v>
      </c>
      <c r="C598" s="511" t="s">
        <v>1065</v>
      </c>
      <c r="D598" s="484"/>
      <c r="E598" s="1389"/>
    </row>
    <row r="599" spans="1:5" s="82" customFormat="1" hidden="1" x14ac:dyDescent="0.2">
      <c r="A599" s="495">
        <v>262</v>
      </c>
      <c r="B599" s="483" t="s">
        <v>612</v>
      </c>
      <c r="C599" s="511" t="s">
        <v>1065</v>
      </c>
      <c r="D599" s="484"/>
      <c r="E599" s="1389"/>
    </row>
    <row r="600" spans="1:5" s="82" customFormat="1" hidden="1" x14ac:dyDescent="0.2">
      <c r="A600" s="495">
        <v>263</v>
      </c>
      <c r="B600" s="483" t="s">
        <v>614</v>
      </c>
      <c r="C600" s="511" t="s">
        <v>1065</v>
      </c>
      <c r="D600" s="484"/>
      <c r="E600" s="1389"/>
    </row>
    <row r="601" spans="1:5" x14ac:dyDescent="0.2">
      <c r="A601" s="493">
        <v>264</v>
      </c>
      <c r="B601" s="240" t="s">
        <v>1066</v>
      </c>
      <c r="C601" s="377" t="s">
        <v>1067</v>
      </c>
      <c r="D601" s="476"/>
      <c r="E601" s="1336"/>
    </row>
    <row r="602" spans="1:5" x14ac:dyDescent="0.2">
      <c r="A602" s="493">
        <v>265</v>
      </c>
      <c r="B602" s="240" t="s">
        <v>1068</v>
      </c>
      <c r="C602" s="377" t="s">
        <v>1069</v>
      </c>
      <c r="D602" s="476"/>
      <c r="E602" s="1336"/>
    </row>
    <row r="603" spans="1:5" x14ac:dyDescent="0.2">
      <c r="A603" s="493">
        <v>266</v>
      </c>
      <c r="B603" s="240" t="s">
        <v>1511</v>
      </c>
      <c r="C603" s="377" t="s">
        <v>1070</v>
      </c>
      <c r="D603" s="238"/>
      <c r="E603" s="515"/>
    </row>
    <row r="604" spans="1:5" s="82" customFormat="1" hidden="1" x14ac:dyDescent="0.2">
      <c r="A604" s="495">
        <v>267</v>
      </c>
      <c r="B604" s="483" t="s">
        <v>594</v>
      </c>
      <c r="C604" s="376" t="s">
        <v>1070</v>
      </c>
      <c r="D604" s="484"/>
      <c r="E604" s="1389"/>
    </row>
    <row r="605" spans="1:5" s="82" customFormat="1" hidden="1" x14ac:dyDescent="0.2">
      <c r="A605" s="495">
        <v>268</v>
      </c>
      <c r="B605" s="483" t="s">
        <v>596</v>
      </c>
      <c r="C605" s="376" t="s">
        <v>1070</v>
      </c>
      <c r="D605" s="484"/>
      <c r="E605" s="1389"/>
    </row>
    <row r="606" spans="1:5" s="82" customFormat="1" hidden="1" x14ac:dyDescent="0.2">
      <c r="A606" s="495">
        <v>269</v>
      </c>
      <c r="B606" s="483" t="s">
        <v>598</v>
      </c>
      <c r="C606" s="376" t="s">
        <v>1070</v>
      </c>
      <c r="D606" s="484"/>
      <c r="E606" s="1389"/>
    </row>
    <row r="607" spans="1:5" s="82" customFormat="1" hidden="1" x14ac:dyDescent="0.2">
      <c r="A607" s="495">
        <v>270</v>
      </c>
      <c r="B607" s="483" t="s">
        <v>600</v>
      </c>
      <c r="C607" s="376" t="s">
        <v>1070</v>
      </c>
      <c r="D607" s="484"/>
      <c r="E607" s="1389"/>
    </row>
    <row r="608" spans="1:5" s="82" customFormat="1" hidden="1" x14ac:dyDescent="0.2">
      <c r="A608" s="495">
        <v>271</v>
      </c>
      <c r="B608" s="483" t="s">
        <v>602</v>
      </c>
      <c r="C608" s="376" t="s">
        <v>1070</v>
      </c>
      <c r="D608" s="484"/>
      <c r="E608" s="1390"/>
    </row>
    <row r="609" spans="1:5" s="82" customFormat="1" hidden="1" x14ac:dyDescent="0.2">
      <c r="A609" s="495">
        <v>272</v>
      </c>
      <c r="B609" s="483" t="s">
        <v>604</v>
      </c>
      <c r="C609" s="376" t="s">
        <v>1070</v>
      </c>
      <c r="D609" s="484"/>
      <c r="E609" s="1389"/>
    </row>
    <row r="610" spans="1:5" s="82" customFormat="1" hidden="1" x14ac:dyDescent="0.2">
      <c r="A610" s="495">
        <v>273</v>
      </c>
      <c r="B610" s="483" t="s">
        <v>606</v>
      </c>
      <c r="C610" s="376" t="s">
        <v>1070</v>
      </c>
      <c r="D610" s="484"/>
      <c r="E610" s="1389"/>
    </row>
    <row r="611" spans="1:5" s="82" customFormat="1" hidden="1" x14ac:dyDescent="0.2">
      <c r="A611" s="495">
        <v>274</v>
      </c>
      <c r="B611" s="483" t="s">
        <v>608</v>
      </c>
      <c r="C611" s="376" t="s">
        <v>1070</v>
      </c>
      <c r="D611" s="484"/>
      <c r="E611" s="1389"/>
    </row>
    <row r="612" spans="1:5" s="82" customFormat="1" hidden="1" x14ac:dyDescent="0.2">
      <c r="A612" s="495">
        <v>275</v>
      </c>
      <c r="B612" s="483" t="s">
        <v>612</v>
      </c>
      <c r="C612" s="376" t="s">
        <v>1070</v>
      </c>
      <c r="D612" s="484"/>
      <c r="E612" s="1389"/>
    </row>
    <row r="613" spans="1:5" s="82" customFormat="1" hidden="1" x14ac:dyDescent="0.2">
      <c r="A613" s="495">
        <v>276</v>
      </c>
      <c r="B613" s="483" t="s">
        <v>614</v>
      </c>
      <c r="C613" s="376" t="s">
        <v>1070</v>
      </c>
      <c r="D613" s="484"/>
      <c r="E613" s="1389"/>
    </row>
    <row r="614" spans="1:5" ht="27" customHeight="1" thickBot="1" x14ac:dyDescent="0.25">
      <c r="A614" s="500">
        <v>277</v>
      </c>
      <c r="B614" s="501" t="s">
        <v>1681</v>
      </c>
      <c r="C614" s="501" t="s">
        <v>1071</v>
      </c>
      <c r="D614" s="502">
        <v>0</v>
      </c>
      <c r="E614" s="503">
        <v>0</v>
      </c>
    </row>
    <row r="615" spans="1:5" s="260" customFormat="1" ht="14.25" thickTop="1" thickBot="1" x14ac:dyDescent="0.25">
      <c r="A615" s="175"/>
      <c r="B615" s="176"/>
      <c r="C615" s="177"/>
      <c r="D615" s="274"/>
      <c r="E615" s="274"/>
    </row>
    <row r="616" spans="1:5" ht="27" customHeight="1" thickTop="1" thickBot="1" x14ac:dyDescent="0.25">
      <c r="A616" s="651"/>
      <c r="B616" s="652" t="s">
        <v>52</v>
      </c>
      <c r="C616" s="652" t="s">
        <v>1072</v>
      </c>
      <c r="D616" s="653">
        <f>SUM(D349,D351,D391,D463,D536,D545,D551,D614)</f>
        <v>51757738</v>
      </c>
      <c r="E616" s="654">
        <f>SUM(E349,E351,E391,E463,E536,E545,E551,E614)</f>
        <v>54456527</v>
      </c>
    </row>
    <row r="617" spans="1:5" s="260" customFormat="1" ht="14.25" thickTop="1" thickBot="1" x14ac:dyDescent="0.25">
      <c r="A617" s="175"/>
      <c r="B617" s="176"/>
      <c r="C617" s="177"/>
      <c r="D617" s="271"/>
      <c r="E617" s="279"/>
    </row>
    <row r="618" spans="1:5" ht="13.5" thickTop="1" x14ac:dyDescent="0.2">
      <c r="A618" s="1369" t="s">
        <v>1073</v>
      </c>
      <c r="B618" s="1370" t="s">
        <v>1647</v>
      </c>
      <c r="C618" s="1301" t="s">
        <v>1075</v>
      </c>
      <c r="D618" s="1371"/>
      <c r="E618" s="1391"/>
    </row>
    <row r="619" spans="1:5" hidden="1" x14ac:dyDescent="0.2">
      <c r="A619" s="1373" t="s">
        <v>1076</v>
      </c>
      <c r="B619" s="479" t="s">
        <v>1077</v>
      </c>
      <c r="C619" s="29" t="s">
        <v>1075</v>
      </c>
      <c r="D619" s="480"/>
      <c r="E619" s="1358"/>
    </row>
    <row r="620" spans="1:5" x14ac:dyDescent="0.2">
      <c r="A620" s="1373" t="s">
        <v>1078</v>
      </c>
      <c r="B620" s="479" t="s">
        <v>1079</v>
      </c>
      <c r="C620" s="29" t="s">
        <v>1080</v>
      </c>
      <c r="D620" s="480"/>
      <c r="E620" s="1358"/>
    </row>
    <row r="621" spans="1:5" x14ac:dyDescent="0.2">
      <c r="A621" s="1373" t="s">
        <v>1081</v>
      </c>
      <c r="B621" s="479" t="s">
        <v>1648</v>
      </c>
      <c r="C621" s="29" t="s">
        <v>1083</v>
      </c>
      <c r="D621" s="480"/>
      <c r="E621" s="1358"/>
    </row>
    <row r="622" spans="1:5" hidden="1" x14ac:dyDescent="0.2">
      <c r="A622" s="1373" t="s">
        <v>1084</v>
      </c>
      <c r="B622" s="479" t="s">
        <v>1077</v>
      </c>
      <c r="C622" s="29" t="s">
        <v>1085</v>
      </c>
      <c r="D622" s="480"/>
      <c r="E622" s="1358"/>
    </row>
    <row r="623" spans="1:5" x14ac:dyDescent="0.2">
      <c r="A623" s="1373" t="s">
        <v>1086</v>
      </c>
      <c r="B623" s="479" t="s">
        <v>1649</v>
      </c>
      <c r="C623" s="29" t="s">
        <v>1088</v>
      </c>
      <c r="D623" s="458"/>
      <c r="E623" s="1319"/>
    </row>
    <row r="624" spans="1:5" hidden="1" x14ac:dyDescent="0.2">
      <c r="A624" s="1373" t="s">
        <v>1089</v>
      </c>
      <c r="B624" s="479" t="s">
        <v>1090</v>
      </c>
      <c r="C624" s="29" t="s">
        <v>1091</v>
      </c>
      <c r="D624" s="480"/>
      <c r="E624" s="1358"/>
    </row>
    <row r="625" spans="1:5" hidden="1" x14ac:dyDescent="0.2">
      <c r="A625" s="1373" t="s">
        <v>1092</v>
      </c>
      <c r="B625" s="479" t="s">
        <v>1093</v>
      </c>
      <c r="C625" s="29" t="s">
        <v>1091</v>
      </c>
      <c r="D625" s="480"/>
      <c r="E625" s="1358"/>
    </row>
    <row r="626" spans="1:5" hidden="1" x14ac:dyDescent="0.2">
      <c r="A626" s="1373" t="s">
        <v>1094</v>
      </c>
      <c r="B626" s="479" t="s">
        <v>1095</v>
      </c>
      <c r="C626" s="29" t="s">
        <v>1091</v>
      </c>
      <c r="D626" s="480"/>
      <c r="E626" s="1358"/>
    </row>
    <row r="627" spans="1:5" hidden="1" x14ac:dyDescent="0.2">
      <c r="A627" s="1373" t="s">
        <v>756</v>
      </c>
      <c r="B627" s="479" t="s">
        <v>1096</v>
      </c>
      <c r="C627" s="29" t="s">
        <v>1097</v>
      </c>
      <c r="D627" s="480"/>
      <c r="E627" s="1358"/>
    </row>
    <row r="628" spans="1:5" hidden="1" x14ac:dyDescent="0.2">
      <c r="A628" s="1373" t="s">
        <v>75</v>
      </c>
      <c r="B628" s="479" t="s">
        <v>1098</v>
      </c>
      <c r="C628" s="29" t="s">
        <v>1099</v>
      </c>
      <c r="D628" s="480"/>
      <c r="E628" s="1358"/>
    </row>
    <row r="629" spans="1:5" hidden="1" x14ac:dyDescent="0.2">
      <c r="A629" s="1373" t="s">
        <v>78</v>
      </c>
      <c r="B629" s="479" t="s">
        <v>1100</v>
      </c>
      <c r="C629" s="29" t="s">
        <v>1101</v>
      </c>
      <c r="D629" s="480"/>
      <c r="E629" s="1358"/>
    </row>
    <row r="630" spans="1:5" hidden="1" x14ac:dyDescent="0.2">
      <c r="A630" s="1373" t="s">
        <v>81</v>
      </c>
      <c r="B630" s="479" t="s">
        <v>1077</v>
      </c>
      <c r="C630" s="29" t="s">
        <v>1101</v>
      </c>
      <c r="D630" s="480"/>
      <c r="E630" s="1358"/>
    </row>
    <row r="631" spans="1:5" hidden="1" x14ac:dyDescent="0.2">
      <c r="A631" s="1373" t="s">
        <v>84</v>
      </c>
      <c r="B631" s="479" t="s">
        <v>1093</v>
      </c>
      <c r="C631" s="29" t="s">
        <v>1101</v>
      </c>
      <c r="D631" s="480"/>
      <c r="E631" s="1358"/>
    </row>
    <row r="632" spans="1:5" hidden="1" x14ac:dyDescent="0.2">
      <c r="A632" s="1373" t="s">
        <v>87</v>
      </c>
      <c r="B632" s="479" t="s">
        <v>1095</v>
      </c>
      <c r="C632" s="29" t="s">
        <v>1101</v>
      </c>
      <c r="D632" s="480"/>
      <c r="E632" s="1358"/>
    </row>
    <row r="633" spans="1:5" hidden="1" x14ac:dyDescent="0.2">
      <c r="A633" s="1373" t="s">
        <v>90</v>
      </c>
      <c r="B633" s="479" t="s">
        <v>1102</v>
      </c>
      <c r="C633" s="29" t="s">
        <v>1103</v>
      </c>
      <c r="D633" s="480"/>
      <c r="E633" s="1358"/>
    </row>
    <row r="634" spans="1:5" hidden="1" x14ac:dyDescent="0.2">
      <c r="A634" s="1373" t="s">
        <v>93</v>
      </c>
      <c r="B634" s="479" t="s">
        <v>1104</v>
      </c>
      <c r="C634" s="29" t="s">
        <v>1105</v>
      </c>
      <c r="D634" s="480"/>
      <c r="E634" s="1358"/>
    </row>
    <row r="635" spans="1:5" hidden="1" x14ac:dyDescent="0.2">
      <c r="A635" s="1373" t="s">
        <v>96</v>
      </c>
      <c r="B635" s="479" t="s">
        <v>1077</v>
      </c>
      <c r="C635" s="29" t="s">
        <v>1105</v>
      </c>
      <c r="D635" s="480"/>
      <c r="E635" s="1358"/>
    </row>
    <row r="636" spans="1:5" x14ac:dyDescent="0.2">
      <c r="A636" s="1373" t="s">
        <v>99</v>
      </c>
      <c r="B636" s="479" t="s">
        <v>1666</v>
      </c>
      <c r="C636" s="29" t="s">
        <v>1107</v>
      </c>
      <c r="D636" s="458"/>
      <c r="E636" s="1319"/>
    </row>
    <row r="637" spans="1:5" x14ac:dyDescent="0.2">
      <c r="A637" s="1373" t="s">
        <v>102</v>
      </c>
      <c r="B637" s="479" t="s">
        <v>1108</v>
      </c>
      <c r="C637" s="29" t="s">
        <v>1109</v>
      </c>
      <c r="D637" s="481"/>
      <c r="E637" s="1358"/>
    </row>
    <row r="638" spans="1:5" x14ac:dyDescent="0.2">
      <c r="A638" s="1373" t="s">
        <v>1110</v>
      </c>
      <c r="B638" s="479" t="s">
        <v>1111</v>
      </c>
      <c r="C638" s="29" t="s">
        <v>1112</v>
      </c>
      <c r="D638" s="480"/>
      <c r="E638" s="1358"/>
    </row>
    <row r="639" spans="1:5" x14ac:dyDescent="0.2">
      <c r="A639" s="1373" t="s">
        <v>107</v>
      </c>
      <c r="B639" s="479" t="s">
        <v>1113</v>
      </c>
      <c r="C639" s="29" t="s">
        <v>1114</v>
      </c>
      <c r="D639" s="480"/>
      <c r="E639" s="1358"/>
    </row>
    <row r="640" spans="1:5" x14ac:dyDescent="0.2">
      <c r="A640" s="1373" t="s">
        <v>109</v>
      </c>
      <c r="B640" s="479" t="s">
        <v>1115</v>
      </c>
      <c r="C640" s="29" t="s">
        <v>1116</v>
      </c>
      <c r="D640" s="480"/>
      <c r="E640" s="1358"/>
    </row>
    <row r="641" spans="1:5" x14ac:dyDescent="0.2">
      <c r="A641" s="1373" t="s">
        <v>111</v>
      </c>
      <c r="B641" s="479" t="s">
        <v>1117</v>
      </c>
      <c r="C641" s="29" t="s">
        <v>1118</v>
      </c>
      <c r="D641" s="480"/>
      <c r="E641" s="1358"/>
    </row>
    <row r="642" spans="1:5" x14ac:dyDescent="0.2">
      <c r="A642" s="1373" t="s">
        <v>113</v>
      </c>
      <c r="B642" s="479" t="s">
        <v>1119</v>
      </c>
      <c r="C642" s="29" t="s">
        <v>1120</v>
      </c>
      <c r="D642" s="480"/>
      <c r="E642" s="1358"/>
    </row>
    <row r="643" spans="1:5" hidden="1" x14ac:dyDescent="0.2">
      <c r="A643" s="1373" t="s">
        <v>115</v>
      </c>
      <c r="B643" s="479" t="s">
        <v>1121</v>
      </c>
      <c r="C643" s="29" t="s">
        <v>1122</v>
      </c>
      <c r="D643" s="480"/>
      <c r="E643" s="1358"/>
    </row>
    <row r="644" spans="1:5" hidden="1" x14ac:dyDescent="0.2">
      <c r="A644" s="1373" t="s">
        <v>117</v>
      </c>
      <c r="B644" s="479" t="s">
        <v>1123</v>
      </c>
      <c r="C644" s="29" t="s">
        <v>1124</v>
      </c>
      <c r="D644" s="480"/>
      <c r="E644" s="1358"/>
    </row>
    <row r="645" spans="1:5" x14ac:dyDescent="0.2">
      <c r="A645" s="1373" t="s">
        <v>119</v>
      </c>
      <c r="B645" s="479" t="s">
        <v>1650</v>
      </c>
      <c r="C645" s="29" t="s">
        <v>1126</v>
      </c>
      <c r="D645" s="458"/>
      <c r="E645" s="1319"/>
    </row>
    <row r="646" spans="1:5" x14ac:dyDescent="0.2">
      <c r="A646" s="648" t="s">
        <v>121</v>
      </c>
      <c r="B646" s="453" t="s">
        <v>1513</v>
      </c>
      <c r="C646" s="237" t="s">
        <v>1128</v>
      </c>
      <c r="D646" s="241">
        <v>0</v>
      </c>
      <c r="E646" s="1387"/>
    </row>
    <row r="647" spans="1:5" x14ac:dyDescent="0.2">
      <c r="A647" s="1373" t="s">
        <v>123</v>
      </c>
      <c r="B647" s="479" t="s">
        <v>1129</v>
      </c>
      <c r="C647" s="29" t="s">
        <v>1130</v>
      </c>
      <c r="D647" s="480"/>
      <c r="E647" s="1358"/>
    </row>
    <row r="648" spans="1:5" x14ac:dyDescent="0.2">
      <c r="A648" s="1373" t="s">
        <v>125</v>
      </c>
      <c r="B648" s="479" t="s">
        <v>1131</v>
      </c>
      <c r="C648" s="29" t="s">
        <v>1132</v>
      </c>
      <c r="D648" s="480"/>
      <c r="E648" s="1358"/>
    </row>
    <row r="649" spans="1:5" x14ac:dyDescent="0.2">
      <c r="A649" s="1373" t="s">
        <v>793</v>
      </c>
      <c r="B649" s="479" t="s">
        <v>1651</v>
      </c>
      <c r="C649" s="29" t="s">
        <v>1134</v>
      </c>
      <c r="D649" s="480"/>
      <c r="E649" s="1358"/>
    </row>
    <row r="650" spans="1:5" x14ac:dyDescent="0.2">
      <c r="A650" s="1373" t="s">
        <v>129</v>
      </c>
      <c r="B650" s="479" t="s">
        <v>1077</v>
      </c>
      <c r="C650" s="29" t="s">
        <v>1134</v>
      </c>
      <c r="D650" s="480"/>
      <c r="E650" s="1358"/>
    </row>
    <row r="651" spans="1:5" ht="25.5" x14ac:dyDescent="0.2">
      <c r="A651" s="1373" t="s">
        <v>131</v>
      </c>
      <c r="B651" s="479" t="s">
        <v>1135</v>
      </c>
      <c r="C651" s="29" t="s">
        <v>1136</v>
      </c>
      <c r="D651" s="480"/>
      <c r="E651" s="1358"/>
    </row>
    <row r="652" spans="1:5" x14ac:dyDescent="0.2">
      <c r="A652" s="1373" t="s">
        <v>133</v>
      </c>
      <c r="B652" s="479" t="s">
        <v>1652</v>
      </c>
      <c r="C652" s="29" t="s">
        <v>1138</v>
      </c>
      <c r="D652" s="480"/>
      <c r="E652" s="1358"/>
    </row>
    <row r="653" spans="1:5" x14ac:dyDescent="0.2">
      <c r="A653" s="1373" t="s">
        <v>135</v>
      </c>
      <c r="B653" s="479" t="s">
        <v>1077</v>
      </c>
      <c r="C653" s="29" t="s">
        <v>1138</v>
      </c>
      <c r="D653" s="480"/>
      <c r="E653" s="1358"/>
    </row>
    <row r="654" spans="1:5" x14ac:dyDescent="0.2">
      <c r="A654" s="648" t="s">
        <v>137</v>
      </c>
      <c r="B654" s="453" t="s">
        <v>1514</v>
      </c>
      <c r="C654" s="237" t="s">
        <v>1140</v>
      </c>
      <c r="D654" s="241"/>
      <c r="E654" s="1327"/>
    </row>
    <row r="655" spans="1:5" x14ac:dyDescent="0.2">
      <c r="A655" s="648" t="s">
        <v>142</v>
      </c>
      <c r="B655" s="453" t="s">
        <v>1141</v>
      </c>
      <c r="C655" s="237" t="s">
        <v>1142</v>
      </c>
      <c r="D655" s="476"/>
      <c r="E655" s="1387"/>
    </row>
    <row r="656" spans="1:5" x14ac:dyDescent="0.2">
      <c r="A656" s="648" t="s">
        <v>144</v>
      </c>
      <c r="B656" s="453" t="s">
        <v>1143</v>
      </c>
      <c r="C656" s="237" t="s">
        <v>1144</v>
      </c>
      <c r="D656" s="476"/>
      <c r="E656" s="1387"/>
    </row>
    <row r="657" spans="1:5" s="269" customFormat="1" ht="27.75" customHeight="1" thickBot="1" x14ac:dyDescent="0.25">
      <c r="A657" s="650" t="s">
        <v>146</v>
      </c>
      <c r="B657" s="542" t="s">
        <v>1690</v>
      </c>
      <c r="C657" s="501" t="s">
        <v>1146</v>
      </c>
      <c r="D657" s="502">
        <v>0</v>
      </c>
      <c r="E657" s="503">
        <v>0</v>
      </c>
    </row>
    <row r="658" spans="1:5" s="260" customFormat="1" ht="14.25" thickTop="1" thickBot="1" x14ac:dyDescent="0.25">
      <c r="A658" s="175"/>
      <c r="B658" s="176"/>
      <c r="C658" s="177"/>
      <c r="D658" s="271"/>
      <c r="E658" s="279"/>
    </row>
    <row r="659" spans="1:5" ht="27.75" customHeight="1" thickTop="1" thickBot="1" x14ac:dyDescent="0.25">
      <c r="A659" s="651">
        <v>278</v>
      </c>
      <c r="B659" s="652" t="s">
        <v>1515</v>
      </c>
      <c r="C659" s="652" t="s">
        <v>1147</v>
      </c>
      <c r="D659" s="653">
        <f>SUM(D616+D657)</f>
        <v>51757738</v>
      </c>
      <c r="E659" s="654">
        <f>SUM(E616+E657)</f>
        <v>54456527</v>
      </c>
    </row>
    <row r="660" spans="1:5" ht="13.5" thickTop="1" x14ac:dyDescent="0.2"/>
  </sheetData>
  <mergeCells count="1">
    <mergeCell ref="A1:E1"/>
  </mergeCells>
  <pageMargins left="0.23622047244094491" right="0.23622047244094491" top="0.19685039370078741" bottom="0.15748031496062992" header="0.15748031496062992" footer="0.15748031496062992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6"/>
  <sheetViews>
    <sheetView showGridLines="0" zoomScaleNormal="100" zoomScaleSheetLayoutView="100" workbookViewId="0">
      <pane ySplit="4" topLeftCell="A5" activePane="bottomLeft" state="frozen"/>
      <selection pane="bottomLeft" activeCell="C4" sqref="C4"/>
    </sheetView>
  </sheetViews>
  <sheetFormatPr defaultColWidth="9.140625" defaultRowHeight="30" customHeight="1" x14ac:dyDescent="0.2"/>
  <cols>
    <col min="1" max="1" width="54.5703125" style="61" customWidth="1"/>
    <col min="2" max="2" width="15.7109375" style="43" customWidth="1"/>
    <col min="3" max="3" width="15.7109375" style="72" customWidth="1"/>
    <col min="4" max="5" width="15.7109375" style="71" customWidth="1"/>
    <col min="6" max="6" width="14.42578125" style="61" customWidth="1"/>
    <col min="7" max="7" width="31.85546875" style="70" customWidth="1"/>
    <col min="8" max="8" width="9.42578125" style="1075" customWidth="1"/>
    <col min="9" max="17" width="9.42578125" style="138" customWidth="1"/>
    <col min="18" max="19" width="9.140625" style="139"/>
    <col min="20" max="16384" width="9.140625" style="61"/>
  </cols>
  <sheetData>
    <row r="1" spans="1:9" ht="46.5" customHeight="1" thickTop="1" x14ac:dyDescent="0.2">
      <c r="A1" s="1060" t="s">
        <v>1148</v>
      </c>
      <c r="B1" s="1061" t="s">
        <v>1</v>
      </c>
      <c r="C1" s="1392" t="s">
        <v>2</v>
      </c>
      <c r="D1" s="1393" t="s">
        <v>1711</v>
      </c>
      <c r="E1" s="1072" t="s">
        <v>1700</v>
      </c>
      <c r="F1" s="1073" t="s">
        <v>1541</v>
      </c>
      <c r="G1" s="1074" t="s">
        <v>1439</v>
      </c>
    </row>
    <row r="2" spans="1:9" ht="24" customHeight="1" x14ac:dyDescent="0.2">
      <c r="A2" s="1062" t="s">
        <v>1149</v>
      </c>
      <c r="B2" s="903">
        <f>SUM(B3+B4)</f>
        <v>328217793</v>
      </c>
      <c r="C2" s="1394">
        <f>SUM(C3+C4)</f>
        <v>373180362</v>
      </c>
      <c r="D2" s="1395"/>
      <c r="E2" s="1076"/>
      <c r="F2" s="1042"/>
      <c r="G2" s="1077"/>
    </row>
    <row r="3" spans="1:9" ht="24" customHeight="1" x14ac:dyDescent="0.2">
      <c r="A3" s="1062" t="s">
        <v>1539</v>
      </c>
      <c r="B3" s="1063">
        <f>SUM('01 Mérleg'!J26-'01 Mérleg'!C4-'01 Mérleg'!C5-'01 Mérleg'!C6-'01 Mérleg'!C7-'01 Mérleg'!C11-'01 Mérleg'!C12-'01 Mérleg'!C13-'01 Mérleg'!C19+'01 Mérleg'!C20)</f>
        <v>157088793</v>
      </c>
      <c r="C3" s="1394">
        <f>SUM('01 Mérleg'!K26-'01 Mérleg'!D4-'01 Mérleg'!D5-'01 Mérleg'!D6-'01 Mérleg'!D7-'01 Mérleg'!D12-'01 Mérleg'!D13-'01 Mérleg'!D19+'01 Mérleg'!D20-'01 Mérleg'!D11)</f>
        <v>216180126</v>
      </c>
      <c r="D3" s="1395"/>
      <c r="E3" s="1076"/>
      <c r="F3" s="1078"/>
      <c r="G3" s="1079"/>
    </row>
    <row r="4" spans="1:9" ht="24" customHeight="1" x14ac:dyDescent="0.2">
      <c r="A4" s="1062" t="s">
        <v>1150</v>
      </c>
      <c r="B4" s="903">
        <f>SUM(B5:B34)</f>
        <v>171129000</v>
      </c>
      <c r="C4" s="1394">
        <f>SUM(C5:C91)</f>
        <v>157000236</v>
      </c>
      <c r="D4" s="1395">
        <f>SUM(D5:D91)</f>
        <v>164865160</v>
      </c>
      <c r="E4" s="1076">
        <f>SUM(E5:E91)</f>
        <v>342026143</v>
      </c>
      <c r="F4" s="1078"/>
      <c r="G4" s="1079"/>
    </row>
    <row r="5" spans="1:9" ht="24" customHeight="1" x14ac:dyDescent="0.2">
      <c r="A5" s="1064" t="s">
        <v>1151</v>
      </c>
      <c r="B5" s="1452">
        <v>1000000</v>
      </c>
      <c r="C5" s="1454">
        <f>SUM(E5-D5)</f>
        <v>0</v>
      </c>
      <c r="D5" s="1065">
        <v>1000000</v>
      </c>
      <c r="E5" s="1456">
        <f>SUM(B5)</f>
        <v>1000000</v>
      </c>
      <c r="G5" s="70" t="s">
        <v>1547</v>
      </c>
    </row>
    <row r="6" spans="1:9" ht="24" customHeight="1" x14ac:dyDescent="0.2">
      <c r="A6" s="1066" t="s">
        <v>1152</v>
      </c>
      <c r="B6" s="1452">
        <v>2000000</v>
      </c>
      <c r="C6" s="1454">
        <f>SUM(E6-D6)</f>
        <v>0</v>
      </c>
      <c r="D6" s="1481">
        <v>2959000</v>
      </c>
      <c r="E6" s="1456">
        <v>2959000</v>
      </c>
      <c r="G6" s="70" t="s">
        <v>1548</v>
      </c>
      <c r="H6" s="1075">
        <v>2959000</v>
      </c>
    </row>
    <row r="7" spans="1:9" ht="24" customHeight="1" x14ac:dyDescent="0.2">
      <c r="A7" s="1066" t="s">
        <v>1153</v>
      </c>
      <c r="B7" s="1452">
        <v>8000000</v>
      </c>
      <c r="C7" s="1454">
        <v>0</v>
      </c>
      <c r="D7" s="1065">
        <v>3302000</v>
      </c>
      <c r="E7" s="1456">
        <v>3302000</v>
      </c>
      <c r="G7" s="70" t="s">
        <v>1548</v>
      </c>
    </row>
    <row r="8" spans="1:9" ht="24" customHeight="1" x14ac:dyDescent="0.2">
      <c r="A8" s="1067" t="s">
        <v>1154</v>
      </c>
      <c r="B8" s="1452">
        <v>5000000</v>
      </c>
      <c r="C8" s="1454">
        <f t="shared" ref="C8:C13" si="0">SUM(E8-D8)</f>
        <v>4575000</v>
      </c>
      <c r="D8" s="1065">
        <v>425000</v>
      </c>
      <c r="E8" s="1456">
        <f>SUM(B8)</f>
        <v>5000000</v>
      </c>
      <c r="G8" s="70" t="s">
        <v>1549</v>
      </c>
    </row>
    <row r="9" spans="1:9" ht="24" customHeight="1" x14ac:dyDescent="0.2">
      <c r="A9" s="1067" t="s">
        <v>1155</v>
      </c>
      <c r="B9" s="1452">
        <v>2200000</v>
      </c>
      <c r="C9" s="1454">
        <f t="shared" si="0"/>
        <v>0</v>
      </c>
      <c r="D9" s="1065">
        <v>2200000</v>
      </c>
      <c r="E9" s="1456">
        <f>SUM(B9)</f>
        <v>2200000</v>
      </c>
      <c r="G9" s="70" t="s">
        <v>1550</v>
      </c>
    </row>
    <row r="10" spans="1:9" ht="24" customHeight="1" x14ac:dyDescent="0.2">
      <c r="A10" s="1067" t="s">
        <v>1156</v>
      </c>
      <c r="B10" s="1452">
        <v>1300000</v>
      </c>
      <c r="C10" s="1454">
        <f t="shared" si="0"/>
        <v>1300000</v>
      </c>
      <c r="D10" s="1065">
        <v>0</v>
      </c>
      <c r="E10" s="1456">
        <f>SUM(B10)</f>
        <v>1300000</v>
      </c>
    </row>
    <row r="11" spans="1:9" ht="24" customHeight="1" x14ac:dyDescent="0.2">
      <c r="A11" s="1067" t="s">
        <v>1157</v>
      </c>
      <c r="B11" s="1452">
        <v>4723000</v>
      </c>
      <c r="C11" s="1454">
        <f t="shared" si="0"/>
        <v>42675</v>
      </c>
      <c r="D11" s="1065">
        <f>SUM(G11:I11)</f>
        <v>4680325</v>
      </c>
      <c r="E11" s="1456">
        <f>SUM(B11)</f>
        <v>4723000</v>
      </c>
      <c r="F11" s="61" t="s">
        <v>1699</v>
      </c>
      <c r="G11" s="70">
        <v>4193320</v>
      </c>
      <c r="H11" s="1075">
        <v>381000</v>
      </c>
      <c r="I11" s="138">
        <v>106005</v>
      </c>
    </row>
    <row r="12" spans="1:9" ht="24" customHeight="1" x14ac:dyDescent="0.2">
      <c r="A12" s="1067" t="s">
        <v>1158</v>
      </c>
      <c r="B12" s="1452">
        <v>500000</v>
      </c>
      <c r="C12" s="1454">
        <f t="shared" si="0"/>
        <v>0</v>
      </c>
      <c r="D12" s="1065">
        <v>500000</v>
      </c>
      <c r="E12" s="1456">
        <f>SUM(B12)</f>
        <v>500000</v>
      </c>
      <c r="G12" s="70" t="s">
        <v>1542</v>
      </c>
    </row>
    <row r="13" spans="1:9" ht="24" customHeight="1" x14ac:dyDescent="0.2">
      <c r="A13" s="1067" t="s">
        <v>1159</v>
      </c>
      <c r="B13" s="1452">
        <v>200000</v>
      </c>
      <c r="C13" s="1454">
        <f t="shared" si="0"/>
        <v>0</v>
      </c>
      <c r="D13" s="1065">
        <v>139560</v>
      </c>
      <c r="E13" s="1456">
        <v>139560</v>
      </c>
      <c r="G13" s="1472" t="s">
        <v>1041</v>
      </c>
    </row>
    <row r="14" spans="1:9" ht="24" customHeight="1" x14ac:dyDescent="0.2">
      <c r="A14" s="1067" t="s">
        <v>1160</v>
      </c>
      <c r="B14" s="1452">
        <v>2356000</v>
      </c>
      <c r="C14" s="1454">
        <f t="shared" ref="C14:C27" si="1">SUM(E14-D14)</f>
        <v>2356000</v>
      </c>
      <c r="D14" s="1065">
        <v>0</v>
      </c>
      <c r="E14" s="1456">
        <f t="shared" ref="E14:E25" si="2">SUM(B14)</f>
        <v>2356000</v>
      </c>
    </row>
    <row r="15" spans="1:9" ht="24" customHeight="1" x14ac:dyDescent="0.2">
      <c r="A15" s="1067" t="s">
        <v>1161</v>
      </c>
      <c r="B15" s="1452">
        <v>7000000</v>
      </c>
      <c r="C15" s="1454">
        <f t="shared" si="1"/>
        <v>0</v>
      </c>
      <c r="D15" s="1065">
        <v>7000000</v>
      </c>
      <c r="E15" s="1456">
        <f t="shared" si="2"/>
        <v>7000000</v>
      </c>
      <c r="G15" s="70" t="s">
        <v>1031</v>
      </c>
    </row>
    <row r="16" spans="1:9" ht="24" customHeight="1" x14ac:dyDescent="0.2">
      <c r="A16" s="1066" t="s">
        <v>1162</v>
      </c>
      <c r="B16" s="1453">
        <v>550000</v>
      </c>
      <c r="C16" s="1454">
        <f t="shared" si="1"/>
        <v>19990</v>
      </c>
      <c r="D16" s="1065">
        <v>530010</v>
      </c>
      <c r="E16" s="1456">
        <f t="shared" si="2"/>
        <v>550000</v>
      </c>
      <c r="G16" s="70" t="s">
        <v>1041</v>
      </c>
    </row>
    <row r="17" spans="1:15" ht="24" customHeight="1" x14ac:dyDescent="0.2">
      <c r="A17" s="1066" t="s">
        <v>1163</v>
      </c>
      <c r="B17" s="1453">
        <v>5000000</v>
      </c>
      <c r="C17" s="1454">
        <f t="shared" si="1"/>
        <v>0</v>
      </c>
      <c r="D17" s="1065">
        <v>5000000</v>
      </c>
      <c r="E17" s="1456">
        <f t="shared" si="2"/>
        <v>5000000</v>
      </c>
      <c r="G17" s="70" t="s">
        <v>1548</v>
      </c>
    </row>
    <row r="18" spans="1:15" ht="24" customHeight="1" x14ac:dyDescent="0.2">
      <c r="A18" s="1066" t="s">
        <v>1164</v>
      </c>
      <c r="B18" s="1453">
        <v>1800000</v>
      </c>
      <c r="C18" s="1454">
        <f t="shared" si="1"/>
        <v>0</v>
      </c>
      <c r="D18" s="1065">
        <v>1800000</v>
      </c>
      <c r="E18" s="1456">
        <f t="shared" si="2"/>
        <v>1800000</v>
      </c>
    </row>
    <row r="19" spans="1:15" ht="24" customHeight="1" x14ac:dyDescent="0.2">
      <c r="A19" s="1067" t="s">
        <v>1165</v>
      </c>
      <c r="B19" s="1452">
        <v>1400000</v>
      </c>
      <c r="C19" s="1454">
        <f t="shared" si="1"/>
        <v>0</v>
      </c>
      <c r="D19" s="1065">
        <v>1400000</v>
      </c>
      <c r="E19" s="1456">
        <f t="shared" si="2"/>
        <v>1400000</v>
      </c>
      <c r="G19" s="70" t="s">
        <v>1552</v>
      </c>
    </row>
    <row r="20" spans="1:15" ht="24" customHeight="1" x14ac:dyDescent="0.2">
      <c r="A20" s="1067" t="s">
        <v>1166</v>
      </c>
      <c r="B20" s="1452">
        <v>4000000</v>
      </c>
      <c r="C20" s="1454">
        <f t="shared" si="1"/>
        <v>4000000</v>
      </c>
      <c r="D20" s="1065">
        <v>0</v>
      </c>
      <c r="E20" s="1456">
        <f t="shared" si="2"/>
        <v>4000000</v>
      </c>
    </row>
    <row r="21" spans="1:15" ht="24" customHeight="1" x14ac:dyDescent="0.2">
      <c r="A21" s="1066" t="s">
        <v>1167</v>
      </c>
      <c r="B21" s="1452">
        <v>500000</v>
      </c>
      <c r="C21" s="1454">
        <f t="shared" si="1"/>
        <v>0</v>
      </c>
      <c r="D21" s="1065">
        <v>500000</v>
      </c>
      <c r="E21" s="1456">
        <f t="shared" si="2"/>
        <v>500000</v>
      </c>
      <c r="F21" s="1080"/>
      <c r="G21" s="70" t="s">
        <v>1553</v>
      </c>
    </row>
    <row r="22" spans="1:15" ht="24" customHeight="1" x14ac:dyDescent="0.2">
      <c r="A22" s="1067" t="s">
        <v>1168</v>
      </c>
      <c r="B22" s="1452">
        <v>3200000</v>
      </c>
      <c r="C22" s="1454">
        <f t="shared" si="1"/>
        <v>0</v>
      </c>
      <c r="D22" s="1396">
        <v>3200000</v>
      </c>
      <c r="E22" s="1456">
        <f t="shared" si="2"/>
        <v>3200000</v>
      </c>
      <c r="F22" s="61" t="s">
        <v>1543</v>
      </c>
      <c r="G22" s="70" t="s">
        <v>1551</v>
      </c>
    </row>
    <row r="23" spans="1:15" ht="24" customHeight="1" x14ac:dyDescent="0.2">
      <c r="A23" s="1066" t="s">
        <v>1169</v>
      </c>
      <c r="B23" s="1452">
        <v>50000000</v>
      </c>
      <c r="C23" s="1454">
        <f t="shared" si="1"/>
        <v>-600260</v>
      </c>
      <c r="D23" s="1065">
        <f>SUM(H23:O23)</f>
        <v>50600260</v>
      </c>
      <c r="E23" s="1456">
        <f t="shared" si="2"/>
        <v>50000000</v>
      </c>
      <c r="G23" s="70" t="s">
        <v>1554</v>
      </c>
      <c r="H23" s="1075">
        <v>685800</v>
      </c>
      <c r="I23" s="138">
        <v>1803400</v>
      </c>
      <c r="J23" s="138">
        <v>1727200</v>
      </c>
      <c r="K23" s="138">
        <v>2133600</v>
      </c>
      <c r="L23" s="138">
        <v>24480182</v>
      </c>
      <c r="M23" s="138">
        <v>231000</v>
      </c>
      <c r="N23" s="138">
        <v>250000</v>
      </c>
      <c r="O23" s="138">
        <v>19289078</v>
      </c>
    </row>
    <row r="24" spans="1:15" ht="24" customHeight="1" x14ac:dyDescent="0.2">
      <c r="A24" s="1066" t="s">
        <v>1170</v>
      </c>
      <c r="B24" s="1452">
        <v>35000000</v>
      </c>
      <c r="C24" s="1454">
        <f t="shared" si="1"/>
        <v>29539000</v>
      </c>
      <c r="D24" s="1397">
        <f>SUM(H24)</f>
        <v>5461000</v>
      </c>
      <c r="E24" s="1456">
        <f t="shared" si="2"/>
        <v>35000000</v>
      </c>
      <c r="G24" s="70" t="s">
        <v>1555</v>
      </c>
      <c r="H24" s="1075">
        <v>5461000</v>
      </c>
    </row>
    <row r="25" spans="1:15" ht="24" customHeight="1" x14ac:dyDescent="0.2">
      <c r="A25" s="1066" t="s">
        <v>1172</v>
      </c>
      <c r="B25" s="1452">
        <v>5000000</v>
      </c>
      <c r="C25" s="1454">
        <f t="shared" si="1"/>
        <v>5000000</v>
      </c>
      <c r="D25" s="1065">
        <v>0</v>
      </c>
      <c r="E25" s="1456">
        <f t="shared" si="2"/>
        <v>5000000</v>
      </c>
    </row>
    <row r="26" spans="1:15" ht="24" customHeight="1" x14ac:dyDescent="0.2">
      <c r="A26" s="1066" t="s">
        <v>1173</v>
      </c>
      <c r="B26" s="1452">
        <v>1300000</v>
      </c>
      <c r="C26" s="1454">
        <f t="shared" si="1"/>
        <v>0</v>
      </c>
      <c r="D26" s="1065">
        <v>2032000</v>
      </c>
      <c r="E26" s="1456">
        <v>2032000</v>
      </c>
      <c r="F26" s="61" t="s">
        <v>1703</v>
      </c>
      <c r="G26" s="1439" t="s">
        <v>1039</v>
      </c>
    </row>
    <row r="27" spans="1:15" ht="24" customHeight="1" x14ac:dyDescent="0.2">
      <c r="A27" s="1067" t="s">
        <v>1174</v>
      </c>
      <c r="B27" s="1452">
        <v>5000000</v>
      </c>
      <c r="C27" s="1454">
        <f t="shared" si="1"/>
        <v>5000000</v>
      </c>
      <c r="D27" s="1065">
        <v>0</v>
      </c>
      <c r="E27" s="1456">
        <f>SUM(B27)</f>
        <v>5000000</v>
      </c>
    </row>
    <row r="28" spans="1:15" ht="24" customHeight="1" x14ac:dyDescent="0.2">
      <c r="A28" s="1066" t="s">
        <v>1171</v>
      </c>
      <c r="B28" s="1452">
        <v>10000000</v>
      </c>
      <c r="C28" s="1454">
        <v>0</v>
      </c>
      <c r="D28" s="1065">
        <f>5417319+160020</f>
        <v>5577339</v>
      </c>
      <c r="E28" s="1456">
        <v>5417319</v>
      </c>
      <c r="G28" s="70" t="s">
        <v>1556</v>
      </c>
    </row>
    <row r="29" spans="1:15" ht="24" customHeight="1" x14ac:dyDescent="0.2">
      <c r="A29" s="1066" t="s">
        <v>1478</v>
      </c>
      <c r="B29" s="1452">
        <v>1600000</v>
      </c>
      <c r="C29" s="1454">
        <f>SUM(E29-D29)</f>
        <v>1600000</v>
      </c>
      <c r="D29" s="1065">
        <v>0</v>
      </c>
      <c r="E29" s="1456">
        <f>SUM(B29)</f>
        <v>1600000</v>
      </c>
    </row>
    <row r="30" spans="1:15" ht="24" customHeight="1" x14ac:dyDescent="0.2">
      <c r="A30" s="1066" t="s">
        <v>1480</v>
      </c>
      <c r="B30" s="1452">
        <v>500000</v>
      </c>
      <c r="C30" s="1454">
        <v>500000</v>
      </c>
      <c r="D30" s="1065">
        <v>0</v>
      </c>
      <c r="E30" s="1456">
        <f>SUM(B30)</f>
        <v>500000</v>
      </c>
    </row>
    <row r="31" spans="1:15" ht="24" customHeight="1" x14ac:dyDescent="0.2">
      <c r="A31" s="1067" t="s">
        <v>1175</v>
      </c>
      <c r="B31" s="1452">
        <v>3000000</v>
      </c>
      <c r="C31" s="1454">
        <v>0</v>
      </c>
      <c r="D31" s="1065">
        <v>0</v>
      </c>
      <c r="E31" s="1456">
        <v>3000000</v>
      </c>
    </row>
    <row r="32" spans="1:15" ht="24" customHeight="1" x14ac:dyDescent="0.2">
      <c r="A32" s="1067" t="s">
        <v>1479</v>
      </c>
      <c r="B32" s="1452">
        <v>1000000</v>
      </c>
      <c r="C32" s="1454">
        <v>1000000</v>
      </c>
      <c r="D32" s="1065">
        <v>0</v>
      </c>
      <c r="E32" s="1456">
        <f>SUM(B32)</f>
        <v>1000000</v>
      </c>
    </row>
    <row r="33" spans="1:7" ht="24" customHeight="1" x14ac:dyDescent="0.2">
      <c r="A33" s="1067" t="s">
        <v>1176</v>
      </c>
      <c r="B33" s="1452">
        <v>5000000</v>
      </c>
      <c r="C33" s="1454">
        <v>0</v>
      </c>
      <c r="D33" s="1065">
        <v>5000000</v>
      </c>
      <c r="E33" s="1456">
        <f>SUM(B33)</f>
        <v>5000000</v>
      </c>
      <c r="F33" s="1080"/>
    </row>
    <row r="34" spans="1:7" ht="24" customHeight="1" x14ac:dyDescent="0.2">
      <c r="A34" s="1067" t="s">
        <v>1177</v>
      </c>
      <c r="B34" s="1452">
        <v>3000000</v>
      </c>
      <c r="C34" s="1454">
        <v>0</v>
      </c>
      <c r="D34" s="1065">
        <v>3000000</v>
      </c>
      <c r="E34" s="1456">
        <f>SUM(B34)</f>
        <v>3000000</v>
      </c>
      <c r="F34" s="61" t="s">
        <v>1570</v>
      </c>
    </row>
    <row r="35" spans="1:7" ht="24" customHeight="1" x14ac:dyDescent="0.2">
      <c r="A35" s="1068" t="s">
        <v>1396</v>
      </c>
      <c r="B35" s="485"/>
      <c r="C35" s="486">
        <v>0</v>
      </c>
      <c r="D35" s="1065">
        <v>864000</v>
      </c>
      <c r="E35" s="1456">
        <v>864000</v>
      </c>
      <c r="F35" s="71" t="s">
        <v>1569</v>
      </c>
      <c r="G35" s="61"/>
    </row>
    <row r="36" spans="1:7" ht="24" customHeight="1" x14ac:dyDescent="0.2">
      <c r="A36" s="1068" t="s">
        <v>1397</v>
      </c>
      <c r="B36" s="485"/>
      <c r="C36" s="1452">
        <v>13500000</v>
      </c>
      <c r="D36" s="1065">
        <v>0</v>
      </c>
      <c r="E36" s="1456">
        <v>13500000</v>
      </c>
      <c r="F36" s="71" t="s">
        <v>1546</v>
      </c>
      <c r="G36" s="70" t="s">
        <v>1544</v>
      </c>
    </row>
    <row r="37" spans="1:7" ht="24" customHeight="1" x14ac:dyDescent="0.2">
      <c r="A37" s="1068" t="s">
        <v>1398</v>
      </c>
      <c r="B37" s="485"/>
      <c r="C37" s="1452">
        <v>40000</v>
      </c>
      <c r="D37" s="1065">
        <v>0</v>
      </c>
      <c r="E37" s="1456">
        <v>40000</v>
      </c>
      <c r="F37" s="71" t="s">
        <v>1557</v>
      </c>
      <c r="G37" s="70" t="s">
        <v>1545</v>
      </c>
    </row>
    <row r="38" spans="1:7" ht="24" customHeight="1" x14ac:dyDescent="0.2">
      <c r="A38" s="1068" t="s">
        <v>1399</v>
      </c>
      <c r="B38" s="485"/>
      <c r="C38" s="1452">
        <v>360000</v>
      </c>
      <c r="D38" s="1065">
        <v>0</v>
      </c>
      <c r="E38" s="1457">
        <v>360000</v>
      </c>
      <c r="F38" s="71" t="s">
        <v>1572</v>
      </c>
      <c r="G38" s="70" t="s">
        <v>1545</v>
      </c>
    </row>
    <row r="39" spans="1:7" ht="24" customHeight="1" x14ac:dyDescent="0.2">
      <c r="A39" s="1068" t="s">
        <v>1400</v>
      </c>
      <c r="B39" s="485"/>
      <c r="C39" s="1452">
        <v>75000</v>
      </c>
      <c r="D39" s="1065">
        <v>0</v>
      </c>
      <c r="E39" s="1458">
        <v>75000</v>
      </c>
      <c r="F39" s="71" t="s">
        <v>1571</v>
      </c>
      <c r="G39" s="70" t="s">
        <v>1545</v>
      </c>
    </row>
    <row r="40" spans="1:7" ht="24" customHeight="1" x14ac:dyDescent="0.2">
      <c r="A40" s="1068" t="s">
        <v>1401</v>
      </c>
      <c r="B40" s="485"/>
      <c r="C40" s="1452">
        <v>125000</v>
      </c>
      <c r="D40" s="1065">
        <v>0</v>
      </c>
      <c r="E40" s="1458">
        <v>125000</v>
      </c>
      <c r="F40" s="71" t="s">
        <v>1573</v>
      </c>
      <c r="G40" s="70" t="s">
        <v>1545</v>
      </c>
    </row>
    <row r="41" spans="1:7" ht="24" customHeight="1" x14ac:dyDescent="0.2">
      <c r="A41" s="1068" t="s">
        <v>1402</v>
      </c>
      <c r="B41" s="485"/>
      <c r="C41" s="1452">
        <v>175000</v>
      </c>
      <c r="D41" s="1065">
        <v>0</v>
      </c>
      <c r="E41" s="1458">
        <v>175000</v>
      </c>
      <c r="F41" s="71" t="s">
        <v>1433</v>
      </c>
      <c r="G41" s="70" t="s">
        <v>1545</v>
      </c>
    </row>
    <row r="42" spans="1:7" ht="24" customHeight="1" x14ac:dyDescent="0.2">
      <c r="A42" s="1068" t="s">
        <v>1403</v>
      </c>
      <c r="B42" s="485"/>
      <c r="C42" s="1452">
        <v>0</v>
      </c>
      <c r="D42" s="1065">
        <v>452800</v>
      </c>
      <c r="E42" s="1457">
        <v>452800</v>
      </c>
      <c r="F42" s="71" t="s">
        <v>1434</v>
      </c>
      <c r="G42" s="1439" t="s">
        <v>816</v>
      </c>
    </row>
    <row r="43" spans="1:7" ht="24" customHeight="1" x14ac:dyDescent="0.2">
      <c r="A43" s="1068" t="s">
        <v>1404</v>
      </c>
      <c r="B43" s="485"/>
      <c r="C43" s="1452"/>
      <c r="D43" s="1489">
        <v>4820283</v>
      </c>
      <c r="E43" s="1457">
        <v>7200000</v>
      </c>
      <c r="F43" s="71" t="s">
        <v>1477</v>
      </c>
      <c r="G43" s="70" t="s">
        <v>1583</v>
      </c>
    </row>
    <row r="44" spans="1:7" ht="24" customHeight="1" x14ac:dyDescent="0.2">
      <c r="A44" s="1068" t="s">
        <v>1405</v>
      </c>
      <c r="B44" s="485"/>
      <c r="C44" s="1452">
        <v>0</v>
      </c>
      <c r="D44" s="1065">
        <v>1000000</v>
      </c>
      <c r="E44" s="1456">
        <v>1000000</v>
      </c>
      <c r="F44" s="61" t="s">
        <v>1575</v>
      </c>
      <c r="G44" s="61" t="s">
        <v>1011</v>
      </c>
    </row>
    <row r="45" spans="1:7" ht="24" customHeight="1" x14ac:dyDescent="0.2">
      <c r="A45" s="1068" t="s">
        <v>1778</v>
      </c>
      <c r="B45" s="485"/>
      <c r="C45" s="1452"/>
      <c r="D45" s="1065">
        <v>800000</v>
      </c>
      <c r="E45" s="1456"/>
      <c r="G45" s="61"/>
    </row>
    <row r="46" spans="1:7" ht="24" customHeight="1" x14ac:dyDescent="0.2">
      <c r="A46" s="1068" t="s">
        <v>1406</v>
      </c>
      <c r="B46" s="485"/>
      <c r="C46" s="1452">
        <v>0</v>
      </c>
      <c r="D46" s="1065">
        <v>540000</v>
      </c>
      <c r="E46" s="1456">
        <v>540000</v>
      </c>
      <c r="F46" s="71" t="s">
        <v>1407</v>
      </c>
      <c r="G46" s="1439" t="s">
        <v>1630</v>
      </c>
    </row>
    <row r="47" spans="1:7" ht="24" customHeight="1" x14ac:dyDescent="0.2">
      <c r="A47" s="1068" t="s">
        <v>1408</v>
      </c>
      <c r="B47" s="485"/>
      <c r="C47" s="1452">
        <v>0</v>
      </c>
      <c r="D47" s="1065">
        <v>200000</v>
      </c>
      <c r="E47" s="1456">
        <v>200000</v>
      </c>
      <c r="F47" s="71" t="s">
        <v>1409</v>
      </c>
      <c r="G47" s="1439" t="s">
        <v>1548</v>
      </c>
    </row>
    <row r="48" spans="1:7" ht="24" customHeight="1" x14ac:dyDescent="0.2">
      <c r="A48" s="1068" t="s">
        <v>1410</v>
      </c>
      <c r="B48" s="485"/>
      <c r="C48" s="1452">
        <v>2388860</v>
      </c>
      <c r="D48" s="1065"/>
      <c r="E48" s="1456">
        <v>2388860</v>
      </c>
      <c r="F48" s="71" t="s">
        <v>1411</v>
      </c>
    </row>
    <row r="49" spans="1:7" ht="24" customHeight="1" x14ac:dyDescent="0.2">
      <c r="A49" s="1068" t="s">
        <v>1412</v>
      </c>
      <c r="B49" s="485"/>
      <c r="C49" s="1452">
        <v>0</v>
      </c>
      <c r="D49" s="1065">
        <v>116773</v>
      </c>
      <c r="E49" s="1456">
        <v>116773</v>
      </c>
      <c r="F49" s="71" t="s">
        <v>1413</v>
      </c>
      <c r="G49" s="1439" t="s">
        <v>1713</v>
      </c>
    </row>
    <row r="50" spans="1:7" ht="24" customHeight="1" x14ac:dyDescent="0.2">
      <c r="A50" s="1068" t="s">
        <v>1414</v>
      </c>
      <c r="B50" s="485"/>
      <c r="C50" s="1452"/>
      <c r="D50" s="1065">
        <v>98000</v>
      </c>
      <c r="E50" s="1456">
        <v>100000</v>
      </c>
      <c r="F50" s="71" t="s">
        <v>1415</v>
      </c>
    </row>
    <row r="51" spans="1:7" ht="24" customHeight="1" x14ac:dyDescent="0.2">
      <c r="A51" s="1068" t="s">
        <v>1416</v>
      </c>
      <c r="B51" s="485"/>
      <c r="C51" s="1452">
        <v>0</v>
      </c>
      <c r="D51" s="1065">
        <v>0</v>
      </c>
      <c r="E51" s="1456">
        <v>2133600</v>
      </c>
      <c r="F51" s="71" t="s">
        <v>1468</v>
      </c>
      <c r="G51" s="1439" t="s">
        <v>1547</v>
      </c>
    </row>
    <row r="52" spans="1:7" ht="24" customHeight="1" x14ac:dyDescent="0.2">
      <c r="A52" s="1068" t="s">
        <v>1417</v>
      </c>
      <c r="B52" s="485"/>
      <c r="C52" s="1452">
        <v>0</v>
      </c>
      <c r="D52" s="1065">
        <v>349250</v>
      </c>
      <c r="E52" s="1456">
        <v>359250</v>
      </c>
      <c r="F52" s="71" t="s">
        <v>1418</v>
      </c>
    </row>
    <row r="53" spans="1:7" ht="24" customHeight="1" x14ac:dyDescent="0.2">
      <c r="A53" s="1068" t="s">
        <v>1419</v>
      </c>
      <c r="B53" s="485"/>
      <c r="C53" s="1452">
        <v>0</v>
      </c>
      <c r="D53" s="1065">
        <v>3556000</v>
      </c>
      <c r="E53" s="1456">
        <v>3556000</v>
      </c>
      <c r="F53" s="1439" t="s">
        <v>1714</v>
      </c>
      <c r="G53" s="1439" t="s">
        <v>1548</v>
      </c>
    </row>
    <row r="54" spans="1:7" ht="24" customHeight="1" x14ac:dyDescent="0.2">
      <c r="A54" s="1068" t="s">
        <v>1420</v>
      </c>
      <c r="B54" s="485"/>
      <c r="C54" s="1452">
        <v>5049112</v>
      </c>
      <c r="D54" s="1065"/>
      <c r="E54" s="1456">
        <v>5049112</v>
      </c>
      <c r="F54" s="71" t="s">
        <v>1715</v>
      </c>
      <c r="G54" s="61"/>
    </row>
    <row r="55" spans="1:7" ht="24" customHeight="1" x14ac:dyDescent="0.2">
      <c r="A55" s="1068" t="s">
        <v>1421</v>
      </c>
      <c r="B55" s="485"/>
      <c r="C55" s="1452">
        <v>0</v>
      </c>
      <c r="D55" s="1065">
        <v>317500</v>
      </c>
      <c r="E55" s="1456">
        <v>317500</v>
      </c>
      <c r="F55" s="71" t="s">
        <v>1422</v>
      </c>
      <c r="G55" s="1439" t="s">
        <v>1548</v>
      </c>
    </row>
    <row r="56" spans="1:7" ht="24" customHeight="1" x14ac:dyDescent="0.2">
      <c r="A56" s="1068" t="s">
        <v>1716</v>
      </c>
      <c r="B56" s="485"/>
      <c r="C56" s="1452">
        <v>495300</v>
      </c>
      <c r="D56" s="1065">
        <v>0</v>
      </c>
      <c r="E56" s="1456">
        <v>495300</v>
      </c>
      <c r="F56" s="71" t="s">
        <v>1422</v>
      </c>
    </row>
    <row r="57" spans="1:7" ht="24" customHeight="1" x14ac:dyDescent="0.2">
      <c r="A57" s="1068" t="s">
        <v>1423</v>
      </c>
      <c r="B57" s="485"/>
      <c r="C57" s="1452">
        <v>0</v>
      </c>
      <c r="D57" s="1065">
        <v>1000000</v>
      </c>
      <c r="E57" s="1456">
        <v>1000000</v>
      </c>
      <c r="F57" s="61" t="s">
        <v>1717</v>
      </c>
      <c r="G57" s="1439" t="s">
        <v>1012</v>
      </c>
    </row>
    <row r="58" spans="1:7" ht="24" customHeight="1" x14ac:dyDescent="0.2">
      <c r="A58" s="1068" t="s">
        <v>1424</v>
      </c>
      <c r="B58" s="485"/>
      <c r="C58" s="1452">
        <v>0</v>
      </c>
      <c r="D58" s="1065">
        <v>700000</v>
      </c>
      <c r="E58" s="1456">
        <v>700000</v>
      </c>
      <c r="F58" s="71" t="s">
        <v>1425</v>
      </c>
      <c r="G58" s="1439" t="s">
        <v>1021</v>
      </c>
    </row>
    <row r="59" spans="1:7" ht="24" customHeight="1" x14ac:dyDescent="0.2">
      <c r="A59" s="1068" t="s">
        <v>1426</v>
      </c>
      <c r="B59" s="485"/>
      <c r="C59" s="1452">
        <v>0</v>
      </c>
      <c r="D59" s="1065">
        <v>4693000</v>
      </c>
      <c r="E59" s="1456">
        <v>4693000</v>
      </c>
      <c r="F59" s="71" t="s">
        <v>1427</v>
      </c>
    </row>
    <row r="60" spans="1:7" ht="24" customHeight="1" x14ac:dyDescent="0.2">
      <c r="A60" s="1068" t="s">
        <v>1428</v>
      </c>
      <c r="B60" s="485"/>
      <c r="C60" s="1452">
        <v>0</v>
      </c>
      <c r="D60" s="1065">
        <v>1927055</v>
      </c>
      <c r="E60" s="1456">
        <v>1927055</v>
      </c>
      <c r="F60" s="71" t="s">
        <v>1429</v>
      </c>
      <c r="G60" s="1439" t="s">
        <v>838</v>
      </c>
    </row>
    <row r="61" spans="1:7" ht="24" customHeight="1" x14ac:dyDescent="0.2">
      <c r="A61" s="1068" t="s">
        <v>1430</v>
      </c>
      <c r="B61" s="485"/>
      <c r="C61" s="1452">
        <v>77847000</v>
      </c>
      <c r="D61" s="1065"/>
      <c r="E61" s="1456">
        <v>77847000</v>
      </c>
      <c r="F61" s="71" t="s">
        <v>1576</v>
      </c>
    </row>
    <row r="62" spans="1:7" ht="24" customHeight="1" x14ac:dyDescent="0.2">
      <c r="A62" s="1068" t="s">
        <v>1435</v>
      </c>
      <c r="B62" s="485"/>
      <c r="C62" s="1452">
        <v>0</v>
      </c>
      <c r="D62" s="1065">
        <v>254000</v>
      </c>
      <c r="E62" s="1456">
        <v>254000</v>
      </c>
      <c r="F62" s="71" t="s">
        <v>1432</v>
      </c>
      <c r="G62" s="1439" t="s">
        <v>1719</v>
      </c>
    </row>
    <row r="63" spans="1:7" ht="24" customHeight="1" x14ac:dyDescent="0.2">
      <c r="A63" s="1068" t="s">
        <v>1436</v>
      </c>
      <c r="B63" s="485"/>
      <c r="C63" s="1452">
        <v>0</v>
      </c>
      <c r="D63" s="1065">
        <v>254000</v>
      </c>
      <c r="E63" s="1456">
        <v>254000</v>
      </c>
      <c r="F63" s="71" t="s">
        <v>1438</v>
      </c>
      <c r="G63" s="1439" t="s">
        <v>1719</v>
      </c>
    </row>
    <row r="64" spans="1:7" ht="24" customHeight="1" x14ac:dyDescent="0.2">
      <c r="A64" s="1068" t="s">
        <v>1437</v>
      </c>
      <c r="B64" s="485"/>
      <c r="C64" s="1452">
        <v>0</v>
      </c>
      <c r="D64" s="1065">
        <v>381955</v>
      </c>
      <c r="E64" s="1456">
        <v>381955</v>
      </c>
      <c r="F64" s="71" t="s">
        <v>1431</v>
      </c>
      <c r="G64" s="1439" t="s">
        <v>1719</v>
      </c>
    </row>
    <row r="65" spans="1:7" ht="24" customHeight="1" x14ac:dyDescent="0.2">
      <c r="A65" s="1068" t="s">
        <v>1469</v>
      </c>
      <c r="B65" s="485"/>
      <c r="C65" s="1452">
        <v>389600</v>
      </c>
      <c r="D65" s="1065"/>
      <c r="E65" s="1456">
        <v>389600</v>
      </c>
      <c r="F65" s="61" t="s">
        <v>1472</v>
      </c>
    </row>
    <row r="66" spans="1:7" ht="24" customHeight="1" x14ac:dyDescent="0.2">
      <c r="A66" s="1068" t="s">
        <v>1470</v>
      </c>
      <c r="B66" s="485"/>
      <c r="C66" s="1452">
        <v>0</v>
      </c>
      <c r="D66" s="1065">
        <v>192723</v>
      </c>
      <c r="E66" s="1456">
        <v>192723</v>
      </c>
      <c r="F66" s="61" t="s">
        <v>1471</v>
      </c>
    </row>
    <row r="67" spans="1:7" ht="24" customHeight="1" x14ac:dyDescent="0.2">
      <c r="A67" s="1068" t="s">
        <v>1473</v>
      </c>
      <c r="B67" s="485"/>
      <c r="C67" s="1452">
        <v>0</v>
      </c>
      <c r="D67" s="1065">
        <v>130000</v>
      </c>
      <c r="E67" s="1456">
        <v>130000</v>
      </c>
      <c r="F67" s="61" t="s">
        <v>1474</v>
      </c>
    </row>
    <row r="68" spans="1:7" ht="24" customHeight="1" x14ac:dyDescent="0.2">
      <c r="A68" s="1068" t="s">
        <v>1475</v>
      </c>
      <c r="B68" s="485"/>
      <c r="C68" s="1452">
        <v>0</v>
      </c>
      <c r="D68" s="1065">
        <v>200000</v>
      </c>
      <c r="E68" s="1456">
        <v>200000</v>
      </c>
      <c r="F68" s="61" t="s">
        <v>1476</v>
      </c>
    </row>
    <row r="69" spans="1:7" ht="24" customHeight="1" x14ac:dyDescent="0.2">
      <c r="A69" s="1068" t="s">
        <v>1577</v>
      </c>
      <c r="B69" s="485"/>
      <c r="C69" s="1452">
        <v>0</v>
      </c>
      <c r="D69" s="1065">
        <v>600000</v>
      </c>
      <c r="E69" s="1456">
        <v>600000</v>
      </c>
      <c r="G69" s="1439" t="s">
        <v>1015</v>
      </c>
    </row>
    <row r="70" spans="1:7" ht="24" customHeight="1" x14ac:dyDescent="0.2">
      <c r="A70" s="1068" t="s">
        <v>1578</v>
      </c>
      <c r="B70" s="485"/>
      <c r="C70" s="1452">
        <v>0</v>
      </c>
      <c r="D70" s="1065">
        <v>590550</v>
      </c>
      <c r="E70" s="1456">
        <v>590550</v>
      </c>
      <c r="G70" s="1439" t="s">
        <v>838</v>
      </c>
    </row>
    <row r="71" spans="1:7" ht="24" customHeight="1" x14ac:dyDescent="0.2">
      <c r="A71" s="1068" t="s">
        <v>1579</v>
      </c>
      <c r="B71" s="485"/>
      <c r="C71" s="1452">
        <v>0</v>
      </c>
      <c r="D71" s="1065">
        <v>2000000</v>
      </c>
      <c r="E71" s="1456">
        <v>2000000</v>
      </c>
      <c r="G71" s="1439" t="s">
        <v>775</v>
      </c>
    </row>
    <row r="72" spans="1:7" ht="24" customHeight="1" x14ac:dyDescent="0.2">
      <c r="A72" s="1068" t="s">
        <v>1580</v>
      </c>
      <c r="B72" s="485"/>
      <c r="C72" s="1452">
        <v>0</v>
      </c>
      <c r="D72" s="1489">
        <v>4895709</v>
      </c>
      <c r="E72" s="1456">
        <v>4895709</v>
      </c>
    </row>
    <row r="73" spans="1:7" ht="24" customHeight="1" x14ac:dyDescent="0.2">
      <c r="A73" s="1068" t="s">
        <v>1581</v>
      </c>
      <c r="B73" s="485"/>
      <c r="C73" s="1452">
        <v>0</v>
      </c>
      <c r="D73" s="1065">
        <v>0</v>
      </c>
      <c r="E73" s="1456">
        <v>4286350</v>
      </c>
      <c r="G73" s="70" t="s">
        <v>1582</v>
      </c>
    </row>
    <row r="74" spans="1:7" ht="24" customHeight="1" x14ac:dyDescent="0.2">
      <c r="A74" s="1068" t="s">
        <v>1584</v>
      </c>
      <c r="B74" s="485"/>
      <c r="C74" s="1452">
        <v>0</v>
      </c>
      <c r="D74" s="1065">
        <v>0</v>
      </c>
      <c r="E74" s="1456">
        <v>5461000</v>
      </c>
      <c r="G74" s="1439" t="s">
        <v>1031</v>
      </c>
    </row>
    <row r="75" spans="1:7" ht="24" customHeight="1" x14ac:dyDescent="0.2">
      <c r="A75" s="1068" t="s">
        <v>1585</v>
      </c>
      <c r="B75" s="485"/>
      <c r="C75" s="1452">
        <v>0</v>
      </c>
      <c r="D75" s="1065">
        <v>999344</v>
      </c>
      <c r="E75" s="1456">
        <v>999344</v>
      </c>
      <c r="G75" s="1439" t="s">
        <v>1548</v>
      </c>
    </row>
    <row r="76" spans="1:7" ht="24" customHeight="1" x14ac:dyDescent="0.2">
      <c r="A76" s="1068" t="s">
        <v>1586</v>
      </c>
      <c r="B76" s="485"/>
      <c r="C76" s="1452">
        <v>0</v>
      </c>
      <c r="D76" s="1065">
        <v>0</v>
      </c>
      <c r="E76" s="1456">
        <v>1727200</v>
      </c>
    </row>
    <row r="77" spans="1:7" ht="24" customHeight="1" x14ac:dyDescent="0.2">
      <c r="A77" s="1068" t="s">
        <v>1587</v>
      </c>
      <c r="B77" s="485"/>
      <c r="C77" s="1452">
        <v>0</v>
      </c>
      <c r="D77" s="1065">
        <v>1016000</v>
      </c>
      <c r="E77" s="1456">
        <v>1016000</v>
      </c>
      <c r="G77" s="1439" t="s">
        <v>816</v>
      </c>
    </row>
    <row r="78" spans="1:7" ht="24" customHeight="1" x14ac:dyDescent="0.2">
      <c r="A78" s="1068" t="s">
        <v>1588</v>
      </c>
      <c r="B78" s="485"/>
      <c r="C78" s="1452">
        <v>1091516</v>
      </c>
      <c r="D78" s="1065"/>
      <c r="E78" s="1456">
        <v>1091516</v>
      </c>
    </row>
    <row r="79" spans="1:7" ht="24" customHeight="1" x14ac:dyDescent="0.2">
      <c r="A79" s="1068" t="s">
        <v>1589</v>
      </c>
      <c r="B79" s="485"/>
      <c r="C79" s="1452">
        <v>0</v>
      </c>
      <c r="D79" s="1065">
        <v>1143000</v>
      </c>
      <c r="E79" s="1456">
        <v>1143000</v>
      </c>
      <c r="G79" s="1439" t="s">
        <v>1030</v>
      </c>
    </row>
    <row r="80" spans="1:7" ht="24" customHeight="1" x14ac:dyDescent="0.2">
      <c r="A80" s="1068" t="s">
        <v>1590</v>
      </c>
      <c r="B80" s="485"/>
      <c r="C80" s="1452">
        <v>763143</v>
      </c>
      <c r="D80" s="1065"/>
      <c r="E80" s="1456">
        <v>763143</v>
      </c>
    </row>
    <row r="81" spans="1:7" ht="24" customHeight="1" x14ac:dyDescent="0.2">
      <c r="A81" s="1068" t="s">
        <v>1426</v>
      </c>
      <c r="B81" s="485"/>
      <c r="C81" s="1452">
        <v>0</v>
      </c>
      <c r="D81" s="1065">
        <v>610000</v>
      </c>
      <c r="E81" s="1456">
        <v>610000</v>
      </c>
      <c r="G81" s="1439" t="s">
        <v>1725</v>
      </c>
    </row>
    <row r="82" spans="1:7" ht="24" customHeight="1" x14ac:dyDescent="0.2">
      <c r="A82" s="1068" t="s">
        <v>1591</v>
      </c>
      <c r="B82" s="485"/>
      <c r="C82" s="1452">
        <v>0</v>
      </c>
      <c r="D82" s="1065">
        <v>0</v>
      </c>
      <c r="E82" s="1456">
        <v>685800</v>
      </c>
    </row>
    <row r="83" spans="1:7" ht="24" customHeight="1" x14ac:dyDescent="0.2">
      <c r="A83" s="1068" t="s">
        <v>1592</v>
      </c>
      <c r="B83" s="485"/>
      <c r="C83" s="1452">
        <v>0</v>
      </c>
      <c r="D83" s="1065">
        <v>0</v>
      </c>
      <c r="E83" s="1456">
        <v>1803400</v>
      </c>
    </row>
    <row r="84" spans="1:7" ht="24" customHeight="1" x14ac:dyDescent="0.2">
      <c r="A84" s="1068" t="s">
        <v>1593</v>
      </c>
      <c r="B84" s="485"/>
      <c r="C84" s="1452">
        <v>0</v>
      </c>
      <c r="D84" s="1065">
        <v>1192968</v>
      </c>
      <c r="E84" s="1456">
        <v>1192968</v>
      </c>
    </row>
    <row r="85" spans="1:7" ht="24" customHeight="1" x14ac:dyDescent="0.2">
      <c r="A85" s="1068" t="s">
        <v>1594</v>
      </c>
      <c r="B85" s="485"/>
      <c r="C85" s="1452">
        <v>0</v>
      </c>
      <c r="D85" s="1065">
        <v>445516</v>
      </c>
      <c r="E85" s="1456">
        <v>445516</v>
      </c>
      <c r="G85" s="1439" t="s">
        <v>1031</v>
      </c>
    </row>
    <row r="86" spans="1:7" ht="24" customHeight="1" x14ac:dyDescent="0.2">
      <c r="A86" s="1068" t="s">
        <v>1595</v>
      </c>
      <c r="B86" s="485"/>
      <c r="C86" s="1452">
        <v>0</v>
      </c>
      <c r="D86" s="1065">
        <v>200000</v>
      </c>
      <c r="E86" s="1456">
        <v>200000</v>
      </c>
      <c r="G86" s="1439" t="s">
        <v>1628</v>
      </c>
    </row>
    <row r="87" spans="1:7" ht="24" customHeight="1" x14ac:dyDescent="0.2">
      <c r="A87" s="1068" t="s">
        <v>1596</v>
      </c>
      <c r="B87" s="485"/>
      <c r="C87" s="1452">
        <v>0</v>
      </c>
      <c r="D87" s="1065">
        <v>8000000</v>
      </c>
      <c r="E87" s="1456">
        <v>8000000</v>
      </c>
      <c r="G87" s="1439" t="s">
        <v>1014</v>
      </c>
    </row>
    <row r="88" spans="1:7" ht="24" customHeight="1" x14ac:dyDescent="0.2">
      <c r="A88" s="1068" t="s">
        <v>1653</v>
      </c>
      <c r="B88" s="485"/>
      <c r="C88" s="1452">
        <v>0</v>
      </c>
      <c r="D88" s="1065">
        <v>8000000</v>
      </c>
      <c r="E88" s="1456">
        <v>8000000</v>
      </c>
      <c r="G88" s="1439" t="s">
        <v>1018</v>
      </c>
    </row>
    <row r="89" spans="1:7" ht="24" customHeight="1" x14ac:dyDescent="0.2">
      <c r="A89" s="1068" t="s">
        <v>1558</v>
      </c>
      <c r="B89" s="485"/>
      <c r="C89" s="1452">
        <v>0</v>
      </c>
      <c r="D89" s="1065">
        <v>4500000</v>
      </c>
      <c r="E89" s="1456">
        <v>4500000</v>
      </c>
      <c r="G89" s="1439" t="s">
        <v>1014</v>
      </c>
    </row>
    <row r="90" spans="1:7" ht="24" customHeight="1" x14ac:dyDescent="0.2">
      <c r="A90" s="61" t="s">
        <v>1780</v>
      </c>
      <c r="B90" s="1490"/>
      <c r="C90" s="1491">
        <v>368300</v>
      </c>
      <c r="D90" s="1492"/>
      <c r="E90" s="1456"/>
      <c r="G90" s="1439"/>
    </row>
    <row r="91" spans="1:7" ht="30" customHeight="1" thickBot="1" x14ac:dyDescent="0.25">
      <c r="A91" s="1069" t="s">
        <v>1676</v>
      </c>
      <c r="B91" s="1070"/>
      <c r="C91" s="1455">
        <v>0</v>
      </c>
      <c r="D91" s="1071">
        <v>1518240</v>
      </c>
      <c r="E91" s="1456">
        <v>1518240</v>
      </c>
      <c r="F91" s="1081"/>
      <c r="G91" s="1439" t="s">
        <v>1548</v>
      </c>
    </row>
    <row r="92" spans="1:7" ht="30" customHeight="1" thickTop="1" x14ac:dyDescent="0.2">
      <c r="A92" s="61" t="s">
        <v>1779</v>
      </c>
      <c r="C92" s="1456"/>
    </row>
    <row r="93" spans="1:7" ht="30" customHeight="1" x14ac:dyDescent="0.2">
      <c r="C93" s="71"/>
    </row>
    <row r="94" spans="1:7" ht="30" customHeight="1" x14ac:dyDescent="0.2">
      <c r="C94" s="71"/>
    </row>
    <row r="95" spans="1:7" ht="30" customHeight="1" x14ac:dyDescent="0.2">
      <c r="C95" s="71"/>
    </row>
    <row r="96" spans="1:7" ht="30" customHeight="1" x14ac:dyDescent="0.2">
      <c r="C96" s="71"/>
    </row>
    <row r="97" spans="3:7" ht="30" customHeight="1" x14ac:dyDescent="0.2">
      <c r="C97" s="71"/>
    </row>
    <row r="98" spans="3:7" ht="30" customHeight="1" x14ac:dyDescent="0.2">
      <c r="C98" s="71"/>
    </row>
    <row r="99" spans="3:7" ht="30" customHeight="1" x14ac:dyDescent="0.2">
      <c r="C99" s="71"/>
    </row>
    <row r="100" spans="3:7" ht="30" customHeight="1" x14ac:dyDescent="0.2">
      <c r="C100" s="71"/>
    </row>
    <row r="101" spans="3:7" ht="30" customHeight="1" x14ac:dyDescent="0.2">
      <c r="C101" s="1082"/>
      <c r="D101" s="1086"/>
      <c r="E101" s="1082"/>
    </row>
    <row r="102" spans="3:7" ht="30" customHeight="1" x14ac:dyDescent="0.2">
      <c r="C102" s="1082"/>
      <c r="D102" s="1086"/>
      <c r="E102" s="1082"/>
      <c r="G102" s="1083"/>
    </row>
    <row r="103" spans="3:7" ht="30" customHeight="1" x14ac:dyDescent="0.2">
      <c r="C103" s="71"/>
    </row>
    <row r="104" spans="3:7" ht="30" customHeight="1" x14ac:dyDescent="0.2">
      <c r="C104" s="1084"/>
      <c r="E104" s="1084"/>
      <c r="G104" s="1083"/>
    </row>
    <row r="105" spans="3:7" ht="30" customHeight="1" x14ac:dyDescent="0.2">
      <c r="C105" s="71"/>
    </row>
    <row r="106" spans="3:7" ht="30" customHeight="1" x14ac:dyDescent="0.2">
      <c r="C106" s="1084"/>
      <c r="E106" s="1084"/>
      <c r="G106" s="1085"/>
    </row>
    <row r="107" spans="3:7" ht="30" customHeight="1" x14ac:dyDescent="0.2">
      <c r="C107" s="1084"/>
      <c r="E107" s="1084"/>
    </row>
    <row r="108" spans="3:7" ht="30" customHeight="1" x14ac:dyDescent="0.2">
      <c r="C108" s="71"/>
    </row>
    <row r="109" spans="3:7" ht="30" customHeight="1" x14ac:dyDescent="0.2">
      <c r="C109" s="71"/>
    </row>
    <row r="110" spans="3:7" ht="30" customHeight="1" x14ac:dyDescent="0.2">
      <c r="C110" s="71"/>
    </row>
    <row r="111" spans="3:7" ht="30" customHeight="1" x14ac:dyDescent="0.2">
      <c r="C111" s="71"/>
    </row>
    <row r="112" spans="3:7" ht="30" customHeight="1" x14ac:dyDescent="0.2">
      <c r="C112" s="71"/>
    </row>
    <row r="113" spans="3:3" ht="30" customHeight="1" x14ac:dyDescent="0.2">
      <c r="C113" s="71"/>
    </row>
    <row r="114" spans="3:3" ht="30" customHeight="1" x14ac:dyDescent="0.2">
      <c r="C114" s="71"/>
    </row>
    <row r="115" spans="3:3" ht="30" customHeight="1" x14ac:dyDescent="0.2">
      <c r="C115" s="71"/>
    </row>
    <row r="116" spans="3:3" ht="30" customHeight="1" x14ac:dyDescent="0.2">
      <c r="C116" s="71"/>
    </row>
    <row r="117" spans="3:3" ht="30" customHeight="1" x14ac:dyDescent="0.2">
      <c r="C117" s="71"/>
    </row>
    <row r="118" spans="3:3" ht="30" customHeight="1" x14ac:dyDescent="0.2">
      <c r="C118" s="71"/>
    </row>
    <row r="119" spans="3:3" ht="30" customHeight="1" x14ac:dyDescent="0.2">
      <c r="C119" s="71"/>
    </row>
    <row r="120" spans="3:3" ht="30" customHeight="1" x14ac:dyDescent="0.2">
      <c r="C120" s="71"/>
    </row>
    <row r="121" spans="3:3" ht="30" customHeight="1" x14ac:dyDescent="0.2">
      <c r="C121" s="71"/>
    </row>
    <row r="122" spans="3:3" ht="30" customHeight="1" x14ac:dyDescent="0.2">
      <c r="C122" s="71"/>
    </row>
    <row r="123" spans="3:3" ht="30" customHeight="1" x14ac:dyDescent="0.2">
      <c r="C123" s="71"/>
    </row>
    <row r="124" spans="3:3" ht="30" customHeight="1" x14ac:dyDescent="0.2">
      <c r="C124" s="71"/>
    </row>
    <row r="125" spans="3:3" ht="30" customHeight="1" x14ac:dyDescent="0.2">
      <c r="C125" s="71"/>
    </row>
    <row r="126" spans="3:3" ht="30" customHeight="1" x14ac:dyDescent="0.2">
      <c r="C126" s="71"/>
    </row>
    <row r="127" spans="3:3" ht="30" customHeight="1" x14ac:dyDescent="0.2">
      <c r="C127" s="71"/>
    </row>
    <row r="128" spans="3:3" ht="30" customHeight="1" x14ac:dyDescent="0.2">
      <c r="C128" s="71"/>
    </row>
    <row r="129" spans="3:3" ht="30" customHeight="1" x14ac:dyDescent="0.2">
      <c r="C129" s="71"/>
    </row>
    <row r="130" spans="3:3" ht="30" customHeight="1" x14ac:dyDescent="0.2">
      <c r="C130" s="71"/>
    </row>
    <row r="131" spans="3:3" ht="30" customHeight="1" x14ac:dyDescent="0.2">
      <c r="C131" s="71"/>
    </row>
    <row r="132" spans="3:3" ht="30" customHeight="1" x14ac:dyDescent="0.2">
      <c r="C132" s="71"/>
    </row>
    <row r="133" spans="3:3" ht="30" customHeight="1" x14ac:dyDescent="0.2">
      <c r="C133" s="71"/>
    </row>
    <row r="134" spans="3:3" ht="30" customHeight="1" x14ac:dyDescent="0.2">
      <c r="C134" s="71"/>
    </row>
    <row r="135" spans="3:3" ht="30" customHeight="1" x14ac:dyDescent="0.2">
      <c r="C135" s="71"/>
    </row>
    <row r="136" spans="3:3" ht="30" customHeight="1" x14ac:dyDescent="0.2">
      <c r="C136" s="71"/>
    </row>
  </sheetData>
  <phoneticPr fontId="5" type="noConversion"/>
  <printOptions horizontalCentered="1"/>
  <pageMargins left="0.70866141732283472" right="0.62992125984251968" top="0.55118110236220474" bottom="0.55118110236220474" header="0.15748031496062992" footer="0.15748031496062992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11</vt:i4>
      </vt:variant>
    </vt:vector>
  </HeadingPairs>
  <TitlesOfParts>
    <vt:vector size="22" baseType="lpstr">
      <vt:lpstr>01 Mérleg</vt:lpstr>
      <vt:lpstr>02 létszám</vt:lpstr>
      <vt:lpstr>03 BE ÖSSZ</vt:lpstr>
      <vt:lpstr>04 KI ÖSSZ</vt:lpstr>
      <vt:lpstr>Önkorm.</vt:lpstr>
      <vt:lpstr>Polg. Hiv.</vt:lpstr>
      <vt:lpstr>Óvoda</vt:lpstr>
      <vt:lpstr>Műv. Ház</vt:lpstr>
      <vt:lpstr>06 tartalékok</vt:lpstr>
      <vt:lpstr>07 PVK</vt:lpstr>
      <vt:lpstr>bérek</vt:lpstr>
      <vt:lpstr>'03 BE ÖSSZ'!Nyomtatási_cím</vt:lpstr>
      <vt:lpstr>bérek!Nyomtatási_cím</vt:lpstr>
      <vt:lpstr>Önkorm.!Nyomtatási_cím</vt:lpstr>
      <vt:lpstr>'01 Mérleg'!Nyomtatási_terület</vt:lpstr>
      <vt:lpstr>'02 létszám'!Nyomtatási_terület</vt:lpstr>
      <vt:lpstr>'03 BE ÖSSZ'!Nyomtatási_terület</vt:lpstr>
      <vt:lpstr>'04 KI ÖSSZ'!Nyomtatási_terület</vt:lpstr>
      <vt:lpstr>'06 tartalékok'!Nyomtatási_terület</vt:lpstr>
      <vt:lpstr>'07 PVK'!Nyomtatási_terület</vt:lpstr>
      <vt:lpstr>bérek!Nyomtatási_terület</vt:lpstr>
      <vt:lpstr>Önkorm.!Nyomtatási_terület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 Páty</dc:creator>
  <cp:keywords/>
  <dc:description/>
  <cp:lastModifiedBy>Báldogi Éva</cp:lastModifiedBy>
  <cp:revision>1</cp:revision>
  <cp:lastPrinted>2016-11-21T06:10:32Z</cp:lastPrinted>
  <dcterms:created xsi:type="dcterms:W3CDTF">2016-09-23T20:40:20Z</dcterms:created>
  <dcterms:modified xsi:type="dcterms:W3CDTF">2016-11-21T06:12:08Z</dcterms:modified>
  <cp:category/>
  <cp:contentStatus/>
</cp:coreProperties>
</file>