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6\"/>
    </mc:Choice>
  </mc:AlternateContent>
  <bookViews>
    <workbookView xWindow="0" yWindow="0" windowWidth="19200" windowHeight="11595" firstSheet="20" activeTab="25"/>
  </bookViews>
  <sheets>
    <sheet name="1. melléklet" sheetId="30" r:id="rId1"/>
    <sheet name="Munka2" sheetId="42" state="hidden" r:id="rId2"/>
    <sheet name="Munka3" sheetId="43" state="hidden" r:id="rId3"/>
    <sheet name="Munka4" sheetId="44" state="hidden" r:id="rId4"/>
    <sheet name="Munka5" sheetId="45" state="hidden" r:id="rId5"/>
    <sheet name="Munka6" sheetId="46" state="hidden" r:id="rId6"/>
    <sheet name="Munka7" sheetId="47" state="hidden" r:id="rId7"/>
    <sheet name="Munka8" sheetId="48" state="hidden" r:id="rId8"/>
    <sheet name="Munka9" sheetId="49" state="hidden" r:id="rId9"/>
    <sheet name="Munka10" sheetId="50" state="hidden" r:id="rId10"/>
    <sheet name="Munka11" sheetId="51" state="hidden" r:id="rId11"/>
    <sheet name="1.1. Önkormányzat" sheetId="31" r:id="rId12"/>
    <sheet name="1.2. Polgárm." sheetId="32" r:id="rId13"/>
    <sheet name="1.3. Óvoda" sheetId="33" r:id="rId14"/>
    <sheet name="1.4. Gondozási" sheetId="34" r:id="rId15"/>
    <sheet name="1.5. Műv. ház" sheetId="35" r:id="rId16"/>
    <sheet name="1.1-1.5 Bevétel összesen" sheetId="36" r:id="rId17"/>
    <sheet name="2. melléklet" sheetId="37" r:id="rId18"/>
    <sheet name="2.1.-2.5. melléklet" sheetId="38" r:id="rId19"/>
    <sheet name="3. melléklet" sheetId="3" state="hidden" r:id="rId20"/>
    <sheet name="3 melléklet" sheetId="39" r:id="rId21"/>
    <sheet name="4. melléklet" sheetId="40" r:id="rId22"/>
    <sheet name="5. melléklet" sheetId="12" r:id="rId23"/>
    <sheet name="7. melléklet" sheetId="13" state="hidden" r:id="rId24"/>
    <sheet name="6. melléklet" sheetId="41" r:id="rId25"/>
    <sheet name="7 melléklet" sheetId="14" r:id="rId26"/>
    <sheet name="8. melléklet" sheetId="10" state="hidden" r:id="rId27"/>
    <sheet name="9. melléklet" sheetId="23" state="hidden" r:id="rId28"/>
    <sheet name="10. melléklet" sheetId="24" state="hidden" r:id="rId29"/>
    <sheet name="11. melléklet" sheetId="25" state="hidden" r:id="rId30"/>
    <sheet name="12. melléklet" sheetId="27" state="hidden" r:id="rId31"/>
    <sheet name="13. melléklet" sheetId="28" state="hidden" r:id="rId32"/>
    <sheet name="Munka1" sheetId="29" state="hidden" r:id="rId33"/>
    <sheet name="11.melléklet" sheetId="8" state="hidden" r:id="rId34"/>
  </sheets>
  <externalReferences>
    <externalReference r:id="rId35"/>
    <externalReference r:id="rId36"/>
  </externalReferences>
  <definedNames>
    <definedName name="_xlnm.Print_Titles" localSheetId="17">'2. melléklet'!$4:$4</definedName>
    <definedName name="_xlnm.Print_Area" localSheetId="0">'1. melléklet'!$A$1:$G$42</definedName>
    <definedName name="_xlnm.Print_Area" localSheetId="28">'10. melléklet'!$J$2</definedName>
    <definedName name="_xlnm.Print_Area" localSheetId="18">'2.1.-2.5. melléklet'!$A$1:$DL$22</definedName>
    <definedName name="_xlnm.Print_Area" localSheetId="24">'6. melléklet'!$A$1:$I$66</definedName>
  </definedNames>
  <calcPr calcId="152511"/>
</workbook>
</file>

<file path=xl/calcChain.xml><?xml version="1.0" encoding="utf-8"?>
<calcChain xmlns="http://schemas.openxmlformats.org/spreadsheetml/2006/main">
  <c r="BI18" i="38" l="1"/>
  <c r="BI13" i="38"/>
  <c r="BI12" i="38"/>
  <c r="BI10" i="38"/>
  <c r="BI9" i="38"/>
  <c r="BI8" i="38"/>
  <c r="BI7" i="38"/>
  <c r="D18" i="38"/>
  <c r="E66" i="41" l="1"/>
  <c r="E64" i="41"/>
  <c r="E63" i="41"/>
  <c r="E62" i="41"/>
  <c r="E58" i="41"/>
  <c r="E56" i="41"/>
  <c r="E53" i="41"/>
  <c r="E45" i="41"/>
  <c r="E44" i="41"/>
  <c r="E43" i="41"/>
  <c r="E42" i="41"/>
  <c r="E41" i="41"/>
  <c r="E40" i="41"/>
  <c r="E33" i="41"/>
  <c r="G32" i="41"/>
  <c r="E31" i="41"/>
  <c r="G29" i="41"/>
  <c r="B28" i="41"/>
  <c r="G27" i="41"/>
  <c r="G25" i="41"/>
  <c r="G30" i="41" s="1"/>
  <c r="G24" i="41"/>
  <c r="G31" i="41" s="1"/>
  <c r="G33" i="41" s="1"/>
  <c r="E24" i="41"/>
  <c r="B24" i="41"/>
  <c r="B33" i="41" s="1"/>
  <c r="E23" i="41"/>
  <c r="E22" i="41"/>
  <c r="E21" i="41"/>
  <c r="G18" i="41"/>
  <c r="E18" i="41"/>
  <c r="B18" i="41"/>
  <c r="G14" i="41"/>
  <c r="E14" i="41"/>
  <c r="E13" i="41"/>
  <c r="E12" i="41"/>
  <c r="E11" i="41"/>
  <c r="E10" i="41"/>
  <c r="E8" i="41"/>
  <c r="D14" i="40"/>
  <c r="C14" i="40"/>
  <c r="D8" i="40"/>
  <c r="C8" i="40"/>
  <c r="C34" i="40" s="1"/>
  <c r="D17" i="39"/>
  <c r="C17" i="39"/>
  <c r="D34" i="40" l="1"/>
  <c r="B31" i="41"/>
  <c r="CW19" i="38"/>
  <c r="CK19" i="38"/>
  <c r="BS19" i="38"/>
  <c r="BH19" i="38"/>
  <c r="DG19" i="38" s="1"/>
  <c r="L19" i="38"/>
  <c r="K19" i="38"/>
  <c r="CQ18" i="38"/>
  <c r="CO18" i="38"/>
  <c r="CB18" i="38"/>
  <c r="BQ18" i="38"/>
  <c r="BO18" i="38"/>
  <c r="AZ18" i="38"/>
  <c r="AV18" i="38"/>
  <c r="AN18" i="38"/>
  <c r="AH18" i="38"/>
  <c r="AB18" i="38"/>
  <c r="X18" i="38"/>
  <c r="T18" i="38"/>
  <c r="R18" i="38"/>
  <c r="I18" i="38"/>
  <c r="G18" i="38"/>
  <c r="DG17" i="38"/>
  <c r="L17" i="38"/>
  <c r="K17" i="38"/>
  <c r="L16" i="38"/>
  <c r="K16" i="38"/>
  <c r="DG16" i="38" s="1"/>
  <c r="BH15" i="38"/>
  <c r="L15" i="38"/>
  <c r="K15" i="38"/>
  <c r="DG15" i="38" s="1"/>
  <c r="BH14" i="38"/>
  <c r="L14" i="38"/>
  <c r="K14" i="38"/>
  <c r="DG14" i="38" s="1"/>
  <c r="L13" i="38"/>
  <c r="DH13" i="38" s="1"/>
  <c r="K13" i="38"/>
  <c r="DG13" i="38" s="1"/>
  <c r="CS12" i="38"/>
  <c r="CS18" i="38" s="1"/>
  <c r="CQ12" i="38"/>
  <c r="CP12" i="38"/>
  <c r="CP18" i="38" s="1"/>
  <c r="CX18" i="38" s="1"/>
  <c r="CO12" i="38"/>
  <c r="CI12" i="38"/>
  <c r="CI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A12" i="38"/>
  <c r="CA18" i="38" s="1"/>
  <c r="BT12" i="38"/>
  <c r="BT18" i="38" s="1"/>
  <c r="BQ12" i="38"/>
  <c r="BP12" i="38"/>
  <c r="BP18" i="38" s="1"/>
  <c r="BO12" i="38"/>
  <c r="AZ12" i="38"/>
  <c r="AX12" i="38"/>
  <c r="AX18" i="38" s="1"/>
  <c r="AV12" i="38"/>
  <c r="AR12" i="38"/>
  <c r="AR18" i="38" s="1"/>
  <c r="AQ12" i="38"/>
  <c r="AQ18" i="38" s="1"/>
  <c r="AP12" i="38"/>
  <c r="AP18" i="38" s="1"/>
  <c r="AN12" i="38"/>
  <c r="AL12" i="38"/>
  <c r="AL18" i="38" s="1"/>
  <c r="AH12" i="38"/>
  <c r="AF12" i="38"/>
  <c r="AF18" i="38" s="1"/>
  <c r="AB12" i="38"/>
  <c r="Z12" i="38"/>
  <c r="Z18" i="38" s="1"/>
  <c r="X12" i="38"/>
  <c r="V12" i="38"/>
  <c r="V18" i="38" s="1"/>
  <c r="T12" i="38"/>
  <c r="S12" i="38"/>
  <c r="R12" i="38"/>
  <c r="I12" i="38"/>
  <c r="D12" i="38"/>
  <c r="C12" i="38"/>
  <c r="K12" i="38" s="1"/>
  <c r="DG11" i="38"/>
  <c r="CW11" i="38"/>
  <c r="CK11" i="38"/>
  <c r="BS11" i="38"/>
  <c r="L11" i="38"/>
  <c r="K11" i="38"/>
  <c r="CW10" i="38"/>
  <c r="CK10" i="38"/>
  <c r="BS10" i="38"/>
  <c r="DH10" i="38"/>
  <c r="BH10" i="38"/>
  <c r="DG10" i="38" s="1"/>
  <c r="L10" i="38"/>
  <c r="K10" i="38"/>
  <c r="CX9" i="38"/>
  <c r="CW9" i="38"/>
  <c r="CL9" i="38"/>
  <c r="CK9" i="38"/>
  <c r="DG9" i="38" s="1"/>
  <c r="BT9" i="38"/>
  <c r="BS9" i="38"/>
  <c r="BH9" i="38"/>
  <c r="L9" i="38"/>
  <c r="K9" i="38"/>
  <c r="CX8" i="38"/>
  <c r="CW8" i="38"/>
  <c r="CL8" i="38"/>
  <c r="CK8" i="38"/>
  <c r="BS8" i="38"/>
  <c r="BS12" i="38" s="1"/>
  <c r="BS18" i="38" s="1"/>
  <c r="BH8" i="38"/>
  <c r="L8" i="38"/>
  <c r="K8" i="38"/>
  <c r="DG8" i="38" s="1"/>
  <c r="F8" i="38"/>
  <c r="E8" i="38"/>
  <c r="CX7" i="38"/>
  <c r="CW7" i="38"/>
  <c r="CW12" i="38" s="1"/>
  <c r="CW18" i="38" s="1"/>
  <c r="CL7" i="38"/>
  <c r="CK7" i="38"/>
  <c r="CK12" i="38" s="1"/>
  <c r="CK18" i="38" s="1"/>
  <c r="BS7" i="38"/>
  <c r="BH7" i="38"/>
  <c r="L7" i="38"/>
  <c r="K7" i="38"/>
  <c r="F7" i="38"/>
  <c r="E7" i="38"/>
  <c r="E61" i="37"/>
  <c r="J60" i="37"/>
  <c r="H60" i="37"/>
  <c r="G60" i="37"/>
  <c r="F60" i="37"/>
  <c r="E60" i="37"/>
  <c r="D60" i="37"/>
  <c r="C60" i="37"/>
  <c r="J54" i="37"/>
  <c r="H54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J28" i="37"/>
  <c r="H28" i="37"/>
  <c r="G28" i="37"/>
  <c r="G61" i="37" s="1"/>
  <c r="F28" i="37"/>
  <c r="E28" i="37"/>
  <c r="D28" i="37"/>
  <c r="C28" i="37"/>
  <c r="F27" i="37"/>
  <c r="F25" i="37"/>
  <c r="J23" i="37"/>
  <c r="H23" i="37"/>
  <c r="F23" i="37"/>
  <c r="E23" i="37"/>
  <c r="D23" i="37"/>
  <c r="C23" i="37"/>
  <c r="F22" i="37"/>
  <c r="F21" i="37"/>
  <c r="F20" i="37"/>
  <c r="F19" i="37"/>
  <c r="F18" i="37"/>
  <c r="F16" i="37"/>
  <c r="J15" i="37"/>
  <c r="H15" i="37"/>
  <c r="H61" i="37" s="1"/>
  <c r="F15" i="37"/>
  <c r="E15" i="37"/>
  <c r="D15" i="37"/>
  <c r="C15" i="37"/>
  <c r="C61" i="37" s="1"/>
  <c r="F7" i="37"/>
  <c r="J6" i="37"/>
  <c r="E6" i="37"/>
  <c r="F6" i="37" s="1"/>
  <c r="F61" i="37" s="1"/>
  <c r="D6" i="37"/>
  <c r="D61" i="37" s="1"/>
  <c r="C6" i="37"/>
  <c r="F5" i="37"/>
  <c r="DH9" i="38" l="1"/>
  <c r="DH8" i="38"/>
  <c r="CL12" i="38"/>
  <c r="CL18" i="38" s="1"/>
  <c r="DH7" i="38"/>
  <c r="J61" i="37"/>
  <c r="L18" i="38"/>
  <c r="DG7" i="38"/>
  <c r="L12" i="38"/>
  <c r="CX12" i="38"/>
  <c r="C18" i="38"/>
  <c r="K18" i="38" s="1"/>
  <c r="S18" i="38"/>
  <c r="DH12" i="38" l="1"/>
  <c r="DH18" i="38"/>
  <c r="C18" i="36" l="1"/>
  <c r="B19" i="36"/>
  <c r="L7" i="35"/>
  <c r="L8" i="35"/>
  <c r="L14" i="35" s="1"/>
  <c r="L19" i="35" s="1"/>
  <c r="L9" i="35"/>
  <c r="L10" i="35"/>
  <c r="L11" i="35"/>
  <c r="L12" i="35"/>
  <c r="L13" i="35"/>
  <c r="B14" i="35"/>
  <c r="D14" i="35"/>
  <c r="F14" i="35"/>
  <c r="F19" i="35" s="1"/>
  <c r="H14" i="35"/>
  <c r="L15" i="35"/>
  <c r="L16" i="35"/>
  <c r="L17" i="35"/>
  <c r="L18" i="35"/>
  <c r="B19" i="35"/>
  <c r="D19" i="35"/>
  <c r="H19" i="35"/>
  <c r="N7" i="34"/>
  <c r="B7" i="36" s="1"/>
  <c r="O7" i="34"/>
  <c r="N8" i="34"/>
  <c r="O8" i="34"/>
  <c r="N9" i="34"/>
  <c r="O9" i="34"/>
  <c r="N10" i="34"/>
  <c r="N11" i="34"/>
  <c r="N12" i="34"/>
  <c r="N13" i="34"/>
  <c r="B14" i="34"/>
  <c r="D14" i="34"/>
  <c r="F14" i="34"/>
  <c r="H14" i="34"/>
  <c r="J14" i="34"/>
  <c r="L14" i="34"/>
  <c r="N14" i="34"/>
  <c r="O14" i="34"/>
  <c r="N15" i="34"/>
  <c r="N16" i="34"/>
  <c r="N17" i="34"/>
  <c r="N18" i="34"/>
  <c r="B19" i="34"/>
  <c r="D19" i="34"/>
  <c r="F19" i="34"/>
  <c r="H19" i="34"/>
  <c r="J19" i="34"/>
  <c r="L19" i="34"/>
  <c r="N19" i="34"/>
  <c r="O19" i="34"/>
  <c r="J7" i="33"/>
  <c r="J8" i="33"/>
  <c r="J9" i="33"/>
  <c r="J14" i="33" s="1"/>
  <c r="J19" i="33" s="1"/>
  <c r="J10" i="33"/>
  <c r="J11" i="33"/>
  <c r="J12" i="33"/>
  <c r="J13" i="33"/>
  <c r="B14" i="33"/>
  <c r="J15" i="33"/>
  <c r="J16" i="33"/>
  <c r="J17" i="33"/>
  <c r="J18" i="33"/>
  <c r="B19" i="33"/>
  <c r="D19" i="33"/>
  <c r="F7" i="32"/>
  <c r="F8" i="32"/>
  <c r="F9" i="32"/>
  <c r="F14" i="32" s="1"/>
  <c r="F19" i="32" s="1"/>
  <c r="F10" i="32"/>
  <c r="F11" i="32"/>
  <c r="F12" i="32"/>
  <c r="F13" i="32"/>
  <c r="D14" i="32"/>
  <c r="F15" i="32"/>
  <c r="F16" i="32"/>
  <c r="F17" i="32"/>
  <c r="F18" i="32"/>
  <c r="D19" i="32"/>
  <c r="AB7" i="31"/>
  <c r="AC7" i="31"/>
  <c r="C7" i="36" s="1"/>
  <c r="AB8" i="31"/>
  <c r="AC8" i="31"/>
  <c r="C8" i="36" s="1"/>
  <c r="AB9" i="31"/>
  <c r="AC9" i="31"/>
  <c r="C9" i="36" s="1"/>
  <c r="AB10" i="31"/>
  <c r="AC10" i="31"/>
  <c r="C10" i="36" s="1"/>
  <c r="M11" i="31"/>
  <c r="N11" i="31"/>
  <c r="AB11" i="31"/>
  <c r="AC11" i="31"/>
  <c r="C11" i="36" s="1"/>
  <c r="AB12" i="31"/>
  <c r="AC12" i="31"/>
  <c r="C12" i="36" s="1"/>
  <c r="AB13" i="31"/>
  <c r="AC13" i="31"/>
  <c r="C13" i="36" s="1"/>
  <c r="B14" i="31"/>
  <c r="D14" i="31"/>
  <c r="F14" i="31"/>
  <c r="H14" i="31"/>
  <c r="H19" i="31" s="1"/>
  <c r="J14" i="31"/>
  <c r="L14" i="31"/>
  <c r="N14" i="31"/>
  <c r="R14" i="31"/>
  <c r="R19" i="31" s="1"/>
  <c r="T14" i="31"/>
  <c r="V14" i="31"/>
  <c r="X14" i="31"/>
  <c r="Z14" i="31"/>
  <c r="Z19" i="31" s="1"/>
  <c r="AB14" i="31"/>
  <c r="AB15" i="31"/>
  <c r="AC15" i="31"/>
  <c r="C15" i="36" s="1"/>
  <c r="AB16" i="31"/>
  <c r="AC16" i="31"/>
  <c r="C16" i="36" s="1"/>
  <c r="AB17" i="31"/>
  <c r="AC17" i="31"/>
  <c r="C17" i="36" s="1"/>
  <c r="AB18" i="31"/>
  <c r="AC18" i="31"/>
  <c r="B19" i="31"/>
  <c r="D19" i="31"/>
  <c r="F19" i="31"/>
  <c r="J19" i="31"/>
  <c r="L19" i="31"/>
  <c r="M19" i="31"/>
  <c r="N19" i="31"/>
  <c r="T19" i="31"/>
  <c r="V19" i="31"/>
  <c r="X19" i="31"/>
  <c r="AB19" i="31"/>
  <c r="AC14" i="31" l="1"/>
  <c r="E5" i="30"/>
  <c r="F5" i="30"/>
  <c r="G5" i="30" s="1"/>
  <c r="B6" i="30"/>
  <c r="C6" i="30"/>
  <c r="C5" i="30" s="1"/>
  <c r="C42" i="30" s="1"/>
  <c r="D6" i="30"/>
  <c r="E6" i="30"/>
  <c r="F6" i="30"/>
  <c r="G6" i="30"/>
  <c r="H6" i="30"/>
  <c r="C7" i="30"/>
  <c r="G7" i="30"/>
  <c r="G8" i="30"/>
  <c r="G9" i="30"/>
  <c r="G10" i="30"/>
  <c r="B14" i="30"/>
  <c r="C14" i="30"/>
  <c r="D14" i="30"/>
  <c r="G14" i="30"/>
  <c r="H14" i="30"/>
  <c r="H5" i="30" s="1"/>
  <c r="H42" i="30" s="1"/>
  <c r="G15" i="30"/>
  <c r="G16" i="30"/>
  <c r="G18" i="30"/>
  <c r="G19" i="30"/>
  <c r="B20" i="30"/>
  <c r="B5" i="30" s="1"/>
  <c r="B42" i="30" s="1"/>
  <c r="C20" i="30"/>
  <c r="D20" i="30"/>
  <c r="D5" i="30" s="1"/>
  <c r="D42" i="30" s="1"/>
  <c r="F20" i="30"/>
  <c r="G20" i="30"/>
  <c r="H20" i="30"/>
  <c r="G21" i="30"/>
  <c r="G22" i="30"/>
  <c r="G23" i="30"/>
  <c r="G24" i="30"/>
  <c r="G25" i="30"/>
  <c r="B28" i="30"/>
  <c r="C28" i="30"/>
  <c r="D28" i="30"/>
  <c r="F28" i="30"/>
  <c r="G28" i="30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AC19" i="31" l="1"/>
  <c r="C14" i="36"/>
  <c r="C19" i="36" s="1"/>
  <c r="F42" i="30"/>
  <c r="G42" i="30" s="1"/>
  <c r="F22" i="28" l="1"/>
  <c r="E22" i="28"/>
  <c r="D22" i="28"/>
  <c r="C22" i="28"/>
  <c r="F13" i="28"/>
  <c r="F31" i="28" s="1"/>
  <c r="E13" i="28"/>
  <c r="E31" i="28" s="1"/>
  <c r="D13" i="28"/>
  <c r="D31" i="28" s="1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5" i="23"/>
  <c r="O25" i="24"/>
  <c r="O14" i="24"/>
  <c r="O17" i="24"/>
  <c r="C25" i="14"/>
  <c r="C29" i="14" s="1"/>
  <c r="C32" i="14" s="1"/>
  <c r="O26" i="24" l="1"/>
  <c r="Q20" i="10" l="1"/>
  <c r="Q19" i="10"/>
  <c r="Q18" i="10"/>
  <c r="Q17" i="10"/>
  <c r="O12" i="10"/>
  <c r="O11" i="10"/>
  <c r="O10" i="10"/>
  <c r="O9" i="10"/>
  <c r="P20" i="10"/>
  <c r="P19" i="10"/>
  <c r="P18" i="10"/>
  <c r="P17" i="10"/>
  <c r="I21" i="10"/>
  <c r="G21" i="10"/>
  <c r="P21" i="10" l="1"/>
  <c r="O13" i="10"/>
  <c r="Q21" i="10"/>
  <c r="N9" i="10"/>
  <c r="N10" i="10"/>
  <c r="N11" i="10"/>
  <c r="N12" i="10"/>
  <c r="J13" i="10"/>
  <c r="K13" i="10"/>
  <c r="N13" i="10" s="1"/>
  <c r="L13" i="10"/>
  <c r="M13" i="10"/>
  <c r="E21" i="10"/>
  <c r="C21" i="10"/>
  <c r="I17" i="3" l="1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F32" i="14" s="1"/>
  <c r="G25" i="14"/>
  <c r="G29" i="14" s="1"/>
  <c r="G32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4" i="12"/>
  <c r="I10" i="10"/>
  <c r="I11" i="10"/>
  <c r="I12" i="10"/>
  <c r="C13" i="10"/>
  <c r="E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G13" i="10"/>
  <c r="I13" i="10" s="1"/>
  <c r="I9" i="10"/>
  <c r="B25" i="14"/>
  <c r="B29" i="14" s="1"/>
  <c r="B32" i="14" s="1"/>
</calcChain>
</file>

<file path=xl/comments1.xml><?xml version="1.0" encoding="utf-8"?>
<comments xmlns="http://schemas.openxmlformats.org/spreadsheetml/2006/main">
  <authors>
    <author>HaklikJne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>
  <authors>
    <author>HaklikJne</author>
  </authors>
  <commentList>
    <comment ref="H44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<sst xmlns="http://schemas.openxmlformats.org/spreadsheetml/2006/main" count="1185" uniqueCount="583">
  <si>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</si>
  <si>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</si>
  <si>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</si>
  <si>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</si>
  <si>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</si>
  <si>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</si>
  <si>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</si>
  <si>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</si>
  <si>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</si>
  <si>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</si>
  <si>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</si>
  <si>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</si>
  <si>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</si>
  <si>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</si>
  <si>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</si>
  <si>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</si>
  <si>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</si>
  <si>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</si>
  <si>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</si>
  <si>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</si>
  <si>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</si>
  <si>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</si>
  <si>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</si>
  <si>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</si>
  <si>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</si>
  <si>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</si>
  <si>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</si>
  <si>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</si>
  <si>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</si>
  <si>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</si>
  <si>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</si>
  <si>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</si>
  <si>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</si>
  <si>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</si>
  <si>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 xml:space="preserve"> Pénzmaradvány működési célú igénybev.</t>
  </si>
  <si>
    <t xml:space="preserve"> Pénzmaradvány felhalmozási célú igénybev.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</si>
  <si>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</si>
  <si>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</si>
  <si>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</si>
  <si>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</si>
  <si>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</si>
  <si>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</si>
  <si>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</si>
  <si>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</si>
  <si>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</si>
  <si>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</si>
  <si>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</si>
  <si>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</si>
  <si>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</si>
  <si>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</si>
  <si>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</si>
  <si>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</si>
  <si>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</si>
  <si>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</si>
  <si>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</si>
  <si>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</si>
  <si>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</si>
  <si>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</si>
  <si>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</si>
  <si>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</si>
  <si>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Egyéb folyó kiadások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</si>
  <si>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</si>
  <si>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</si>
  <si>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</si>
  <si>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</si>
  <si>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</si>
  <si>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</si>
  <si>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</si>
  <si>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</si>
  <si>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</si>
  <si>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</si>
  <si>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</si>
  <si>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</si>
  <si>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</si>
  <si>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</si>
  <si>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</si>
  <si>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</si>
  <si>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</si>
  <si>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</si>
  <si>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</si>
  <si>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</si>
  <si>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</si>
  <si>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</si>
  <si>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</si>
  <si>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</si>
  <si>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</si>
  <si>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</si>
  <si>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</si>
  <si>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</si>
  <si>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</si>
  <si>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</si>
  <si>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</si>
  <si>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</si>
  <si>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</si>
  <si>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</si>
  <si>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</si>
  <si>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</si>
  <si>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</si>
  <si>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</si>
  <si>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</si>
  <si>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</si>
  <si>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</si>
  <si>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</si>
  <si>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</si>
  <si>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</si>
  <si>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</si>
  <si>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</si>
  <si>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</si>
  <si>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</si>
  <si>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</si>
  <si>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</si>
  <si>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</si>
  <si>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</si>
  <si>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</si>
  <si>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</si>
  <si>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</si>
  <si>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</si>
  <si>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</si>
  <si>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</si>
  <si>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</si>
  <si>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</si>
  <si>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</si>
  <si>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</si>
  <si>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</si>
  <si>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</si>
  <si>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Iskola étkezés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</si>
  <si>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</si>
  <si>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</si>
  <si>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</si>
  <si>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</si>
  <si>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</si>
  <si>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</si>
  <si>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</si>
  <si>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</si>
  <si>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</si>
  <si>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</si>
  <si>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</si>
  <si>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Jogalkotás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</si>
  <si>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</si>
  <si>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</si>
  <si>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</si>
  <si>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</si>
  <si>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</si>
  <si>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</si>
  <si>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</si>
  <si>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</si>
  <si>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</si>
  <si>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</si>
  <si>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</si>
  <si>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</si>
  <si>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</si>
  <si>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</si>
  <si>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</si>
  <si>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</si>
  <si>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</si>
  <si>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</si>
  <si>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</si>
  <si>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</si>
  <si>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</si>
  <si>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</si>
  <si>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</si>
  <si>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</si>
  <si>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</si>
  <si>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</si>
  <si>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</si>
  <si>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</si>
  <si>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</si>
  <si>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</si>
  <si>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</si>
  <si>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</si>
  <si>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</si>
  <si>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</si>
  <si>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</si>
  <si>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</si>
  <si>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</si>
  <si>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</si>
  <si>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</si>
  <si>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</si>
  <si>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</si>
  <si>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</si>
  <si>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</si>
  <si>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</si>
  <si>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kiküldetés, reklám kiadások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</si>
  <si>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</si>
  <si>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</si>
  <si>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</si>
  <si>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</si>
  <si>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</si>
  <si>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</si>
  <si>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</si>
  <si>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</si>
  <si>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</si>
  <si>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</si>
  <si>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</si>
  <si>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</si>
  <si>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</si>
  <si>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</si>
  <si>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</si>
  <si>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</si>
  <si>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</si>
  <si>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</si>
  <si>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</si>
  <si>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</si>
  <si>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</si>
  <si>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</si>
  <si>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</si>
  <si>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</si>
  <si>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</si>
  <si>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</si>
  <si>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</si>
  <si>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</si>
  <si>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</si>
  <si>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</si>
  <si>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</si>
  <si>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</si>
  <si>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</si>
  <si>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</si>
  <si>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</si>
  <si>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</si>
  <si>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</si>
  <si>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</si>
  <si>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</si>
  <si>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</si>
  <si>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</si>
  <si>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</si>
  <si>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</si>
  <si>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</si>
  <si>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</si>
  <si>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</si>
  <si>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</si>
  <si>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</si>
  <si>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</si>
  <si>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</si>
  <si>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</si>
  <si>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</si>
  <si>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</si>
  <si>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</si>
  <si>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</si>
  <si>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</si>
  <si>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</si>
  <si>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</si>
  <si>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</si>
  <si>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</si>
  <si>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</si>
  <si>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</si>
  <si>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</si>
  <si>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</si>
  <si>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</si>
  <si>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</si>
  <si>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</si>
  <si>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</si>
  <si>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</si>
  <si>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</si>
  <si>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</si>
  <si>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</si>
  <si>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</si>
  <si>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</si>
  <si>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</si>
  <si>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</si>
  <si>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</si>
  <si>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</si>
  <si>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</si>
  <si>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</si>
  <si>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</si>
  <si>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</si>
  <si>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</si>
  <si>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</si>
  <si>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</si>
  <si>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</si>
  <si>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</si>
  <si>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</si>
  <si>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</si>
  <si>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</si>
  <si>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</si>
  <si>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</si>
  <si>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</si>
  <si>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</si>
  <si>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</si>
  <si>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</si>
  <si>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</si>
  <si>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</si>
  <si>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</si>
  <si>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</si>
  <si>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</si>
  <si>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</si>
  <si>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</si>
  <si>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</si>
  <si>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</si>
  <si>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</si>
  <si>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</si>
  <si>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</si>
  <si>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</si>
  <si>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</si>
  <si>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</si>
  <si>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</si>
  <si>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</si>
  <si>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</si>
  <si>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</si>
  <si>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</si>
  <si>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</si>
  <si>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</si>
  <si>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</si>
  <si>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- Pénzmaradvány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</si>
  <si>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</si>
  <si>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</si>
  <si>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</si>
  <si>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</si>
  <si>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</si>
  <si>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</si>
  <si>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</si>
  <si>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</si>
  <si>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</si>
  <si>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</si>
  <si>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Pénzmaradvány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</si>
  <si>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</si>
  <si>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</si>
  <si>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</si>
  <si>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</si>
  <si>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</si>
  <si>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</si>
  <si>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</si>
  <si>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</si>
  <si>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</si>
  <si>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</si>
  <si>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</si>
  <si>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</si>
  <si>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</si>
  <si>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</si>
  <si>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</si>
  <si>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</si>
  <si>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</si>
  <si>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</si>
  <si>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</si>
  <si>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</si>
  <si>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</si>
  <si>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</si>
  <si>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</si>
  <si>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</si>
  <si>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</si>
  <si>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</si>
  <si>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</si>
  <si>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</si>
  <si>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</si>
  <si>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</si>
  <si>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</si>
  <si>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</si>
  <si>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</si>
  <si>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</si>
  <si>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</si>
  <si>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</si>
  <si>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</si>
  <si>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</si>
  <si>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</si>
  <si>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</si>
  <si>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Orvosi ügyelet tagdíj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</si>
  <si>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</si>
  <si>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</si>
  <si>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</si>
  <si>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</si>
  <si>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</si>
  <si>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</si>
  <si>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</si>
  <si>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</si>
  <si>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</si>
  <si>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</si>
  <si>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</si>
  <si>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</si>
  <si>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</si>
  <si>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</si>
  <si>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</si>
  <si>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</si>
  <si>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</si>
  <si>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</si>
  <si>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</si>
  <si>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</si>
  <si>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</si>
  <si>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</si>
  <si>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Teljesítés összesen</t>
  </si>
  <si>
    <t>Munkaadókat terh. Jár.</t>
  </si>
  <si>
    <t>Teljesít. összesen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</si>
  <si>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</si>
  <si>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</si>
  <si>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</si>
  <si>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</si>
  <si>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</si>
  <si>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</si>
  <si>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</si>
  <si>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</si>
  <si>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</si>
  <si>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</si>
  <si>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Hossz.id.közfogl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</si>
  <si>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</si>
  <si>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</si>
  <si>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</si>
  <si>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</si>
  <si>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</si>
  <si>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</si>
  <si>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</si>
  <si>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Kuntanya</t>
  </si>
  <si>
    <t>Polgárőrség</t>
  </si>
  <si>
    <t>Sportnap foci Üveges Katalin</t>
  </si>
  <si>
    <t>Gádoros Nagyközség Önkormányzata 2016. évi összesített adatai intézmény finanszírozáshoz</t>
  </si>
  <si>
    <t>Gádoros Nagyközség Önkormányzata és intézményei dolgozói létszámának alakulása 2016 évi költségvetésben</t>
  </si>
  <si>
    <t>2016. évi eredeti terv</t>
  </si>
  <si>
    <t>2016. évi módosított terv</t>
  </si>
  <si>
    <t>2016. évi teljesítés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</si>
  <si>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</si>
  <si>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</si>
  <si>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</si>
  <si>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</si>
  <si>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</si>
  <si>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</si>
  <si>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</si>
  <si>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</si>
  <si>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</si>
  <si>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</si>
  <si>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</si>
  <si>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</si>
  <si>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</si>
  <si>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</si>
  <si>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</si>
  <si>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</si>
  <si>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</si>
  <si>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</si>
  <si>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</si>
  <si>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</si>
  <si>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</si>
  <si>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</si>
  <si>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</si>
  <si>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</si>
  <si>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</si>
  <si>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</si>
  <si>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</si>
  <si>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</si>
  <si>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</si>
  <si>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</si>
  <si>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</si>
  <si>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</si>
  <si>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</si>
  <si>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</si>
  <si>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</si>
  <si>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</si>
  <si>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</si>
  <si>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</si>
  <si>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</si>
  <si>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</si>
  <si>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</si>
  <si>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</si>
  <si>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</si>
  <si>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</si>
  <si>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</si>
  <si>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</si>
  <si>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</si>
  <si>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</si>
  <si>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</si>
  <si>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</si>
  <si>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</si>
  <si>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</si>
  <si>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</si>
  <si>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</si>
  <si>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</si>
  <si>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</si>
  <si>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</si>
  <si>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</si>
  <si>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2017 után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</si>
  <si>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</si>
  <si>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</si>
  <si>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</si>
  <si>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</si>
  <si>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</si>
  <si>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</si>
  <si>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</si>
  <si>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2016. évben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</si>
  <si>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</si>
  <si>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</si>
  <si>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</si>
  <si>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</si>
  <si>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</si>
  <si>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</si>
  <si>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</si>
  <si>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</si>
  <si>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</si>
  <si>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</si>
  <si>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</si>
  <si>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</si>
  <si>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</si>
  <si>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</si>
  <si>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</si>
  <si>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</si>
  <si>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</si>
  <si>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</si>
  <si>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</si>
  <si>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</si>
  <si>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</si>
  <si>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</si>
  <si>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</si>
  <si>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</si>
  <si>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</si>
  <si>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</si>
  <si>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</si>
  <si>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</si>
  <si>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</si>
  <si>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</si>
  <si>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</si>
  <si>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</si>
  <si>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2016. év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</si>
  <si>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</si>
  <si>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</si>
  <si>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</si>
  <si>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</si>
  <si>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</si>
  <si>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Gondozási központ fejlesztéséhez felvett hitel visszafizetése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</si>
  <si>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</si>
  <si>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</si>
  <si>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</si>
  <si>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</si>
  <si>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</si>
  <si>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</si>
  <si>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2016. ÉVI BEVÉTELEK ÖSSZESEN:</t>
  </si>
  <si>
    <t>2016.évi módosított előirányzat</t>
  </si>
  <si>
    <t>Adatok: forintban</t>
  </si>
  <si>
    <t>Módosít</t>
  </si>
  <si>
    <t>Módos.</t>
  </si>
  <si>
    <t xml:space="preserve"> 2016. I.félévi módosított  költségvetési bevételek</t>
  </si>
  <si>
    <t>Adatok  forintban</t>
  </si>
  <si>
    <t>Módosít.</t>
  </si>
  <si>
    <t>Módosí.</t>
  </si>
  <si>
    <t>Módosított előirányzat</t>
  </si>
  <si>
    <t>Törvény szerinti illetmények</t>
  </si>
  <si>
    <t>Kommunikációs szolgáltatás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</si>
  <si>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</si>
  <si>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</si>
  <si>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</si>
  <si>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</si>
  <si>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</si>
  <si>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</si>
  <si>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</si>
  <si>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</si>
  <si>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</si>
  <si>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</si>
  <si>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</si>
  <si>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</si>
  <si>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</si>
  <si>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Emlékművek állagmegóvása</t>
  </si>
  <si>
    <t>Lambériázás,padlásajtó</t>
  </si>
  <si>
    <t>Meszelés</t>
  </si>
  <si>
    <t>Hivatal</t>
  </si>
  <si>
    <t>START programok</t>
  </si>
  <si>
    <t>beruházások  támogatása</t>
  </si>
  <si>
    <t>Paczuk Ádám támogatása</t>
  </si>
  <si>
    <t>Rácz Alex támogatása</t>
  </si>
  <si>
    <t>2016. évi módosított költségvetés bevételei</t>
  </si>
  <si>
    <t xml:space="preserve"> 2016. évi módosított költségvetési bevételek</t>
  </si>
  <si>
    <t>2016. évi módosított költségvetési bevételek</t>
  </si>
  <si>
    <t xml:space="preserve"> 2016. évi módosított költségvetési  bevételek</t>
  </si>
  <si>
    <t>2016. évi módosított költségvetési  bevételek</t>
  </si>
  <si>
    <t>2016. évi módosított költségvetés bevétele</t>
  </si>
  <si>
    <t>GÁDOROS 2016. évi módosított költségvetés kiadásai</t>
  </si>
  <si>
    <t xml:space="preserve"> 2016. évi módosított költségvetés kiadásai</t>
  </si>
  <si>
    <t>2016. évi módosított költségvetés kiadásai</t>
  </si>
  <si>
    <t>2016. évi módosított költségvetés kiadások</t>
  </si>
  <si>
    <t>Népszavazás</t>
  </si>
  <si>
    <t>Gyermekvédelmi</t>
  </si>
  <si>
    <t>2016. évi módosított költségvetés felújítási és beruházási kiadásai</t>
  </si>
  <si>
    <t>Informatikai eszközök</t>
  </si>
  <si>
    <t>2 db Klíma</t>
  </si>
  <si>
    <t>Számítógép</t>
  </si>
  <si>
    <t>Művelődési ház</t>
  </si>
  <si>
    <t>Számítógép, tárgyi eszköz</t>
  </si>
  <si>
    <t>Önkorm. által nyújtott 2016. évi módosított költségvetés támogatási kiadásai</t>
  </si>
  <si>
    <t>Koraszülöttmentő Alapítvány</t>
  </si>
  <si>
    <t>Egyházak</t>
  </si>
  <si>
    <t>Pinkáné Gera Irén</t>
  </si>
  <si>
    <t>Előző évi elszámolásból származó kiadás</t>
  </si>
  <si>
    <t>Adatok forint-ban</t>
  </si>
  <si>
    <t>Gyermekvédelmi utalványban</t>
  </si>
  <si>
    <t>Szociális célú tüzifa</t>
  </si>
  <si>
    <t>Tanköteles gyermekek utalványa</t>
  </si>
  <si>
    <t>Óvodás korú gyermekek utalványa</t>
  </si>
  <si>
    <t>2016. évi módosított költségv. Működ. és felhalm. c. bevételek és kiadások mérlegszerű bemutatása</t>
  </si>
  <si>
    <t>Társadalom és szociálp. juttatás 2016. évi módosított költségvetés kiadásai</t>
  </si>
  <si>
    <t>Nyári napközi</t>
  </si>
  <si>
    <t>Oros Kémény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</si>
</sst>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22" fillId="0" borderId="14" xfId="0" applyFont="1" applyBorder="1" applyAlignment="1">
      <alignment wrapText="1"/>
    </xf>
    <xf numFmtId="0" fontId="9" fillId="0" borderId="11" xfId="0" applyFont="1" applyBorder="1" applyAlignment="1">
      <alignment horizontal="centerContinuous" vertical="center" wrapText="1"/>
    </xf>
    <xf numFmtId="0" fontId="9" fillId="0" borderId="14" xfId="0" applyFont="1" applyFill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0" fontId="9" fillId="0" borderId="12" xfId="0" applyFont="1" applyBorder="1" applyAlignment="1">
      <alignment horizontal="center" vertical="center" wrapText="1"/>
    </xf>
    <xf numFmtId="3" fontId="22" fillId="0" borderId="10" xfId="0" applyNumberFormat="1" applyFont="1" applyBorder="1"/>
    <xf numFmtId="0" fontId="22" fillId="0" borderId="10" xfId="0" applyFont="1" applyBorder="1"/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0" fillId="0" borderId="15" xfId="0" applyBorder="1" applyAlignment="1">
      <alignment horizontal="center"/>
    </xf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0" fillId="0" borderId="23" xfId="0" applyBorder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9" fillId="0" borderId="11" xfId="0" applyFont="1" applyBorder="1" applyAlignment="1">
      <alignment vertical="center"/>
    </xf>
    <xf numFmtId="0" fontId="9" fillId="0" borderId="11" xfId="0" applyFont="1" applyFill="1" applyBorder="1"/>
    <xf numFmtId="0" fontId="0" fillId="0" borderId="0" xfId="0" applyBorder="1" applyAlignment="1"/>
    <xf numFmtId="0" fontId="0" fillId="0" borderId="23" xfId="0" applyBorder="1" applyAlignment="1"/>
    <xf numFmtId="0" fontId="20" fillId="0" borderId="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3" fontId="22" fillId="0" borderId="17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/>
    <cellStyle name="Normál_táblázatokrendelethez" xfId="45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3"/>
  <sheetViews>
    <sheetView view="pageLayout" zoomScale="90" zoomScaleNormal="100" zoomScalePageLayoutView="90" workbookViewId="0">
      <selection activeCell="I25" sqref="I25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12" ht="15.75" x14ac:dyDescent="0.25">
      <c r="A2" s="245" t="s">
        <v>551</v>
      </c>
      <c r="B2" s="245"/>
      <c r="C2" s="245"/>
      <c r="D2" s="245"/>
      <c r="E2" s="245"/>
      <c r="F2" s="245"/>
      <c r="G2" s="245"/>
      <c r="H2" s="245"/>
      <c r="I2" s="243"/>
      <c r="J2" s="244"/>
    </row>
    <row r="3" spans="1:12" x14ac:dyDescent="0.2">
      <c r="A3" s="50"/>
      <c r="B3" s="50"/>
      <c r="C3" s="50"/>
      <c r="D3" s="50"/>
      <c r="E3" s="50"/>
      <c r="F3" s="96"/>
      <c r="G3" s="194" t="s">
        <v>1</v>
      </c>
      <c r="H3" s="246" t="s">
        <v>520</v>
      </c>
      <c r="I3" s="247"/>
      <c r="J3" s="247"/>
    </row>
    <row r="4" spans="1:12" ht="38.25" x14ac:dyDescent="0.2">
      <c r="A4" s="211" t="s">
        <v>2</v>
      </c>
      <c r="B4" s="52" t="s">
        <v>350</v>
      </c>
      <c r="C4" s="52" t="s">
        <v>351</v>
      </c>
      <c r="D4" s="202" t="s">
        <v>361</v>
      </c>
      <c r="E4" s="52" t="s">
        <v>353</v>
      </c>
      <c r="F4" s="207" t="s">
        <v>5</v>
      </c>
      <c r="G4" s="3" t="s">
        <v>6</v>
      </c>
      <c r="H4" s="215" t="s">
        <v>519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363686293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SUM(H20+H14+H6)</f>
        <v>524519365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53385000</v>
      </c>
      <c r="E6" s="4">
        <f>SUM(E7:E13)</f>
        <v>0</v>
      </c>
      <c r="F6" s="4">
        <f>SUM(F7:F13)</f>
        <v>0</v>
      </c>
      <c r="G6" s="213" t="e">
        <f t="shared" si="0"/>
        <v>#DIV/0!</v>
      </c>
      <c r="H6" s="123">
        <f>SUM(H13+H12+H11+H10+H9+H8+H7)</f>
        <v>53970134</v>
      </c>
      <c r="J6" t="s">
        <v>370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4000000</v>
      </c>
      <c r="E7" s="9"/>
      <c r="F7" s="9"/>
      <c r="G7" s="213" t="e">
        <f t="shared" si="0"/>
        <v>#DIV/0!</v>
      </c>
      <c r="H7" s="123">
        <v>4579711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32561000</v>
      </c>
      <c r="E8" s="9"/>
      <c r="F8" s="9"/>
      <c r="G8" s="213" t="e">
        <f t="shared" si="0"/>
        <v>#DIV/0!</v>
      </c>
      <c r="H8" s="123">
        <v>32561000</v>
      </c>
      <c r="J8" s="128" t="s">
        <v>370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5424000</v>
      </c>
      <c r="E9" s="9"/>
      <c r="F9" s="9"/>
      <c r="G9" s="213" t="e">
        <f t="shared" si="0"/>
        <v>#DIV/0!</v>
      </c>
      <c r="H9" s="123">
        <v>5423707</v>
      </c>
      <c r="L9" t="s">
        <v>370</v>
      </c>
    </row>
    <row r="10" spans="1:12" ht="18" customHeight="1" x14ac:dyDescent="0.2">
      <c r="A10" s="10" t="s">
        <v>344</v>
      </c>
      <c r="B10" s="11">
        <v>12095</v>
      </c>
      <c r="C10" s="11">
        <v>7120</v>
      </c>
      <c r="D10" s="11">
        <v>7000000</v>
      </c>
      <c r="E10" s="11"/>
      <c r="F10" s="11"/>
      <c r="G10" s="213" t="e">
        <f t="shared" si="0"/>
        <v>#DIV/0!</v>
      </c>
      <c r="H10" s="123">
        <v>7000000</v>
      </c>
    </row>
    <row r="11" spans="1:12" ht="18" customHeight="1" x14ac:dyDescent="0.2">
      <c r="A11" s="10" t="s">
        <v>342</v>
      </c>
      <c r="B11" s="11"/>
      <c r="C11" s="11"/>
      <c r="D11" s="11">
        <v>3900000</v>
      </c>
      <c r="E11" s="12"/>
      <c r="F11" s="11"/>
      <c r="G11" s="5"/>
      <c r="H11" s="123">
        <v>3900000</v>
      </c>
      <c r="J11" t="s">
        <v>370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500000</v>
      </c>
      <c r="E12" s="12"/>
      <c r="F12" s="11"/>
      <c r="G12" s="5"/>
      <c r="H12" s="123">
        <v>500000</v>
      </c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23">
        <v>5716</v>
      </c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259801293</v>
      </c>
      <c r="E14" s="9"/>
      <c r="F14" s="9"/>
      <c r="G14" s="213" t="e">
        <f>(F14/E14)</f>
        <v>#DIV/0!</v>
      </c>
      <c r="H14" s="4">
        <f>SUM(H18+H15)</f>
        <v>420049231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18345000</v>
      </c>
      <c r="E15" s="9"/>
      <c r="F15" s="9"/>
      <c r="G15" s="213" t="e">
        <f>(F15/E15)</f>
        <v>#DIV/0!</v>
      </c>
      <c r="H15" s="123">
        <v>154261580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17345000</v>
      </c>
      <c r="E16" s="9"/>
      <c r="F16" s="9"/>
      <c r="G16" s="213" t="e">
        <f>(F16/E16)</f>
        <v>#DIV/0!</v>
      </c>
      <c r="H16" s="123">
        <v>17345000</v>
      </c>
    </row>
    <row r="17" spans="1:12" ht="18" customHeight="1" x14ac:dyDescent="0.2">
      <c r="A17" s="10" t="s">
        <v>343</v>
      </c>
      <c r="B17" s="9"/>
      <c r="C17" s="9">
        <v>110</v>
      </c>
      <c r="D17" s="9">
        <v>1000000</v>
      </c>
      <c r="E17" s="9"/>
      <c r="F17" s="9"/>
      <c r="G17" s="213"/>
      <c r="H17" s="123">
        <v>1000000</v>
      </c>
      <c r="L17" t="s">
        <v>385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241456293</v>
      </c>
      <c r="E18" s="9"/>
      <c r="F18" s="9"/>
      <c r="G18" s="213" t="e">
        <f t="shared" ref="G18:G25" si="1">(F18/E18)</f>
        <v>#DIV/0!</v>
      </c>
      <c r="H18" s="123">
        <v>265787651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13" t="e">
        <f t="shared" si="1"/>
        <v>#DIV/0!</v>
      </c>
      <c r="H19" s="123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50500000</v>
      </c>
      <c r="E20" s="4">
        <v>0</v>
      </c>
      <c r="F20" s="4">
        <f>SUM(F21:F27)</f>
        <v>0</v>
      </c>
      <c r="G20" s="213" t="e">
        <f t="shared" si="1"/>
        <v>#DIV/0!</v>
      </c>
      <c r="H20" s="4">
        <f>SUM(H26+H25+H24+H23+H22+H21)</f>
        <v>50500000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9500000</v>
      </c>
      <c r="E21" s="9"/>
      <c r="F21" s="9"/>
      <c r="G21" s="213" t="e">
        <f t="shared" si="1"/>
        <v>#DIV/0!</v>
      </c>
      <c r="H21" s="123">
        <v>9500000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35000000</v>
      </c>
      <c r="E22" s="9"/>
      <c r="F22" s="9"/>
      <c r="G22" s="213" t="e">
        <f t="shared" si="1"/>
        <v>#DIV/0!</v>
      </c>
      <c r="H22" s="123">
        <v>35000000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4600000</v>
      </c>
      <c r="E23" s="9"/>
      <c r="F23" s="9"/>
      <c r="G23" s="213" t="e">
        <f t="shared" si="1"/>
        <v>#DIV/0!</v>
      </c>
      <c r="H23" s="123">
        <v>4600000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500000</v>
      </c>
      <c r="E24" s="9"/>
      <c r="F24" s="9"/>
      <c r="G24" s="213" t="e">
        <f t="shared" si="1"/>
        <v>#DIV/0!</v>
      </c>
      <c r="H24" s="123">
        <v>500000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300000</v>
      </c>
      <c r="E25" s="9"/>
      <c r="F25" s="9"/>
      <c r="G25" s="213" t="e">
        <f t="shared" si="1"/>
        <v>#DIV/0!</v>
      </c>
      <c r="H25" s="123">
        <v>300000</v>
      </c>
    </row>
    <row r="26" spans="1:12" ht="18" customHeight="1" x14ac:dyDescent="0.2">
      <c r="A26" s="116" t="s">
        <v>367</v>
      </c>
      <c r="B26" s="9"/>
      <c r="C26" s="9"/>
      <c r="D26" s="9">
        <v>600000</v>
      </c>
      <c r="E26" s="9"/>
      <c r="F26" s="9"/>
      <c r="G26" s="213"/>
      <c r="H26" s="123">
        <v>600000</v>
      </c>
    </row>
    <row r="27" spans="1:12" ht="15.75" customHeight="1" x14ac:dyDescent="0.2">
      <c r="A27" s="10" t="s">
        <v>25</v>
      </c>
      <c r="B27" s="11">
        <v>195</v>
      </c>
      <c r="C27" s="111">
        <v>4</v>
      </c>
      <c r="D27" s="12"/>
      <c r="E27" s="12"/>
      <c r="F27" s="11"/>
      <c r="G27" s="5"/>
      <c r="H27" s="4"/>
    </row>
    <row r="28" spans="1:12" ht="21" customHeight="1" x14ac:dyDescent="0.25">
      <c r="A28" s="14" t="s">
        <v>26</v>
      </c>
      <c r="B28" s="4">
        <f>SUM(B29+B30+B31+B34)</f>
        <v>1045287</v>
      </c>
      <c r="C28" s="4">
        <f>SUM(C29+C30+C31+C34)</f>
        <v>28219</v>
      </c>
      <c r="D28" s="4">
        <f>SUM(D29+D30+D31+D34)</f>
        <v>2720000</v>
      </c>
      <c r="E28" s="4">
        <v>0</v>
      </c>
      <c r="F28" s="4">
        <f>SUM(F29+F30+F31+F34)</f>
        <v>0</v>
      </c>
      <c r="G28" s="5" t="e">
        <f>(F28/E28)</f>
        <v>#DIV/0!</v>
      </c>
      <c r="H28" s="4">
        <v>2832000</v>
      </c>
    </row>
    <row r="29" spans="1:12" ht="24" customHeight="1" x14ac:dyDescent="0.2">
      <c r="A29" s="13" t="s">
        <v>27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28</v>
      </c>
      <c r="B30" s="9">
        <v>34401</v>
      </c>
      <c r="C30" s="9">
        <v>26914</v>
      </c>
      <c r="D30" s="9"/>
      <c r="E30" s="9"/>
      <c r="F30" s="9"/>
      <c r="G30" s="213" t="e">
        <f>SUM(F30/E30)</f>
        <v>#DIV/0!</v>
      </c>
      <c r="H30" s="123"/>
    </row>
    <row r="31" spans="1:12" ht="18" customHeight="1" x14ac:dyDescent="0.2">
      <c r="A31" s="10" t="s">
        <v>29</v>
      </c>
      <c r="B31" s="9">
        <v>1009098</v>
      </c>
      <c r="C31" s="9"/>
      <c r="D31" s="9"/>
      <c r="E31" s="9"/>
      <c r="F31" s="9"/>
      <c r="G31" s="213" t="e">
        <f t="shared" ref="G31:G37" si="2">(F31/E31)</f>
        <v>#DIV/0!</v>
      </c>
      <c r="H31" s="123">
        <v>112000</v>
      </c>
    </row>
    <row r="32" spans="1:12" ht="18" customHeight="1" x14ac:dyDescent="0.2">
      <c r="A32" s="10" t="s">
        <v>30</v>
      </c>
      <c r="B32" s="9">
        <v>10098098</v>
      </c>
      <c r="C32" s="9"/>
      <c r="D32" s="9"/>
      <c r="E32" s="9"/>
      <c r="F32" s="9"/>
      <c r="G32" s="213" t="e">
        <f t="shared" si="2"/>
        <v>#DIV/0!</v>
      </c>
      <c r="H32" s="123"/>
    </row>
    <row r="33" spans="1:8" ht="18" customHeight="1" x14ac:dyDescent="0.2">
      <c r="A33" s="10" t="s">
        <v>31</v>
      </c>
      <c r="B33" s="9"/>
      <c r="C33" s="9"/>
      <c r="D33" s="9"/>
      <c r="E33" s="9"/>
      <c r="F33" s="9"/>
      <c r="G33" s="213" t="e">
        <f t="shared" si="2"/>
        <v>#DIV/0!</v>
      </c>
      <c r="H33" s="123"/>
    </row>
    <row r="34" spans="1:8" ht="18" customHeight="1" x14ac:dyDescent="0.2">
      <c r="A34" s="116" t="s">
        <v>32</v>
      </c>
      <c r="B34" s="123">
        <v>1688</v>
      </c>
      <c r="C34" s="123">
        <v>469</v>
      </c>
      <c r="D34" s="123">
        <v>2720000</v>
      </c>
      <c r="E34" s="123"/>
      <c r="F34" s="123"/>
      <c r="G34" s="213" t="e">
        <f t="shared" si="2"/>
        <v>#DIV/0!</v>
      </c>
      <c r="H34" s="123">
        <v>2720000</v>
      </c>
    </row>
    <row r="35" spans="1:8" ht="12.75" customHeight="1" x14ac:dyDescent="0.25">
      <c r="A35" s="14" t="s">
        <v>33</v>
      </c>
      <c r="B35" s="4">
        <f>SUM(B36:B38)</f>
        <v>29432</v>
      </c>
      <c r="C35" s="4">
        <f>SUM(C36:C38)</f>
        <v>122016</v>
      </c>
      <c r="D35" s="4">
        <f>SUM(D36:D38)</f>
        <v>14077000</v>
      </c>
      <c r="E35" s="4">
        <v>0</v>
      </c>
      <c r="F35" s="4">
        <f>SUM(F36)</f>
        <v>0</v>
      </c>
      <c r="G35" s="213" t="e">
        <f t="shared" si="2"/>
        <v>#DIV/0!</v>
      </c>
      <c r="H35" s="4">
        <v>21442000</v>
      </c>
    </row>
    <row r="36" spans="1:8" ht="18" customHeight="1" x14ac:dyDescent="0.2">
      <c r="A36" s="10" t="s">
        <v>34</v>
      </c>
      <c r="B36" s="123">
        <v>29432</v>
      </c>
      <c r="C36" s="123">
        <v>25691</v>
      </c>
      <c r="D36" s="123"/>
      <c r="E36" s="123"/>
      <c r="F36" s="4"/>
      <c r="G36" s="213" t="e">
        <f t="shared" si="2"/>
        <v>#DIV/0!</v>
      </c>
      <c r="H36" s="123">
        <v>21442000</v>
      </c>
    </row>
    <row r="37" spans="1:8" ht="18" customHeight="1" x14ac:dyDescent="0.2">
      <c r="A37" s="10" t="s">
        <v>35</v>
      </c>
      <c r="B37" s="123"/>
      <c r="C37" s="123">
        <v>96325</v>
      </c>
      <c r="D37" s="123"/>
      <c r="E37" s="123"/>
      <c r="F37" s="4"/>
      <c r="G37" s="213" t="e">
        <f t="shared" si="2"/>
        <v>#DIV/0!</v>
      </c>
      <c r="H37" s="123"/>
    </row>
    <row r="38" spans="1:8" ht="18" customHeight="1" x14ac:dyDescent="0.2">
      <c r="A38" s="10" t="s">
        <v>36</v>
      </c>
      <c r="B38" s="214"/>
      <c r="C38" s="214"/>
      <c r="D38" s="214">
        <v>14077000</v>
      </c>
      <c r="E38" s="123"/>
      <c r="F38" s="4"/>
      <c r="G38" s="213"/>
      <c r="H38" s="123"/>
    </row>
    <row r="39" spans="1:8" ht="12" customHeight="1" x14ac:dyDescent="0.25">
      <c r="A39" s="14" t="s">
        <v>37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341</v>
      </c>
      <c r="B40" s="9">
        <v>880</v>
      </c>
      <c r="C40" s="9">
        <v>24701</v>
      </c>
      <c r="D40" s="9"/>
      <c r="E40" s="9"/>
      <c r="F40" s="9"/>
      <c r="G40" s="5"/>
      <c r="H40" s="4"/>
    </row>
    <row r="41" spans="1:8" ht="18" customHeight="1" x14ac:dyDescent="0.2">
      <c r="A41" s="10" t="s">
        <v>355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518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380483293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548793365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H3:J3"/>
    <mergeCell ref="A2:H2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96" orientation="portrait" r:id="rId1"/>
  <headerFooter alignWithMargins="0">
    <oddHeader>&amp;L1. melléklet az 1/2016. (II. 12.) önkormányzati rendelethez (egységes szerkezetben az időközi módosításokat tartalmazó 7/2016. (IX. 23.) és  6/2017. (V. 25.) önkormányzati rendelettel)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Layout" zoomScaleNormal="100" workbookViewId="0">
      <selection activeCell="O16" sqref="O16"/>
    </sheetView>
  </sheetViews>
  <sheetFormatPr defaultRowHeight="12.75" x14ac:dyDescent="0.2"/>
  <cols>
    <col min="1" max="1" width="20.42578125" customWidth="1"/>
    <col min="2" max="3" width="7.7109375" customWidth="1"/>
    <col min="4" max="4" width="9" customWidth="1"/>
    <col min="5" max="6" width="9.710937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4" width="9.42578125" customWidth="1"/>
    <col min="25" max="25" width="11" customWidth="1"/>
    <col min="26" max="26" width="5.42578125" hidden="1" customWidth="1"/>
    <col min="27" max="27" width="1.7109375" hidden="1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58" t="s">
        <v>552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  <c r="L1" s="260"/>
      <c r="Q1" s="258" t="s">
        <v>523</v>
      </c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</row>
    <row r="2" spans="1:32" x14ac:dyDescent="0.2">
      <c r="A2" s="25" t="s">
        <v>128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9"/>
      <c r="N2" s="200"/>
      <c r="O2" s="200"/>
      <c r="P2" s="200"/>
      <c r="Q2" s="258" t="s">
        <v>128</v>
      </c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95"/>
      <c r="AE2" s="217"/>
      <c r="AF2" s="217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407</v>
      </c>
      <c r="AC4" s="2" t="s">
        <v>407</v>
      </c>
      <c r="AD4" s="50"/>
      <c r="AE4" s="50"/>
      <c r="AF4" s="96"/>
    </row>
    <row r="5" spans="1:32" ht="41.25" customHeight="1" x14ac:dyDescent="0.2">
      <c r="A5" s="254" t="s">
        <v>235</v>
      </c>
      <c r="B5" s="256" t="s">
        <v>274</v>
      </c>
      <c r="C5" s="257"/>
      <c r="D5" s="256" t="s">
        <v>275</v>
      </c>
      <c r="E5" s="257"/>
      <c r="F5" s="267" t="s">
        <v>276</v>
      </c>
      <c r="G5" s="267"/>
      <c r="H5" s="267" t="s">
        <v>277</v>
      </c>
      <c r="I5" s="267"/>
      <c r="J5" s="250" t="s">
        <v>278</v>
      </c>
      <c r="K5" s="251"/>
      <c r="L5" s="263" t="s">
        <v>279</v>
      </c>
      <c r="M5" s="264"/>
      <c r="N5" s="265"/>
      <c r="O5" s="266"/>
      <c r="Q5" s="254" t="s">
        <v>235</v>
      </c>
      <c r="R5" s="256" t="s">
        <v>280</v>
      </c>
      <c r="S5" s="257"/>
      <c r="T5" s="252" t="s">
        <v>345</v>
      </c>
      <c r="U5" s="253"/>
      <c r="V5" s="250" t="s">
        <v>281</v>
      </c>
      <c r="W5" s="251"/>
      <c r="X5" s="250" t="s">
        <v>359</v>
      </c>
      <c r="Y5" s="251"/>
      <c r="Z5" s="248" t="s">
        <v>282</v>
      </c>
      <c r="AA5" s="249"/>
      <c r="AB5" s="261" t="s">
        <v>283</v>
      </c>
      <c r="AC5" s="262"/>
      <c r="AD5" s="97"/>
      <c r="AE5" s="208"/>
      <c r="AF5" s="208"/>
    </row>
    <row r="6" spans="1:32" ht="25.5" customHeight="1" x14ac:dyDescent="0.2">
      <c r="A6" s="255"/>
      <c r="B6" s="87" t="s">
        <v>4</v>
      </c>
      <c r="C6" s="87" t="s">
        <v>40</v>
      </c>
      <c r="D6" s="87" t="s">
        <v>4</v>
      </c>
      <c r="E6" s="87" t="s">
        <v>40</v>
      </c>
      <c r="F6" s="87" t="s">
        <v>4</v>
      </c>
      <c r="G6" s="87" t="s">
        <v>40</v>
      </c>
      <c r="H6" s="87" t="s">
        <v>4</v>
      </c>
      <c r="I6" s="87" t="s">
        <v>40</v>
      </c>
      <c r="J6" s="87" t="s">
        <v>4</v>
      </c>
      <c r="K6" s="87" t="s">
        <v>40</v>
      </c>
      <c r="L6" s="87" t="s">
        <v>4</v>
      </c>
      <c r="M6" s="204"/>
      <c r="N6" s="10" t="s">
        <v>4</v>
      </c>
      <c r="O6" s="87" t="s">
        <v>40</v>
      </c>
      <c r="Q6" s="255"/>
      <c r="R6" s="87" t="s">
        <v>4</v>
      </c>
      <c r="S6" s="87" t="s">
        <v>522</v>
      </c>
      <c r="T6" s="87" t="s">
        <v>4</v>
      </c>
      <c r="U6" s="87" t="s">
        <v>40</v>
      </c>
      <c r="V6" s="87" t="s">
        <v>4</v>
      </c>
      <c r="W6" s="87" t="s">
        <v>522</v>
      </c>
      <c r="X6" s="87" t="s">
        <v>4</v>
      </c>
      <c r="Y6" s="87" t="s">
        <v>40</v>
      </c>
      <c r="Z6" s="87" t="s">
        <v>4</v>
      </c>
      <c r="AA6" s="87" t="s">
        <v>521</v>
      </c>
      <c r="AB6" s="107" t="s">
        <v>4</v>
      </c>
      <c r="AC6" s="107" t="s">
        <v>40</v>
      </c>
      <c r="AD6" s="97"/>
      <c r="AE6" s="98"/>
      <c r="AF6" s="98"/>
    </row>
    <row r="7" spans="1:32" ht="24.95" customHeight="1" x14ac:dyDescent="0.2">
      <c r="A7" s="88" t="s">
        <v>240</v>
      </c>
      <c r="B7" s="9"/>
      <c r="C7" s="9"/>
      <c r="D7" s="9"/>
      <c r="E7" s="9"/>
      <c r="F7" s="9">
        <v>2588000</v>
      </c>
      <c r="G7" s="9">
        <v>2736351</v>
      </c>
      <c r="H7" s="9"/>
      <c r="I7" s="9"/>
      <c r="J7" s="9"/>
      <c r="K7" s="9"/>
      <c r="L7" s="9"/>
      <c r="M7" s="88" t="s">
        <v>240</v>
      </c>
      <c r="N7" s="9"/>
      <c r="O7" s="9"/>
      <c r="Q7" s="88" t="s">
        <v>240</v>
      </c>
      <c r="R7" s="9"/>
      <c r="S7" s="9"/>
      <c r="T7" s="9"/>
      <c r="U7" s="9"/>
      <c r="V7" s="9">
        <v>1500000</v>
      </c>
      <c r="W7" s="9">
        <v>1500000</v>
      </c>
      <c r="X7" s="9">
        <v>3900000</v>
      </c>
      <c r="Y7" s="9">
        <v>3900000</v>
      </c>
      <c r="Z7" s="9"/>
      <c r="AA7" s="53"/>
      <c r="AB7" s="54">
        <f>SUM(B7+D7+F7+H7+J7+L7+R7+T7+V7+X7+Z7)</f>
        <v>7988000</v>
      </c>
      <c r="AC7" s="55">
        <f t="shared" ref="AC7:AC12" si="0">SUM(C7+E7+G7+I7+K7+O7+S7+U7+W7+Y7+AA7)</f>
        <v>8136351</v>
      </c>
      <c r="AD7" s="99"/>
      <c r="AE7" s="100"/>
      <c r="AF7" s="100"/>
    </row>
    <row r="8" spans="1:32" ht="22.5" customHeight="1" x14ac:dyDescent="0.2">
      <c r="A8" s="88" t="s">
        <v>241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241</v>
      </c>
      <c r="N8" s="9"/>
      <c r="O8" s="9"/>
      <c r="Q8" s="88" t="s">
        <v>241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242</v>
      </c>
      <c r="B9" s="9">
        <v>156000</v>
      </c>
      <c r="C9" s="9">
        <v>156000</v>
      </c>
      <c r="D9" s="9">
        <v>1625000</v>
      </c>
      <c r="E9" s="9">
        <v>1625000</v>
      </c>
      <c r="F9" s="9">
        <v>810000</v>
      </c>
      <c r="G9" s="9">
        <v>810000</v>
      </c>
      <c r="H9" s="9"/>
      <c r="I9" s="9"/>
      <c r="J9" s="9"/>
      <c r="K9" s="9"/>
      <c r="L9" s="9"/>
      <c r="M9" s="88" t="s">
        <v>242</v>
      </c>
      <c r="N9" s="9"/>
      <c r="O9" s="9"/>
      <c r="Q9" s="88" t="s">
        <v>242</v>
      </c>
      <c r="R9" s="9"/>
      <c r="S9" s="9"/>
      <c r="T9" s="9"/>
      <c r="U9" s="9"/>
      <c r="V9" s="9">
        <v>405000</v>
      </c>
      <c r="W9" s="9">
        <v>405000</v>
      </c>
      <c r="X9" s="9">
        <v>1053000</v>
      </c>
      <c r="Y9" s="9">
        <v>1052707</v>
      </c>
      <c r="Z9" s="9"/>
      <c r="AA9" s="53"/>
      <c r="AB9" s="54">
        <f>SUM(B9+D9+F9+H9+J9+L9+R9+T9+V9+X9+Z9)</f>
        <v>4049000</v>
      </c>
      <c r="AC9" s="55">
        <f t="shared" si="0"/>
        <v>4048707</v>
      </c>
      <c r="AD9" s="99"/>
      <c r="AE9" s="100"/>
      <c r="AF9" s="100"/>
    </row>
    <row r="10" spans="1:32" ht="21.95" customHeight="1" x14ac:dyDescent="0.2">
      <c r="A10" s="88" t="s">
        <v>203</v>
      </c>
      <c r="B10" s="9">
        <v>577000</v>
      </c>
      <c r="C10" s="9">
        <v>577000</v>
      </c>
      <c r="D10" s="9">
        <v>6018000</v>
      </c>
      <c r="E10" s="123">
        <v>6018000</v>
      </c>
      <c r="F10" s="9"/>
      <c r="G10" s="9"/>
      <c r="H10" s="9"/>
      <c r="I10" s="9"/>
      <c r="J10" s="9"/>
      <c r="K10" s="9"/>
      <c r="L10" s="9"/>
      <c r="M10" s="88" t="s">
        <v>284</v>
      </c>
      <c r="N10" s="9"/>
      <c r="O10" s="9"/>
      <c r="Q10" s="88" t="s">
        <v>243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6595000</v>
      </c>
      <c r="AC10" s="55">
        <f t="shared" si="0"/>
        <v>6595000</v>
      </c>
      <c r="AD10" s="99"/>
      <c r="AE10" s="100"/>
      <c r="AF10" s="100"/>
    </row>
    <row r="11" spans="1:32" ht="22.5" customHeight="1" x14ac:dyDescent="0.2">
      <c r="A11" s="88" t="s">
        <v>285</v>
      </c>
      <c r="B11" s="9"/>
      <c r="C11" s="9"/>
      <c r="D11" s="9"/>
      <c r="E11" s="9"/>
      <c r="F11" s="9">
        <v>1000000</v>
      </c>
      <c r="G11" s="9">
        <v>9721596</v>
      </c>
      <c r="H11" s="9"/>
      <c r="I11" s="9"/>
      <c r="J11" s="9"/>
      <c r="K11" s="9"/>
      <c r="L11" s="9">
        <v>241456293</v>
      </c>
      <c r="M11" s="9">
        <f>232175+1380</f>
        <v>233555</v>
      </c>
      <c r="N11" s="9">
        <f>232175+1380</f>
        <v>233555</v>
      </c>
      <c r="O11" s="9">
        <v>268983451</v>
      </c>
      <c r="Q11" s="88" t="s">
        <v>286</v>
      </c>
      <c r="R11" s="181">
        <v>194000</v>
      </c>
      <c r="S11" s="181">
        <v>194000</v>
      </c>
      <c r="T11" s="181">
        <v>17151000</v>
      </c>
      <c r="U11" s="181">
        <v>17151000</v>
      </c>
      <c r="V11" s="9"/>
      <c r="W11" s="9"/>
      <c r="X11" s="9"/>
      <c r="Y11" s="9">
        <v>123384768</v>
      </c>
      <c r="Z11" s="9"/>
      <c r="AA11" s="53"/>
      <c r="AB11" s="54">
        <f>SUM(B11+D11+F11+H11+J11+L11+R11+T11+V11+X11+Z11)</f>
        <v>259801293</v>
      </c>
      <c r="AC11" s="55">
        <f t="shared" si="0"/>
        <v>419434815</v>
      </c>
      <c r="AD11" s="99"/>
      <c r="AE11" s="100"/>
      <c r="AF11" s="100"/>
    </row>
    <row r="12" spans="1:32" ht="22.5" customHeight="1" x14ac:dyDescent="0.2">
      <c r="A12" s="88" t="s">
        <v>287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288</v>
      </c>
      <c r="N12" s="9"/>
      <c r="O12" s="9"/>
      <c r="Q12" s="88" t="s">
        <v>289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246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50500000</v>
      </c>
      <c r="M13" s="9">
        <v>50400</v>
      </c>
      <c r="N13" s="9">
        <v>50400</v>
      </c>
      <c r="O13" s="9">
        <v>50500000</v>
      </c>
      <c r="Q13" s="88" t="s">
        <v>246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50500000</v>
      </c>
      <c r="AC13" s="55">
        <f>SUM(C13+E13+G13+I13+K13+S13+U13+W13+Y13+AA13+O13)</f>
        <v>50500000</v>
      </c>
      <c r="AD13" s="99"/>
      <c r="AE13" s="100"/>
      <c r="AF13" s="100"/>
    </row>
    <row r="14" spans="1:32" ht="24.95" customHeight="1" x14ac:dyDescent="0.2">
      <c r="A14" s="89" t="s">
        <v>247</v>
      </c>
      <c r="B14" s="4">
        <f>SUM(B7:B13)</f>
        <v>733000</v>
      </c>
      <c r="C14" s="4">
        <v>733000</v>
      </c>
      <c r="D14" s="4">
        <f>SUM(D7:D13)</f>
        <v>7643000</v>
      </c>
      <c r="E14" s="4">
        <v>7643000</v>
      </c>
      <c r="F14" s="4">
        <f>SUM(F7:F13)</f>
        <v>4398000</v>
      </c>
      <c r="G14" s="4">
        <v>13267947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291956293</v>
      </c>
      <c r="M14" s="89" t="s">
        <v>247</v>
      </c>
      <c r="N14" s="4">
        <f>SUM(N7:N13)</f>
        <v>283955</v>
      </c>
      <c r="O14" s="4">
        <v>319483451</v>
      </c>
      <c r="Q14" s="89" t="s">
        <v>247</v>
      </c>
      <c r="R14" s="94">
        <f>SUM(R7:R13)</f>
        <v>194000</v>
      </c>
      <c r="S14" s="94">
        <v>194000</v>
      </c>
      <c r="T14" s="94">
        <f>SUM(T7:T13)</f>
        <v>17151000</v>
      </c>
      <c r="U14" s="94">
        <v>17151000</v>
      </c>
      <c r="V14" s="4">
        <f>SUM(V7:V13)</f>
        <v>1905000</v>
      </c>
      <c r="W14" s="4">
        <v>1905000</v>
      </c>
      <c r="X14" s="4">
        <f>SUM(X7:X13)</f>
        <v>4953000</v>
      </c>
      <c r="Y14" s="4">
        <v>128337475</v>
      </c>
      <c r="Z14" s="4">
        <f>SUM(Z7:Z13)</f>
        <v>0</v>
      </c>
      <c r="AA14" s="64"/>
      <c r="AB14" s="54">
        <f>SUM(AB7:AB13)</f>
        <v>328933293</v>
      </c>
      <c r="AC14" s="55">
        <f>SUM(AC7:AC13)</f>
        <v>488714873</v>
      </c>
      <c r="AD14" s="101"/>
      <c r="AE14" s="100"/>
      <c r="AF14" s="100"/>
    </row>
    <row r="15" spans="1:32" ht="24.95" customHeight="1" x14ac:dyDescent="0.2">
      <c r="A15" s="88" t="s">
        <v>248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290</v>
      </c>
      <c r="N15" s="9"/>
      <c r="O15" s="9">
        <v>112000</v>
      </c>
      <c r="Q15" s="88" t="s">
        <v>248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112000</v>
      </c>
      <c r="AD15" s="99"/>
      <c r="AE15" s="100"/>
      <c r="AF15" s="100"/>
    </row>
    <row r="16" spans="1:32" ht="24.95" customHeight="1" x14ac:dyDescent="0.2">
      <c r="A16" s="88" t="s">
        <v>291</v>
      </c>
      <c r="B16" s="9"/>
      <c r="C16" s="9"/>
      <c r="D16" s="9"/>
      <c r="E16" s="9"/>
      <c r="F16" s="9">
        <v>2400000</v>
      </c>
      <c r="G16" s="9">
        <v>2400000</v>
      </c>
      <c r="H16" s="9">
        <v>220000</v>
      </c>
      <c r="I16" s="9">
        <v>220000</v>
      </c>
      <c r="J16" s="9">
        <v>100000</v>
      </c>
      <c r="K16" s="9">
        <v>100000</v>
      </c>
      <c r="L16" s="9"/>
      <c r="M16" s="88" t="s">
        <v>292</v>
      </c>
      <c r="N16" s="9"/>
      <c r="O16" s="9"/>
      <c r="Q16" s="88" t="s">
        <v>291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2720000</v>
      </c>
      <c r="AC16" s="55">
        <f>SUM(C16+E16+G16+I16+K16+O16+S16+U16+W16+Y16+AA16)</f>
        <v>2720000</v>
      </c>
      <c r="AD16" s="99"/>
      <c r="AE16" s="100"/>
      <c r="AF16" s="100"/>
    </row>
    <row r="17" spans="1:32" ht="24.95" customHeight="1" x14ac:dyDescent="0.2">
      <c r="A17" s="90" t="s">
        <v>293</v>
      </c>
      <c r="B17" s="9"/>
      <c r="C17" s="9"/>
      <c r="D17" s="9"/>
      <c r="E17" s="9"/>
      <c r="F17" s="9"/>
      <c r="G17" s="9">
        <v>19331000</v>
      </c>
      <c r="H17" s="9"/>
      <c r="I17" s="9"/>
      <c r="J17" s="9"/>
      <c r="K17" s="9"/>
      <c r="L17" s="9">
        <v>14077000</v>
      </c>
      <c r="M17" s="9">
        <v>13199</v>
      </c>
      <c r="N17" s="9">
        <v>13199</v>
      </c>
      <c r="O17" s="9"/>
      <c r="Q17" s="88" t="s">
        <v>272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f>SUM(B17+F17+D17+H17+J17+L17+R17+T17+V17+X17+Z17)</f>
        <v>14077000</v>
      </c>
      <c r="AC17" s="55">
        <f>SUM(C17+E17+G17+I17+K17+O17+S17+U17+W17+Y17+AA17)</f>
        <v>19331000</v>
      </c>
      <c r="AD17" s="99"/>
      <c r="AE17" s="100"/>
      <c r="AF17" s="100"/>
    </row>
    <row r="18" spans="1:32" ht="24.95" customHeight="1" x14ac:dyDescent="0.2">
      <c r="A18" s="88" t="s">
        <v>251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294</v>
      </c>
      <c r="N18" s="9"/>
      <c r="O18" s="9"/>
      <c r="Q18" s="88" t="s">
        <v>273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16" t="s">
        <v>252</v>
      </c>
      <c r="B19" s="4">
        <f>SUM(B14:B18)</f>
        <v>733000</v>
      </c>
      <c r="C19" s="4">
        <v>733000</v>
      </c>
      <c r="D19" s="4">
        <f>SUM(D14:D18)</f>
        <v>7643000</v>
      </c>
      <c r="E19" s="4">
        <v>7643000</v>
      </c>
      <c r="F19" s="4">
        <f>SUM(F14:F18)</f>
        <v>6798000</v>
      </c>
      <c r="G19" s="4">
        <v>34998947</v>
      </c>
      <c r="H19" s="4">
        <f>SUM(H14:H18)</f>
        <v>220000</v>
      </c>
      <c r="I19" s="4">
        <v>220000</v>
      </c>
      <c r="J19" s="4">
        <f>SUM(J14:J18)</f>
        <v>100000</v>
      </c>
      <c r="K19" s="4">
        <v>100000</v>
      </c>
      <c r="L19" s="4">
        <f>SUM(L14:L18)</f>
        <v>306033293</v>
      </c>
      <c r="M19" s="4">
        <f>SUM(M14:M18)</f>
        <v>13199</v>
      </c>
      <c r="N19" s="4">
        <f>SUM(N14:N18)</f>
        <v>297154</v>
      </c>
      <c r="O19" s="4">
        <v>333672451</v>
      </c>
      <c r="Q19" s="22" t="s">
        <v>252</v>
      </c>
      <c r="R19" s="94">
        <f>SUM(R14:R18)</f>
        <v>194000</v>
      </c>
      <c r="S19" s="94">
        <v>194000</v>
      </c>
      <c r="T19" s="94">
        <f>SUM(T14:T18)</f>
        <v>17151000</v>
      </c>
      <c r="U19" s="94">
        <v>17151000</v>
      </c>
      <c r="V19" s="4">
        <f>SUM(V14:V18)</f>
        <v>1905000</v>
      </c>
      <c r="W19" s="4">
        <v>1905000</v>
      </c>
      <c r="X19" s="4">
        <f>SUM(X14:X18)</f>
        <v>4953000</v>
      </c>
      <c r="Y19" s="4">
        <v>128337475</v>
      </c>
      <c r="Z19" s="4">
        <f>SUM(Z14:Z18)</f>
        <v>0</v>
      </c>
      <c r="AA19" s="64"/>
      <c r="AB19" s="66">
        <f>SUM(AB14:AB18)</f>
        <v>345730293</v>
      </c>
      <c r="AC19" s="67">
        <f>SUM(AC14:AC18)</f>
        <v>510877873</v>
      </c>
      <c r="AD19" s="101"/>
      <c r="AE19" s="100"/>
      <c r="AF19" s="100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  <mergeCell ref="T5:U5"/>
    <mergeCell ref="Q5:Q6"/>
    <mergeCell ref="R5:S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&amp;L1/1. melléklet az 1/2016. (II. 12.) önkormányzati renelethez (egységes szerkezetben az időközi módosításokat tartalmazó 7/2016. (IX. 23.) és  6/2017. (V. 25.) önkormányzati rendelettel)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F10" sqref="F10"/>
    </sheetView>
  </sheetViews>
  <sheetFormatPr defaultRowHeight="12.75" x14ac:dyDescent="0.2"/>
  <cols>
    <col min="1" max="1" width="20.42578125" customWidth="1"/>
    <col min="2" max="2" width="10" customWidth="1"/>
    <col min="3" max="3" width="8.85546875" customWidth="1"/>
    <col min="4" max="5" width="7.7109375" customWidth="1"/>
    <col min="6" max="6" width="10.140625" customWidth="1"/>
  </cols>
  <sheetData>
    <row r="1" spans="1:7" x14ac:dyDescent="0.2">
      <c r="A1" s="258" t="s">
        <v>553</v>
      </c>
      <c r="B1" s="258"/>
      <c r="C1" s="258"/>
      <c r="D1" s="260"/>
      <c r="E1" s="260"/>
      <c r="F1" s="260"/>
      <c r="G1" s="260"/>
    </row>
    <row r="2" spans="1:7" x14ac:dyDescent="0.2">
      <c r="A2" s="258" t="s">
        <v>127</v>
      </c>
      <c r="B2" s="258"/>
      <c r="C2" s="258"/>
      <c r="D2" s="260"/>
      <c r="E2" s="260"/>
      <c r="F2" s="260"/>
      <c r="G2" s="260"/>
    </row>
    <row r="3" spans="1:7" x14ac:dyDescent="0.2">
      <c r="A3" s="25"/>
      <c r="B3" s="25"/>
      <c r="C3" s="25"/>
      <c r="D3" s="1"/>
      <c r="E3" s="1"/>
    </row>
    <row r="4" spans="1:7" x14ac:dyDescent="0.2">
      <c r="A4" s="1"/>
      <c r="B4" s="1"/>
      <c r="C4" s="1"/>
      <c r="D4" s="1"/>
      <c r="E4" s="1"/>
      <c r="G4" s="2" t="s">
        <v>524</v>
      </c>
    </row>
    <row r="5" spans="1:7" ht="41.25" customHeight="1" x14ac:dyDescent="0.2">
      <c r="A5" s="203" t="s">
        <v>235</v>
      </c>
      <c r="B5" s="268" t="s">
        <v>561</v>
      </c>
      <c r="C5" s="269"/>
      <c r="D5" s="250" t="s">
        <v>267</v>
      </c>
      <c r="E5" s="251"/>
      <c r="F5" s="250" t="s">
        <v>268</v>
      </c>
      <c r="G5" s="251"/>
    </row>
    <row r="6" spans="1:7" x14ac:dyDescent="0.2">
      <c r="A6" s="204"/>
      <c r="B6" s="241" t="s">
        <v>4</v>
      </c>
      <c r="C6" s="241" t="s">
        <v>40</v>
      </c>
      <c r="D6" s="87" t="s">
        <v>4</v>
      </c>
      <c r="E6" s="87" t="s">
        <v>40</v>
      </c>
      <c r="F6" s="93" t="s">
        <v>4</v>
      </c>
      <c r="G6" s="93" t="s">
        <v>40</v>
      </c>
    </row>
    <row r="7" spans="1:7" ht="24.95" customHeight="1" x14ac:dyDescent="0.2">
      <c r="A7" s="88" t="s">
        <v>240</v>
      </c>
      <c r="B7" s="88"/>
      <c r="C7" s="88"/>
      <c r="D7" s="9"/>
      <c r="E7" s="9">
        <v>6000</v>
      </c>
      <c r="F7" s="4">
        <f t="shared" ref="F7:F13" si="0">SUM(D7)</f>
        <v>0</v>
      </c>
      <c r="G7" s="4">
        <v>6000</v>
      </c>
    </row>
    <row r="8" spans="1:7" ht="22.5" customHeight="1" x14ac:dyDescent="0.2">
      <c r="A8" s="88" t="s">
        <v>241</v>
      </c>
      <c r="B8" s="88"/>
      <c r="C8" s="88"/>
      <c r="D8" s="9"/>
      <c r="E8" s="9"/>
      <c r="F8" s="4">
        <f t="shared" si="0"/>
        <v>0</v>
      </c>
      <c r="G8" s="4"/>
    </row>
    <row r="9" spans="1:7" ht="22.5" customHeight="1" x14ac:dyDescent="0.2">
      <c r="A9" s="88" t="s">
        <v>242</v>
      </c>
      <c r="B9" s="88"/>
      <c r="C9" s="88"/>
      <c r="D9" s="9"/>
      <c r="E9" s="9"/>
      <c r="F9" s="4">
        <f t="shared" si="0"/>
        <v>0</v>
      </c>
      <c r="G9" s="4"/>
    </row>
    <row r="10" spans="1:7" ht="21.95" customHeight="1" x14ac:dyDescent="0.2">
      <c r="A10" s="88" t="s">
        <v>203</v>
      </c>
      <c r="B10" s="88"/>
      <c r="C10" s="88"/>
      <c r="D10" s="9"/>
      <c r="E10" s="9"/>
      <c r="F10" s="4">
        <f t="shared" si="0"/>
        <v>0</v>
      </c>
      <c r="G10" s="4"/>
    </row>
    <row r="11" spans="1:7" ht="22.5" customHeight="1" x14ac:dyDescent="0.2">
      <c r="A11" s="88" t="s">
        <v>269</v>
      </c>
      <c r="B11" s="88"/>
      <c r="C11" s="88">
        <v>614416</v>
      </c>
      <c r="D11" s="9"/>
      <c r="E11" s="9"/>
      <c r="F11" s="4">
        <f t="shared" si="0"/>
        <v>0</v>
      </c>
      <c r="G11" s="4">
        <v>614416</v>
      </c>
    </row>
    <row r="12" spans="1:7" ht="22.5" customHeight="1" x14ac:dyDescent="0.2">
      <c r="A12" s="88" t="s">
        <v>270</v>
      </c>
      <c r="B12" s="88"/>
      <c r="C12" s="88"/>
      <c r="D12" s="9"/>
      <c r="E12" s="9"/>
      <c r="F12" s="4">
        <f t="shared" si="0"/>
        <v>0</v>
      </c>
      <c r="G12" s="4"/>
    </row>
    <row r="13" spans="1:7" ht="24.95" customHeight="1" x14ac:dyDescent="0.2">
      <c r="A13" s="88" t="s">
        <v>271</v>
      </c>
      <c r="B13" s="88"/>
      <c r="C13" s="88"/>
      <c r="D13" s="9"/>
      <c r="E13" s="9"/>
      <c r="F13" s="4">
        <f t="shared" si="0"/>
        <v>0</v>
      </c>
      <c r="G13" s="4"/>
    </row>
    <row r="14" spans="1:7" ht="24.95" customHeight="1" x14ac:dyDescent="0.2">
      <c r="A14" s="89" t="s">
        <v>247</v>
      </c>
      <c r="B14" s="89"/>
      <c r="C14" s="89">
        <v>614416</v>
      </c>
      <c r="D14" s="4">
        <f>SUM(D7:D13)</f>
        <v>0</v>
      </c>
      <c r="E14" s="4">
        <v>6000</v>
      </c>
      <c r="F14" s="4">
        <f>SUM(F7:F13)</f>
        <v>0</v>
      </c>
      <c r="G14" s="4">
        <v>620416</v>
      </c>
    </row>
    <row r="15" spans="1:7" ht="24.95" customHeight="1" x14ac:dyDescent="0.2">
      <c r="A15" s="88" t="s">
        <v>248</v>
      </c>
      <c r="B15" s="88"/>
      <c r="C15" s="88"/>
      <c r="D15" s="9"/>
      <c r="E15" s="9"/>
      <c r="F15" s="4">
        <f>SUM(D15)</f>
        <v>0</v>
      </c>
      <c r="G15" s="4"/>
    </row>
    <row r="16" spans="1:7" ht="24.95" customHeight="1" x14ac:dyDescent="0.2">
      <c r="A16" s="88" t="s">
        <v>249</v>
      </c>
      <c r="B16" s="88"/>
      <c r="C16" s="88"/>
      <c r="D16" s="9"/>
      <c r="E16" s="9"/>
      <c r="F16" s="4">
        <f>SUM(D16)</f>
        <v>0</v>
      </c>
      <c r="G16" s="4"/>
    </row>
    <row r="17" spans="1:7" ht="24.95" customHeight="1" x14ac:dyDescent="0.2">
      <c r="A17" s="90" t="s">
        <v>272</v>
      </c>
      <c r="B17" s="90"/>
      <c r="C17" s="90"/>
      <c r="D17" s="9"/>
      <c r="E17" s="9">
        <v>978000</v>
      </c>
      <c r="F17" s="4">
        <f>SUM(D17)</f>
        <v>0</v>
      </c>
      <c r="G17" s="4">
        <v>978000</v>
      </c>
    </row>
    <row r="18" spans="1:7" ht="22.5" x14ac:dyDescent="0.2">
      <c r="A18" s="88" t="s">
        <v>273</v>
      </c>
      <c r="B18" s="88"/>
      <c r="C18" s="88"/>
      <c r="D18" s="9"/>
      <c r="E18" s="9"/>
      <c r="F18" s="4">
        <f>SUM(D18)</f>
        <v>0</v>
      </c>
      <c r="G18" s="4"/>
    </row>
    <row r="19" spans="1:7" x14ac:dyDescent="0.2">
      <c r="A19" s="22" t="s">
        <v>252</v>
      </c>
      <c r="B19" s="22"/>
      <c r="C19" s="22">
        <v>614416</v>
      </c>
      <c r="D19" s="4">
        <f>SUM(D14:D18)</f>
        <v>0</v>
      </c>
      <c r="E19" s="4">
        <v>984000</v>
      </c>
      <c r="F19" s="4">
        <f>SUM(F14:F18)</f>
        <v>0</v>
      </c>
      <c r="G19" s="4">
        <v>1598416</v>
      </c>
    </row>
  </sheetData>
  <mergeCells count="5">
    <mergeCell ref="F5:G5"/>
    <mergeCell ref="D5:E5"/>
    <mergeCell ref="A1:G1"/>
    <mergeCell ref="A2:G2"/>
    <mergeCell ref="B5:C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&amp;L1/2. melléklet az 1/2016. (II. 12.) önkormányzati rendelethez (egységes szerkezetben az időközi módosításokat tartalmazó 7/2016. (IX. 23.) és  6/2017. (V. 25.) önkormányzati rendelettel</oddHeader>
    <oddFooter xml:space="preserve">&amp;C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554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130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407</v>
      </c>
    </row>
    <row r="5" spans="1:11" ht="41.25" customHeight="1" x14ac:dyDescent="0.2">
      <c r="A5" s="271" t="s">
        <v>235</v>
      </c>
      <c r="B5" s="256" t="s">
        <v>262</v>
      </c>
      <c r="C5" s="257"/>
      <c r="D5" s="270" t="s">
        <v>263</v>
      </c>
      <c r="E5" s="270"/>
      <c r="F5" s="250"/>
      <c r="G5" s="251"/>
      <c r="H5" s="195"/>
      <c r="I5" s="196"/>
      <c r="J5" s="270" t="s">
        <v>126</v>
      </c>
      <c r="K5" s="270"/>
    </row>
    <row r="6" spans="1:11" x14ac:dyDescent="0.2">
      <c r="A6" s="272"/>
      <c r="B6" s="116" t="s">
        <v>4</v>
      </c>
      <c r="C6" s="116" t="s">
        <v>40</v>
      </c>
      <c r="D6" s="116" t="s">
        <v>4</v>
      </c>
      <c r="E6" s="116" t="s">
        <v>40</v>
      </c>
      <c r="F6" s="10"/>
      <c r="G6" s="10"/>
      <c r="H6" s="10"/>
      <c r="I6" s="10"/>
      <c r="J6" s="7" t="s">
        <v>4</v>
      </c>
      <c r="K6" s="7" t="s">
        <v>40</v>
      </c>
    </row>
    <row r="7" spans="1:11" ht="22.5" x14ac:dyDescent="0.2">
      <c r="A7" s="88" t="s">
        <v>240</v>
      </c>
      <c r="B7" s="9"/>
      <c r="C7" s="9"/>
      <c r="D7" s="9"/>
      <c r="E7" s="9">
        <v>100200</v>
      </c>
      <c r="F7" s="9"/>
      <c r="G7" s="9"/>
      <c r="H7" s="9"/>
      <c r="I7" s="9"/>
      <c r="J7" s="4">
        <f t="shared" ref="J7:J13" si="0">B7+D7+F7+H7</f>
        <v>0</v>
      </c>
      <c r="K7" s="4">
        <v>100200</v>
      </c>
    </row>
    <row r="8" spans="1:11" ht="22.5" customHeight="1" x14ac:dyDescent="0.2">
      <c r="A8" s="88" t="s">
        <v>241</v>
      </c>
      <c r="B8" s="9">
        <v>390000</v>
      </c>
      <c r="C8" s="9">
        <v>390000</v>
      </c>
      <c r="D8" s="9"/>
      <c r="E8" s="9"/>
      <c r="F8" s="9"/>
      <c r="G8" s="9"/>
      <c r="H8" s="9"/>
      <c r="I8" s="9"/>
      <c r="J8" s="4">
        <f t="shared" si="0"/>
        <v>390000</v>
      </c>
      <c r="K8" s="4">
        <v>390000</v>
      </c>
    </row>
    <row r="9" spans="1:11" ht="22.5" customHeight="1" x14ac:dyDescent="0.2">
      <c r="A9" s="88" t="s">
        <v>242</v>
      </c>
      <c r="B9" s="9">
        <v>105000</v>
      </c>
      <c r="C9" s="9">
        <v>105000</v>
      </c>
      <c r="D9" s="9"/>
      <c r="E9" s="9"/>
      <c r="F9" s="9"/>
      <c r="G9" s="9"/>
      <c r="H9" s="9"/>
      <c r="I9" s="9"/>
      <c r="J9" s="4">
        <f t="shared" si="0"/>
        <v>105000</v>
      </c>
      <c r="K9" s="4">
        <v>105000</v>
      </c>
    </row>
    <row r="10" spans="1:11" x14ac:dyDescent="0.2">
      <c r="A10" s="88" t="s">
        <v>243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264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265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246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247</v>
      </c>
      <c r="B14" s="4">
        <f>SUM(B7:B13)</f>
        <v>495000</v>
      </c>
      <c r="C14" s="4">
        <v>495000</v>
      </c>
      <c r="D14" s="4">
        <v>0</v>
      </c>
      <c r="E14" s="4">
        <v>100200</v>
      </c>
      <c r="F14" s="4"/>
      <c r="G14" s="4"/>
      <c r="H14" s="4"/>
      <c r="I14" s="4"/>
      <c r="J14" s="4">
        <f>SUM(J7:J13)</f>
        <v>495000</v>
      </c>
      <c r="K14" s="4">
        <v>595200</v>
      </c>
    </row>
    <row r="15" spans="1:11" ht="22.5" x14ac:dyDescent="0.2">
      <c r="A15" s="88" t="s">
        <v>266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249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254</v>
      </c>
      <c r="B17" s="9"/>
      <c r="C17" s="9"/>
      <c r="D17" s="9"/>
      <c r="E17" s="9">
        <v>265000</v>
      </c>
      <c r="F17" s="9"/>
      <c r="G17" s="9"/>
      <c r="H17" s="9"/>
      <c r="I17" s="9"/>
      <c r="J17" s="4">
        <f>B17+D17+F17+H17</f>
        <v>0</v>
      </c>
      <c r="K17" s="4">
        <v>265000</v>
      </c>
    </row>
    <row r="18" spans="1:11" ht="22.5" x14ac:dyDescent="0.2">
      <c r="A18" s="88" t="s">
        <v>251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252</v>
      </c>
      <c r="B19" s="4">
        <f>SUM(B14:B18)</f>
        <v>495000</v>
      </c>
      <c r="C19" s="4">
        <v>495000</v>
      </c>
      <c r="D19" s="4">
        <f>SUM(D14:D18)</f>
        <v>0</v>
      </c>
      <c r="E19" s="4">
        <v>365200</v>
      </c>
      <c r="F19" s="4"/>
      <c r="G19" s="4"/>
      <c r="H19" s="4"/>
      <c r="I19" s="4"/>
      <c r="J19" s="4">
        <f>SUM(J14:J18)</f>
        <v>495000</v>
      </c>
      <c r="K19" s="4">
        <v>860200</v>
      </c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12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&amp;L1/3. melléklet az 1/2016. (II. 12.) önkormányzati rendelethez (egységes szerkezetben az időközi módosításokat tartalmazó 7/2016. (IX. 23.) és  6/2017. (V. 25.) önkormányzati rendelettel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zoomScaleNormal="100" workbookViewId="0">
      <selection activeCell="D16" sqref="D16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5.855468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59"/>
      <c r="J3" s="259"/>
      <c r="K3" s="259"/>
      <c r="L3" s="259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407</v>
      </c>
    </row>
    <row r="5" spans="1:15" ht="41.25" customHeight="1" x14ac:dyDescent="0.2">
      <c r="A5" s="271" t="s">
        <v>235</v>
      </c>
      <c r="B5" s="275" t="s">
        <v>256</v>
      </c>
      <c r="C5" s="276"/>
      <c r="D5" s="267" t="s">
        <v>257</v>
      </c>
      <c r="E5" s="267"/>
      <c r="F5" s="267" t="s">
        <v>258</v>
      </c>
      <c r="G5" s="267"/>
      <c r="H5" s="267" t="s">
        <v>259</v>
      </c>
      <c r="I5" s="267"/>
      <c r="J5" s="248" t="s">
        <v>260</v>
      </c>
      <c r="K5" s="274"/>
      <c r="L5" s="267" t="s">
        <v>261</v>
      </c>
      <c r="M5" s="267"/>
      <c r="N5" s="273" t="s">
        <v>126</v>
      </c>
      <c r="O5" s="273"/>
    </row>
    <row r="6" spans="1:15" x14ac:dyDescent="0.2">
      <c r="A6" s="272"/>
      <c r="B6" s="87" t="s">
        <v>4</v>
      </c>
      <c r="C6" s="87" t="s">
        <v>40</v>
      </c>
      <c r="D6" s="87" t="s">
        <v>4</v>
      </c>
      <c r="E6" s="87" t="s">
        <v>526</v>
      </c>
      <c r="F6" s="87" t="s">
        <v>4</v>
      </c>
      <c r="G6" s="87" t="s">
        <v>40</v>
      </c>
      <c r="H6" s="87" t="s">
        <v>4</v>
      </c>
      <c r="I6" s="87" t="s">
        <v>40</v>
      </c>
      <c r="J6" s="87" t="s">
        <v>4</v>
      </c>
      <c r="K6" s="87" t="s">
        <v>40</v>
      </c>
      <c r="L6" s="87" t="s">
        <v>4</v>
      </c>
      <c r="M6" s="87" t="s">
        <v>521</v>
      </c>
      <c r="N6" s="93" t="s">
        <v>4</v>
      </c>
      <c r="O6" s="93" t="s">
        <v>525</v>
      </c>
    </row>
    <row r="7" spans="1:15" ht="33.75" x14ac:dyDescent="0.2">
      <c r="A7" s="88" t="s">
        <v>240</v>
      </c>
      <c r="B7" s="181"/>
      <c r="C7" s="181">
        <v>74299</v>
      </c>
      <c r="D7" s="181"/>
      <c r="E7" s="181"/>
      <c r="F7" s="181"/>
      <c r="G7" s="181"/>
      <c r="H7" s="181">
        <v>412000</v>
      </c>
      <c r="I7" s="181">
        <v>668009</v>
      </c>
      <c r="J7" s="181"/>
      <c r="K7" s="181"/>
      <c r="L7" s="181"/>
      <c r="M7" s="181"/>
      <c r="N7" s="94">
        <f>B7+D7+F7+H7+L7</f>
        <v>412000</v>
      </c>
      <c r="O7" s="94">
        <f>SUM(C7+E7+G7+I7+K7+M7)</f>
        <v>742308</v>
      </c>
    </row>
    <row r="8" spans="1:15" ht="22.5" customHeight="1" x14ac:dyDescent="0.2">
      <c r="A8" s="88" t="s">
        <v>241</v>
      </c>
      <c r="B8" s="181">
        <v>27171000</v>
      </c>
      <c r="C8" s="181">
        <v>27171000</v>
      </c>
      <c r="D8" s="181"/>
      <c r="E8" s="181"/>
      <c r="F8" s="181">
        <v>4300000</v>
      </c>
      <c r="G8" s="181">
        <v>4300000</v>
      </c>
      <c r="H8" s="181">
        <v>700000</v>
      </c>
      <c r="I8" s="181">
        <v>700000</v>
      </c>
      <c r="J8" s="181"/>
      <c r="K8" s="181"/>
      <c r="L8" s="181"/>
      <c r="M8" s="181"/>
      <c r="N8" s="94">
        <f>B8+D8+F8+H8+L8</f>
        <v>32171000</v>
      </c>
      <c r="O8" s="94">
        <f>SUM(C8+E8+G8+I8+K8+M8)</f>
        <v>32171000</v>
      </c>
    </row>
    <row r="9" spans="1:15" ht="22.5" customHeight="1" x14ac:dyDescent="0.2">
      <c r="A9" s="88" t="s">
        <v>242</v>
      </c>
      <c r="B9" s="181"/>
      <c r="C9" s="181"/>
      <c r="D9" s="181"/>
      <c r="E9" s="181"/>
      <c r="F9" s="181">
        <v>1161000</v>
      </c>
      <c r="G9" s="181">
        <v>1161000</v>
      </c>
      <c r="H9" s="181"/>
      <c r="I9" s="181"/>
      <c r="J9" s="181">
        <v>14000</v>
      </c>
      <c r="K9" s="181">
        <v>14000</v>
      </c>
      <c r="L9" s="181"/>
      <c r="M9" s="181"/>
      <c r="N9" s="94">
        <f>B9+D9+F9+H9+L9+J9</f>
        <v>1175000</v>
      </c>
      <c r="O9" s="94">
        <f>SUM(G9+K9)</f>
        <v>1175000</v>
      </c>
    </row>
    <row r="10" spans="1:15" x14ac:dyDescent="0.2">
      <c r="A10" s="88" t="s">
        <v>243</v>
      </c>
      <c r="B10" s="181"/>
      <c r="C10" s="181"/>
      <c r="D10" s="181"/>
      <c r="E10" s="181"/>
      <c r="F10" s="181"/>
      <c r="G10" s="181"/>
      <c r="H10" s="181"/>
      <c r="I10" s="181"/>
      <c r="J10" s="181">
        <v>50000</v>
      </c>
      <c r="K10" s="181">
        <v>50000</v>
      </c>
      <c r="L10" s="181"/>
      <c r="M10" s="181"/>
      <c r="N10" s="94">
        <f>SUM(B10+D10+F10+H10+J10+L10)</f>
        <v>50000</v>
      </c>
      <c r="O10" s="94">
        <v>50000</v>
      </c>
    </row>
    <row r="11" spans="1:15" ht="22.5" customHeight="1" x14ac:dyDescent="0.2">
      <c r="A11" s="88" t="s">
        <v>244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94">
        <f>B11+D11+F11+H11+L11</f>
        <v>0</v>
      </c>
      <c r="O11" s="94"/>
    </row>
    <row r="12" spans="1:15" ht="22.5" customHeight="1" x14ac:dyDescent="0.2">
      <c r="A12" s="88" t="s">
        <v>245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94">
        <f>B12+D12+F12+H12+L12</f>
        <v>0</v>
      </c>
      <c r="O12" s="94"/>
    </row>
    <row r="13" spans="1:15" x14ac:dyDescent="0.2">
      <c r="A13" s="88" t="s">
        <v>246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94">
        <f>B13+D13+F13+H13+L13</f>
        <v>0</v>
      </c>
      <c r="O13" s="94"/>
    </row>
    <row r="14" spans="1:15" ht="22.5" x14ac:dyDescent="0.2">
      <c r="A14" s="89" t="s">
        <v>247</v>
      </c>
      <c r="B14" s="94">
        <f>SUM(B7:B13)</f>
        <v>27171000</v>
      </c>
      <c r="C14" s="94">
        <v>27245299</v>
      </c>
      <c r="D14" s="94">
        <f>SUM(D7:D13)</f>
        <v>0</v>
      </c>
      <c r="E14" s="94"/>
      <c r="F14" s="94">
        <f>SUM(F7:F13)</f>
        <v>5461000</v>
      </c>
      <c r="G14" s="94">
        <v>5461000</v>
      </c>
      <c r="H14" s="94">
        <f>SUM(H7:H13)</f>
        <v>1112000</v>
      </c>
      <c r="I14" s="94">
        <v>1368009</v>
      </c>
      <c r="J14" s="94">
        <f>SUM(J7:J13)</f>
        <v>64000</v>
      </c>
      <c r="K14" s="94">
        <v>64000</v>
      </c>
      <c r="L14" s="94">
        <f>SUM(L7:L13)</f>
        <v>0</v>
      </c>
      <c r="M14" s="94"/>
      <c r="N14" s="94">
        <f>SUM(N7:N13)</f>
        <v>33808000</v>
      </c>
      <c r="O14" s="94">
        <f>SUM(C14+E14+G14+I14+K14+M14)</f>
        <v>34138308</v>
      </c>
    </row>
    <row r="15" spans="1:15" ht="22.5" x14ac:dyDescent="0.2">
      <c r="A15" s="88" t="s">
        <v>248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94">
        <f>B15+D15+F15+H15+L15</f>
        <v>0</v>
      </c>
      <c r="O15" s="94"/>
    </row>
    <row r="16" spans="1:15" ht="22.5" x14ac:dyDescent="0.2">
      <c r="A16" s="88" t="s">
        <v>249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94">
        <f>B16+D16+F16+H16+L16</f>
        <v>0</v>
      </c>
      <c r="O16" s="94"/>
    </row>
    <row r="17" spans="1:15" ht="22.5" x14ac:dyDescent="0.2">
      <c r="A17" s="90" t="s">
        <v>254</v>
      </c>
      <c r="B17" s="181"/>
      <c r="C17" s="181">
        <v>721000</v>
      </c>
      <c r="D17" s="181"/>
      <c r="E17" s="181"/>
      <c r="F17" s="181"/>
      <c r="G17" s="181"/>
      <c r="H17" s="181"/>
      <c r="I17" s="181" t="s">
        <v>370</v>
      </c>
      <c r="J17" s="181"/>
      <c r="K17" s="181"/>
      <c r="L17" s="181"/>
      <c r="M17" s="181"/>
      <c r="N17" s="94">
        <f>B17+D17+F17+H17+L17</f>
        <v>0</v>
      </c>
      <c r="O17" s="94">
        <v>721000</v>
      </c>
    </row>
    <row r="18" spans="1:15" ht="22.5" x14ac:dyDescent="0.2">
      <c r="A18" s="88" t="s">
        <v>251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94">
        <f>B18+D18+F18+H18+L18</f>
        <v>0</v>
      </c>
      <c r="O18" s="94"/>
    </row>
    <row r="19" spans="1:15" ht="25.5" x14ac:dyDescent="0.2">
      <c r="A19" s="22" t="s">
        <v>252</v>
      </c>
      <c r="B19" s="94">
        <f>SUM(B14:B18)</f>
        <v>27171000</v>
      </c>
      <c r="C19" s="94">
        <v>27966299</v>
      </c>
      <c r="D19" s="94">
        <f>SUM(D14:D18)</f>
        <v>0</v>
      </c>
      <c r="E19" s="94"/>
      <c r="F19" s="94">
        <f>SUM(F14:F18)</f>
        <v>5461000</v>
      </c>
      <c r="G19" s="94">
        <v>5461000</v>
      </c>
      <c r="H19" s="94">
        <f>SUM(H14:H18)</f>
        <v>1112000</v>
      </c>
      <c r="I19" s="94">
        <v>1368009</v>
      </c>
      <c r="J19" s="94">
        <f>SUM(J14:J18)</f>
        <v>64000</v>
      </c>
      <c r="K19" s="94">
        <v>64000</v>
      </c>
      <c r="L19" s="94">
        <f>SUM(L14:L18)</f>
        <v>0</v>
      </c>
      <c r="M19" s="94"/>
      <c r="N19" s="94">
        <f>SUM(N14:N18)</f>
        <v>33808000</v>
      </c>
      <c r="O19" s="94">
        <f>SUM(C19+E19+G19+I19+K19+M19)</f>
        <v>34859308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12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&amp;L1/4. melléklet az 1/2016. (II. 12.) önkormányzati rendelethez (egységes szerkezetben az időközi módosításokat tartalmazó 7/2016. (IX. 23.) és 6/2017. (V. 25.) önkormányzati rendelettel</oddHeader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58" t="s">
        <v>234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407</v>
      </c>
    </row>
    <row r="5" spans="1:13" ht="41.25" customHeight="1" x14ac:dyDescent="0.2">
      <c r="A5" s="271" t="s">
        <v>235</v>
      </c>
      <c r="B5" s="256" t="s">
        <v>236</v>
      </c>
      <c r="C5" s="257"/>
      <c r="D5" s="270" t="s">
        <v>237</v>
      </c>
      <c r="E5" s="270"/>
      <c r="F5" s="270" t="s">
        <v>238</v>
      </c>
      <c r="G5" s="270"/>
      <c r="H5" s="270" t="s">
        <v>239</v>
      </c>
      <c r="I5" s="270"/>
      <c r="J5" s="270" t="s">
        <v>395</v>
      </c>
      <c r="K5" s="270"/>
      <c r="L5" s="270" t="s">
        <v>126</v>
      </c>
      <c r="M5" s="270"/>
    </row>
    <row r="6" spans="1:13" x14ac:dyDescent="0.2">
      <c r="A6" s="272"/>
      <c r="B6" s="10" t="s">
        <v>4</v>
      </c>
      <c r="C6" s="116" t="s">
        <v>40</v>
      </c>
      <c r="D6" s="10" t="s">
        <v>4</v>
      </c>
      <c r="E6" s="116" t="s">
        <v>40</v>
      </c>
      <c r="F6" s="10" t="s">
        <v>4</v>
      </c>
      <c r="G6" s="116" t="s">
        <v>40</v>
      </c>
      <c r="H6" s="10" t="s">
        <v>4</v>
      </c>
      <c r="I6" s="116" t="s">
        <v>525</v>
      </c>
      <c r="J6" s="10" t="s">
        <v>4</v>
      </c>
      <c r="K6" s="116" t="s">
        <v>525</v>
      </c>
      <c r="L6" s="7" t="s">
        <v>4</v>
      </c>
      <c r="M6" s="7" t="s">
        <v>525</v>
      </c>
    </row>
    <row r="7" spans="1:13" ht="22.5" x14ac:dyDescent="0.2">
      <c r="A7" s="88" t="s">
        <v>240</v>
      </c>
      <c r="B7" s="9"/>
      <c r="C7" s="9"/>
      <c r="D7" s="9"/>
      <c r="E7" s="9"/>
      <c r="F7" s="9"/>
      <c r="G7" s="9"/>
      <c r="H7" s="9"/>
      <c r="I7" s="9">
        <v>568</v>
      </c>
      <c r="J7" s="9"/>
      <c r="K7" s="9"/>
      <c r="L7" s="4">
        <f t="shared" ref="L7:L13" si="0">B7+D7+F7+H7+J7</f>
        <v>0</v>
      </c>
      <c r="M7" s="4">
        <v>568</v>
      </c>
    </row>
    <row r="8" spans="1:13" ht="22.5" customHeight="1" x14ac:dyDescent="0.2">
      <c r="A8" s="88" t="s">
        <v>241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242</v>
      </c>
      <c r="B9" s="9"/>
      <c r="C9" s="9"/>
      <c r="D9" s="9"/>
      <c r="E9" s="9"/>
      <c r="F9" s="9"/>
      <c r="G9" s="9"/>
      <c r="H9" s="9">
        <v>95000</v>
      </c>
      <c r="I9" s="9">
        <v>95000</v>
      </c>
      <c r="J9" s="9"/>
      <c r="K9" s="9"/>
      <c r="L9" s="4">
        <f t="shared" si="0"/>
        <v>95000</v>
      </c>
      <c r="M9" s="4">
        <v>95000</v>
      </c>
    </row>
    <row r="10" spans="1:13" x14ac:dyDescent="0.2">
      <c r="A10" s="88" t="s">
        <v>243</v>
      </c>
      <c r="B10" s="9"/>
      <c r="C10" s="9"/>
      <c r="D10" s="9"/>
      <c r="E10" s="9"/>
      <c r="F10" s="9"/>
      <c r="G10" s="9"/>
      <c r="H10" s="9">
        <v>355000</v>
      </c>
      <c r="I10" s="9">
        <v>355000</v>
      </c>
      <c r="J10" s="9"/>
      <c r="K10" s="9"/>
      <c r="L10" s="4">
        <f t="shared" si="0"/>
        <v>355000</v>
      </c>
      <c r="M10" s="4">
        <v>355000</v>
      </c>
    </row>
    <row r="11" spans="1:13" ht="22.5" customHeight="1" x14ac:dyDescent="0.2">
      <c r="A11" s="88" t="s">
        <v>244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245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246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247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450000</v>
      </c>
      <c r="I14" s="4">
        <v>450568</v>
      </c>
      <c r="J14" s="4"/>
      <c r="K14" s="4"/>
      <c r="L14" s="4">
        <f>SUM(L7:L13)</f>
        <v>450000</v>
      </c>
      <c r="M14" s="4">
        <v>450568</v>
      </c>
    </row>
    <row r="15" spans="1:13" ht="22.5" x14ac:dyDescent="0.2">
      <c r="A15" s="88" t="s">
        <v>248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250</v>
      </c>
      <c r="B17" s="9"/>
      <c r="C17" s="9"/>
      <c r="D17" s="9"/>
      <c r="E17" s="9"/>
      <c r="F17" s="9"/>
      <c r="G17" s="9"/>
      <c r="H17" s="9"/>
      <c r="I17" s="9">
        <v>147000</v>
      </c>
      <c r="J17" s="9"/>
      <c r="K17" s="9"/>
      <c r="L17" s="4">
        <f>B17+D17+F17+H17+J17</f>
        <v>0</v>
      </c>
      <c r="M17" s="4">
        <v>147000</v>
      </c>
    </row>
    <row r="18" spans="1:13" ht="22.5" x14ac:dyDescent="0.2">
      <c r="A18" s="88" t="s">
        <v>251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252</v>
      </c>
      <c r="B19" s="4">
        <f>SUM(B14:B18)</f>
        <v>0</v>
      </c>
      <c r="C19" s="4"/>
      <c r="D19" s="4">
        <f>SUM(D14:D18)</f>
        <v>0</v>
      </c>
      <c r="E19" s="4"/>
      <c r="F19" s="4">
        <f>SUM(F14:F18)</f>
        <v>0</v>
      </c>
      <c r="G19" s="4"/>
      <c r="H19" s="4">
        <f>SUM(H14:H18)</f>
        <v>450000</v>
      </c>
      <c r="I19" s="4">
        <v>597568</v>
      </c>
      <c r="J19" s="4"/>
      <c r="K19" s="4"/>
      <c r="L19" s="4">
        <f>SUM(L14:L18)</f>
        <v>450000</v>
      </c>
      <c r="M19" s="4">
        <v>597568</v>
      </c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12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&amp;L1/5. melléklet az 1/2016. (II. 12.) önkormányzati rendelethez (egységes szerkezetben az időközi módosításokat tartalmazó 7/2016. (IX. 23.) és 6/2017. (V. 25.) önkormányzati rendelettel)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Layout" zoomScaleNormal="100" workbookViewId="0">
      <selection activeCell="D6" sqref="D6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58" t="s">
        <v>556</v>
      </c>
      <c r="B1" s="258"/>
      <c r="C1" s="259"/>
    </row>
    <row r="2" spans="1:3" x14ac:dyDescent="0.2">
      <c r="A2" s="258" t="s">
        <v>253</v>
      </c>
      <c r="B2" s="277"/>
      <c r="C2" s="277"/>
    </row>
    <row r="4" spans="1:3" x14ac:dyDescent="0.2">
      <c r="C4" s="2" t="s">
        <v>407</v>
      </c>
    </row>
    <row r="5" spans="1:3" x14ac:dyDescent="0.2">
      <c r="A5" s="278" t="s">
        <v>235</v>
      </c>
      <c r="B5" s="250" t="s">
        <v>360</v>
      </c>
      <c r="C5" s="251"/>
    </row>
    <row r="6" spans="1:3" x14ac:dyDescent="0.2">
      <c r="A6" s="279"/>
      <c r="B6" s="198" t="s">
        <v>396</v>
      </c>
      <c r="C6" s="198" t="s">
        <v>527</v>
      </c>
    </row>
    <row r="7" spans="1:3" ht="26.25" customHeight="1" x14ac:dyDescent="0.2">
      <c r="A7" s="88" t="s">
        <v>240</v>
      </c>
      <c r="B7" s="103">
        <f>'1.1. Önkormányzat'!AB7+'1.2. Polgárm.'!F7+'1.3. Óvoda'!J7+'1.4. Gondozási'!N7+'1.5. Műv. ház'!L7</f>
        <v>8400000</v>
      </c>
      <c r="C7" s="103">
        <f>'1.1. Önkormányzat'!AC7+'1.2. Polgárm.'!G7+'1.3. Óvoda'!K7+'1.4. Gondozási'!O7+'1.5. Műv. ház'!M7</f>
        <v>8985427</v>
      </c>
    </row>
    <row r="8" spans="1:3" ht="21.75" customHeight="1" x14ac:dyDescent="0.2">
      <c r="A8" s="88" t="s">
        <v>241</v>
      </c>
      <c r="B8" s="103">
        <v>32561000</v>
      </c>
      <c r="C8" s="103">
        <f>'1.1. Önkormányzat'!AC8+'1.2. Polgárm.'!G8+'1.3. Óvoda'!K8+'1.4. Gondozási'!O8+'1.5. Műv. ház'!M8</f>
        <v>32561000</v>
      </c>
    </row>
    <row r="9" spans="1:3" x14ac:dyDescent="0.2">
      <c r="A9" s="88" t="s">
        <v>242</v>
      </c>
      <c r="B9" s="103">
        <v>5424000</v>
      </c>
      <c r="C9" s="103">
        <f>'1.1. Önkormányzat'!AC9+'1.2. Polgárm.'!G9+'1.3. Óvoda'!K9+'1.4. Gondozási'!O9+'1.5. Műv. ház'!M9</f>
        <v>5423707</v>
      </c>
    </row>
    <row r="10" spans="1:3" ht="20.25" customHeight="1" x14ac:dyDescent="0.2">
      <c r="A10" s="88" t="s">
        <v>243</v>
      </c>
      <c r="B10" s="103">
        <v>7000000</v>
      </c>
      <c r="C10" s="103">
        <f>'1.1. Önkormányzat'!AC10+'1.2. Polgárm.'!G10+'1.3. Óvoda'!K10+'1.4. Gondozási'!O10+'1.5. Műv. ház'!M10</f>
        <v>7000000</v>
      </c>
    </row>
    <row r="11" spans="1:3" x14ac:dyDescent="0.2">
      <c r="A11" s="88" t="s">
        <v>244</v>
      </c>
      <c r="B11" s="103">
        <v>259801293</v>
      </c>
      <c r="C11" s="103">
        <f>'1.1. Önkormányzat'!AC11+'1.2. Polgárm.'!G11+'1.3. Óvoda'!K11+'1.4. Gondozási'!O11+'1.5. Műv. ház'!M11</f>
        <v>420049231</v>
      </c>
    </row>
    <row r="12" spans="1:3" ht="22.5" customHeight="1" x14ac:dyDescent="0.2">
      <c r="A12" s="88" t="s">
        <v>245</v>
      </c>
      <c r="B12" s="103"/>
      <c r="C12" s="103">
        <f>'1.1. Önkormányzat'!AC12+'1.2. Polgárm.'!G12+'1.3. Óvoda'!K12+'1.4. Gondozási'!O12+'1.5. Műv. ház'!M12</f>
        <v>0</v>
      </c>
    </row>
    <row r="13" spans="1:3" ht="18.75" customHeight="1" x14ac:dyDescent="0.2">
      <c r="A13" s="88" t="s">
        <v>246</v>
      </c>
      <c r="B13" s="103">
        <v>50500000</v>
      </c>
      <c r="C13" s="103">
        <f>'1.1. Önkormányzat'!AC13+'1.2. Polgárm.'!G13+'1.3. Óvoda'!K13+'1.4. Gondozási'!O13+'1.5. Műv. ház'!M13</f>
        <v>50500000</v>
      </c>
    </row>
    <row r="14" spans="1:3" ht="23.25" customHeight="1" x14ac:dyDescent="0.2">
      <c r="A14" s="89" t="s">
        <v>247</v>
      </c>
      <c r="B14" s="103">
        <v>363686293</v>
      </c>
      <c r="C14" s="103">
        <f>'1.1. Önkormányzat'!AC14+'1.2. Polgárm.'!G14+'1.3. Óvoda'!K14+'1.4. Gondozási'!O14+'1.5. Műv. ház'!M14</f>
        <v>524519365</v>
      </c>
    </row>
    <row r="15" spans="1:3" ht="22.5" customHeight="1" x14ac:dyDescent="0.2">
      <c r="A15" s="88" t="s">
        <v>248</v>
      </c>
      <c r="B15" s="103"/>
      <c r="C15" s="103">
        <f>'1.1. Önkormányzat'!AC15+'1.2. Polgárm.'!G15+'1.3. Óvoda'!K15+'1.4. Gondozási'!O15+'1.5. Műv. ház'!M15</f>
        <v>112000</v>
      </c>
    </row>
    <row r="16" spans="1:3" ht="21.75" customHeight="1" x14ac:dyDescent="0.2">
      <c r="A16" s="88" t="s">
        <v>249</v>
      </c>
      <c r="B16" s="103">
        <v>2720000</v>
      </c>
      <c r="C16" s="103">
        <f>'1.1. Önkormányzat'!AC16+'1.2. Polgárm.'!G16+'1.3. Óvoda'!K16+'1.4. Gondozási'!O16+'1.5. Műv. ház'!M16</f>
        <v>2720000</v>
      </c>
    </row>
    <row r="17" spans="1:3" ht="22.5" customHeight="1" x14ac:dyDescent="0.2">
      <c r="A17" s="90" t="s">
        <v>254</v>
      </c>
      <c r="B17" s="92">
        <v>14077000</v>
      </c>
      <c r="C17" s="103">
        <f>'1.1. Önkormányzat'!AC17+'1.2. Polgárm.'!G17+'1.3. Óvoda'!K17+'1.4. Gondozási'!O17+'1.5. Műv. ház'!M17</f>
        <v>21442000</v>
      </c>
    </row>
    <row r="18" spans="1:3" ht="19.5" customHeight="1" x14ac:dyDescent="0.2">
      <c r="A18" s="88" t="s">
        <v>37</v>
      </c>
      <c r="B18" s="92"/>
      <c r="C18" s="103">
        <f>'1.1. Önkormányzat'!AC18+'1.2. Polgárm.'!G18+'1.3. Óvoda'!K18+'1.4. Gondozási'!O18+'1.5. Műv. ház'!M18</f>
        <v>0</v>
      </c>
    </row>
    <row r="19" spans="1:3" ht="18" customHeight="1" x14ac:dyDescent="0.2">
      <c r="A19" s="89" t="s">
        <v>252</v>
      </c>
      <c r="B19" s="92">
        <f>SUM(B14:B18)</f>
        <v>380483293</v>
      </c>
      <c r="C19" s="92">
        <f>SUM(C14:C18)</f>
        <v>548793365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&amp;L1/1-1/5. melléklet az 1/2016. (II. 12.) önkormányzati rendelethez (egységes szerkezetben az időközi módosításokat tartalmazó 7/2016. (IX. 23.) és 6/2017. (V. 25.) önkormányzati rendelettel)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9"/>
  <sheetViews>
    <sheetView view="pageLayout" zoomScaleNormal="100" workbookViewId="0">
      <selection activeCell="K56" sqref="K56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8" t="s">
        <v>557</v>
      </c>
      <c r="B1" s="140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F3" s="2" t="s">
        <v>1</v>
      </c>
      <c r="G3" s="2"/>
      <c r="J3" s="128" t="s">
        <v>407</v>
      </c>
    </row>
    <row r="4" spans="1:10" ht="38.25" x14ac:dyDescent="0.2">
      <c r="A4" s="110"/>
      <c r="B4" s="219" t="s">
        <v>38</v>
      </c>
      <c r="C4" s="52" t="s">
        <v>350</v>
      </c>
      <c r="D4" s="52" t="s">
        <v>351</v>
      </c>
      <c r="E4" s="52" t="s">
        <v>352</v>
      </c>
      <c r="F4" s="52" t="s">
        <v>353</v>
      </c>
      <c r="G4" s="52" t="s">
        <v>351</v>
      </c>
      <c r="H4" s="52" t="s">
        <v>361</v>
      </c>
      <c r="I4" s="52" t="s">
        <v>361</v>
      </c>
      <c r="J4" s="115" t="s">
        <v>519</v>
      </c>
    </row>
    <row r="5" spans="1:10" x14ac:dyDescent="0.2">
      <c r="A5" s="206" t="s">
        <v>41</v>
      </c>
      <c r="B5" s="10" t="s">
        <v>528</v>
      </c>
      <c r="C5" s="9">
        <v>183949</v>
      </c>
      <c r="D5" s="9"/>
      <c r="E5" s="9"/>
      <c r="F5" s="220" t="e">
        <f>(E5/D5)</f>
        <v>#DIV/0!</v>
      </c>
      <c r="G5" s="221"/>
      <c r="H5" s="9">
        <v>161237000</v>
      </c>
      <c r="I5" s="10"/>
      <c r="J5" s="9">
        <v>257849777</v>
      </c>
    </row>
    <row r="6" spans="1:10" x14ac:dyDescent="0.2">
      <c r="A6" s="198" t="s">
        <v>44</v>
      </c>
      <c r="B6" s="7" t="s">
        <v>45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161237000</v>
      </c>
      <c r="I6" s="4"/>
      <c r="J6" s="4">
        <f>SUM(J5)</f>
        <v>257849777</v>
      </c>
    </row>
    <row r="7" spans="1:10" x14ac:dyDescent="0.2">
      <c r="A7" s="206" t="s">
        <v>41</v>
      </c>
      <c r="B7" s="116" t="s">
        <v>365</v>
      </c>
      <c r="C7" s="9">
        <v>44763</v>
      </c>
      <c r="D7" s="9"/>
      <c r="E7" s="9"/>
      <c r="F7" s="20" t="e">
        <f>(E7/D7)</f>
        <v>#DIV/0!</v>
      </c>
      <c r="G7" s="9"/>
      <c r="H7" s="9">
        <v>42942000</v>
      </c>
      <c r="I7" s="10"/>
      <c r="J7" s="9">
        <v>58107439</v>
      </c>
    </row>
    <row r="8" spans="1:10" x14ac:dyDescent="0.2">
      <c r="A8" s="206" t="s">
        <v>42</v>
      </c>
      <c r="B8" s="10" t="s">
        <v>46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206" t="s">
        <v>43</v>
      </c>
      <c r="B9" s="10" t="s">
        <v>47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206" t="s">
        <v>48</v>
      </c>
      <c r="B10" s="10" t="s">
        <v>49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206">
        <v>5</v>
      </c>
      <c r="B11" s="10" t="s">
        <v>50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206">
        <v>6</v>
      </c>
      <c r="B12" s="10" t="s">
        <v>51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206">
        <v>7</v>
      </c>
      <c r="B13" s="10" t="s">
        <v>52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206">
        <v>8</v>
      </c>
      <c r="B14" s="10" t="s">
        <v>53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8" t="s">
        <v>54</v>
      </c>
      <c r="B15" s="7" t="s">
        <v>55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f>SUM(H7:H14)</f>
        <v>42942000</v>
      </c>
      <c r="I15" s="4"/>
      <c r="J15" s="4">
        <f>SUM(J7+J8+J9+J10+J11+J12+J13+J14)</f>
        <v>58107439</v>
      </c>
    </row>
    <row r="16" spans="1:10" x14ac:dyDescent="0.2">
      <c r="A16" s="206" t="s">
        <v>41</v>
      </c>
      <c r="B16" s="10" t="s">
        <v>56</v>
      </c>
      <c r="C16" s="9">
        <v>24089</v>
      </c>
      <c r="D16" s="9"/>
      <c r="E16" s="9"/>
      <c r="F16" s="20" t="e">
        <f t="shared" si="0"/>
        <v>#DIV/0!</v>
      </c>
      <c r="G16" s="9"/>
      <c r="H16" s="9">
        <v>15302000</v>
      </c>
      <c r="I16" s="10"/>
      <c r="J16" s="9">
        <v>28149115</v>
      </c>
    </row>
    <row r="17" spans="1:11" x14ac:dyDescent="0.2">
      <c r="A17" s="206">
        <v>2</v>
      </c>
      <c r="B17" s="116" t="s">
        <v>529</v>
      </c>
      <c r="C17" s="9"/>
      <c r="D17" s="9"/>
      <c r="E17" s="9"/>
      <c r="F17" s="20"/>
      <c r="G17" s="9"/>
      <c r="H17" s="9">
        <v>3609000</v>
      </c>
      <c r="I17" s="10"/>
      <c r="J17" s="9">
        <v>4271754</v>
      </c>
      <c r="K17" t="s">
        <v>385</v>
      </c>
    </row>
    <row r="18" spans="1:11" x14ac:dyDescent="0.2">
      <c r="A18" s="206">
        <v>3</v>
      </c>
      <c r="B18" s="10" t="s">
        <v>57</v>
      </c>
      <c r="C18" s="9">
        <v>68970</v>
      </c>
      <c r="D18" s="9"/>
      <c r="E18" s="9"/>
      <c r="F18" s="20" t="e">
        <f t="shared" si="0"/>
        <v>#DIV/0!</v>
      </c>
      <c r="G18" s="9"/>
      <c r="H18" s="9">
        <v>70014000</v>
      </c>
      <c r="I18" s="10"/>
      <c r="J18" s="9">
        <v>73409775</v>
      </c>
    </row>
    <row r="19" spans="1:11" x14ac:dyDescent="0.2">
      <c r="A19" s="206">
        <v>4</v>
      </c>
      <c r="B19" s="10" t="s">
        <v>58</v>
      </c>
      <c r="C19" s="9">
        <v>24585</v>
      </c>
      <c r="D19" s="9"/>
      <c r="E19" s="9"/>
      <c r="F19" s="20" t="e">
        <f t="shared" si="0"/>
        <v>#DIV/0!</v>
      </c>
      <c r="G19" s="9"/>
      <c r="H19" s="9">
        <v>24464293</v>
      </c>
      <c r="I19" s="10"/>
      <c r="J19" s="9">
        <v>27422513</v>
      </c>
    </row>
    <row r="20" spans="1:11" x14ac:dyDescent="0.2">
      <c r="A20" s="206">
        <v>5</v>
      </c>
      <c r="B20" s="10" t="s">
        <v>182</v>
      </c>
      <c r="C20" s="9">
        <v>1505</v>
      </c>
      <c r="D20" s="9"/>
      <c r="E20" s="9"/>
      <c r="F20" s="20" t="e">
        <f t="shared" si="0"/>
        <v>#DIV/0!</v>
      </c>
      <c r="G20" s="9"/>
      <c r="H20" s="9">
        <v>305000</v>
      </c>
      <c r="I20" s="10"/>
      <c r="J20" s="9">
        <v>316048</v>
      </c>
    </row>
    <row r="21" spans="1:11" x14ac:dyDescent="0.2">
      <c r="A21" s="206">
        <v>6</v>
      </c>
      <c r="B21" s="10" t="s">
        <v>60</v>
      </c>
      <c r="C21" s="9">
        <v>3901</v>
      </c>
      <c r="D21" s="9"/>
      <c r="E21" s="9"/>
      <c r="F21" s="20" t="e">
        <f t="shared" si="0"/>
        <v>#DIV/0!</v>
      </c>
      <c r="G21" s="9"/>
      <c r="H21" s="9">
        <v>1663000</v>
      </c>
      <c r="I21" s="10"/>
      <c r="J21" s="9">
        <v>2583152</v>
      </c>
    </row>
    <row r="22" spans="1:11" x14ac:dyDescent="0.2">
      <c r="A22" s="206">
        <v>7</v>
      </c>
      <c r="B22" s="116" t="s">
        <v>530</v>
      </c>
      <c r="C22" s="9">
        <v>5024</v>
      </c>
      <c r="D22" s="9"/>
      <c r="E22" s="9"/>
      <c r="F22" s="20" t="e">
        <f t="shared" si="0"/>
        <v>#DIV/0!</v>
      </c>
      <c r="G22" s="9"/>
      <c r="H22" s="9">
        <v>1465000</v>
      </c>
      <c r="I22" s="10"/>
      <c r="J22" s="9">
        <v>4147768</v>
      </c>
    </row>
    <row r="23" spans="1:11" x14ac:dyDescent="0.2">
      <c r="A23" s="198" t="s">
        <v>62</v>
      </c>
      <c r="B23" s="7" t="s">
        <v>63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f>SUM(H16+H17+H18+H19+H20+H21+H22)</f>
        <v>116822293</v>
      </c>
      <c r="I23" s="4"/>
      <c r="J23" s="4">
        <f>SUM(J16+J17+J18+J19+J20+J21+J22)</f>
        <v>140300125</v>
      </c>
      <c r="K23" s="124"/>
    </row>
    <row r="24" spans="1:11" x14ac:dyDescent="0.2">
      <c r="A24" s="198" t="s">
        <v>64</v>
      </c>
      <c r="B24" s="7" t="s">
        <v>65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206" t="s">
        <v>41</v>
      </c>
      <c r="B25" s="13" t="s">
        <v>66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33302000</v>
      </c>
      <c r="I25" s="10"/>
      <c r="J25" s="9">
        <v>40352013</v>
      </c>
    </row>
    <row r="26" spans="1:11" ht="25.5" x14ac:dyDescent="0.2">
      <c r="A26" s="206" t="s">
        <v>42</v>
      </c>
      <c r="B26" s="13" t="s">
        <v>67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206">
        <v>3</v>
      </c>
      <c r="B27" s="13" t="s">
        <v>68</v>
      </c>
      <c r="C27" s="84">
        <v>55525</v>
      </c>
      <c r="D27" s="9"/>
      <c r="E27" s="9"/>
      <c r="F27" s="20" t="e">
        <f>(E27/D27)</f>
        <v>#DIV/0!</v>
      </c>
      <c r="G27" s="9">
        <v>40522</v>
      </c>
      <c r="H27" s="84">
        <v>6000000</v>
      </c>
      <c r="I27" s="10"/>
      <c r="J27" s="9">
        <v>16220582</v>
      </c>
    </row>
    <row r="28" spans="1:11" x14ac:dyDescent="0.2">
      <c r="A28" s="198" t="s">
        <v>69</v>
      </c>
      <c r="B28" s="21" t="s">
        <v>70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39302000</v>
      </c>
      <c r="I28" s="10"/>
      <c r="J28" s="4">
        <f>SUM(J25+J27)</f>
        <v>56572595</v>
      </c>
    </row>
    <row r="29" spans="1:11" ht="25.5" x14ac:dyDescent="0.2">
      <c r="A29" s="206" t="s">
        <v>41</v>
      </c>
      <c r="B29" s="13" t="s">
        <v>71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206" t="s">
        <v>42</v>
      </c>
      <c r="B30" s="13" t="s">
        <v>72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206" t="s">
        <v>43</v>
      </c>
      <c r="B31" s="13" t="s">
        <v>73</v>
      </c>
      <c r="C31" s="9"/>
      <c r="D31" s="9"/>
      <c r="E31" s="9"/>
      <c r="F31" s="10"/>
      <c r="G31" s="9"/>
      <c r="H31" s="9"/>
      <c r="I31" s="10"/>
      <c r="J31" s="9"/>
    </row>
    <row r="32" spans="1:11" ht="25.5" x14ac:dyDescent="0.2">
      <c r="A32" s="206" t="s">
        <v>48</v>
      </c>
      <c r="B32" s="13" t="s">
        <v>74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206" t="s">
        <v>59</v>
      </c>
      <c r="B33" s="13" t="s">
        <v>75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98" t="s">
        <v>76</v>
      </c>
      <c r="B34" s="7" t="s">
        <v>77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198" t="s">
        <v>78</v>
      </c>
      <c r="B35" s="7" t="s">
        <v>79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8" t="s">
        <v>80</v>
      </c>
      <c r="B36" s="7" t="s">
        <v>81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8" t="s">
        <v>82</v>
      </c>
      <c r="B37" s="7" t="s">
        <v>83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98" t="s">
        <v>84</v>
      </c>
      <c r="B38" s="7" t="s">
        <v>85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7" t="s">
        <v>41</v>
      </c>
      <c r="B39" s="116" t="s">
        <v>86</v>
      </c>
      <c r="C39" s="9">
        <v>4574</v>
      </c>
      <c r="D39" s="9"/>
      <c r="E39" s="9"/>
      <c r="F39" s="20"/>
      <c r="G39" s="9">
        <v>2544</v>
      </c>
      <c r="H39" s="9">
        <v>2974000</v>
      </c>
      <c r="I39" s="10"/>
      <c r="J39" s="9">
        <v>3656855</v>
      </c>
    </row>
    <row r="40" spans="1:10" x14ac:dyDescent="0.2">
      <c r="A40" s="117" t="s">
        <v>42</v>
      </c>
      <c r="B40" s="116" t="s">
        <v>87</v>
      </c>
      <c r="C40" s="9">
        <v>110</v>
      </c>
      <c r="D40" s="9"/>
      <c r="E40" s="9"/>
      <c r="F40" s="10"/>
      <c r="G40" s="9">
        <v>330</v>
      </c>
      <c r="H40" s="9"/>
      <c r="I40" s="10"/>
      <c r="J40" s="9">
        <v>247835</v>
      </c>
    </row>
    <row r="41" spans="1:10" x14ac:dyDescent="0.2">
      <c r="A41" s="117" t="s">
        <v>43</v>
      </c>
      <c r="B41" s="116" t="s">
        <v>88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7" t="s">
        <v>48</v>
      </c>
      <c r="B42" s="116" t="s">
        <v>89</v>
      </c>
      <c r="C42" s="9">
        <v>1378</v>
      </c>
      <c r="D42" s="9"/>
      <c r="E42" s="9"/>
      <c r="F42" s="20"/>
      <c r="G42" s="9">
        <v>776</v>
      </c>
      <c r="H42" s="9">
        <v>806000</v>
      </c>
      <c r="I42" s="10"/>
      <c r="J42" s="9">
        <v>1058270</v>
      </c>
    </row>
    <row r="43" spans="1:10" x14ac:dyDescent="0.2">
      <c r="A43" s="198" t="s">
        <v>90</v>
      </c>
      <c r="B43" s="7" t="s">
        <v>91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v>3780000</v>
      </c>
      <c r="I43" s="10"/>
      <c r="J43" s="4">
        <f>SUM(J39+J40+J41+J42)</f>
        <v>4962960</v>
      </c>
    </row>
    <row r="44" spans="1:10" x14ac:dyDescent="0.2">
      <c r="A44" s="117" t="s">
        <v>41</v>
      </c>
      <c r="B44" s="116" t="s">
        <v>92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/>
      <c r="I44" s="10"/>
      <c r="J44" s="9">
        <v>7957665</v>
      </c>
    </row>
    <row r="45" spans="1:10" x14ac:dyDescent="0.2">
      <c r="A45" s="117" t="s">
        <v>42</v>
      </c>
      <c r="B45" s="116" t="s">
        <v>93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43</v>
      </c>
      <c r="B46" s="116" t="s">
        <v>94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48</v>
      </c>
      <c r="B47" s="116" t="s">
        <v>95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59</v>
      </c>
      <c r="B48" s="116" t="s">
        <v>96</v>
      </c>
      <c r="C48" s="9"/>
      <c r="D48" s="9"/>
      <c r="E48" s="9"/>
      <c r="F48" s="10"/>
      <c r="G48" s="9"/>
      <c r="H48" s="9"/>
      <c r="I48" s="10"/>
      <c r="J48" s="9"/>
    </row>
    <row r="49" spans="1:10" x14ac:dyDescent="0.2">
      <c r="A49" s="117" t="s">
        <v>61</v>
      </c>
      <c r="B49" s="116" t="s">
        <v>97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7" t="s">
        <v>98</v>
      </c>
      <c r="B50" s="121" t="s">
        <v>99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7" t="s">
        <v>100</v>
      </c>
      <c r="B51" s="116" t="s">
        <v>101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/>
      <c r="I51" s="10"/>
      <c r="J51" s="9">
        <v>1978670</v>
      </c>
    </row>
    <row r="52" spans="1:10" x14ac:dyDescent="0.2">
      <c r="A52" s="117">
        <v>9</v>
      </c>
      <c r="B52" s="116" t="s">
        <v>102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7">
        <v>10</v>
      </c>
      <c r="B53" s="116" t="s">
        <v>103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97" t="s">
        <v>104</v>
      </c>
      <c r="B54" s="22" t="s">
        <v>105</v>
      </c>
      <c r="C54" s="4">
        <f t="shared" ref="C54:H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 t="shared" si="3"/>
        <v>0</v>
      </c>
      <c r="I54" s="10"/>
      <c r="J54" s="4">
        <f>SUM(J44+J45+J46+J47+J48+J49+J50+J51+J52+J53)</f>
        <v>9936335</v>
      </c>
    </row>
    <row r="55" spans="1:10" x14ac:dyDescent="0.2">
      <c r="A55" s="117" t="s">
        <v>41</v>
      </c>
      <c r="B55" s="116" t="s">
        <v>106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>
        <v>1000000</v>
      </c>
    </row>
    <row r="56" spans="1:10" x14ac:dyDescent="0.2">
      <c r="A56" s="117" t="s">
        <v>42</v>
      </c>
      <c r="B56" s="116" t="s">
        <v>107</v>
      </c>
      <c r="C56" s="9"/>
      <c r="D56" s="9"/>
      <c r="E56" s="9"/>
      <c r="F56" s="20"/>
      <c r="G56" s="9"/>
      <c r="H56" s="9">
        <v>5400000</v>
      </c>
      <c r="I56" s="10"/>
      <c r="J56" s="9">
        <v>5400000</v>
      </c>
    </row>
    <row r="57" spans="1:10" x14ac:dyDescent="0.2">
      <c r="A57" s="117" t="s">
        <v>43</v>
      </c>
      <c r="B57" s="222" t="s">
        <v>348</v>
      </c>
      <c r="C57" s="9"/>
      <c r="D57" s="9"/>
      <c r="E57" s="9"/>
      <c r="F57" s="20"/>
      <c r="G57" s="9"/>
      <c r="H57" s="9">
        <v>5000000</v>
      </c>
      <c r="I57" s="10"/>
      <c r="J57" s="9">
        <v>942538</v>
      </c>
    </row>
    <row r="58" spans="1:10" x14ac:dyDescent="0.2">
      <c r="A58" s="117" t="s">
        <v>48</v>
      </c>
      <c r="B58" s="116" t="s">
        <v>349</v>
      </c>
      <c r="C58" s="9"/>
      <c r="D58" s="9"/>
      <c r="E58" s="9"/>
      <c r="F58" s="20"/>
      <c r="G58" s="9"/>
      <c r="H58" s="9">
        <v>5000000</v>
      </c>
      <c r="I58" s="10"/>
      <c r="J58" s="9">
        <v>5000000</v>
      </c>
    </row>
    <row r="59" spans="1:10" x14ac:dyDescent="0.2">
      <c r="A59" s="117" t="s">
        <v>61</v>
      </c>
      <c r="B59" s="116" t="s">
        <v>366</v>
      </c>
      <c r="C59" s="9"/>
      <c r="D59" s="9"/>
      <c r="E59" s="9"/>
      <c r="F59" s="20"/>
      <c r="G59" s="9"/>
      <c r="H59" s="9"/>
      <c r="I59" s="10"/>
      <c r="J59" s="9">
        <v>8721596</v>
      </c>
    </row>
    <row r="60" spans="1:10" ht="25.5" x14ac:dyDescent="0.2">
      <c r="A60" s="198" t="s">
        <v>108</v>
      </c>
      <c r="B60" s="22" t="s">
        <v>109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16400000</v>
      </c>
      <c r="I60" s="10"/>
      <c r="J60" s="4">
        <f>SUM(J55+J56+J57+J58+J59)</f>
        <v>21064134</v>
      </c>
    </row>
    <row r="61" spans="1:10" x14ac:dyDescent="0.2">
      <c r="A61" s="7"/>
      <c r="B61" s="7" t="s">
        <v>110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380483293</v>
      </c>
      <c r="I61" s="10"/>
      <c r="J61" s="4">
        <f>SUM(J6+J15+J23+J28+J43+J54+J60)</f>
        <v>548793365</v>
      </c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&amp;L2. melléklet az 1/2016. (II.12.) önkormányzati rendelethez (egységes szerkezetben az időközi módosításokat tartalmazó 7/2016. (IX. 23.) és 6/2017. (V. 25.) önkormányzati rendelettel)</oddHeader>
  </headerFooter>
  <rowBreaks count="1" manualBreakCount="1">
    <brk id="36" max="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2"/>
  <sheetViews>
    <sheetView view="pageLayout" zoomScaleNormal="100" zoomScaleSheetLayoutView="91" workbookViewId="0">
      <selection activeCell="B3" sqref="B3"/>
    </sheetView>
  </sheetViews>
  <sheetFormatPr defaultRowHeight="12.75" x14ac:dyDescent="0.2"/>
  <cols>
    <col min="1" max="1" width="4.42578125" customWidth="1"/>
    <col min="2" max="2" width="13.42578125" customWidth="1"/>
    <col min="3" max="3" width="10.7109375" customWidth="1"/>
    <col min="4" max="4" width="10.85546875" customWidth="1"/>
    <col min="5" max="5" width="8.7109375" hidden="1" customWidth="1"/>
    <col min="6" max="6" width="1.28515625" hidden="1" customWidth="1"/>
    <col min="7" max="7" width="7.7109375" customWidth="1"/>
    <col min="8" max="8" width="11" customWidth="1"/>
    <col min="9" max="9" width="13.7109375" customWidth="1"/>
    <col min="10" max="10" width="9.42578125" customWidth="1"/>
    <col min="11" max="11" width="12.28515625" customWidth="1"/>
    <col min="12" max="12" width="14.7109375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6" width="7" customWidth="1"/>
    <col min="37" max="37" width="9.425781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8.28515625" customWidth="1"/>
    <col min="57" max="57" width="12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8.28515625" customWidth="1"/>
    <col min="87" max="88" width="9.28515625" customWidth="1"/>
    <col min="89" max="89" width="11.5703125" customWidth="1"/>
    <col min="90" max="90" width="12.28515625" customWidth="1"/>
    <col min="91" max="92" width="8.28515625" customWidth="1"/>
    <col min="93" max="93" width="9.42578125" customWidth="1"/>
    <col min="94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59" t="s">
        <v>537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00"/>
      <c r="N1" s="200"/>
      <c r="O1" s="200"/>
      <c r="P1" s="259" t="s">
        <v>538</v>
      </c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 t="s">
        <v>538</v>
      </c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 t="s">
        <v>538</v>
      </c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00"/>
      <c r="BK1" s="259" t="s">
        <v>539</v>
      </c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00"/>
      <c r="BX1" s="200"/>
      <c r="BY1" s="259" t="s">
        <v>540</v>
      </c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 t="s">
        <v>541</v>
      </c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 t="s">
        <v>542</v>
      </c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</row>
    <row r="2" spans="1:133" ht="15.75" x14ac:dyDescent="0.25">
      <c r="A2" s="321" t="s">
        <v>558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P2" s="125"/>
      <c r="Q2" s="321" t="s">
        <v>558</v>
      </c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1"/>
      <c r="AD2" s="321" t="s">
        <v>558</v>
      </c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1"/>
      <c r="AU2" s="25"/>
      <c r="AV2" s="1"/>
      <c r="AW2" s="1"/>
      <c r="AX2" s="321" t="s">
        <v>559</v>
      </c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1"/>
      <c r="BJ2" s="1"/>
      <c r="BK2" s="321" t="s">
        <v>559</v>
      </c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199"/>
      <c r="BX2" s="199"/>
      <c r="BY2" s="321" t="s">
        <v>560</v>
      </c>
      <c r="BZ2" s="321"/>
      <c r="CA2" s="321"/>
      <c r="CB2" s="321"/>
      <c r="CC2" s="321"/>
      <c r="CD2" s="321"/>
      <c r="CE2" s="321"/>
      <c r="CF2" s="259"/>
      <c r="CG2" s="259"/>
      <c r="CH2" s="259"/>
      <c r="CI2" s="259"/>
      <c r="CJ2" s="259"/>
      <c r="CK2" s="321" t="s">
        <v>560</v>
      </c>
      <c r="CL2" s="321"/>
      <c r="CM2" s="321"/>
      <c r="CN2" s="321"/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B2" s="223"/>
      <c r="DC2" s="223"/>
      <c r="DD2" s="223"/>
      <c r="DE2" s="224" t="s">
        <v>559</v>
      </c>
      <c r="DF2" s="224"/>
      <c r="DG2" s="224"/>
      <c r="DH2" s="224"/>
      <c r="DI2" s="223"/>
      <c r="DJ2" s="223"/>
      <c r="DN2" s="201"/>
      <c r="DO2" s="201"/>
      <c r="DP2" s="201"/>
      <c r="DQ2" s="199"/>
      <c r="DR2" s="200"/>
      <c r="DS2" s="200"/>
      <c r="DT2" s="200"/>
    </row>
    <row r="3" spans="1:133" ht="13.5" thickBot="1" x14ac:dyDescent="0.25">
      <c r="E3" s="2"/>
      <c r="F3" s="2"/>
      <c r="G3" s="2"/>
      <c r="H3" s="2"/>
      <c r="I3" s="2"/>
      <c r="J3" s="2"/>
      <c r="K3" s="310" t="s">
        <v>407</v>
      </c>
      <c r="L3" s="311"/>
      <c r="M3" s="2"/>
      <c r="N3" s="2"/>
      <c r="O3" s="2"/>
      <c r="AC3" s="225" t="s">
        <v>407</v>
      </c>
      <c r="AR3" s="312" t="s">
        <v>407</v>
      </c>
      <c r="AS3" s="313"/>
      <c r="BC3" s="34"/>
      <c r="BD3" s="34"/>
      <c r="BE3" s="34"/>
      <c r="BF3" s="34"/>
      <c r="BG3" s="34"/>
      <c r="BI3" s="225" t="s">
        <v>407</v>
      </c>
      <c r="BJ3" s="2"/>
      <c r="BK3" s="2"/>
      <c r="BL3" s="2"/>
      <c r="BT3" s="225" t="s">
        <v>407</v>
      </c>
      <c r="CL3" s="225" t="s">
        <v>407</v>
      </c>
      <c r="CX3" s="225" t="s">
        <v>407</v>
      </c>
      <c r="DH3" s="225" t="s">
        <v>407</v>
      </c>
    </row>
    <row r="4" spans="1:133" ht="12.75" customHeight="1" thickBot="1" x14ac:dyDescent="0.25">
      <c r="A4" s="314" t="s">
        <v>127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6"/>
      <c r="M4" s="36"/>
      <c r="N4" s="35"/>
      <c r="O4" s="37"/>
      <c r="P4" s="38" t="s">
        <v>128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85" t="s">
        <v>128</v>
      </c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282"/>
      <c r="AT4" s="39"/>
      <c r="AU4" s="206"/>
      <c r="AV4" s="206"/>
      <c r="AW4" s="206"/>
      <c r="AX4" s="206"/>
      <c r="AY4" s="206"/>
      <c r="AZ4" s="206"/>
      <c r="BA4" s="206"/>
      <c r="BB4" s="39"/>
      <c r="BC4" s="40"/>
      <c r="BD4" s="206"/>
      <c r="BE4" s="206"/>
      <c r="BF4" s="210"/>
      <c r="BG4" s="209"/>
      <c r="BH4" s="318" t="s">
        <v>129</v>
      </c>
      <c r="BI4" s="302"/>
      <c r="BJ4" s="42"/>
      <c r="BK4" s="200"/>
      <c r="BL4" s="200"/>
      <c r="BM4" s="43"/>
      <c r="BN4" s="44"/>
      <c r="BO4" s="45" t="s">
        <v>130</v>
      </c>
      <c r="BP4" s="45"/>
      <c r="BQ4" s="45"/>
      <c r="BR4" s="45"/>
      <c r="BS4" s="46"/>
      <c r="BT4" s="47"/>
      <c r="BY4" s="38" t="s">
        <v>131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301" t="s">
        <v>132</v>
      </c>
      <c r="CL4" s="319"/>
      <c r="CM4" s="112" t="s">
        <v>133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296" t="s">
        <v>134</v>
      </c>
      <c r="DF4" s="297"/>
      <c r="DG4" s="301" t="s">
        <v>135</v>
      </c>
      <c r="DH4" s="302"/>
    </row>
    <row r="5" spans="1:133" ht="12.75" customHeight="1" x14ac:dyDescent="0.2">
      <c r="A5" s="270" t="s">
        <v>134</v>
      </c>
      <c r="B5" s="290"/>
      <c r="C5" s="256" t="s">
        <v>136</v>
      </c>
      <c r="D5" s="257"/>
      <c r="E5" s="270" t="s">
        <v>134</v>
      </c>
      <c r="F5" s="290"/>
      <c r="G5" s="250" t="s">
        <v>561</v>
      </c>
      <c r="H5" s="251"/>
      <c r="I5" s="250" t="s">
        <v>137</v>
      </c>
      <c r="J5" s="305"/>
      <c r="K5" s="306" t="s">
        <v>116</v>
      </c>
      <c r="L5" s="307"/>
      <c r="M5" s="208"/>
      <c r="N5" s="208"/>
      <c r="O5" s="196"/>
      <c r="P5" s="270" t="s">
        <v>134</v>
      </c>
      <c r="Q5" s="290"/>
      <c r="R5" s="263" t="s">
        <v>138</v>
      </c>
      <c r="S5" s="282"/>
      <c r="T5" s="256" t="s">
        <v>139</v>
      </c>
      <c r="U5" s="257"/>
      <c r="V5" s="270" t="s">
        <v>140</v>
      </c>
      <c r="W5" s="270"/>
      <c r="X5" s="270" t="s">
        <v>141</v>
      </c>
      <c r="Y5" s="270"/>
      <c r="Z5" s="270" t="s">
        <v>142</v>
      </c>
      <c r="AA5" s="270"/>
      <c r="AB5" s="270" t="s">
        <v>143</v>
      </c>
      <c r="AC5" s="270"/>
      <c r="AD5" s="270" t="s">
        <v>134</v>
      </c>
      <c r="AE5" s="290"/>
      <c r="AF5" s="256" t="s">
        <v>144</v>
      </c>
      <c r="AG5" s="257"/>
      <c r="AH5" s="270" t="s">
        <v>145</v>
      </c>
      <c r="AI5" s="270"/>
      <c r="AJ5" s="250" t="s">
        <v>137</v>
      </c>
      <c r="AK5" s="251"/>
      <c r="AL5" s="256" t="s">
        <v>146</v>
      </c>
      <c r="AM5" s="257"/>
      <c r="AN5" s="270" t="s">
        <v>389</v>
      </c>
      <c r="AO5" s="270"/>
      <c r="AP5" s="250" t="s">
        <v>390</v>
      </c>
      <c r="AQ5" s="308"/>
      <c r="AR5" s="250" t="s">
        <v>391</v>
      </c>
      <c r="AS5" s="308"/>
      <c r="AT5" s="270" t="s">
        <v>134</v>
      </c>
      <c r="AU5" s="290"/>
      <c r="AV5" s="270" t="s">
        <v>392</v>
      </c>
      <c r="AW5" s="270"/>
      <c r="AX5" s="285" t="s">
        <v>393</v>
      </c>
      <c r="AY5" s="294"/>
      <c r="AZ5" s="285" t="s">
        <v>394</v>
      </c>
      <c r="BA5" s="294"/>
      <c r="BB5" s="263" t="s">
        <v>397</v>
      </c>
      <c r="BC5" s="295"/>
      <c r="BD5" s="257" t="s">
        <v>562</v>
      </c>
      <c r="BE5" s="257"/>
      <c r="BF5" s="285"/>
      <c r="BG5" s="294"/>
      <c r="BH5" s="299"/>
      <c r="BI5" s="304"/>
      <c r="BJ5" s="42"/>
      <c r="BK5" s="208"/>
      <c r="BL5" s="208"/>
      <c r="BM5" s="270" t="s">
        <v>134</v>
      </c>
      <c r="BN5" s="290"/>
      <c r="BO5" s="256" t="s">
        <v>147</v>
      </c>
      <c r="BP5" s="257"/>
      <c r="BQ5" s="256" t="s">
        <v>148</v>
      </c>
      <c r="BR5" s="285"/>
      <c r="BS5" s="291" t="s">
        <v>116</v>
      </c>
      <c r="BT5" s="292"/>
      <c r="BU5" s="293"/>
      <c r="BV5" s="293"/>
      <c r="BW5" s="293"/>
      <c r="BX5" s="293"/>
      <c r="BY5" s="270" t="s">
        <v>134</v>
      </c>
      <c r="BZ5" s="290"/>
      <c r="CA5" s="256" t="s">
        <v>149</v>
      </c>
      <c r="CB5" s="257"/>
      <c r="CC5" s="256" t="s">
        <v>150</v>
      </c>
      <c r="CD5" s="257"/>
      <c r="CE5" s="270" t="s">
        <v>151</v>
      </c>
      <c r="CF5" s="270"/>
      <c r="CG5" s="270" t="s">
        <v>152</v>
      </c>
      <c r="CH5" s="270"/>
      <c r="CI5" s="270" t="s">
        <v>153</v>
      </c>
      <c r="CJ5" s="250"/>
      <c r="CK5" s="303"/>
      <c r="CL5" s="320"/>
      <c r="CM5" s="270" t="s">
        <v>134</v>
      </c>
      <c r="CN5" s="290"/>
      <c r="CO5" s="256" t="s">
        <v>154</v>
      </c>
      <c r="CP5" s="257"/>
      <c r="CQ5" s="256" t="s">
        <v>155</v>
      </c>
      <c r="CR5" s="257"/>
      <c r="CS5" s="250" t="s">
        <v>156</v>
      </c>
      <c r="CT5" s="251"/>
      <c r="CU5" s="250" t="s">
        <v>395</v>
      </c>
      <c r="CV5" s="309"/>
      <c r="CW5" s="291" t="s">
        <v>157</v>
      </c>
      <c r="CX5" s="292"/>
      <c r="DE5" s="298"/>
      <c r="DF5" s="293"/>
      <c r="DG5" s="303"/>
      <c r="DH5" s="304"/>
    </row>
    <row r="6" spans="1:133" ht="12.75" customHeight="1" x14ac:dyDescent="0.2">
      <c r="A6" s="290"/>
      <c r="B6" s="290"/>
      <c r="C6" s="117" t="s">
        <v>388</v>
      </c>
      <c r="D6" s="117" t="s">
        <v>531</v>
      </c>
      <c r="E6" s="290"/>
      <c r="F6" s="290"/>
      <c r="G6" s="117" t="s">
        <v>388</v>
      </c>
      <c r="H6" s="117" t="s">
        <v>532</v>
      </c>
      <c r="I6" s="117" t="s">
        <v>388</v>
      </c>
      <c r="J6" s="117" t="s">
        <v>533</v>
      </c>
      <c r="K6" s="198" t="s">
        <v>388</v>
      </c>
      <c r="L6" s="198" t="s">
        <v>533</v>
      </c>
      <c r="M6" s="50"/>
      <c r="N6" s="50"/>
      <c r="O6" s="51"/>
      <c r="P6" s="290"/>
      <c r="Q6" s="290"/>
      <c r="R6" s="116" t="s">
        <v>388</v>
      </c>
      <c r="S6" s="117" t="s">
        <v>533</v>
      </c>
      <c r="T6" s="116" t="s">
        <v>388</v>
      </c>
      <c r="U6" s="117" t="s">
        <v>533</v>
      </c>
      <c r="V6" s="116" t="s">
        <v>388</v>
      </c>
      <c r="W6" s="117" t="s">
        <v>533</v>
      </c>
      <c r="X6" s="116" t="s">
        <v>388</v>
      </c>
      <c r="Y6" s="117" t="s">
        <v>533</v>
      </c>
      <c r="Z6" s="116" t="s">
        <v>388</v>
      </c>
      <c r="AA6" s="117" t="s">
        <v>533</v>
      </c>
      <c r="AB6" s="116" t="s">
        <v>388</v>
      </c>
      <c r="AC6" s="117" t="s">
        <v>532</v>
      </c>
      <c r="AD6" s="290"/>
      <c r="AE6" s="290"/>
      <c r="AF6" s="116" t="s">
        <v>388</v>
      </c>
      <c r="AG6" s="117" t="s">
        <v>532</v>
      </c>
      <c r="AH6" s="116" t="s">
        <v>388</v>
      </c>
      <c r="AI6" s="117" t="s">
        <v>532</v>
      </c>
      <c r="AJ6" s="116" t="s">
        <v>388</v>
      </c>
      <c r="AK6" s="117" t="s">
        <v>532</v>
      </c>
      <c r="AL6" s="116" t="s">
        <v>388</v>
      </c>
      <c r="AM6" s="117" t="s">
        <v>532</v>
      </c>
      <c r="AN6" s="116" t="s">
        <v>388</v>
      </c>
      <c r="AO6" s="117" t="s">
        <v>532</v>
      </c>
      <c r="AP6" s="116" t="s">
        <v>388</v>
      </c>
      <c r="AQ6" s="117" t="s">
        <v>532</v>
      </c>
      <c r="AR6" s="116" t="s">
        <v>388</v>
      </c>
      <c r="AS6" s="117" t="s">
        <v>532</v>
      </c>
      <c r="AT6" s="290"/>
      <c r="AU6" s="290"/>
      <c r="AV6" s="116" t="s">
        <v>388</v>
      </c>
      <c r="AW6" s="117" t="s">
        <v>532</v>
      </c>
      <c r="AX6" s="116" t="s">
        <v>388</v>
      </c>
      <c r="AY6" s="117" t="s">
        <v>532</v>
      </c>
      <c r="AZ6" s="116" t="s">
        <v>388</v>
      </c>
      <c r="BA6" s="117" t="s">
        <v>532</v>
      </c>
      <c r="BB6" s="116" t="s">
        <v>388</v>
      </c>
      <c r="BC6" s="117" t="s">
        <v>532</v>
      </c>
      <c r="BD6" s="116" t="s">
        <v>388</v>
      </c>
      <c r="BE6" s="117" t="s">
        <v>534</v>
      </c>
      <c r="BF6" s="116"/>
      <c r="BG6" s="117"/>
      <c r="BH6" s="7" t="s">
        <v>388</v>
      </c>
      <c r="BI6" s="7" t="s">
        <v>533</v>
      </c>
      <c r="BJ6" s="50"/>
      <c r="BK6" s="50"/>
      <c r="BL6" s="50"/>
      <c r="BM6" s="290"/>
      <c r="BN6" s="290"/>
      <c r="BO6" s="116" t="s">
        <v>388</v>
      </c>
      <c r="BP6" s="117" t="s">
        <v>534</v>
      </c>
      <c r="BQ6" s="116" t="s">
        <v>388</v>
      </c>
      <c r="BR6" s="117" t="s">
        <v>534</v>
      </c>
      <c r="BS6" s="7" t="s">
        <v>388</v>
      </c>
      <c r="BT6" s="198" t="s">
        <v>534</v>
      </c>
      <c r="BU6" s="50"/>
      <c r="BV6" s="50"/>
      <c r="BW6" s="50"/>
      <c r="BX6" s="50"/>
      <c r="BY6" s="290"/>
      <c r="BZ6" s="290"/>
      <c r="CA6" s="116" t="s">
        <v>388</v>
      </c>
      <c r="CB6" s="117" t="s">
        <v>535</v>
      </c>
      <c r="CC6" s="116" t="s">
        <v>388</v>
      </c>
      <c r="CD6" s="117" t="s">
        <v>532</v>
      </c>
      <c r="CE6" s="116" t="s">
        <v>388</v>
      </c>
      <c r="CF6" s="117" t="s">
        <v>532</v>
      </c>
      <c r="CG6" s="116" t="s">
        <v>388</v>
      </c>
      <c r="CH6" s="117" t="s">
        <v>532</v>
      </c>
      <c r="CI6" s="116" t="s">
        <v>388</v>
      </c>
      <c r="CJ6" s="117" t="s">
        <v>532</v>
      </c>
      <c r="CK6" s="7" t="s">
        <v>388</v>
      </c>
      <c r="CL6" s="7" t="s">
        <v>534</v>
      </c>
      <c r="CM6" s="290"/>
      <c r="CN6" s="290"/>
      <c r="CO6" s="116" t="s">
        <v>388</v>
      </c>
      <c r="CP6" s="117" t="s">
        <v>536</v>
      </c>
      <c r="CQ6" s="116" t="s">
        <v>388</v>
      </c>
      <c r="CR6" s="117" t="s">
        <v>536</v>
      </c>
      <c r="CS6" s="116" t="s">
        <v>388</v>
      </c>
      <c r="CT6" s="116" t="s">
        <v>536</v>
      </c>
      <c r="CU6" s="116" t="s">
        <v>388</v>
      </c>
      <c r="CV6" s="117" t="s">
        <v>536</v>
      </c>
      <c r="CW6" s="7" t="s">
        <v>388</v>
      </c>
      <c r="CX6" s="7" t="s">
        <v>536</v>
      </c>
      <c r="DE6" s="299"/>
      <c r="DF6" s="300"/>
      <c r="DG6" s="7" t="s">
        <v>388</v>
      </c>
      <c r="DH6" s="7" t="s">
        <v>534</v>
      </c>
    </row>
    <row r="7" spans="1:133" ht="25.5" x14ac:dyDescent="0.2">
      <c r="A7" s="206" t="s">
        <v>41</v>
      </c>
      <c r="B7" s="52" t="s">
        <v>158</v>
      </c>
      <c r="C7" s="9">
        <v>40749000</v>
      </c>
      <c r="D7" s="9">
        <v>40567023</v>
      </c>
      <c r="E7" s="9">
        <f t="shared" ref="E7:F7" si="0">44404+2157</f>
        <v>46561</v>
      </c>
      <c r="F7" s="9">
        <f t="shared" si="0"/>
        <v>46561</v>
      </c>
      <c r="G7" s="53"/>
      <c r="H7" s="53">
        <v>462727</v>
      </c>
      <c r="I7" s="53">
        <v>10440000</v>
      </c>
      <c r="J7" s="53"/>
      <c r="K7" s="54">
        <f>SUM(C7+I7+G7)</f>
        <v>51189000</v>
      </c>
      <c r="L7" s="55">
        <f>D7+H7+J7</f>
        <v>41029750</v>
      </c>
      <c r="M7" s="56"/>
      <c r="N7" s="56"/>
      <c r="O7" s="57"/>
      <c r="P7" s="206" t="s">
        <v>41</v>
      </c>
      <c r="Q7" s="52" t="s">
        <v>158</v>
      </c>
      <c r="R7" s="181">
        <v>7033000</v>
      </c>
      <c r="S7" s="181">
        <v>8639226</v>
      </c>
      <c r="T7" s="9"/>
      <c r="U7" s="9"/>
      <c r="V7" s="9"/>
      <c r="W7" s="9"/>
      <c r="X7" s="9"/>
      <c r="Y7" s="9"/>
      <c r="Z7" s="9"/>
      <c r="AA7" s="9"/>
      <c r="AB7" s="9"/>
      <c r="AC7" s="9"/>
      <c r="AD7" s="206" t="s">
        <v>41</v>
      </c>
      <c r="AE7" s="52" t="s">
        <v>158</v>
      </c>
      <c r="AF7" s="181"/>
      <c r="AG7" s="181"/>
      <c r="AH7" s="181"/>
      <c r="AI7" s="181"/>
      <c r="AJ7" s="181"/>
      <c r="AK7" s="181">
        <v>10440000</v>
      </c>
      <c r="AL7" s="181"/>
      <c r="AM7" s="181"/>
      <c r="AN7" s="181"/>
      <c r="AO7" s="181"/>
      <c r="AP7" s="181">
        <v>3600000</v>
      </c>
      <c r="AQ7" s="181">
        <v>92496209</v>
      </c>
      <c r="AR7" s="181"/>
      <c r="AS7" s="181"/>
      <c r="AT7" s="206" t="s">
        <v>41</v>
      </c>
      <c r="AU7" s="52" t="s">
        <v>158</v>
      </c>
      <c r="AV7" s="181">
        <v>890000</v>
      </c>
      <c r="AW7" s="181">
        <v>890000</v>
      </c>
      <c r="AX7" s="181"/>
      <c r="AY7" s="181"/>
      <c r="AZ7" s="181"/>
      <c r="BA7" s="181"/>
      <c r="BB7" s="181"/>
      <c r="BC7" s="181"/>
      <c r="BD7" s="87"/>
      <c r="BE7" s="181"/>
      <c r="BF7" s="226"/>
      <c r="BG7" s="226"/>
      <c r="BH7" s="227">
        <f>SUM(R7+T7+V7+X7+Z7+AB7+AF7+AH7+AJ7+AL7+AN7+AP7+AR7+AV7+AX7+AZ7)</f>
        <v>11523000</v>
      </c>
      <c r="BI7" s="228">
        <f>SUM(S7+AQ7+AW7+AK7)</f>
        <v>112465435</v>
      </c>
      <c r="BJ7" s="58"/>
      <c r="BK7" s="58"/>
      <c r="BL7" s="58"/>
      <c r="BM7" s="206" t="s">
        <v>41</v>
      </c>
      <c r="BN7" s="52" t="s">
        <v>158</v>
      </c>
      <c r="BO7" s="9">
        <v>50270000</v>
      </c>
      <c r="BP7" s="9">
        <v>50301970</v>
      </c>
      <c r="BQ7" s="9"/>
      <c r="BR7" s="53"/>
      <c r="BS7" s="54">
        <f>BO7+BQ7</f>
        <v>50270000</v>
      </c>
      <c r="BT7" s="55">
        <v>50301970</v>
      </c>
      <c r="BU7" s="56"/>
      <c r="BV7" s="56"/>
      <c r="BW7" s="58"/>
      <c r="BX7" s="56"/>
      <c r="BY7" s="206" t="s">
        <v>41</v>
      </c>
      <c r="BZ7" s="52" t="s">
        <v>158</v>
      </c>
      <c r="CA7" s="181">
        <v>31570000</v>
      </c>
      <c r="CB7" s="181">
        <v>36079960</v>
      </c>
      <c r="CC7" s="181">
        <v>3061000</v>
      </c>
      <c r="CD7" s="181">
        <v>3482963</v>
      </c>
      <c r="CE7" s="181">
        <v>4709000</v>
      </c>
      <c r="CF7" s="181">
        <v>5112729</v>
      </c>
      <c r="CG7" s="181">
        <v>5233000</v>
      </c>
      <c r="CH7" s="181">
        <v>5606400</v>
      </c>
      <c r="CI7" s="9"/>
      <c r="CJ7" s="53"/>
      <c r="CK7" s="229">
        <f t="shared" ref="CK7:CK11" si="1">CA7+CC7+CE7+CG7+CI7</f>
        <v>44573000</v>
      </c>
      <c r="CL7" s="94">
        <f>SUM(CB7+CD7+CF7+CH7+CJ7)</f>
        <v>50282052</v>
      </c>
      <c r="CM7" s="206" t="s">
        <v>41</v>
      </c>
      <c r="CN7" s="52" t="s">
        <v>158</v>
      </c>
      <c r="CO7" s="181">
        <v>3682000</v>
      </c>
      <c r="CP7" s="181">
        <v>3770570</v>
      </c>
      <c r="CQ7" s="9"/>
      <c r="CR7" s="9"/>
      <c r="CS7" s="116"/>
      <c r="CT7" s="138"/>
      <c r="CU7" s="138"/>
      <c r="CV7" s="53"/>
      <c r="CW7" s="229">
        <f t="shared" ref="CW7:CW11" si="2">CO7+CQ7+CS7</f>
        <v>3682000</v>
      </c>
      <c r="CX7" s="228">
        <f>SUM(CP7+CR7+CT7+CV7)</f>
        <v>3770570</v>
      </c>
      <c r="DE7" s="206" t="s">
        <v>41</v>
      </c>
      <c r="DF7" s="59" t="s">
        <v>158</v>
      </c>
      <c r="DG7" s="54">
        <f>SUM(K7,BH7,BS7,CK7,CW7)</f>
        <v>161237000</v>
      </c>
      <c r="DH7" s="55">
        <f>SUM(L7+BI7+BT7+CL7+CX7)</f>
        <v>257849777</v>
      </c>
    </row>
    <row r="8" spans="1:133" ht="36" customHeight="1" x14ac:dyDescent="0.2">
      <c r="A8" s="206" t="s">
        <v>42</v>
      </c>
      <c r="B8" s="52" t="s">
        <v>159</v>
      </c>
      <c r="C8" s="9">
        <v>10378000</v>
      </c>
      <c r="D8" s="9">
        <v>11306519</v>
      </c>
      <c r="E8" s="9">
        <f t="shared" ref="E8:F8" si="3">11934+582</f>
        <v>12516</v>
      </c>
      <c r="F8" s="9">
        <f t="shared" si="3"/>
        <v>12516</v>
      </c>
      <c r="G8" s="53"/>
      <c r="H8" s="53">
        <v>134491</v>
      </c>
      <c r="I8" s="53">
        <v>2832000</v>
      </c>
      <c r="J8" s="53"/>
      <c r="K8" s="54">
        <f>SUM(C8+I8+G8)</f>
        <v>13210000</v>
      </c>
      <c r="L8" s="55">
        <f>D8+H8+J8</f>
        <v>11441010</v>
      </c>
      <c r="M8" s="56"/>
      <c r="N8" s="56"/>
      <c r="O8" s="57"/>
      <c r="P8" s="206" t="s">
        <v>42</v>
      </c>
      <c r="Q8" s="52" t="s">
        <v>159</v>
      </c>
      <c r="R8" s="181">
        <v>1887000</v>
      </c>
      <c r="S8" s="181">
        <v>2320681</v>
      </c>
      <c r="T8" s="9"/>
      <c r="U8" s="9"/>
      <c r="V8" s="9"/>
      <c r="W8" s="9"/>
      <c r="X8" s="9"/>
      <c r="Y8" s="9"/>
      <c r="Z8" s="9"/>
      <c r="AA8" s="9"/>
      <c r="AB8" s="9"/>
      <c r="AC8" s="9"/>
      <c r="AD8" s="206" t="s">
        <v>42</v>
      </c>
      <c r="AE8" s="52" t="s">
        <v>159</v>
      </c>
      <c r="AF8" s="181"/>
      <c r="AG8" s="181"/>
      <c r="AH8" s="181"/>
      <c r="AI8" s="181"/>
      <c r="AJ8" s="181"/>
      <c r="AK8" s="181">
        <v>2832000</v>
      </c>
      <c r="AL8" s="181"/>
      <c r="AM8" s="181"/>
      <c r="AN8" s="181"/>
      <c r="AO8" s="181"/>
      <c r="AP8" s="181">
        <v>972000</v>
      </c>
      <c r="AQ8" s="181">
        <v>13023981</v>
      </c>
      <c r="AR8" s="181"/>
      <c r="AS8" s="181"/>
      <c r="AT8" s="206" t="s">
        <v>42</v>
      </c>
      <c r="AU8" s="52" t="s">
        <v>159</v>
      </c>
      <c r="AV8" s="181">
        <v>241000</v>
      </c>
      <c r="AW8" s="181">
        <v>241000</v>
      </c>
      <c r="AX8" s="181"/>
      <c r="AY8" s="181"/>
      <c r="AZ8" s="181"/>
      <c r="BA8" s="181"/>
      <c r="BB8" s="181"/>
      <c r="BC8" s="181"/>
      <c r="BD8" s="87"/>
      <c r="BE8" s="181"/>
      <c r="BF8" s="226"/>
      <c r="BG8" s="226"/>
      <c r="BH8" s="227">
        <f>SUM(R8+T8+V8+X8+Z8+AB8+AF8+AH8+AJ8+AL8+AN8+AP8+AV8+AX8+AZ8)</f>
        <v>3100000</v>
      </c>
      <c r="BI8" s="228">
        <f>SUM(S8+AQ8+AW8+AK8)</f>
        <v>18417662</v>
      </c>
      <c r="BJ8" s="58"/>
      <c r="BK8" s="58"/>
      <c r="BL8" s="58"/>
      <c r="BM8" s="206" t="s">
        <v>42</v>
      </c>
      <c r="BN8" s="52" t="s">
        <v>159</v>
      </c>
      <c r="BO8" s="9">
        <v>13610000</v>
      </c>
      <c r="BP8" s="9">
        <v>13618632</v>
      </c>
      <c r="BQ8" s="9"/>
      <c r="BR8" s="53"/>
      <c r="BS8" s="54">
        <f>BO8+BQ8</f>
        <v>13610000</v>
      </c>
      <c r="BT8" s="55">
        <v>13618632</v>
      </c>
      <c r="BU8" s="56"/>
      <c r="BV8" s="56"/>
      <c r="BW8" s="58"/>
      <c r="BX8" s="56"/>
      <c r="BY8" s="206" t="s">
        <v>42</v>
      </c>
      <c r="BZ8" s="52" t="s">
        <v>159</v>
      </c>
      <c r="CA8" s="181">
        <v>8558000</v>
      </c>
      <c r="CB8" s="181">
        <v>9831660</v>
      </c>
      <c r="CC8" s="181">
        <v>826000</v>
      </c>
      <c r="CD8" s="181">
        <v>939934</v>
      </c>
      <c r="CE8" s="181">
        <v>1258000</v>
      </c>
      <c r="CF8" s="181">
        <v>1367012</v>
      </c>
      <c r="CG8" s="181">
        <v>1386000</v>
      </c>
      <c r="CH8" s="181">
        <v>1486818</v>
      </c>
      <c r="CI8" s="9"/>
      <c r="CJ8" s="53"/>
      <c r="CK8" s="229">
        <f t="shared" si="1"/>
        <v>12028000</v>
      </c>
      <c r="CL8" s="94">
        <f>SUM(CB8+CD8+CF8+CH8+CJ8)</f>
        <v>13625424</v>
      </c>
      <c r="CM8" s="206" t="s">
        <v>42</v>
      </c>
      <c r="CN8" s="52" t="s">
        <v>159</v>
      </c>
      <c r="CO8" s="181">
        <v>994000</v>
      </c>
      <c r="CP8" s="181">
        <v>1004711</v>
      </c>
      <c r="CQ8" s="9"/>
      <c r="CR8" s="9"/>
      <c r="CS8" s="9"/>
      <c r="CT8" s="53"/>
      <c r="CU8" s="53"/>
      <c r="CV8" s="53"/>
      <c r="CW8" s="229">
        <f t="shared" si="2"/>
        <v>994000</v>
      </c>
      <c r="CX8" s="228">
        <f>SUM(CP8+CR8+CT8+CV8)</f>
        <v>1004711</v>
      </c>
      <c r="DE8" s="206" t="s">
        <v>42</v>
      </c>
      <c r="DF8" s="59" t="s">
        <v>159</v>
      </c>
      <c r="DG8" s="54">
        <f>SUM(K8,BH8,BS8,CK8,CW8)</f>
        <v>42942000</v>
      </c>
      <c r="DH8" s="55">
        <f>SUM(L8+BI8+BT8+CL8+CX8)</f>
        <v>58107439</v>
      </c>
    </row>
    <row r="9" spans="1:133" ht="25.5" x14ac:dyDescent="0.2">
      <c r="A9" s="206" t="s">
        <v>43</v>
      </c>
      <c r="B9" s="52" t="s">
        <v>160</v>
      </c>
      <c r="C9" s="9">
        <v>11000000</v>
      </c>
      <c r="D9" s="9">
        <v>11254854</v>
      </c>
      <c r="E9" s="9">
        <v>12037</v>
      </c>
      <c r="F9" s="9">
        <v>12038</v>
      </c>
      <c r="G9" s="53"/>
      <c r="H9" s="53">
        <v>17198</v>
      </c>
      <c r="I9" s="53"/>
      <c r="J9" s="53"/>
      <c r="K9" s="54">
        <f>SUM(C9+I9+G9)</f>
        <v>11000000</v>
      </c>
      <c r="L9" s="55">
        <f>D9+H9+J9</f>
        <v>11272052</v>
      </c>
      <c r="M9" s="56"/>
      <c r="N9" s="56"/>
      <c r="O9" s="57"/>
      <c r="P9" s="206" t="s">
        <v>43</v>
      </c>
      <c r="Q9" s="52" t="s">
        <v>160</v>
      </c>
      <c r="R9" s="230">
        <v>38622293</v>
      </c>
      <c r="S9" s="230">
        <v>48719563</v>
      </c>
      <c r="T9" s="181">
        <v>6300000</v>
      </c>
      <c r="U9" s="181">
        <v>6300000</v>
      </c>
      <c r="V9" s="181">
        <v>194000</v>
      </c>
      <c r="W9" s="181">
        <v>194000</v>
      </c>
      <c r="X9" s="181">
        <v>700000</v>
      </c>
      <c r="Y9" s="181">
        <v>700000</v>
      </c>
      <c r="Z9" s="9"/>
      <c r="AA9" s="9"/>
      <c r="AB9" s="9"/>
      <c r="AC9" s="9"/>
      <c r="AD9" s="206" t="s">
        <v>43</v>
      </c>
      <c r="AE9" s="52" t="s">
        <v>160</v>
      </c>
      <c r="AF9" s="181"/>
      <c r="AG9" s="181"/>
      <c r="AH9" s="181"/>
      <c r="AI9" s="181"/>
      <c r="AJ9" s="181"/>
      <c r="AK9" s="181"/>
      <c r="AL9" s="181"/>
      <c r="AM9" s="181"/>
      <c r="AN9" s="181">
        <v>1250000</v>
      </c>
      <c r="AO9" s="181">
        <v>1250000</v>
      </c>
      <c r="AP9" s="181"/>
      <c r="AQ9" s="181">
        <v>11667001</v>
      </c>
      <c r="AR9" s="181"/>
      <c r="AS9" s="181"/>
      <c r="AT9" s="206" t="s">
        <v>43</v>
      </c>
      <c r="AU9" s="52" t="s">
        <v>160</v>
      </c>
      <c r="AV9" s="181"/>
      <c r="AW9" s="181"/>
      <c r="AX9" s="181">
        <v>1500000</v>
      </c>
      <c r="AY9" s="181">
        <v>1500000</v>
      </c>
      <c r="AZ9" s="181">
        <v>200000</v>
      </c>
      <c r="BA9" s="181">
        <v>200000</v>
      </c>
      <c r="BB9" s="181">
        <v>4580000</v>
      </c>
      <c r="BC9" s="181">
        <v>4580000</v>
      </c>
      <c r="BD9" s="87"/>
      <c r="BE9" s="87"/>
      <c r="BF9" s="226"/>
      <c r="BG9" s="226"/>
      <c r="BH9" s="227">
        <f>SUM(R9+T9+V9+X9+Z9+AB9+AF9+AH9+AJ9+AL9+AN9+AP9+AR9+AV9+AX9+AZ9+BB9)</f>
        <v>53346293</v>
      </c>
      <c r="BI9" s="228">
        <f>SUM(S9+U9+W9+Y9+AO9+AQ9+AY9+BA9+BC9)</f>
        <v>75110564</v>
      </c>
      <c r="BJ9" s="58"/>
      <c r="BK9" s="58"/>
      <c r="BL9" s="58"/>
      <c r="BM9" s="206" t="s">
        <v>43</v>
      </c>
      <c r="BN9" s="52" t="s">
        <v>160</v>
      </c>
      <c r="BO9" s="9">
        <v>4000000</v>
      </c>
      <c r="BP9" s="9">
        <v>4365200</v>
      </c>
      <c r="BQ9" s="9">
        <v>10200000</v>
      </c>
      <c r="BR9" s="9">
        <v>10200000</v>
      </c>
      <c r="BS9" s="54">
        <f>BO9+BQ9</f>
        <v>14200000</v>
      </c>
      <c r="BT9" s="55">
        <f>SUM(BP9+BR9)</f>
        <v>14565200</v>
      </c>
      <c r="BU9" s="56"/>
      <c r="BV9" s="56"/>
      <c r="BW9" s="58"/>
      <c r="BX9" s="56"/>
      <c r="BY9" s="206" t="s">
        <v>43</v>
      </c>
      <c r="BZ9" s="52" t="s">
        <v>160</v>
      </c>
      <c r="CA9" s="181">
        <v>24759000</v>
      </c>
      <c r="CB9" s="181">
        <v>25737009</v>
      </c>
      <c r="CC9" s="181">
        <v>1500000</v>
      </c>
      <c r="CD9" s="181">
        <v>1500000</v>
      </c>
      <c r="CE9" s="181">
        <v>90000</v>
      </c>
      <c r="CF9" s="181">
        <v>90000</v>
      </c>
      <c r="CG9" s="181">
        <v>500000</v>
      </c>
      <c r="CH9" s="181">
        <v>500000</v>
      </c>
      <c r="CI9" s="181">
        <v>8255000</v>
      </c>
      <c r="CJ9" s="181">
        <v>8255000</v>
      </c>
      <c r="CK9" s="229">
        <f t="shared" si="1"/>
        <v>35104000</v>
      </c>
      <c r="CL9" s="94">
        <f>SUM(CB9+CD9+CF9+CH9+CJ9)</f>
        <v>36082009</v>
      </c>
      <c r="CM9" s="206" t="s">
        <v>43</v>
      </c>
      <c r="CN9" s="52" t="s">
        <v>160</v>
      </c>
      <c r="CO9" s="181">
        <v>1152000</v>
      </c>
      <c r="CP9" s="181">
        <v>1250300</v>
      </c>
      <c r="CQ9" s="181">
        <v>720000</v>
      </c>
      <c r="CR9" s="181">
        <v>720000</v>
      </c>
      <c r="CS9" s="181">
        <v>800000</v>
      </c>
      <c r="CT9" s="181">
        <v>800000</v>
      </c>
      <c r="CU9" s="181">
        <v>500000</v>
      </c>
      <c r="CV9" s="181">
        <v>500000</v>
      </c>
      <c r="CW9" s="229">
        <f>SUM(CO9+CQ9+CS9+CU9)</f>
        <v>3172000</v>
      </c>
      <c r="CX9" s="228">
        <f>SUM(CP9+CR9+CT9+CV9)</f>
        <v>3270300</v>
      </c>
      <c r="DE9" s="206" t="s">
        <v>43</v>
      </c>
      <c r="DF9" s="59" t="s">
        <v>160</v>
      </c>
      <c r="DG9" s="54">
        <f>SUM(K9,BH9,BS9,CK9,CW9)</f>
        <v>116822293</v>
      </c>
      <c r="DH9" s="55">
        <f>SUM(L9+BI9+BT9+CL9+CX9)</f>
        <v>140300125</v>
      </c>
    </row>
    <row r="10" spans="1:133" ht="26.25" customHeight="1" x14ac:dyDescent="0.2">
      <c r="A10" s="206" t="s">
        <v>48</v>
      </c>
      <c r="B10" s="52" t="s">
        <v>161</v>
      </c>
      <c r="C10" s="9"/>
      <c r="D10" s="9"/>
      <c r="E10" s="9"/>
      <c r="F10" s="9"/>
      <c r="G10" s="53"/>
      <c r="H10" s="53"/>
      <c r="I10" s="53"/>
      <c r="J10" s="53"/>
      <c r="K10" s="54">
        <f t="shared" ref="K10:K19" si="4">SUM(C10+I10+G10)</f>
        <v>0</v>
      </c>
      <c r="L10" s="55">
        <f t="shared" ref="L10:L19" si="5">D10+H10+J10</f>
        <v>0</v>
      </c>
      <c r="M10" s="56"/>
      <c r="N10" s="56"/>
      <c r="O10" s="57"/>
      <c r="P10" s="206" t="s">
        <v>48</v>
      </c>
      <c r="Q10" s="52" t="s">
        <v>161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81">
        <v>22070000</v>
      </c>
      <c r="AC10" s="181">
        <v>29120013</v>
      </c>
      <c r="AD10" s="206" t="s">
        <v>48</v>
      </c>
      <c r="AE10" s="52" t="s">
        <v>161</v>
      </c>
      <c r="AF10" s="181">
        <v>6732000</v>
      </c>
      <c r="AG10" s="181">
        <v>6732000</v>
      </c>
      <c r="AH10" s="181">
        <v>5000000</v>
      </c>
      <c r="AI10" s="181">
        <v>12024782</v>
      </c>
      <c r="AJ10" s="181"/>
      <c r="AK10" s="181"/>
      <c r="AL10" s="181">
        <v>1000000</v>
      </c>
      <c r="AM10" s="181">
        <v>1000000</v>
      </c>
      <c r="AN10" s="181"/>
      <c r="AO10" s="181"/>
      <c r="AP10" s="181"/>
      <c r="AQ10" s="181"/>
      <c r="AR10" s="181"/>
      <c r="AS10" s="181"/>
      <c r="AT10" s="206" t="s">
        <v>48</v>
      </c>
      <c r="AU10" s="52" t="s">
        <v>161</v>
      </c>
      <c r="AV10" s="181">
        <v>4500000</v>
      </c>
      <c r="AW10" s="181">
        <v>4500000</v>
      </c>
      <c r="AX10" s="181"/>
      <c r="AY10" s="181"/>
      <c r="AZ10" s="181"/>
      <c r="BA10" s="181"/>
      <c r="BB10" s="181"/>
      <c r="BC10" s="181"/>
      <c r="BD10" s="87"/>
      <c r="BE10" s="181">
        <v>3195800</v>
      </c>
      <c r="BF10" s="226"/>
      <c r="BG10" s="226"/>
      <c r="BH10" s="227">
        <f>SUM(R10+T10+V10+X10+Z10+AB10+AF10+AH10+AJ10+AL10+AN10+AP10+AR10+AV10+AX10+AZ10)</f>
        <v>39302000</v>
      </c>
      <c r="BI10" s="227">
        <f>SUM(AW10+AM10+AI10+AG10+AC10+BE10)</f>
        <v>56572595</v>
      </c>
      <c r="BJ10" s="58"/>
      <c r="BK10" s="58"/>
      <c r="BL10" s="58"/>
      <c r="BM10" s="206" t="s">
        <v>48</v>
      </c>
      <c r="BN10" s="52" t="s">
        <v>161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206" t="s">
        <v>48</v>
      </c>
      <c r="BZ10" s="52" t="s">
        <v>161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1"/>
        <v>0</v>
      </c>
      <c r="CL10" s="4"/>
      <c r="CM10" s="206" t="s">
        <v>48</v>
      </c>
      <c r="CN10" s="52" t="s">
        <v>161</v>
      </c>
      <c r="CO10" s="9"/>
      <c r="CP10" s="9"/>
      <c r="CQ10" s="9"/>
      <c r="CR10" s="9"/>
      <c r="CS10" s="9"/>
      <c r="CT10" s="53"/>
      <c r="CU10" s="53"/>
      <c r="CV10" s="53"/>
      <c r="CW10" s="54">
        <f t="shared" si="2"/>
        <v>0</v>
      </c>
      <c r="CX10" s="55"/>
      <c r="DB10" s="200"/>
      <c r="DE10" s="206" t="s">
        <v>48</v>
      </c>
      <c r="DF10" s="59" t="s">
        <v>161</v>
      </c>
      <c r="DG10" s="54">
        <f>SUM(K10,BH10,BS10,CK10,CW10)</f>
        <v>39302000</v>
      </c>
      <c r="DH10" s="55">
        <f>SUM(BI10)</f>
        <v>56572595</v>
      </c>
    </row>
    <row r="11" spans="1:133" ht="25.5" customHeight="1" x14ac:dyDescent="0.2">
      <c r="A11" s="206" t="s">
        <v>59</v>
      </c>
      <c r="B11" s="52" t="s">
        <v>162</v>
      </c>
      <c r="C11" s="9"/>
      <c r="D11" s="9"/>
      <c r="E11" s="9"/>
      <c r="F11" s="9"/>
      <c r="G11" s="53"/>
      <c r="H11" s="53"/>
      <c r="I11" s="53"/>
      <c r="J11" s="53"/>
      <c r="K11" s="54">
        <f t="shared" si="4"/>
        <v>0</v>
      </c>
      <c r="L11" s="55">
        <f t="shared" si="5"/>
        <v>0</v>
      </c>
      <c r="M11" s="56"/>
      <c r="N11" s="56"/>
      <c r="O11" s="57"/>
      <c r="P11" s="206" t="s">
        <v>59</v>
      </c>
      <c r="Q11" s="52" t="s">
        <v>162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06" t="s">
        <v>59</v>
      </c>
      <c r="AE11" s="52" t="s">
        <v>162</v>
      </c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206" t="s">
        <v>59</v>
      </c>
      <c r="AU11" s="52" t="s">
        <v>162</v>
      </c>
      <c r="AV11" s="181"/>
      <c r="AW11" s="181"/>
      <c r="AX11" s="181"/>
      <c r="AY11" s="181"/>
      <c r="AZ11" s="181"/>
      <c r="BA11" s="181"/>
      <c r="BB11" s="181"/>
      <c r="BC11" s="231"/>
      <c r="BD11" s="87"/>
      <c r="BE11" s="181"/>
      <c r="BF11" s="226"/>
      <c r="BG11" s="226"/>
      <c r="BH11" s="227"/>
      <c r="BI11" s="228"/>
      <c r="BJ11" s="58"/>
      <c r="BK11" s="58"/>
      <c r="BL11" s="58"/>
      <c r="BM11" s="206" t="s">
        <v>59</v>
      </c>
      <c r="BN11" s="52" t="s">
        <v>162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206" t="s">
        <v>59</v>
      </c>
      <c r="BZ11" s="52" t="s">
        <v>162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1"/>
        <v>0</v>
      </c>
      <c r="CL11" s="4"/>
      <c r="CM11" s="206" t="s">
        <v>59</v>
      </c>
      <c r="CN11" s="52" t="s">
        <v>162</v>
      </c>
      <c r="CO11" s="9"/>
      <c r="CP11" s="9"/>
      <c r="CQ11" s="9"/>
      <c r="CR11" s="9"/>
      <c r="CS11" s="9"/>
      <c r="CT11" s="53"/>
      <c r="CU11" s="53"/>
      <c r="CV11" s="53"/>
      <c r="CW11" s="54">
        <f t="shared" si="2"/>
        <v>0</v>
      </c>
      <c r="CX11" s="55"/>
      <c r="DE11" s="206" t="s">
        <v>59</v>
      </c>
      <c r="DF11" s="59" t="s">
        <v>162</v>
      </c>
      <c r="DG11" s="54">
        <f>SUM(K11,BH11,BS11,CK11,CW11)</f>
        <v>0</v>
      </c>
      <c r="DH11" s="55"/>
    </row>
    <row r="12" spans="1:133" ht="25.5" customHeight="1" x14ac:dyDescent="0.2">
      <c r="A12" s="280" t="s">
        <v>163</v>
      </c>
      <c r="B12" s="280"/>
      <c r="C12" s="9">
        <f>SUM(C7:C11)</f>
        <v>62127000</v>
      </c>
      <c r="D12" s="9">
        <f>SUM(D7+D8+D9+D10+D11)</f>
        <v>63128396</v>
      </c>
      <c r="E12" s="280" t="s">
        <v>163</v>
      </c>
      <c r="F12" s="280"/>
      <c r="G12" s="232"/>
      <c r="H12" s="232">
        <v>614416</v>
      </c>
      <c r="I12" s="53">
        <f>SUM(I7:I11)</f>
        <v>13272000</v>
      </c>
      <c r="J12" s="53"/>
      <c r="K12" s="54">
        <f t="shared" si="4"/>
        <v>75399000</v>
      </c>
      <c r="L12" s="55">
        <f t="shared" si="5"/>
        <v>63742812</v>
      </c>
      <c r="M12" s="56"/>
      <c r="N12" s="60"/>
      <c r="O12" s="280" t="s">
        <v>163</v>
      </c>
      <c r="P12" s="289"/>
      <c r="Q12" s="289"/>
      <c r="R12" s="181">
        <f>SUM(R7:R11)</f>
        <v>47542293</v>
      </c>
      <c r="S12" s="181">
        <f>SUM(S7+S8+S9+S10+S11)</f>
        <v>59679470</v>
      </c>
      <c r="T12" s="181">
        <f>SUM(T7:T11)</f>
        <v>6300000</v>
      </c>
      <c r="U12" s="181">
        <v>6300000</v>
      </c>
      <c r="V12" s="181">
        <f>SUM(V7:V11)</f>
        <v>194000</v>
      </c>
      <c r="W12" s="181">
        <v>194000</v>
      </c>
      <c r="X12" s="181">
        <f t="shared" ref="X12:AB12" si="6">SUM(X9:X11)</f>
        <v>700000</v>
      </c>
      <c r="Y12" s="181">
        <v>700000</v>
      </c>
      <c r="Z12" s="9">
        <f t="shared" si="6"/>
        <v>0</v>
      </c>
      <c r="AA12" s="9"/>
      <c r="AB12" s="181">
        <f t="shared" si="6"/>
        <v>22070000</v>
      </c>
      <c r="AC12" s="181">
        <v>29120013</v>
      </c>
      <c r="AD12" s="280" t="s">
        <v>163</v>
      </c>
      <c r="AE12" s="280"/>
      <c r="AF12" s="181">
        <f t="shared" ref="AF12:AV12" si="7">SUM(AF7:AF11)</f>
        <v>6732000</v>
      </c>
      <c r="AG12" s="181">
        <v>6732000</v>
      </c>
      <c r="AH12" s="181">
        <f t="shared" si="7"/>
        <v>5000000</v>
      </c>
      <c r="AI12" s="181">
        <v>12024782</v>
      </c>
      <c r="AJ12" s="181"/>
      <c r="AK12" s="181">
        <v>13272000</v>
      </c>
      <c r="AL12" s="181">
        <f t="shared" ref="AL12:AR12" si="8">SUM(AL7:AL11)</f>
        <v>1000000</v>
      </c>
      <c r="AM12" s="181">
        <v>1000000</v>
      </c>
      <c r="AN12" s="181">
        <f t="shared" si="8"/>
        <v>1250000</v>
      </c>
      <c r="AO12" s="181">
        <v>1250000</v>
      </c>
      <c r="AP12" s="181">
        <f t="shared" si="8"/>
        <v>4572000</v>
      </c>
      <c r="AQ12" s="181">
        <f>SUM(AQ7+AQ8+AQ9+AQ10+AQ11)</f>
        <v>117187191</v>
      </c>
      <c r="AR12" s="181">
        <f t="shared" si="8"/>
        <v>0</v>
      </c>
      <c r="AS12" s="181"/>
      <c r="AT12" s="280" t="s">
        <v>163</v>
      </c>
      <c r="AU12" s="280"/>
      <c r="AV12" s="181">
        <f t="shared" si="7"/>
        <v>5631000</v>
      </c>
      <c r="AW12" s="181">
        <v>5631000</v>
      </c>
      <c r="AX12" s="181">
        <f t="shared" ref="AX12:AZ12" si="9">SUM(AX7:AX11)</f>
        <v>1500000</v>
      </c>
      <c r="AY12" s="181">
        <v>1500000</v>
      </c>
      <c r="AZ12" s="181">
        <f t="shared" si="9"/>
        <v>200000</v>
      </c>
      <c r="BA12" s="181">
        <v>200000</v>
      </c>
      <c r="BB12" s="181">
        <v>4580000</v>
      </c>
      <c r="BC12" s="231">
        <v>4580000</v>
      </c>
      <c r="BD12" s="87"/>
      <c r="BE12" s="181">
        <v>3195800</v>
      </c>
      <c r="BF12" s="226"/>
      <c r="BG12" s="226"/>
      <c r="BH12" s="227">
        <v>107271293</v>
      </c>
      <c r="BI12" s="227">
        <f>SUM(BC12+BA12+AY12+AW12+AQ12+AO12+AM12+AI12+AG12+AC12+Y12+W12+U12+S12+AK12+BE12)</f>
        <v>262566256</v>
      </c>
      <c r="BJ12" s="58"/>
      <c r="BK12" s="58"/>
      <c r="BL12" s="58"/>
      <c r="BM12" s="280" t="s">
        <v>163</v>
      </c>
      <c r="BN12" s="280"/>
      <c r="BO12" s="9">
        <f t="shared" ref="BO12:BS12" si="10">SUM(BO7:BO11)</f>
        <v>67880000</v>
      </c>
      <c r="BP12" s="9">
        <f>SUM(BP7+BP8+BP9+BP10+BP11)</f>
        <v>68285802</v>
      </c>
      <c r="BQ12" s="9">
        <f t="shared" si="10"/>
        <v>10200000</v>
      </c>
      <c r="BR12" s="53">
        <v>10200000</v>
      </c>
      <c r="BS12" s="54">
        <f t="shared" si="10"/>
        <v>78080000</v>
      </c>
      <c r="BT12" s="55">
        <f>SUM(BT7+BT8+BT9+BT10+BT11)</f>
        <v>78485802</v>
      </c>
      <c r="BU12" s="56"/>
      <c r="BV12" s="56"/>
      <c r="BW12" s="58"/>
      <c r="BX12" s="56"/>
      <c r="BY12" s="280" t="s">
        <v>163</v>
      </c>
      <c r="BZ12" s="280"/>
      <c r="CA12" s="181">
        <f t="shared" ref="CA12:CK12" si="11">SUM(CA7:CA11)</f>
        <v>64887000</v>
      </c>
      <c r="CB12" s="181">
        <f>SUM(CB7+CB8+CB9+CB10+CB11)</f>
        <v>71648629</v>
      </c>
      <c r="CC12" s="181">
        <f t="shared" si="11"/>
        <v>5387000</v>
      </c>
      <c r="CD12" s="181">
        <f>SUM(CD7+CD8+CD9+CD10+CD11)</f>
        <v>5922897</v>
      </c>
      <c r="CE12" s="181">
        <f t="shared" si="11"/>
        <v>6057000</v>
      </c>
      <c r="CF12" s="181">
        <f>SUM(CF7+CF8+CF9+CF10+CF11)</f>
        <v>6569741</v>
      </c>
      <c r="CG12" s="181">
        <f t="shared" si="11"/>
        <v>7119000</v>
      </c>
      <c r="CH12" s="181">
        <f>SUM(CH7+CH8+CH9+CH10+CH11)</f>
        <v>7593218</v>
      </c>
      <c r="CI12" s="181">
        <f t="shared" si="11"/>
        <v>8255000</v>
      </c>
      <c r="CJ12" s="231">
        <v>8255000</v>
      </c>
      <c r="CK12" s="229">
        <f t="shared" si="11"/>
        <v>91705000</v>
      </c>
      <c r="CL12" s="94">
        <f>SUM(CB12+CD12+CF12+CH12+CJ12)</f>
        <v>99989485</v>
      </c>
      <c r="CM12" s="280" t="s">
        <v>163</v>
      </c>
      <c r="CN12" s="280"/>
      <c r="CO12" s="181">
        <f t="shared" ref="CO12:CW12" si="12">SUM(CO7:CO11)</f>
        <v>5828000</v>
      </c>
      <c r="CP12" s="181">
        <f>SUM(CP7+CP8+CP9+CP10+CP11)</f>
        <v>6025581</v>
      </c>
      <c r="CQ12" s="181">
        <f t="shared" si="12"/>
        <v>720000</v>
      </c>
      <c r="CR12" s="181">
        <v>720000</v>
      </c>
      <c r="CS12" s="181">
        <f t="shared" si="12"/>
        <v>800000</v>
      </c>
      <c r="CT12" s="231">
        <v>800000</v>
      </c>
      <c r="CU12" s="231">
        <v>500000</v>
      </c>
      <c r="CV12" s="231">
        <v>500000</v>
      </c>
      <c r="CW12" s="229">
        <f t="shared" si="12"/>
        <v>7848000</v>
      </c>
      <c r="CX12" s="228">
        <f>SUM(CP12+CR12+CT12+CV12)</f>
        <v>8045581</v>
      </c>
      <c r="DE12" s="280" t="s">
        <v>163</v>
      </c>
      <c r="DF12" s="281"/>
      <c r="DG12" s="54">
        <v>360303293</v>
      </c>
      <c r="DH12" s="55">
        <f>SUM(L12+BI12+BT12+CL12+CX12)</f>
        <v>512829936</v>
      </c>
      <c r="DI12" s="6"/>
      <c r="DJ12" s="6"/>
    </row>
    <row r="13" spans="1:133" ht="31.5" customHeight="1" x14ac:dyDescent="0.2">
      <c r="A13" s="206" t="s">
        <v>61</v>
      </c>
      <c r="B13" s="52" t="s">
        <v>164</v>
      </c>
      <c r="C13" s="9"/>
      <c r="D13" s="9">
        <v>729146</v>
      </c>
      <c r="E13" s="206" t="s">
        <v>61</v>
      </c>
      <c r="F13" s="52" t="s">
        <v>164</v>
      </c>
      <c r="G13" s="53"/>
      <c r="H13" s="53"/>
      <c r="I13" s="53"/>
      <c r="J13" s="53"/>
      <c r="K13" s="54">
        <f t="shared" si="4"/>
        <v>0</v>
      </c>
      <c r="L13" s="55">
        <f t="shared" si="5"/>
        <v>729146</v>
      </c>
      <c r="M13" s="56"/>
      <c r="N13" s="56"/>
      <c r="O13" s="57"/>
      <c r="P13" s="206" t="s">
        <v>61</v>
      </c>
      <c r="Q13" s="52" t="s">
        <v>164</v>
      </c>
      <c r="R13" s="181">
        <v>3000000</v>
      </c>
      <c r="S13" s="181">
        <v>3000000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206" t="s">
        <v>61</v>
      </c>
      <c r="AE13" s="52" t="s">
        <v>164</v>
      </c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>
        <v>9867149</v>
      </c>
      <c r="AR13" s="181"/>
      <c r="AS13" s="181"/>
      <c r="AT13" s="206" t="s">
        <v>61</v>
      </c>
      <c r="AU13" s="52" t="s">
        <v>164</v>
      </c>
      <c r="AV13" s="181"/>
      <c r="AW13" s="181"/>
      <c r="AX13" s="181"/>
      <c r="AY13" s="181"/>
      <c r="AZ13" s="181"/>
      <c r="BA13" s="181"/>
      <c r="BB13" s="181"/>
      <c r="BC13" s="231"/>
      <c r="BD13" s="181"/>
      <c r="BE13" s="181"/>
      <c r="BF13" s="226"/>
      <c r="BG13" s="226"/>
      <c r="BH13" s="227">
        <v>3000000</v>
      </c>
      <c r="BI13" s="228">
        <f>SUM(S13+AQ13)</f>
        <v>12867149</v>
      </c>
      <c r="BJ13" s="58"/>
      <c r="BK13" s="58"/>
      <c r="BL13" s="58"/>
      <c r="BM13" s="206" t="s">
        <v>61</v>
      </c>
      <c r="BN13" s="52" t="s">
        <v>164</v>
      </c>
      <c r="BO13" s="9">
        <v>600000</v>
      </c>
      <c r="BP13" s="9">
        <v>840000</v>
      </c>
      <c r="BQ13" s="9"/>
      <c r="BR13" s="53"/>
      <c r="BS13" s="54">
        <v>600000</v>
      </c>
      <c r="BT13" s="55">
        <v>840000</v>
      </c>
      <c r="BU13" s="56"/>
      <c r="BV13" s="56"/>
      <c r="BW13" s="58"/>
      <c r="BX13" s="56"/>
      <c r="BY13" s="206" t="s">
        <v>61</v>
      </c>
      <c r="BZ13" s="52" t="s">
        <v>164</v>
      </c>
      <c r="CA13" s="9"/>
      <c r="CB13" s="9"/>
      <c r="CC13" s="9"/>
      <c r="CD13" s="9"/>
      <c r="CE13" s="9"/>
      <c r="CF13" s="9"/>
      <c r="CG13" s="9"/>
      <c r="CH13" s="9"/>
      <c r="CI13" s="9"/>
      <c r="CJ13" s="53"/>
      <c r="CK13" s="54"/>
      <c r="CL13" s="4"/>
      <c r="CM13" s="206" t="s">
        <v>61</v>
      </c>
      <c r="CN13" s="52" t="s">
        <v>164</v>
      </c>
      <c r="CO13" s="9"/>
      <c r="CP13" s="181">
        <v>283000</v>
      </c>
      <c r="CQ13" s="181">
        <v>180000</v>
      </c>
      <c r="CR13" s="181">
        <v>180000</v>
      </c>
      <c r="CS13" s="9"/>
      <c r="CT13" s="53"/>
      <c r="CU13" s="53"/>
      <c r="CV13" s="53"/>
      <c r="CW13" s="229">
        <v>180000</v>
      </c>
      <c r="CX13" s="228">
        <v>463000</v>
      </c>
      <c r="DE13" s="206" t="s">
        <v>61</v>
      </c>
      <c r="DF13" s="59" t="s">
        <v>164</v>
      </c>
      <c r="DG13" s="54">
        <f>SUM(K13,BH13,BS13,CK13,CW13)</f>
        <v>3780000</v>
      </c>
      <c r="DH13" s="55">
        <f>SUM(L13+BI13+BT13+CX13)</f>
        <v>14899295</v>
      </c>
    </row>
    <row r="14" spans="1:133" ht="25.5" customHeight="1" x14ac:dyDescent="0.2">
      <c r="A14" s="206" t="s">
        <v>98</v>
      </c>
      <c r="B14" s="52" t="s">
        <v>165</v>
      </c>
      <c r="C14" s="9"/>
      <c r="D14" s="9"/>
      <c r="E14" s="206" t="s">
        <v>98</v>
      </c>
      <c r="F14" s="52" t="s">
        <v>165</v>
      </c>
      <c r="G14" s="53"/>
      <c r="H14" s="53"/>
      <c r="I14" s="53"/>
      <c r="J14" s="53"/>
      <c r="K14" s="54">
        <f t="shared" si="4"/>
        <v>0</v>
      </c>
      <c r="L14" s="55">
        <f t="shared" si="5"/>
        <v>0</v>
      </c>
      <c r="M14" s="56"/>
      <c r="N14" s="56"/>
      <c r="O14" s="57"/>
      <c r="P14" s="206" t="s">
        <v>98</v>
      </c>
      <c r="Q14" s="52" t="s">
        <v>165</v>
      </c>
      <c r="R14" s="181">
        <v>5400000</v>
      </c>
      <c r="S14" s="181">
        <v>5400000</v>
      </c>
      <c r="T14" s="9"/>
      <c r="U14" s="9"/>
      <c r="V14" s="9"/>
      <c r="W14" s="9"/>
      <c r="X14" s="9"/>
      <c r="Y14" s="9"/>
      <c r="Z14" s="181">
        <v>1000000</v>
      </c>
      <c r="AA14" s="181">
        <v>1000000</v>
      </c>
      <c r="AB14" s="9"/>
      <c r="AC14" s="9"/>
      <c r="AD14" s="206" t="s">
        <v>98</v>
      </c>
      <c r="AE14" s="52" t="s">
        <v>165</v>
      </c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206" t="s">
        <v>98</v>
      </c>
      <c r="AU14" s="52" t="s">
        <v>165</v>
      </c>
      <c r="AV14" s="181"/>
      <c r="AW14" s="181"/>
      <c r="AX14" s="181"/>
      <c r="AY14" s="181"/>
      <c r="AZ14" s="181"/>
      <c r="BA14" s="181"/>
      <c r="BB14" s="181"/>
      <c r="BC14" s="231"/>
      <c r="BD14" s="181"/>
      <c r="BE14" s="233"/>
      <c r="BF14" s="234"/>
      <c r="BG14" s="234"/>
      <c r="BH14" s="227">
        <f>SUM(R14+T14+V14+X14+Z14+AB14+AF14+AH14+AJ14+AL14+AN14+AP14+AR14+AV14+AX14+AZ14)</f>
        <v>6400000</v>
      </c>
      <c r="BI14" s="228">
        <v>6400000</v>
      </c>
      <c r="BJ14" s="58"/>
      <c r="BK14" s="56"/>
      <c r="BL14" s="56"/>
      <c r="BM14" s="206" t="s">
        <v>98</v>
      </c>
      <c r="BN14" s="52" t="s">
        <v>165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206" t="s">
        <v>98</v>
      </c>
      <c r="BZ14" s="52" t="s">
        <v>165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206" t="s">
        <v>98</v>
      </c>
      <c r="CN14" s="52" t="s">
        <v>165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206" t="s">
        <v>98</v>
      </c>
      <c r="DF14" s="59" t="s">
        <v>165</v>
      </c>
      <c r="DG14" s="54">
        <f>SUM(K14,BH14,BS14,CK14,CW14)</f>
        <v>6400000</v>
      </c>
      <c r="DH14" s="55">
        <v>6400000</v>
      </c>
    </row>
    <row r="15" spans="1:133" ht="12.6" customHeight="1" x14ac:dyDescent="0.2">
      <c r="A15" s="286" t="s">
        <v>100</v>
      </c>
      <c r="B15" s="52" t="s">
        <v>166</v>
      </c>
      <c r="C15" s="9"/>
      <c r="D15" s="9"/>
      <c r="E15" s="286" t="s">
        <v>100</v>
      </c>
      <c r="F15" s="52" t="s">
        <v>167</v>
      </c>
      <c r="G15" s="53"/>
      <c r="H15" s="53"/>
      <c r="I15" s="53"/>
      <c r="J15" s="53"/>
      <c r="K15" s="54">
        <f t="shared" si="4"/>
        <v>0</v>
      </c>
      <c r="L15" s="55">
        <f t="shared" si="5"/>
        <v>0</v>
      </c>
      <c r="M15" s="56"/>
      <c r="N15" s="56"/>
      <c r="O15" s="57"/>
      <c r="P15" s="288" t="s">
        <v>100</v>
      </c>
      <c r="Q15" s="52" t="s">
        <v>167</v>
      </c>
      <c r="R15" s="181">
        <v>5000000</v>
      </c>
      <c r="S15" s="181">
        <v>942538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286" t="s">
        <v>100</v>
      </c>
      <c r="AE15" s="52" t="s">
        <v>167</v>
      </c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286" t="s">
        <v>100</v>
      </c>
      <c r="AU15" s="52" t="s">
        <v>167</v>
      </c>
      <c r="AV15" s="181"/>
      <c r="AW15" s="181"/>
      <c r="AX15" s="181"/>
      <c r="AY15" s="181"/>
      <c r="AZ15" s="181"/>
      <c r="BA15" s="181"/>
      <c r="BB15" s="181"/>
      <c r="BC15" s="231"/>
      <c r="BD15" s="181"/>
      <c r="BE15" s="181"/>
      <c r="BF15" s="226"/>
      <c r="BG15" s="226"/>
      <c r="BH15" s="227">
        <f>SUM(R15)</f>
        <v>5000000</v>
      </c>
      <c r="BI15" s="228">
        <v>942538</v>
      </c>
      <c r="BJ15" s="58"/>
      <c r="BK15" s="56"/>
      <c r="BL15" s="56"/>
      <c r="BM15" s="286" t="s">
        <v>100</v>
      </c>
      <c r="BN15" s="52" t="s">
        <v>168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286" t="s">
        <v>100</v>
      </c>
      <c r="BZ15" s="52" t="s">
        <v>167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286" t="s">
        <v>100</v>
      </c>
      <c r="CN15" s="52" t="s">
        <v>168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286" t="s">
        <v>100</v>
      </c>
      <c r="DF15" s="59" t="s">
        <v>168</v>
      </c>
      <c r="DG15" s="54">
        <f>SUM(K15,BH15,BS15,CK15,CW15)</f>
        <v>5000000</v>
      </c>
      <c r="DH15" s="55">
        <v>4900000</v>
      </c>
    </row>
    <row r="16" spans="1:133" ht="60.75" customHeight="1" x14ac:dyDescent="0.2">
      <c r="A16" s="287"/>
      <c r="B16" s="52" t="s">
        <v>169</v>
      </c>
      <c r="C16" s="9"/>
      <c r="D16" s="9"/>
      <c r="E16" s="287"/>
      <c r="F16" s="52" t="s">
        <v>169</v>
      </c>
      <c r="G16" s="53"/>
      <c r="H16" s="53"/>
      <c r="I16" s="53"/>
      <c r="J16" s="53"/>
      <c r="K16" s="54">
        <f t="shared" si="4"/>
        <v>0</v>
      </c>
      <c r="L16" s="55">
        <f t="shared" si="5"/>
        <v>0</v>
      </c>
      <c r="M16" s="56"/>
      <c r="N16" s="56"/>
      <c r="O16" s="57"/>
      <c r="P16" s="288"/>
      <c r="Q16" s="52" t="s">
        <v>169</v>
      </c>
      <c r="R16" s="181">
        <v>5000000</v>
      </c>
      <c r="S16" s="181">
        <v>5000000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287"/>
      <c r="AE16" s="52" t="s">
        <v>169</v>
      </c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287"/>
      <c r="AU16" s="52" t="s">
        <v>169</v>
      </c>
      <c r="AV16" s="181"/>
      <c r="AW16" s="181"/>
      <c r="AX16" s="181"/>
      <c r="AY16" s="181"/>
      <c r="AZ16" s="181"/>
      <c r="BA16" s="181"/>
      <c r="BB16" s="181"/>
      <c r="BC16" s="231"/>
      <c r="BD16" s="181"/>
      <c r="BE16" s="181"/>
      <c r="BF16" s="226"/>
      <c r="BG16" s="226"/>
      <c r="BH16" s="227">
        <v>5000000</v>
      </c>
      <c r="BI16" s="228">
        <v>5000000</v>
      </c>
      <c r="BJ16" s="58"/>
      <c r="BK16" s="56"/>
      <c r="BL16" s="56"/>
      <c r="BM16" s="287"/>
      <c r="BN16" s="52" t="s">
        <v>169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287"/>
      <c r="BZ16" s="52" t="s">
        <v>169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287"/>
      <c r="CN16" s="52" t="s">
        <v>169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287"/>
      <c r="DF16" s="59" t="s">
        <v>169</v>
      </c>
      <c r="DG16" s="54">
        <f>SUM(K16,BH16,BS16,CK16,CW16)</f>
        <v>5000000</v>
      </c>
      <c r="DH16" s="55">
        <v>5000000</v>
      </c>
    </row>
    <row r="17" spans="1:124" ht="33.75" customHeight="1" x14ac:dyDescent="0.2">
      <c r="A17" s="207" t="s">
        <v>170</v>
      </c>
      <c r="B17" s="52" t="s">
        <v>371</v>
      </c>
      <c r="C17" s="9"/>
      <c r="D17" s="9"/>
      <c r="E17" s="207" t="s">
        <v>172</v>
      </c>
      <c r="F17" s="52" t="s">
        <v>171</v>
      </c>
      <c r="G17" s="53"/>
      <c r="H17" s="53"/>
      <c r="I17" s="53"/>
      <c r="J17" s="53"/>
      <c r="K17" s="54">
        <f t="shared" si="4"/>
        <v>0</v>
      </c>
      <c r="L17" s="55">
        <f t="shared" si="5"/>
        <v>0</v>
      </c>
      <c r="M17" s="56"/>
      <c r="N17" s="56"/>
      <c r="O17" s="60"/>
      <c r="P17" s="63" t="s">
        <v>170</v>
      </c>
      <c r="Q17" s="52" t="s">
        <v>372</v>
      </c>
      <c r="R17" s="9"/>
      <c r="S17" s="181">
        <v>8721596</v>
      </c>
      <c r="T17" s="9"/>
      <c r="U17" s="9"/>
      <c r="V17" s="9" t="s">
        <v>370</v>
      </c>
      <c r="W17" s="9"/>
      <c r="X17" s="9"/>
      <c r="Y17" s="9"/>
      <c r="Z17" s="9"/>
      <c r="AA17" s="9"/>
      <c r="AB17" s="9"/>
      <c r="AC17" s="9"/>
      <c r="AD17" s="207" t="s">
        <v>170</v>
      </c>
      <c r="AE17" s="52" t="s">
        <v>372</v>
      </c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207" t="s">
        <v>170</v>
      </c>
      <c r="AU17" s="52" t="s">
        <v>372</v>
      </c>
      <c r="AV17" s="181"/>
      <c r="AW17" s="181"/>
      <c r="AX17" s="181" t="s">
        <v>386</v>
      </c>
      <c r="AY17" s="181"/>
      <c r="AZ17" s="181"/>
      <c r="BA17" s="181"/>
      <c r="BB17" s="181"/>
      <c r="BC17" s="231"/>
      <c r="BD17" s="181"/>
      <c r="BE17" s="181"/>
      <c r="BF17" s="226"/>
      <c r="BG17" s="226"/>
      <c r="BH17" s="227"/>
      <c r="BI17" s="228">
        <v>8721596</v>
      </c>
      <c r="BJ17" s="58"/>
      <c r="BK17" s="56"/>
      <c r="BL17" s="56"/>
      <c r="BM17" s="207" t="s">
        <v>170</v>
      </c>
      <c r="BN17" s="52" t="s">
        <v>372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7" t="s">
        <v>170</v>
      </c>
      <c r="BZ17" s="52" t="s">
        <v>372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7" t="s">
        <v>170</v>
      </c>
      <c r="CN17" s="52" t="s">
        <v>372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7" t="s">
        <v>170</v>
      </c>
      <c r="DF17" s="52" t="s">
        <v>372</v>
      </c>
      <c r="DG17" s="54">
        <f>SUM(K17,BH17,BS17,CK17,CW17)</f>
        <v>0</v>
      </c>
      <c r="DH17" s="55">
        <v>8721596</v>
      </c>
    </row>
    <row r="18" spans="1:124" ht="25.5" customHeight="1" x14ac:dyDescent="0.2">
      <c r="A18" s="257" t="s">
        <v>173</v>
      </c>
      <c r="B18" s="257"/>
      <c r="C18" s="4">
        <f>SUM(C12:C17)</f>
        <v>62127000</v>
      </c>
      <c r="D18" s="4">
        <f>SUM(D12+D13+D14+D15+D16+D17)</f>
        <v>63857542</v>
      </c>
      <c r="E18" s="257" t="s">
        <v>173</v>
      </c>
      <c r="F18" s="257"/>
      <c r="G18" s="64">
        <f>SUM(G12:G17)</f>
        <v>0</v>
      </c>
      <c r="H18" s="64">
        <v>614416</v>
      </c>
      <c r="I18" s="64">
        <f>SUM(I12:I16)</f>
        <v>13272000</v>
      </c>
      <c r="J18" s="64"/>
      <c r="K18" s="54">
        <f t="shared" si="4"/>
        <v>75399000</v>
      </c>
      <c r="L18" s="55">
        <f t="shared" si="5"/>
        <v>64471958</v>
      </c>
      <c r="M18" s="58"/>
      <c r="N18" s="58"/>
      <c r="O18" s="65"/>
      <c r="P18" s="283" t="s">
        <v>173</v>
      </c>
      <c r="Q18" s="284"/>
      <c r="R18" s="94">
        <f>SUM(R12:R17)</f>
        <v>65942293</v>
      </c>
      <c r="S18" s="94">
        <f>SUM(S12+S13+S14+S15+S16+S17)</f>
        <v>82743604</v>
      </c>
      <c r="T18" s="94">
        <f>SUM(T12:T17)</f>
        <v>6300000</v>
      </c>
      <c r="U18" s="94">
        <v>6300000</v>
      </c>
      <c r="V18" s="94">
        <f t="shared" ref="V18:AB18" si="13">SUM(V12:V16)</f>
        <v>194000</v>
      </c>
      <c r="W18" s="94">
        <v>194000</v>
      </c>
      <c r="X18" s="94">
        <f t="shared" si="13"/>
        <v>700000</v>
      </c>
      <c r="Y18" s="94">
        <v>700000</v>
      </c>
      <c r="Z18" s="94">
        <f t="shared" si="13"/>
        <v>1000000</v>
      </c>
      <c r="AA18" s="94">
        <v>1000000</v>
      </c>
      <c r="AB18" s="94">
        <f t="shared" si="13"/>
        <v>22070000</v>
      </c>
      <c r="AC18" s="94">
        <v>29120013</v>
      </c>
      <c r="AD18" s="257" t="s">
        <v>173</v>
      </c>
      <c r="AE18" s="257"/>
      <c r="AF18" s="94">
        <f t="shared" ref="AF18:AV18" si="14">SUM(AF12:AF16)</f>
        <v>6732000</v>
      </c>
      <c r="AG18" s="94">
        <v>6732000</v>
      </c>
      <c r="AH18" s="94">
        <f t="shared" si="14"/>
        <v>5000000</v>
      </c>
      <c r="AI18" s="94">
        <v>12024782</v>
      </c>
      <c r="AJ18" s="94"/>
      <c r="AK18" s="94">
        <v>13272000</v>
      </c>
      <c r="AL18" s="94">
        <f t="shared" ref="AL18:AP18" si="15">SUM(AL12:AL17)</f>
        <v>1000000</v>
      </c>
      <c r="AM18" s="94">
        <v>1000000</v>
      </c>
      <c r="AN18" s="94">
        <f t="shared" si="15"/>
        <v>1250000</v>
      </c>
      <c r="AO18" s="94">
        <v>1250000</v>
      </c>
      <c r="AP18" s="94">
        <f t="shared" si="15"/>
        <v>4572000</v>
      </c>
      <c r="AQ18" s="94">
        <f>SUM(AQ12+AQ13+AQ14+AQ15+AQ16+AQ17)</f>
        <v>127054340</v>
      </c>
      <c r="AR18" s="94">
        <f>SUM(AR12:AR16)</f>
        <v>0</v>
      </c>
      <c r="AS18" s="94"/>
      <c r="AT18" s="257" t="s">
        <v>173</v>
      </c>
      <c r="AU18" s="257"/>
      <c r="AV18" s="94">
        <f t="shared" si="14"/>
        <v>5631000</v>
      </c>
      <c r="AW18" s="94">
        <v>5631000</v>
      </c>
      <c r="AX18" s="94">
        <f>SUM(AX12:AX17)</f>
        <v>1500000</v>
      </c>
      <c r="AY18" s="94">
        <v>1500000</v>
      </c>
      <c r="AZ18" s="94">
        <f>SUM(AZ12:AZ17)</f>
        <v>200000</v>
      </c>
      <c r="BA18" s="94">
        <v>200000</v>
      </c>
      <c r="BB18" s="94">
        <v>4580000</v>
      </c>
      <c r="BC18" s="235">
        <v>4580000</v>
      </c>
      <c r="BD18" s="94"/>
      <c r="BE18" s="94">
        <v>3195800</v>
      </c>
      <c r="BF18" s="227"/>
      <c r="BG18" s="227"/>
      <c r="BH18" s="227">
        <v>126671293</v>
      </c>
      <c r="BI18" s="228">
        <f>SUM(BC18+BA18+AY18+AW18+AQ18+AO18+AM18+AI18+AG18+AC18+AA18+Y18+W18+U18+S18+AK18+BE18)</f>
        <v>296497539</v>
      </c>
      <c r="BJ18" s="58"/>
      <c r="BK18" s="58"/>
      <c r="BL18" s="58"/>
      <c r="BM18" s="257" t="s">
        <v>173</v>
      </c>
      <c r="BN18" s="257"/>
      <c r="BO18" s="4">
        <f t="shared" ref="BO18:BS18" si="16">SUM(BO12:BO16)</f>
        <v>68480000</v>
      </c>
      <c r="BP18" s="4">
        <f>SUM(BP12+BP13+BP14+BP15+BP16+BP17)</f>
        <v>69125802</v>
      </c>
      <c r="BQ18" s="4">
        <f t="shared" si="16"/>
        <v>10200000</v>
      </c>
      <c r="BR18" s="64">
        <v>10200000</v>
      </c>
      <c r="BS18" s="54">
        <f t="shared" si="16"/>
        <v>78680000</v>
      </c>
      <c r="BT18" s="55">
        <f>SUM(BT12+BT13+BT14+BT15+BT16+BT17)</f>
        <v>79325802</v>
      </c>
      <c r="BU18" s="58"/>
      <c r="BV18" s="58"/>
      <c r="BW18" s="58"/>
      <c r="BX18" s="58"/>
      <c r="BY18" s="257" t="s">
        <v>173</v>
      </c>
      <c r="BZ18" s="257"/>
      <c r="CA18" s="94">
        <f t="shared" ref="CA18:CK18" si="17">SUM(CA12:CA17)</f>
        <v>64887000</v>
      </c>
      <c r="CB18" s="94">
        <f>SUM(CB12+CB13+CB14+CB15+CB16+CB17)</f>
        <v>71648629</v>
      </c>
      <c r="CC18" s="94">
        <f t="shared" si="17"/>
        <v>5387000</v>
      </c>
      <c r="CD18" s="94">
        <f>SUM(CD12+CD13+CD14+CD15+CD16+CD17)</f>
        <v>5922897</v>
      </c>
      <c r="CE18" s="94">
        <f t="shared" si="17"/>
        <v>6057000</v>
      </c>
      <c r="CF18" s="94">
        <f>SUM(CF12+CF13+CF14+CF15+CF16+CF17)</f>
        <v>6569741</v>
      </c>
      <c r="CG18" s="94">
        <f t="shared" si="17"/>
        <v>7119000</v>
      </c>
      <c r="CH18" s="94">
        <f>SUM(CH12+CH13+CH14+CH15+CH16+CH17)</f>
        <v>7593218</v>
      </c>
      <c r="CI18" s="94">
        <f t="shared" si="17"/>
        <v>8255000</v>
      </c>
      <c r="CJ18" s="235">
        <v>8255000</v>
      </c>
      <c r="CK18" s="229">
        <f t="shared" si="17"/>
        <v>91705000</v>
      </c>
      <c r="CL18" s="94">
        <f>SUM(CL12+CL13+CL14+CL15+CL16+CL17)</f>
        <v>99989485</v>
      </c>
      <c r="CM18" s="257" t="s">
        <v>173</v>
      </c>
      <c r="CN18" s="257"/>
      <c r="CO18" s="94">
        <f t="shared" ref="CO18:CS18" si="18">SUM(CO12:CO16)</f>
        <v>5828000</v>
      </c>
      <c r="CP18" s="94">
        <f>SUM(CP12+CP13+CP14+CP15+CP16+CP17)</f>
        <v>6308581</v>
      </c>
      <c r="CQ18" s="94">
        <f t="shared" si="18"/>
        <v>900000</v>
      </c>
      <c r="CR18" s="94">
        <v>900000</v>
      </c>
      <c r="CS18" s="94">
        <f t="shared" si="18"/>
        <v>800000</v>
      </c>
      <c r="CT18" s="235">
        <v>800000</v>
      </c>
      <c r="CU18" s="235">
        <v>500000</v>
      </c>
      <c r="CV18" s="235">
        <v>500000</v>
      </c>
      <c r="CW18" s="229">
        <f>SUM(CW12:CW17)</f>
        <v>8028000</v>
      </c>
      <c r="CX18" s="228">
        <f>SUM(CP18+CR18+CT18+CV18)</f>
        <v>8508581</v>
      </c>
      <c r="DE18" s="257" t="s">
        <v>173</v>
      </c>
      <c r="DF18" s="285"/>
      <c r="DG18" s="54">
        <v>380483293</v>
      </c>
      <c r="DH18" s="55">
        <f>SUM(L18+BI18+BT18+CL18+CX18)</f>
        <v>548793365</v>
      </c>
      <c r="DI18" s="6"/>
    </row>
    <row r="19" spans="1:124" ht="25.5" customHeight="1" thickBot="1" x14ac:dyDescent="0.25">
      <c r="A19" s="280" t="s">
        <v>174</v>
      </c>
      <c r="B19" s="280"/>
      <c r="C19" s="4">
        <v>17</v>
      </c>
      <c r="D19" s="4">
        <v>17</v>
      </c>
      <c r="E19" s="280" t="s">
        <v>174</v>
      </c>
      <c r="F19" s="280"/>
      <c r="G19" s="53"/>
      <c r="H19" s="53"/>
      <c r="I19" s="64">
        <v>9</v>
      </c>
      <c r="J19" s="64"/>
      <c r="K19" s="54">
        <f t="shared" si="4"/>
        <v>26</v>
      </c>
      <c r="L19" s="55">
        <f t="shared" si="5"/>
        <v>17</v>
      </c>
      <c r="M19" s="56"/>
      <c r="N19" s="56"/>
      <c r="O19" s="68"/>
      <c r="P19" s="281" t="s">
        <v>174</v>
      </c>
      <c r="Q19" s="282"/>
      <c r="R19" s="4">
        <v>3</v>
      </c>
      <c r="S19" s="4">
        <v>3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280" t="s">
        <v>174</v>
      </c>
      <c r="AE19" s="280"/>
      <c r="AF19" s="181"/>
      <c r="AG19" s="181"/>
      <c r="AH19" s="181"/>
      <c r="AI19" s="181"/>
      <c r="AJ19" s="181"/>
      <c r="AK19" s="181">
        <v>7</v>
      </c>
      <c r="AL19" s="181"/>
      <c r="AM19" s="181"/>
      <c r="AN19" s="181"/>
      <c r="AO19" s="181"/>
      <c r="AP19" s="181"/>
      <c r="AQ19" s="94">
        <v>104</v>
      </c>
      <c r="AR19" s="181"/>
      <c r="AS19" s="181"/>
      <c r="AT19" s="280" t="s">
        <v>174</v>
      </c>
      <c r="AU19" s="280"/>
      <c r="AV19" s="181"/>
      <c r="AW19" s="181"/>
      <c r="AX19" s="87"/>
      <c r="AY19" s="87"/>
      <c r="AZ19" s="87"/>
      <c r="BA19" s="87"/>
      <c r="BB19" s="87"/>
      <c r="BC19" s="236"/>
      <c r="BD19" s="87"/>
      <c r="BE19" s="181"/>
      <c r="BF19" s="226"/>
      <c r="BG19" s="226"/>
      <c r="BH19" s="237">
        <f>SUM(R19+T19+V19+X19+Z19+AB19+AF19+AH19+AJ19+AL19+AN19+AP19+AR19+AV19+AX19+AZ19)</f>
        <v>3</v>
      </c>
      <c r="BI19" s="238">
        <v>114</v>
      </c>
      <c r="BJ19" s="58"/>
      <c r="BK19" s="58"/>
      <c r="BL19" s="58"/>
      <c r="BM19" s="280" t="s">
        <v>174</v>
      </c>
      <c r="BN19" s="280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280" t="s">
        <v>174</v>
      </c>
      <c r="BZ19" s="280"/>
      <c r="CA19" s="7">
        <v>14</v>
      </c>
      <c r="CB19" s="7">
        <v>14</v>
      </c>
      <c r="CC19" s="7">
        <v>2</v>
      </c>
      <c r="CD19" s="7">
        <v>2</v>
      </c>
      <c r="CE19" s="7">
        <v>3</v>
      </c>
      <c r="CF19" s="7">
        <v>3</v>
      </c>
      <c r="CG19" s="7">
        <v>3</v>
      </c>
      <c r="CH19" s="7">
        <v>3</v>
      </c>
      <c r="CI19" s="10"/>
      <c r="CJ19" s="43"/>
      <c r="CK19" s="66">
        <f>CA19+CC19+CE19+CG19</f>
        <v>22</v>
      </c>
      <c r="CL19" s="113">
        <v>22</v>
      </c>
      <c r="CM19" s="280" t="s">
        <v>174</v>
      </c>
      <c r="CN19" s="280"/>
      <c r="CO19" s="4">
        <v>2</v>
      </c>
      <c r="CP19" s="4">
        <v>2</v>
      </c>
      <c r="CQ19" s="9"/>
      <c r="CR19" s="9"/>
      <c r="CS19" s="9"/>
      <c r="CT19" s="53"/>
      <c r="CU19" s="53"/>
      <c r="CV19" s="53"/>
      <c r="CW19" s="66">
        <f>CO19+CQ19+CS19</f>
        <v>2</v>
      </c>
      <c r="CX19" s="67">
        <v>2</v>
      </c>
      <c r="DE19" s="280" t="s">
        <v>174</v>
      </c>
      <c r="DF19" s="281"/>
      <c r="DG19" s="54">
        <f>SUM(K19,BH19,BS19,CK19,CW19)</f>
        <v>67</v>
      </c>
      <c r="DH19" s="55">
        <v>173</v>
      </c>
    </row>
    <row r="20" spans="1:124" x14ac:dyDescent="0.2">
      <c r="A20" s="200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4" x14ac:dyDescent="0.2">
      <c r="A21" s="200"/>
      <c r="B21" s="6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CQ21" s="200"/>
      <c r="DB21" s="259"/>
      <c r="DC21" s="259"/>
      <c r="DD21" s="259"/>
      <c r="DE21" s="259"/>
      <c r="DF21" s="259"/>
      <c r="DG21" s="259"/>
      <c r="DH21" s="259"/>
      <c r="DI21" s="259"/>
      <c r="DJ21" s="259"/>
      <c r="DQ21" s="200"/>
      <c r="DR21" s="200"/>
      <c r="DS21" s="200"/>
      <c r="DT21" s="200"/>
    </row>
    <row r="22" spans="1:124" x14ac:dyDescent="0.2">
      <c r="A22" s="259"/>
      <c r="B22" s="260"/>
      <c r="C22" s="260"/>
      <c r="D22" s="260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00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00"/>
      <c r="BX22" s="200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DS22" s="6"/>
    </row>
    <row r="23" spans="1:124" x14ac:dyDescent="0.2">
      <c r="A23" s="200"/>
      <c r="B23" s="69"/>
    </row>
    <row r="24" spans="1:124" x14ac:dyDescent="0.2">
      <c r="A24" s="200"/>
      <c r="B24" s="69"/>
      <c r="BU24" s="6"/>
    </row>
    <row r="25" spans="1:124" x14ac:dyDescent="0.2">
      <c r="A25" s="200"/>
      <c r="B25" s="69"/>
      <c r="DS25" s="6"/>
    </row>
    <row r="26" spans="1:124" x14ac:dyDescent="0.2">
      <c r="A26" s="200"/>
      <c r="BH26" s="6"/>
      <c r="BI26" s="128" t="s">
        <v>370</v>
      </c>
    </row>
    <row r="27" spans="1:124" x14ac:dyDescent="0.2">
      <c r="A27" s="200"/>
    </row>
    <row r="28" spans="1:124" x14ac:dyDescent="0.2">
      <c r="A28" s="200"/>
    </row>
    <row r="29" spans="1:124" x14ac:dyDescent="0.2">
      <c r="A29" s="200"/>
    </row>
    <row r="30" spans="1:124" x14ac:dyDescent="0.2">
      <c r="A30" s="200"/>
    </row>
    <row r="31" spans="1:124" x14ac:dyDescent="0.2">
      <c r="A31" s="200"/>
    </row>
    <row r="32" spans="1:124" x14ac:dyDescent="0.2">
      <c r="A32" s="200"/>
      <c r="BJ32" t="s">
        <v>370</v>
      </c>
    </row>
  </sheetData>
  <mergeCells count="114"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I5:CJ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Q5:CR5"/>
    <mergeCell ref="CS5:CT5"/>
    <mergeCell ref="CU5:CV5"/>
    <mergeCell ref="CW5:CX5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M15:CM16"/>
    <mergeCell ref="DE15:DE16"/>
    <mergeCell ref="A12:B12"/>
    <mergeCell ref="E12:F12"/>
    <mergeCell ref="O12:Q12"/>
    <mergeCell ref="AD12:AE12"/>
    <mergeCell ref="AT12:AU12"/>
    <mergeCell ref="BM12:BN12"/>
    <mergeCell ref="BY12:BZ12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DE18:DF18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1/2016. (II. 12.) önkormányzati rendelethez (egységes szerkezetben az időközi módosításokat tartalmazó 7/2016. (IX. 23.) és 6/2017. (V. 25.) önkormányzati rendelettel)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321" t="s">
        <v>373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370</v>
      </c>
      <c r="J5" s="2" t="s">
        <v>111</v>
      </c>
    </row>
    <row r="6" spans="1:10" ht="12.75" customHeight="1" x14ac:dyDescent="0.2">
      <c r="A6" s="290" t="s">
        <v>112</v>
      </c>
      <c r="B6" s="323" t="s">
        <v>113</v>
      </c>
      <c r="C6" s="296" t="s">
        <v>346</v>
      </c>
      <c r="D6" s="322"/>
      <c r="E6" s="296" t="s">
        <v>347</v>
      </c>
      <c r="F6" s="322"/>
      <c r="G6" s="257" t="s">
        <v>3</v>
      </c>
      <c r="H6" s="257"/>
      <c r="I6" s="257"/>
      <c r="J6" s="323" t="s">
        <v>114</v>
      </c>
    </row>
    <row r="7" spans="1:10" ht="25.5" x14ac:dyDescent="0.2">
      <c r="A7" s="290"/>
      <c r="B7" s="323"/>
      <c r="C7" s="122" t="s">
        <v>4</v>
      </c>
      <c r="D7" s="122" t="s">
        <v>40</v>
      </c>
      <c r="E7" s="122" t="s">
        <v>4</v>
      </c>
      <c r="F7" s="122" t="s">
        <v>40</v>
      </c>
      <c r="G7" s="114" t="s">
        <v>4</v>
      </c>
      <c r="H7" s="114" t="s">
        <v>40</v>
      </c>
      <c r="I7" s="114" t="s">
        <v>5</v>
      </c>
      <c r="J7" s="323"/>
    </row>
    <row r="8" spans="1:10" ht="39.950000000000003" customHeight="1" x14ac:dyDescent="0.2">
      <c r="A8" s="18" t="s">
        <v>41</v>
      </c>
      <c r="B8" s="13" t="s">
        <v>115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179</v>
      </c>
    </row>
    <row r="9" spans="1:10" ht="39.950000000000003" customHeight="1" x14ac:dyDescent="0.2">
      <c r="A9" s="18" t="s">
        <v>42</v>
      </c>
      <c r="B9" s="13" t="s">
        <v>115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358</v>
      </c>
    </row>
    <row r="10" spans="1:10" ht="37.5" customHeight="1" x14ac:dyDescent="0.2">
      <c r="A10" s="18" t="s">
        <v>43</v>
      </c>
      <c r="B10" s="13" t="s">
        <v>127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177</v>
      </c>
    </row>
    <row r="11" spans="1:10" ht="37.5" customHeight="1" x14ac:dyDescent="0.2">
      <c r="A11" s="18" t="s">
        <v>48</v>
      </c>
      <c r="B11" s="13" t="s">
        <v>115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178</v>
      </c>
    </row>
    <row r="12" spans="1:10" ht="37.5" customHeight="1" x14ac:dyDescent="0.2">
      <c r="A12" s="18" t="s">
        <v>59</v>
      </c>
      <c r="B12" s="13" t="s">
        <v>115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180</v>
      </c>
    </row>
    <row r="13" spans="1:10" ht="37.5" customHeight="1" x14ac:dyDescent="0.2">
      <c r="A13" s="18" t="s">
        <v>61</v>
      </c>
      <c r="B13" s="13" t="s">
        <v>115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181</v>
      </c>
    </row>
    <row r="14" spans="1:10" ht="37.5" customHeight="1" x14ac:dyDescent="0.2">
      <c r="A14" s="117" t="s">
        <v>98</v>
      </c>
      <c r="B14" s="119" t="s">
        <v>359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362</v>
      </c>
    </row>
    <row r="15" spans="1:10" ht="37.5" customHeight="1" x14ac:dyDescent="0.2">
      <c r="A15" s="117" t="s">
        <v>100</v>
      </c>
      <c r="B15" s="119" t="s">
        <v>359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363</v>
      </c>
    </row>
    <row r="16" spans="1:10" ht="37.5" customHeight="1" x14ac:dyDescent="0.2">
      <c r="A16" s="117" t="s">
        <v>170</v>
      </c>
      <c r="B16" s="13" t="s">
        <v>127</v>
      </c>
      <c r="C16" s="120"/>
      <c r="D16" s="108"/>
      <c r="E16" s="9"/>
      <c r="F16" s="9"/>
      <c r="G16" s="9"/>
      <c r="H16" s="9"/>
      <c r="I16" s="9">
        <v>84</v>
      </c>
      <c r="J16" s="121" t="s">
        <v>368</v>
      </c>
    </row>
    <row r="17" spans="1:10" ht="25.5" customHeight="1" x14ac:dyDescent="0.25">
      <c r="A17" s="18"/>
      <c r="B17" s="27" t="s">
        <v>116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zoomScaleNormal="100" workbookViewId="0">
      <selection activeCell="D19" sqref="D19"/>
    </sheetView>
  </sheetViews>
  <sheetFormatPr defaultRowHeight="12.75" x14ac:dyDescent="0.2"/>
  <cols>
    <col min="1" max="1" width="5.28515625" customWidth="1"/>
    <col min="2" max="2" width="20.5703125" customWidth="1"/>
    <col min="3" max="3" width="11.5703125" customWidth="1"/>
    <col min="4" max="4" width="11" customWidth="1"/>
    <col min="6" max="6" width="13.42578125" customWidth="1"/>
  </cols>
  <sheetData>
    <row r="1" spans="1:7" x14ac:dyDescent="0.2">
      <c r="A1" s="258" t="s">
        <v>563</v>
      </c>
      <c r="B1" s="258"/>
      <c r="C1" s="258"/>
      <c r="D1" s="258"/>
      <c r="E1" s="258"/>
      <c r="F1" s="258"/>
    </row>
    <row r="2" spans="1:7" x14ac:dyDescent="0.2">
      <c r="A2" s="25"/>
      <c r="B2" s="25"/>
      <c r="D2" s="25"/>
    </row>
    <row r="5" spans="1:7" x14ac:dyDescent="0.2">
      <c r="D5" s="225"/>
      <c r="E5" s="312" t="s">
        <v>407</v>
      </c>
      <c r="F5" s="313"/>
    </row>
    <row r="6" spans="1:7" x14ac:dyDescent="0.2">
      <c r="A6" s="290" t="s">
        <v>112</v>
      </c>
      <c r="B6" s="323" t="s">
        <v>113</v>
      </c>
      <c r="C6" s="285" t="s">
        <v>3</v>
      </c>
      <c r="D6" s="294"/>
      <c r="E6" s="314" t="s">
        <v>114</v>
      </c>
      <c r="F6" s="330"/>
    </row>
    <row r="7" spans="1:7" x14ac:dyDescent="0.2">
      <c r="A7" s="290"/>
      <c r="B7" s="323"/>
      <c r="C7" s="198" t="s">
        <v>4</v>
      </c>
      <c r="D7" s="203" t="s">
        <v>40</v>
      </c>
      <c r="E7" s="283"/>
      <c r="F7" s="331"/>
    </row>
    <row r="8" spans="1:7" ht="39.75" customHeight="1" x14ac:dyDescent="0.2">
      <c r="A8" s="206" t="s">
        <v>41</v>
      </c>
      <c r="B8" s="13" t="s">
        <v>115</v>
      </c>
      <c r="C8" s="9">
        <v>2000000</v>
      </c>
      <c r="D8" s="9">
        <v>2000000</v>
      </c>
      <c r="E8" s="324" t="s">
        <v>398</v>
      </c>
      <c r="F8" s="325"/>
      <c r="G8" t="s">
        <v>370</v>
      </c>
    </row>
    <row r="9" spans="1:7" ht="39.75" customHeight="1" x14ac:dyDescent="0.2">
      <c r="A9" s="206" t="s">
        <v>42</v>
      </c>
      <c r="B9" s="13" t="s">
        <v>115</v>
      </c>
      <c r="C9" s="9">
        <v>1000000</v>
      </c>
      <c r="D9" s="9">
        <v>1000000</v>
      </c>
      <c r="E9" s="326" t="s">
        <v>543</v>
      </c>
      <c r="F9" s="327"/>
    </row>
    <row r="10" spans="1:7" ht="39.75" customHeight="1" x14ac:dyDescent="0.2">
      <c r="A10" s="206" t="s">
        <v>43</v>
      </c>
      <c r="B10" s="13" t="s">
        <v>517</v>
      </c>
      <c r="C10" s="9">
        <v>600000</v>
      </c>
      <c r="D10" s="9">
        <v>600000</v>
      </c>
      <c r="E10" s="326" t="s">
        <v>544</v>
      </c>
      <c r="F10" s="327"/>
    </row>
    <row r="11" spans="1:7" ht="39.75" customHeight="1" x14ac:dyDescent="0.2">
      <c r="A11" s="117" t="s">
        <v>48</v>
      </c>
      <c r="B11" s="121" t="s">
        <v>517</v>
      </c>
      <c r="C11" s="9"/>
      <c r="D11" s="9">
        <v>240000</v>
      </c>
      <c r="E11" s="326" t="s">
        <v>566</v>
      </c>
      <c r="F11" s="329"/>
    </row>
    <row r="12" spans="1:7" ht="39.75" customHeight="1" x14ac:dyDescent="0.2">
      <c r="A12" s="117" t="s">
        <v>59</v>
      </c>
      <c r="B12" s="13" t="s">
        <v>155</v>
      </c>
      <c r="C12" s="9">
        <v>180000</v>
      </c>
      <c r="D12" s="9">
        <v>180000</v>
      </c>
      <c r="E12" s="326" t="s">
        <v>545</v>
      </c>
      <c r="F12" s="329"/>
    </row>
    <row r="13" spans="1:7" ht="39.75" customHeight="1" x14ac:dyDescent="0.2">
      <c r="A13" s="117" t="s">
        <v>61</v>
      </c>
      <c r="B13" s="13" t="s">
        <v>546</v>
      </c>
      <c r="C13" s="9"/>
      <c r="D13" s="9">
        <v>298166</v>
      </c>
      <c r="E13" s="326" t="s">
        <v>564</v>
      </c>
      <c r="F13" s="329"/>
    </row>
    <row r="14" spans="1:7" ht="39.75" customHeight="1" x14ac:dyDescent="0.2">
      <c r="A14" s="117" t="s">
        <v>98</v>
      </c>
      <c r="B14" s="121" t="s">
        <v>546</v>
      </c>
      <c r="C14" s="9"/>
      <c r="D14" s="9">
        <v>430980</v>
      </c>
      <c r="E14" s="326" t="s">
        <v>565</v>
      </c>
      <c r="F14" s="329"/>
    </row>
    <row r="15" spans="1:7" ht="39.75" customHeight="1" x14ac:dyDescent="0.2">
      <c r="A15" s="117" t="s">
        <v>100</v>
      </c>
      <c r="B15" s="121" t="s">
        <v>567</v>
      </c>
      <c r="C15" s="9"/>
      <c r="D15" s="9">
        <v>283000</v>
      </c>
      <c r="E15" s="326" t="s">
        <v>568</v>
      </c>
      <c r="F15" s="329"/>
    </row>
    <row r="16" spans="1:7" ht="39.75" customHeight="1" x14ac:dyDescent="0.2">
      <c r="A16" s="117" t="s">
        <v>170</v>
      </c>
      <c r="B16" s="13" t="s">
        <v>547</v>
      </c>
      <c r="C16" s="9"/>
      <c r="D16" s="9">
        <v>9867149</v>
      </c>
      <c r="E16" s="326" t="s">
        <v>548</v>
      </c>
      <c r="F16" s="327"/>
    </row>
    <row r="17" spans="1:6" ht="25.5" customHeight="1" x14ac:dyDescent="0.25">
      <c r="A17" s="10"/>
      <c r="B17" s="239" t="s">
        <v>126</v>
      </c>
      <c r="C17" s="4">
        <f>SUM(C8:C16)</f>
        <v>3780000</v>
      </c>
      <c r="D17" s="4">
        <f>SUM(D8:D16)</f>
        <v>14899295</v>
      </c>
      <c r="E17" s="328"/>
      <c r="F17" s="327"/>
    </row>
    <row r="18" spans="1:6" x14ac:dyDescent="0.2">
      <c r="C18" s="6"/>
    </row>
    <row r="19" spans="1:6" x14ac:dyDescent="0.2">
      <c r="C19" s="6"/>
    </row>
    <row r="20" spans="1:6" x14ac:dyDescent="0.2">
      <c r="C20" s="6"/>
    </row>
    <row r="21" spans="1:6" x14ac:dyDescent="0.2">
      <c r="C21" s="6"/>
    </row>
    <row r="22" spans="1:6" x14ac:dyDescent="0.2">
      <c r="C22" s="6"/>
    </row>
  </sheetData>
  <mergeCells count="16">
    <mergeCell ref="A1:F1"/>
    <mergeCell ref="E5:F5"/>
    <mergeCell ref="A6:A7"/>
    <mergeCell ref="B6:B7"/>
    <mergeCell ref="C6:D6"/>
    <mergeCell ref="E6:F7"/>
    <mergeCell ref="E8:F8"/>
    <mergeCell ref="E9:F9"/>
    <mergeCell ref="E10:F10"/>
    <mergeCell ref="E16:F16"/>
    <mergeCell ref="E17:F17"/>
    <mergeCell ref="E13:F13"/>
    <mergeCell ref="E12:F12"/>
    <mergeCell ref="E14:F14"/>
    <mergeCell ref="E11:F11"/>
    <mergeCell ref="E15:F1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&amp;L3. melléklet az 1/2016. (II. 12.) önkormányzati rendelethez (egységes szerkezeten az időközi módosításokat tartalmazó 7/2016. (IX. 23.) és 6/2017. (V. 25.) önkormányzati rendelettel)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Layout" zoomScale="89" zoomScaleNormal="100" zoomScalePageLayoutView="89" workbookViewId="0">
      <selection activeCell="E30" sqref="E30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34" t="s">
        <v>569</v>
      </c>
      <c r="B1" s="334"/>
      <c r="C1" s="334"/>
      <c r="D1" s="334"/>
      <c r="E1" s="334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12" t="s">
        <v>407</v>
      </c>
      <c r="D5" s="313"/>
    </row>
    <row r="6" spans="1:5" x14ac:dyDescent="0.2">
      <c r="A6" s="335" t="s">
        <v>2</v>
      </c>
      <c r="B6" s="336"/>
      <c r="C6" s="285" t="s">
        <v>3</v>
      </c>
      <c r="D6" s="294"/>
    </row>
    <row r="7" spans="1:5" x14ac:dyDescent="0.2">
      <c r="A7" s="337"/>
      <c r="B7" s="338"/>
      <c r="C7" s="205" t="s">
        <v>39</v>
      </c>
      <c r="D7" s="7" t="s">
        <v>40</v>
      </c>
    </row>
    <row r="8" spans="1:5" ht="18" customHeight="1" x14ac:dyDescent="0.2">
      <c r="A8" s="339" t="s">
        <v>117</v>
      </c>
      <c r="B8" s="340"/>
      <c r="C8" s="4">
        <f>SUM(C9:C13)</f>
        <v>5550000</v>
      </c>
      <c r="D8" s="4">
        <f>SUM(D9:D13)</f>
        <v>6250000</v>
      </c>
    </row>
    <row r="9" spans="1:5" ht="18" customHeight="1" x14ac:dyDescent="0.2">
      <c r="A9" s="72"/>
      <c r="B9" s="137" t="s">
        <v>387</v>
      </c>
      <c r="C9" s="123">
        <v>100000</v>
      </c>
      <c r="D9" s="123">
        <v>100000</v>
      </c>
    </row>
    <row r="10" spans="1:5" ht="18" customHeight="1" x14ac:dyDescent="0.2">
      <c r="A10" s="29"/>
      <c r="B10" s="10" t="s">
        <v>118</v>
      </c>
      <c r="C10" s="9">
        <v>4200000</v>
      </c>
      <c r="D10" s="9">
        <v>4700000</v>
      </c>
    </row>
    <row r="11" spans="1:5" ht="18" customHeight="1" x14ac:dyDescent="0.2">
      <c r="A11" s="29"/>
      <c r="B11" s="10" t="s">
        <v>119</v>
      </c>
      <c r="C11" s="9">
        <v>250000</v>
      </c>
      <c r="D11" s="9">
        <v>250000</v>
      </c>
    </row>
    <row r="12" spans="1:5" ht="18" customHeight="1" x14ac:dyDescent="0.2">
      <c r="A12" s="29"/>
      <c r="B12" s="10" t="s">
        <v>399</v>
      </c>
      <c r="C12" s="9">
        <v>100000</v>
      </c>
      <c r="D12" s="9">
        <v>100000</v>
      </c>
    </row>
    <row r="13" spans="1:5" ht="18" customHeight="1" x14ac:dyDescent="0.2">
      <c r="A13" s="29"/>
      <c r="B13" s="10" t="s">
        <v>120</v>
      </c>
      <c r="C13" s="9">
        <v>900000</v>
      </c>
      <c r="D13" s="9">
        <v>1100000</v>
      </c>
    </row>
    <row r="14" spans="1:5" ht="18" customHeight="1" x14ac:dyDescent="0.2">
      <c r="A14" s="339" t="s">
        <v>121</v>
      </c>
      <c r="B14" s="340"/>
      <c r="C14" s="4">
        <f>SUM(C15:C33)</f>
        <v>27752000</v>
      </c>
      <c r="D14" s="4">
        <f>SUM(D15:D33)</f>
        <v>34102013</v>
      </c>
    </row>
    <row r="15" spans="1:5" ht="18" customHeight="1" x14ac:dyDescent="0.2">
      <c r="A15" s="30"/>
      <c r="B15" s="10" t="s">
        <v>122</v>
      </c>
      <c r="C15" s="9">
        <v>1600000</v>
      </c>
      <c r="D15" s="9">
        <v>1600000</v>
      </c>
    </row>
    <row r="16" spans="1:5" ht="18" customHeight="1" x14ac:dyDescent="0.2">
      <c r="A16" s="29"/>
      <c r="B16" s="116" t="s">
        <v>364</v>
      </c>
      <c r="C16" s="9">
        <v>400000</v>
      </c>
      <c r="D16" s="9">
        <v>400000</v>
      </c>
    </row>
    <row r="17" spans="1:4" ht="18" customHeight="1" x14ac:dyDescent="0.2">
      <c r="A17" s="29"/>
      <c r="B17" s="10" t="s">
        <v>123</v>
      </c>
      <c r="C17" s="9">
        <v>1000000</v>
      </c>
      <c r="D17" s="9">
        <v>1000000</v>
      </c>
    </row>
    <row r="18" spans="1:4" ht="18" customHeight="1" x14ac:dyDescent="0.2">
      <c r="A18" s="29"/>
      <c r="B18" s="116" t="s">
        <v>354</v>
      </c>
      <c r="C18" s="9">
        <v>3400000</v>
      </c>
      <c r="D18" s="9">
        <v>4844567</v>
      </c>
    </row>
    <row r="19" spans="1:4" ht="18" customHeight="1" x14ac:dyDescent="0.2">
      <c r="A19" s="29"/>
      <c r="B19" s="116" t="s">
        <v>400</v>
      </c>
      <c r="C19" s="9">
        <v>120000</v>
      </c>
      <c r="D19" s="9">
        <v>120000</v>
      </c>
    </row>
    <row r="20" spans="1:4" ht="18" customHeight="1" x14ac:dyDescent="0.2">
      <c r="A20" s="29"/>
      <c r="B20" s="10" t="s">
        <v>176</v>
      </c>
      <c r="C20" s="9">
        <v>400000</v>
      </c>
      <c r="D20" s="9">
        <v>400000</v>
      </c>
    </row>
    <row r="21" spans="1:4" ht="18" customHeight="1" x14ac:dyDescent="0.2">
      <c r="A21" s="29"/>
      <c r="B21" s="10" t="s">
        <v>175</v>
      </c>
      <c r="C21" s="9">
        <v>500000</v>
      </c>
      <c r="D21" s="9">
        <v>500000</v>
      </c>
    </row>
    <row r="22" spans="1:4" ht="31.5" customHeight="1" x14ac:dyDescent="0.2">
      <c r="A22" s="29"/>
      <c r="B22" s="13" t="s">
        <v>199</v>
      </c>
      <c r="C22" s="9">
        <v>10000000</v>
      </c>
      <c r="D22" s="9">
        <v>10000000</v>
      </c>
    </row>
    <row r="23" spans="1:4" ht="18" customHeight="1" x14ac:dyDescent="0.2">
      <c r="A23" s="29"/>
      <c r="B23" s="73" t="s">
        <v>124</v>
      </c>
      <c r="C23" s="9">
        <v>1232000</v>
      </c>
      <c r="D23" s="9">
        <v>1232000</v>
      </c>
    </row>
    <row r="24" spans="1:4" ht="18" customHeight="1" x14ac:dyDescent="0.2">
      <c r="A24" s="126"/>
      <c r="B24" s="73" t="s">
        <v>549</v>
      </c>
      <c r="C24" s="9"/>
      <c r="D24" s="9">
        <v>50000</v>
      </c>
    </row>
    <row r="25" spans="1:4" ht="18" customHeight="1" x14ac:dyDescent="0.2">
      <c r="A25" s="126"/>
      <c r="B25" s="73" t="s">
        <v>550</v>
      </c>
      <c r="C25" s="9" t="s">
        <v>370</v>
      </c>
      <c r="D25" s="9">
        <v>50000</v>
      </c>
    </row>
    <row r="26" spans="1:4" ht="18" customHeight="1" x14ac:dyDescent="0.2">
      <c r="A26" s="126"/>
      <c r="B26" s="242" t="s">
        <v>570</v>
      </c>
      <c r="C26" s="9"/>
      <c r="D26" s="9">
        <v>50000</v>
      </c>
    </row>
    <row r="27" spans="1:4" ht="18" customHeight="1" x14ac:dyDescent="0.2">
      <c r="A27" s="126"/>
      <c r="B27" s="242" t="s">
        <v>571</v>
      </c>
      <c r="C27" s="9"/>
      <c r="D27" s="9">
        <v>150000</v>
      </c>
    </row>
    <row r="28" spans="1:4" ht="18" customHeight="1" x14ac:dyDescent="0.2">
      <c r="A28" s="126"/>
      <c r="B28" s="242" t="s">
        <v>572</v>
      </c>
      <c r="C28" s="9"/>
      <c r="D28" s="9">
        <v>50000</v>
      </c>
    </row>
    <row r="29" spans="1:4" ht="18" customHeight="1" x14ac:dyDescent="0.2">
      <c r="A29" s="126"/>
      <c r="B29" s="73" t="s">
        <v>125</v>
      </c>
      <c r="C29" s="9">
        <v>9000000</v>
      </c>
      <c r="D29" s="9">
        <v>9000000</v>
      </c>
    </row>
    <row r="30" spans="1:4" ht="18" customHeight="1" x14ac:dyDescent="0.2">
      <c r="A30" s="29"/>
      <c r="B30" s="242" t="s">
        <v>573</v>
      </c>
      <c r="C30" s="9"/>
      <c r="D30" s="9">
        <v>4161654</v>
      </c>
    </row>
    <row r="31" spans="1:4" ht="18" customHeight="1" x14ac:dyDescent="0.2">
      <c r="A31" s="29"/>
      <c r="B31" s="242" t="s">
        <v>581</v>
      </c>
      <c r="C31" s="9"/>
      <c r="D31" s="9">
        <v>90000</v>
      </c>
    </row>
    <row r="32" spans="1:4" ht="18" customHeight="1" x14ac:dyDescent="0.2">
      <c r="A32" s="29"/>
      <c r="B32" s="242" t="s">
        <v>582</v>
      </c>
      <c r="C32" s="9"/>
      <c r="D32" s="9">
        <v>303792</v>
      </c>
    </row>
    <row r="33" spans="1:4" ht="18" customHeight="1" x14ac:dyDescent="0.2">
      <c r="A33" s="29"/>
      <c r="B33" s="73" t="s">
        <v>369</v>
      </c>
      <c r="C33" s="9">
        <v>100000</v>
      </c>
      <c r="D33" s="9">
        <v>100000</v>
      </c>
    </row>
    <row r="34" spans="1:4" ht="18" customHeight="1" x14ac:dyDescent="0.25">
      <c r="A34" s="332" t="s">
        <v>126</v>
      </c>
      <c r="B34" s="333"/>
      <c r="C34" s="4">
        <f>C8+C14</f>
        <v>33302000</v>
      </c>
      <c r="D34" s="4">
        <f>D8+D14</f>
        <v>40352013</v>
      </c>
    </row>
  </sheetData>
  <mergeCells count="7">
    <mergeCell ref="A34:B34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&amp;L4. melléklet az 1/2016. (II. 12.) önkormányzati rendelethez (egységes szerkezetben az időközi módosításokat tartalmazó 7/2016. (IX. 23.) és 6/2017.(V. 25.) önkormányzati rendelettel)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Layout" zoomScaleNormal="100" workbookViewId="0">
      <selection activeCell="D20" sqref="D20"/>
    </sheetView>
  </sheetViews>
  <sheetFormatPr defaultRowHeight="12.75" x14ac:dyDescent="0.2"/>
  <cols>
    <col min="1" max="1" width="10.42578125" customWidth="1"/>
    <col min="2" max="2" width="29.140625" customWidth="1"/>
    <col min="3" max="3" width="10.5703125" customWidth="1"/>
  </cols>
  <sheetData>
    <row r="1" spans="1:6" ht="15.75" x14ac:dyDescent="0.25">
      <c r="A1" s="344" t="s">
        <v>128</v>
      </c>
      <c r="B1" s="344"/>
      <c r="C1" s="344"/>
      <c r="D1" s="344"/>
      <c r="E1" s="344"/>
      <c r="F1" s="344"/>
    </row>
    <row r="2" spans="1:6" x14ac:dyDescent="0.2">
      <c r="A2" s="343" t="s">
        <v>580</v>
      </c>
      <c r="B2" s="343"/>
      <c r="C2" s="343"/>
      <c r="D2" s="343"/>
      <c r="E2" s="343"/>
      <c r="F2" s="343"/>
    </row>
    <row r="5" spans="1:6" x14ac:dyDescent="0.2">
      <c r="D5" s="312" t="s">
        <v>574</v>
      </c>
      <c r="E5" s="313"/>
      <c r="F5" s="313"/>
    </row>
    <row r="6" spans="1:6" ht="12.75" customHeight="1" x14ac:dyDescent="0.2">
      <c r="A6" s="345"/>
      <c r="B6" s="288" t="s">
        <v>201</v>
      </c>
      <c r="C6" s="285" t="s">
        <v>3</v>
      </c>
      <c r="D6" s="264"/>
      <c r="E6" s="264"/>
      <c r="F6" s="294"/>
    </row>
    <row r="7" spans="1:6" x14ac:dyDescent="0.2">
      <c r="A7" s="346"/>
      <c r="B7" s="288"/>
      <c r="C7" s="268" t="s">
        <v>39</v>
      </c>
      <c r="D7" s="269"/>
      <c r="E7" s="285" t="s">
        <v>40</v>
      </c>
      <c r="F7" s="294"/>
    </row>
    <row r="8" spans="1:6" ht="21" customHeight="1" x14ac:dyDescent="0.2">
      <c r="A8" s="109"/>
      <c r="B8" s="31" t="s">
        <v>145</v>
      </c>
      <c r="C8" s="328">
        <v>5000000</v>
      </c>
      <c r="D8" s="327"/>
      <c r="E8" s="328">
        <v>5180000</v>
      </c>
      <c r="F8" s="327"/>
    </row>
    <row r="9" spans="1:6" ht="21" customHeight="1" x14ac:dyDescent="0.2">
      <c r="A9" s="109"/>
      <c r="B9" s="240" t="s">
        <v>146</v>
      </c>
      <c r="C9" s="328">
        <v>1000000</v>
      </c>
      <c r="D9" s="327"/>
      <c r="E9" s="328">
        <v>1000000</v>
      </c>
      <c r="F9" s="327"/>
    </row>
    <row r="10" spans="1:6" ht="21" customHeight="1" x14ac:dyDescent="0.2">
      <c r="A10" s="109"/>
      <c r="B10" s="240" t="s">
        <v>575</v>
      </c>
      <c r="C10" s="328"/>
      <c r="D10" s="327"/>
      <c r="E10" s="328">
        <v>3195800</v>
      </c>
      <c r="F10" s="327"/>
    </row>
    <row r="11" spans="1:6" ht="21" customHeight="1" x14ac:dyDescent="0.2">
      <c r="A11" s="109"/>
      <c r="B11" s="240" t="s">
        <v>577</v>
      </c>
      <c r="C11" s="328"/>
      <c r="D11" s="327"/>
      <c r="E11" s="328">
        <v>2095000</v>
      </c>
      <c r="F11" s="327"/>
    </row>
    <row r="12" spans="1:6" ht="21" customHeight="1" x14ac:dyDescent="0.2">
      <c r="A12" s="109"/>
      <c r="B12" s="240" t="s">
        <v>578</v>
      </c>
      <c r="C12" s="328"/>
      <c r="D12" s="327"/>
      <c r="E12" s="328">
        <v>411462</v>
      </c>
      <c r="F12" s="327"/>
    </row>
    <row r="13" spans="1:6" ht="21.75" customHeight="1" x14ac:dyDescent="0.2">
      <c r="A13" s="109"/>
      <c r="B13" s="240" t="s">
        <v>576</v>
      </c>
      <c r="C13" s="328"/>
      <c r="D13" s="327"/>
      <c r="E13" s="328">
        <v>4338320</v>
      </c>
      <c r="F13" s="327"/>
    </row>
    <row r="14" spans="1:6" ht="23.25" customHeight="1" x14ac:dyDescent="0.25">
      <c r="A14" s="139"/>
      <c r="B14" s="83" t="s">
        <v>202</v>
      </c>
      <c r="C14" s="341">
        <f>SUM(C8:C13)</f>
        <v>6000000</v>
      </c>
      <c r="D14" s="342"/>
      <c r="E14" s="341">
        <v>16220582</v>
      </c>
      <c r="F14" s="342"/>
    </row>
    <row r="15" spans="1:6" x14ac:dyDescent="0.2">
      <c r="B15" s="32"/>
      <c r="C15" s="6"/>
    </row>
    <row r="16" spans="1:6" x14ac:dyDescent="0.2">
      <c r="B16" s="32"/>
      <c r="C16" s="6"/>
    </row>
    <row r="17" spans="2:3" x14ac:dyDescent="0.2">
      <c r="B17" s="32"/>
      <c r="C17" s="6"/>
    </row>
    <row r="18" spans="2:3" x14ac:dyDescent="0.2">
      <c r="B18" s="32"/>
      <c r="C18" s="6"/>
    </row>
    <row r="19" spans="2:3" x14ac:dyDescent="0.2">
      <c r="B19" s="32"/>
      <c r="C19" s="6"/>
    </row>
    <row r="20" spans="2:3" x14ac:dyDescent="0.2">
      <c r="C20" s="6"/>
    </row>
    <row r="21" spans="2:3" x14ac:dyDescent="0.2">
      <c r="C21" s="6"/>
    </row>
    <row r="22" spans="2:3" x14ac:dyDescent="0.2">
      <c r="C22" s="6"/>
    </row>
    <row r="23" spans="2:3" x14ac:dyDescent="0.2">
      <c r="C23" s="6"/>
    </row>
    <row r="24" spans="2:3" x14ac:dyDescent="0.2">
      <c r="C24" s="6"/>
    </row>
    <row r="25" spans="2:3" x14ac:dyDescent="0.2">
      <c r="C25" s="6"/>
    </row>
    <row r="26" spans="2:3" x14ac:dyDescent="0.2">
      <c r="C26" s="6"/>
    </row>
    <row r="27" spans="2:3" x14ac:dyDescent="0.2">
      <c r="C27" s="6"/>
    </row>
    <row r="28" spans="2:3" x14ac:dyDescent="0.2">
      <c r="C28" s="6"/>
    </row>
    <row r="29" spans="2:3" x14ac:dyDescent="0.2">
      <c r="C29" s="6"/>
    </row>
    <row r="30" spans="2:3" x14ac:dyDescent="0.2">
      <c r="C30" s="6"/>
    </row>
  </sheetData>
  <mergeCells count="22">
    <mergeCell ref="D5:F5"/>
    <mergeCell ref="A2:F2"/>
    <mergeCell ref="A1:F1"/>
    <mergeCell ref="A6:A7"/>
    <mergeCell ref="B6:B7"/>
    <mergeCell ref="C6:F6"/>
    <mergeCell ref="C7:D7"/>
    <mergeCell ref="E7:F7"/>
    <mergeCell ref="C8:D8"/>
    <mergeCell ref="C13:D13"/>
    <mergeCell ref="C14:D14"/>
    <mergeCell ref="E8:F8"/>
    <mergeCell ref="E13:F13"/>
    <mergeCell ref="E14:F14"/>
    <mergeCell ref="C9:D9"/>
    <mergeCell ref="C10:D10"/>
    <mergeCell ref="E9:F9"/>
    <mergeCell ref="E10:F10"/>
    <mergeCell ref="C11:D11"/>
    <mergeCell ref="E11:F11"/>
    <mergeCell ref="C12:D12"/>
    <mergeCell ref="E12:F1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&amp;L5. melléklet az 1/2016. (II. 12.) önkormányzati rendelethez (egységes szerkezetben az időközi módosításokat tartalmazó 7/2016. (IX. 23.) és 6/2017. (V. 25.) önkormányzati rendelettel)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374</v>
      </c>
      <c r="B1" s="25"/>
      <c r="C1" s="25"/>
      <c r="D1" s="25"/>
      <c r="E1" s="25"/>
      <c r="F1" s="25"/>
    </row>
    <row r="2" spans="1:10" ht="15.75" x14ac:dyDescent="0.25">
      <c r="A2" s="321" t="s">
        <v>375</v>
      </c>
      <c r="B2" s="321"/>
      <c r="C2" s="321"/>
      <c r="D2" s="321"/>
      <c r="E2" s="321"/>
      <c r="F2" s="25"/>
    </row>
    <row r="5" spans="1:10" x14ac:dyDescent="0.2">
      <c r="F5" s="2" t="s">
        <v>200</v>
      </c>
    </row>
    <row r="6" spans="1:10" x14ac:dyDescent="0.2">
      <c r="A6" s="288" t="s">
        <v>2</v>
      </c>
      <c r="B6" s="288"/>
      <c r="C6" s="257" t="s">
        <v>3</v>
      </c>
      <c r="D6" s="257"/>
      <c r="E6" s="257"/>
      <c r="F6" s="257"/>
    </row>
    <row r="7" spans="1:10" ht="33.75" x14ac:dyDescent="0.2">
      <c r="A7" s="288"/>
      <c r="B7" s="288"/>
      <c r="C7" s="26" t="s">
        <v>39</v>
      </c>
      <c r="D7" s="26" t="s">
        <v>40</v>
      </c>
      <c r="E7" s="26" t="s">
        <v>5</v>
      </c>
      <c r="F7" s="17" t="s">
        <v>6</v>
      </c>
    </row>
    <row r="8" spans="1:10" ht="18" customHeight="1" x14ac:dyDescent="0.2">
      <c r="A8" s="85" t="s">
        <v>204</v>
      </c>
      <c r="B8" s="10"/>
      <c r="C8" s="10"/>
      <c r="D8" s="9"/>
      <c r="E8" s="9"/>
      <c r="F8" s="10"/>
      <c r="J8" s="128" t="s">
        <v>370</v>
      </c>
    </row>
    <row r="9" spans="1:10" ht="18" customHeight="1" x14ac:dyDescent="0.2">
      <c r="A9" s="10"/>
      <c r="B9" s="31" t="s">
        <v>205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206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207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208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202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Layout" zoomScale="93" zoomScaleNormal="100" zoomScalePageLayoutView="93" workbookViewId="0">
      <selection activeCell="I24" sqref="I24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58"/>
      <c r="B1" s="258"/>
      <c r="C1" s="258"/>
      <c r="D1" s="258"/>
      <c r="E1" s="258"/>
      <c r="F1" s="258"/>
    </row>
    <row r="2" spans="1:9" x14ac:dyDescent="0.2">
      <c r="A2" s="334" t="s">
        <v>579</v>
      </c>
      <c r="B2" s="259"/>
      <c r="C2" s="259"/>
      <c r="D2" s="259"/>
      <c r="E2" s="259"/>
      <c r="F2" s="259"/>
      <c r="G2" s="259"/>
      <c r="H2" s="259"/>
      <c r="I2" s="259"/>
    </row>
    <row r="3" spans="1:9" ht="14.25" x14ac:dyDescent="0.2">
      <c r="A3" s="199"/>
      <c r="B3" s="104"/>
      <c r="C3" s="199"/>
      <c r="D3" s="199"/>
      <c r="E3" s="199"/>
      <c r="F3" s="199"/>
      <c r="H3" s="277" t="s">
        <v>407</v>
      </c>
      <c r="I3" s="277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350" t="s">
        <v>295</v>
      </c>
      <c r="B5" s="270" t="s">
        <v>403</v>
      </c>
      <c r="C5" s="251" t="s">
        <v>404</v>
      </c>
      <c r="D5" s="347" t="s">
        <v>405</v>
      </c>
      <c r="E5" s="352" t="s">
        <v>6</v>
      </c>
      <c r="F5" s="335" t="s">
        <v>318</v>
      </c>
      <c r="G5" s="270" t="s">
        <v>403</v>
      </c>
      <c r="H5" s="251" t="s">
        <v>404</v>
      </c>
      <c r="I5" s="347" t="s">
        <v>405</v>
      </c>
    </row>
    <row r="6" spans="1:9" ht="21.75" customHeight="1" x14ac:dyDescent="0.2">
      <c r="A6" s="351"/>
      <c r="B6" s="270"/>
      <c r="C6" s="251"/>
      <c r="D6" s="348"/>
      <c r="E6" s="323"/>
      <c r="F6" s="353"/>
      <c r="G6" s="270"/>
      <c r="H6" s="251"/>
      <c r="I6" s="348"/>
    </row>
    <row r="7" spans="1:9" x14ac:dyDescent="0.2">
      <c r="A7" s="10" t="s">
        <v>7</v>
      </c>
      <c r="B7" s="10"/>
      <c r="C7" s="10"/>
      <c r="D7" s="10"/>
      <c r="E7" s="10"/>
      <c r="F7" s="10" t="s">
        <v>319</v>
      </c>
      <c r="G7" s="10"/>
      <c r="H7" s="10"/>
      <c r="I7" s="10"/>
    </row>
    <row r="8" spans="1:9" x14ac:dyDescent="0.2">
      <c r="A8" s="10" t="s">
        <v>8</v>
      </c>
      <c r="B8" s="9">
        <v>53385000</v>
      </c>
      <c r="C8" s="9">
        <v>53970134</v>
      </c>
      <c r="D8" s="9"/>
      <c r="E8" s="20" t="e">
        <f>(#REF!/C8)</f>
        <v>#REF!</v>
      </c>
      <c r="F8" s="10" t="s">
        <v>320</v>
      </c>
      <c r="G8" s="9">
        <v>161237000</v>
      </c>
      <c r="H8" s="9">
        <v>257849777</v>
      </c>
      <c r="I8" s="9"/>
    </row>
    <row r="9" spans="1:9" x14ac:dyDescent="0.2">
      <c r="A9" s="116" t="s">
        <v>296</v>
      </c>
      <c r="B9" s="105"/>
      <c r="C9" s="123">
        <v>5716</v>
      </c>
      <c r="D9" s="105"/>
      <c r="E9" s="20"/>
      <c r="F9" s="10" t="s">
        <v>321</v>
      </c>
      <c r="G9" s="9">
        <v>42942000</v>
      </c>
      <c r="H9" s="9">
        <v>58107439</v>
      </c>
      <c r="I9" s="9"/>
    </row>
    <row r="10" spans="1:9" x14ac:dyDescent="0.2">
      <c r="A10" s="10" t="s">
        <v>297</v>
      </c>
      <c r="B10" s="9">
        <v>259801293</v>
      </c>
      <c r="C10" s="9">
        <v>420049231</v>
      </c>
      <c r="D10" s="9"/>
      <c r="E10" s="20" t="e">
        <f>(#REF!/C10)</f>
        <v>#REF!</v>
      </c>
      <c r="F10" s="10" t="s">
        <v>322</v>
      </c>
      <c r="G10" s="9">
        <v>116822293</v>
      </c>
      <c r="H10" s="9">
        <v>140300125</v>
      </c>
      <c r="I10" s="9"/>
    </row>
    <row r="11" spans="1:9" ht="24.95" customHeight="1" x14ac:dyDescent="0.2">
      <c r="A11" s="116" t="s">
        <v>298</v>
      </c>
      <c r="B11" s="123">
        <v>17345000</v>
      </c>
      <c r="C11" s="123">
        <v>17345000</v>
      </c>
      <c r="D11" s="105"/>
      <c r="E11" s="20" t="e">
        <f>(#REF!/C11)</f>
        <v>#REF!</v>
      </c>
      <c r="F11" s="13" t="s">
        <v>323</v>
      </c>
      <c r="G11" s="9">
        <v>39302000</v>
      </c>
      <c r="H11" s="9">
        <v>56572595</v>
      </c>
      <c r="I11" s="9"/>
    </row>
    <row r="12" spans="1:9" ht="24.95" customHeight="1" x14ac:dyDescent="0.2">
      <c r="A12" s="106" t="s">
        <v>299</v>
      </c>
      <c r="B12" s="123">
        <v>241456293</v>
      </c>
      <c r="C12" s="123">
        <v>265787651</v>
      </c>
      <c r="D12" s="123"/>
      <c r="E12" s="20" t="e">
        <f>(#REF!/C12)</f>
        <v>#REF!</v>
      </c>
      <c r="F12" s="121" t="s">
        <v>324</v>
      </c>
      <c r="G12" s="123">
        <v>33302000</v>
      </c>
      <c r="H12" s="123">
        <v>40352013</v>
      </c>
      <c r="I12" s="105"/>
    </row>
    <row r="13" spans="1:9" x14ac:dyDescent="0.2">
      <c r="A13" s="116" t="s">
        <v>300</v>
      </c>
      <c r="B13" s="123">
        <v>50500000</v>
      </c>
      <c r="C13" s="123">
        <v>50500000</v>
      </c>
      <c r="D13" s="123"/>
      <c r="E13" s="20" t="e">
        <f>(#REF!/C13)</f>
        <v>#REF!</v>
      </c>
      <c r="F13" s="85" t="s">
        <v>325</v>
      </c>
      <c r="G13" s="123">
        <v>6000000</v>
      </c>
      <c r="H13" s="123">
        <v>16220582</v>
      </c>
      <c r="I13" s="105"/>
    </row>
    <row r="14" spans="1:9" x14ac:dyDescent="0.2">
      <c r="A14" s="8" t="s">
        <v>301</v>
      </c>
      <c r="B14" s="123"/>
      <c r="C14" s="123">
        <v>21442000</v>
      </c>
      <c r="D14" s="123"/>
      <c r="E14" s="5" t="e">
        <f>(#REF!/C14)</f>
        <v>#REF!</v>
      </c>
      <c r="F14" s="7" t="s">
        <v>326</v>
      </c>
      <c r="G14" s="4">
        <f>SUM(G15:G16)</f>
        <v>5000000</v>
      </c>
      <c r="H14" s="4">
        <v>942538</v>
      </c>
      <c r="I14" s="4"/>
    </row>
    <row r="15" spans="1:9" x14ac:dyDescent="0.2">
      <c r="A15" s="240" t="s">
        <v>302</v>
      </c>
      <c r="B15" s="105"/>
      <c r="C15" s="123">
        <v>21442000</v>
      </c>
      <c r="D15" s="105"/>
      <c r="E15" s="20"/>
      <c r="F15" s="10" t="s">
        <v>327</v>
      </c>
      <c r="G15" s="9"/>
      <c r="H15" s="9"/>
      <c r="I15" s="9"/>
    </row>
    <row r="16" spans="1:9" x14ac:dyDescent="0.2">
      <c r="A16" s="240" t="s">
        <v>303</v>
      </c>
      <c r="B16" s="105"/>
      <c r="C16" s="105"/>
      <c r="D16" s="105"/>
      <c r="E16" s="20"/>
      <c r="F16" s="10" t="s">
        <v>328</v>
      </c>
      <c r="G16" s="9">
        <v>5000000</v>
      </c>
      <c r="H16" s="9">
        <v>942538</v>
      </c>
      <c r="I16" s="9"/>
    </row>
    <row r="17" spans="1:9" x14ac:dyDescent="0.2">
      <c r="A17" s="240" t="s">
        <v>304</v>
      </c>
      <c r="B17" s="10"/>
      <c r="C17" s="10"/>
      <c r="D17" s="10"/>
      <c r="E17" s="20"/>
      <c r="F17" s="7" t="s">
        <v>383</v>
      </c>
      <c r="G17" s="4"/>
      <c r="H17" s="4">
        <v>8721596</v>
      </c>
      <c r="I17" s="4"/>
    </row>
    <row r="18" spans="1:9" x14ac:dyDescent="0.2">
      <c r="A18" s="7" t="s">
        <v>305</v>
      </c>
      <c r="B18" s="4">
        <f>B8+B10+B13+B15</f>
        <v>363686293</v>
      </c>
      <c r="C18" s="4">
        <v>545961365</v>
      </c>
      <c r="D18" s="4"/>
      <c r="E18" s="5">
        <f>(D18/C18)</f>
        <v>0</v>
      </c>
      <c r="F18" s="7" t="s">
        <v>329</v>
      </c>
      <c r="G18" s="4">
        <f>G8+G9+G10+G11+G14+G17</f>
        <v>365303293</v>
      </c>
      <c r="H18" s="4">
        <v>522494070</v>
      </c>
      <c r="I18" s="4"/>
    </row>
    <row r="19" spans="1:9" ht="25.5" customHeight="1" x14ac:dyDescent="0.2">
      <c r="A19" s="13" t="s">
        <v>248</v>
      </c>
      <c r="B19" s="9"/>
      <c r="C19" s="9"/>
      <c r="D19" s="9"/>
      <c r="E19" s="20"/>
      <c r="F19" s="13" t="s">
        <v>330</v>
      </c>
      <c r="G19" s="9"/>
      <c r="H19" s="10"/>
      <c r="I19" s="10"/>
    </row>
    <row r="20" spans="1:9" x14ac:dyDescent="0.2">
      <c r="A20" s="10" t="s">
        <v>306</v>
      </c>
      <c r="B20" s="9"/>
      <c r="C20" s="9">
        <v>112000</v>
      </c>
      <c r="D20" s="9"/>
      <c r="E20" s="20"/>
      <c r="F20" s="10" t="s">
        <v>340</v>
      </c>
      <c r="G20" s="9">
        <v>3780000</v>
      </c>
      <c r="H20" s="9">
        <v>4962960</v>
      </c>
      <c r="I20" s="9"/>
    </row>
    <row r="21" spans="1:9" x14ac:dyDescent="0.2">
      <c r="A21" s="10" t="s">
        <v>307</v>
      </c>
      <c r="B21" s="9">
        <v>2720000</v>
      </c>
      <c r="C21" s="9">
        <v>2720000</v>
      </c>
      <c r="D21" s="9"/>
      <c r="E21" s="20" t="e">
        <f>(#REF!/C21)</f>
        <v>#REF!</v>
      </c>
      <c r="F21" s="10" t="s">
        <v>331</v>
      </c>
      <c r="G21" s="9"/>
      <c r="H21" s="9">
        <v>9936335</v>
      </c>
      <c r="I21" s="9"/>
    </row>
    <row r="22" spans="1:9" x14ac:dyDescent="0.2">
      <c r="A22" s="10" t="s">
        <v>308</v>
      </c>
      <c r="B22" s="9"/>
      <c r="C22" s="9"/>
      <c r="D22" s="9"/>
      <c r="E22" s="20" t="e">
        <f>SUM(#REF!/C22)</f>
        <v>#REF!</v>
      </c>
      <c r="F22" s="10" t="s">
        <v>332</v>
      </c>
      <c r="G22" s="9"/>
      <c r="H22" s="10"/>
      <c r="I22" s="9"/>
    </row>
    <row r="23" spans="1:9" x14ac:dyDescent="0.2">
      <c r="A23" s="10" t="s">
        <v>309</v>
      </c>
      <c r="B23" s="9"/>
      <c r="C23" s="9"/>
      <c r="D23" s="9"/>
      <c r="E23" s="20" t="e">
        <f>SUM(#REF!/C23)</f>
        <v>#REF!</v>
      </c>
      <c r="F23" s="10" t="s">
        <v>356</v>
      </c>
      <c r="G23" s="9">
        <v>5000000</v>
      </c>
      <c r="H23" s="9">
        <v>5000000</v>
      </c>
      <c r="I23" s="10"/>
    </row>
    <row r="24" spans="1:9" ht="25.5" x14ac:dyDescent="0.2">
      <c r="A24" s="22" t="s">
        <v>310</v>
      </c>
      <c r="B24" s="4">
        <f>SUM(B20:B23)</f>
        <v>2720000</v>
      </c>
      <c r="C24" s="4">
        <v>2832000</v>
      </c>
      <c r="D24" s="4"/>
      <c r="E24" s="5" t="e">
        <f>(#REF!/C24)</f>
        <v>#REF!</v>
      </c>
      <c r="F24" s="22" t="s">
        <v>333</v>
      </c>
      <c r="G24" s="4">
        <f>SUM(G20:G23)</f>
        <v>8780000</v>
      </c>
      <c r="H24" s="4">
        <v>19899295</v>
      </c>
      <c r="I24" s="4"/>
    </row>
    <row r="25" spans="1:9" x14ac:dyDescent="0.2">
      <c r="A25" s="10" t="s">
        <v>311</v>
      </c>
      <c r="B25" s="9"/>
      <c r="C25" s="9"/>
      <c r="D25" s="9"/>
      <c r="E25" s="20"/>
      <c r="F25" s="10" t="s">
        <v>334</v>
      </c>
      <c r="G25" s="9">
        <f>I25</f>
        <v>0</v>
      </c>
      <c r="H25" s="9"/>
      <c r="I25" s="9"/>
    </row>
    <row r="26" spans="1:9" x14ac:dyDescent="0.2">
      <c r="A26" s="10" t="s">
        <v>312</v>
      </c>
      <c r="B26" s="9">
        <v>14077000</v>
      </c>
      <c r="C26" s="9"/>
      <c r="D26" s="9"/>
      <c r="E26" s="20"/>
      <c r="F26" s="10" t="s">
        <v>335</v>
      </c>
      <c r="G26" s="9">
        <v>5400000</v>
      </c>
      <c r="H26" s="9">
        <v>5400000</v>
      </c>
      <c r="I26" s="9"/>
    </row>
    <row r="27" spans="1:9" x14ac:dyDescent="0.2">
      <c r="A27" s="10" t="s">
        <v>313</v>
      </c>
      <c r="B27" s="6"/>
      <c r="C27" s="6"/>
      <c r="D27" s="6"/>
      <c r="E27" s="20"/>
      <c r="F27" s="10" t="s">
        <v>336</v>
      </c>
      <c r="G27" s="9">
        <f>I27</f>
        <v>0</v>
      </c>
      <c r="H27" s="9"/>
      <c r="I27" s="9"/>
    </row>
    <row r="28" spans="1:9" x14ac:dyDescent="0.2">
      <c r="A28" s="10" t="s">
        <v>314</v>
      </c>
      <c r="B28" s="9">
        <f>B29</f>
        <v>0</v>
      </c>
      <c r="C28" s="9"/>
      <c r="D28" s="9"/>
      <c r="E28" s="20"/>
      <c r="F28" s="10" t="s">
        <v>337</v>
      </c>
      <c r="G28" s="9">
        <v>1000000</v>
      </c>
      <c r="H28" s="9">
        <v>1000000</v>
      </c>
      <c r="I28" s="9"/>
    </row>
    <row r="29" spans="1:9" x14ac:dyDescent="0.2">
      <c r="A29" s="85" t="s">
        <v>315</v>
      </c>
      <c r="B29" s="105"/>
      <c r="C29" s="105"/>
      <c r="D29" s="105"/>
      <c r="E29" s="20"/>
      <c r="F29" s="10"/>
      <c r="G29" s="9">
        <f>I29</f>
        <v>0</v>
      </c>
      <c r="H29" s="10"/>
      <c r="I29" s="10"/>
    </row>
    <row r="30" spans="1:9" ht="19.5" customHeight="1" x14ac:dyDescent="0.2">
      <c r="A30" s="22" t="s">
        <v>316</v>
      </c>
      <c r="B30" s="4">
        <v>14077000</v>
      </c>
      <c r="C30" s="4"/>
      <c r="D30" s="4"/>
      <c r="E30" s="20"/>
      <c r="F30" s="22" t="s">
        <v>384</v>
      </c>
      <c r="G30" s="4">
        <f>SUM(G25:G28)</f>
        <v>6400000</v>
      </c>
      <c r="H30" s="4">
        <v>6400000</v>
      </c>
      <c r="I30" s="4"/>
    </row>
    <row r="31" spans="1:9" ht="25.5" x14ac:dyDescent="0.2">
      <c r="A31" s="22" t="s">
        <v>317</v>
      </c>
      <c r="B31" s="4">
        <f>B24+B30</f>
        <v>16797000</v>
      </c>
      <c r="C31" s="4">
        <v>2832000</v>
      </c>
      <c r="D31" s="4"/>
      <c r="E31" s="5" t="e">
        <f>(#REF!/C31)</f>
        <v>#REF!</v>
      </c>
      <c r="F31" s="22" t="s">
        <v>338</v>
      </c>
      <c r="G31" s="4">
        <f t="shared" ref="G31" si="0">G24+G30</f>
        <v>15180000</v>
      </c>
      <c r="H31" s="4">
        <v>26299295</v>
      </c>
      <c r="I31" s="4"/>
    </row>
    <row r="32" spans="1:9" x14ac:dyDescent="0.2">
      <c r="A32" s="10" t="s">
        <v>355</v>
      </c>
      <c r="B32" s="9"/>
      <c r="C32" s="9"/>
      <c r="D32" s="9"/>
      <c r="E32" s="20"/>
      <c r="F32" s="116"/>
      <c r="G32" s="9">
        <f>I32</f>
        <v>0</v>
      </c>
      <c r="H32" s="9"/>
      <c r="I32" s="9"/>
    </row>
    <row r="33" spans="1:9" x14ac:dyDescent="0.2">
      <c r="A33" s="7" t="s">
        <v>252</v>
      </c>
      <c r="B33" s="4">
        <f>B18+B24+B30+B32</f>
        <v>380483293</v>
      </c>
      <c r="C33" s="4">
        <v>548793365</v>
      </c>
      <c r="D33" s="4"/>
      <c r="E33" s="5" t="e">
        <f>(#REF!/C33)</f>
        <v>#REF!</v>
      </c>
      <c r="F33" s="7" t="s">
        <v>339</v>
      </c>
      <c r="G33" s="4">
        <f t="shared" ref="G33" si="1">G31+G18</f>
        <v>380483293</v>
      </c>
      <c r="H33" s="4">
        <v>548793365</v>
      </c>
      <c r="I33" s="4"/>
    </row>
    <row r="34" spans="1:9" x14ac:dyDescent="0.2">
      <c r="B34" s="6"/>
      <c r="C34" s="6"/>
      <c r="E34" s="6"/>
    </row>
    <row r="35" spans="1:9" x14ac:dyDescent="0.2">
      <c r="E35" s="2" t="s">
        <v>1</v>
      </c>
      <c r="F35" s="6"/>
    </row>
    <row r="36" spans="1:9" x14ac:dyDescent="0.2">
      <c r="E36" s="349" t="s">
        <v>6</v>
      </c>
      <c r="F36" s="6"/>
    </row>
    <row r="37" spans="1:9" x14ac:dyDescent="0.2">
      <c r="E37" s="288"/>
      <c r="F37" s="6"/>
    </row>
    <row r="38" spans="1:9" x14ac:dyDescent="0.2">
      <c r="E38" s="209"/>
      <c r="F38" s="6"/>
    </row>
    <row r="39" spans="1:9" x14ac:dyDescent="0.2">
      <c r="E39" s="9"/>
      <c r="F39" s="6"/>
    </row>
    <row r="40" spans="1:9" x14ac:dyDescent="0.2">
      <c r="E40" s="20">
        <f t="shared" ref="E40:E45" si="2">(I8/H8)</f>
        <v>0</v>
      </c>
      <c r="F40" s="6"/>
    </row>
    <row r="41" spans="1:9" x14ac:dyDescent="0.2">
      <c r="E41" s="20">
        <f t="shared" si="2"/>
        <v>0</v>
      </c>
      <c r="F41" s="6"/>
    </row>
    <row r="42" spans="1:9" x14ac:dyDescent="0.2">
      <c r="E42" s="20">
        <f t="shared" si="2"/>
        <v>0</v>
      </c>
      <c r="F42" s="6"/>
    </row>
    <row r="43" spans="1:9" x14ac:dyDescent="0.2">
      <c r="E43" s="20">
        <f t="shared" si="2"/>
        <v>0</v>
      </c>
      <c r="F43" s="6"/>
    </row>
    <row r="44" spans="1:9" x14ac:dyDescent="0.2">
      <c r="E44" s="20">
        <f t="shared" si="2"/>
        <v>0</v>
      </c>
      <c r="F44" s="6"/>
    </row>
    <row r="45" spans="1:9" x14ac:dyDescent="0.2">
      <c r="E45" s="20">
        <f t="shared" si="2"/>
        <v>0</v>
      </c>
      <c r="F45" s="6"/>
    </row>
    <row r="46" spans="1:9" x14ac:dyDescent="0.2">
      <c r="E46" s="20"/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5">
        <f>(I18/H18)</f>
        <v>0</v>
      </c>
      <c r="F53" s="6"/>
    </row>
    <row r="54" spans="5:6" x14ac:dyDescent="0.2">
      <c r="E54" s="20"/>
      <c r="F54" s="6"/>
    </row>
    <row r="55" spans="5:6" x14ac:dyDescent="0.2">
      <c r="E55" s="20"/>
      <c r="F55" s="6"/>
    </row>
    <row r="56" spans="5:6" x14ac:dyDescent="0.2">
      <c r="E56" s="20">
        <f>(I21/H21)</f>
        <v>0</v>
      </c>
      <c r="F56" s="6"/>
    </row>
    <row r="57" spans="5:6" x14ac:dyDescent="0.2">
      <c r="E57" s="20"/>
      <c r="F57" s="6"/>
    </row>
    <row r="58" spans="5:6" x14ac:dyDescent="0.2">
      <c r="E58" s="5" t="e">
        <f>(#REF!/#REF!)</f>
        <v>#REF!</v>
      </c>
      <c r="F58" s="6"/>
    </row>
    <row r="59" spans="5:6" x14ac:dyDescent="0.2">
      <c r="E59" s="20"/>
      <c r="F59" s="6"/>
    </row>
    <row r="60" spans="5:6" x14ac:dyDescent="0.2">
      <c r="E60" s="20"/>
      <c r="F60" s="6"/>
    </row>
    <row r="61" spans="5:6" x14ac:dyDescent="0.2">
      <c r="E61" s="20"/>
    </row>
    <row r="62" spans="5:6" x14ac:dyDescent="0.2">
      <c r="E62" s="20">
        <f>(I28/H28)</f>
        <v>0</v>
      </c>
    </row>
    <row r="63" spans="5:6" x14ac:dyDescent="0.2">
      <c r="E63" s="5" t="e">
        <f>(#REF!/#REF!)</f>
        <v>#REF!</v>
      </c>
    </row>
    <row r="64" spans="5:6" x14ac:dyDescent="0.2">
      <c r="E64" s="5">
        <f>(I31/H31)</f>
        <v>0</v>
      </c>
    </row>
    <row r="65" spans="5:5" x14ac:dyDescent="0.2">
      <c r="E65" s="20"/>
    </row>
    <row r="66" spans="5:5" x14ac:dyDescent="0.2">
      <c r="E66" s="5">
        <f>(I33/H33)</f>
        <v>0</v>
      </c>
    </row>
  </sheetData>
  <mergeCells count="13">
    <mergeCell ref="H5:H6"/>
    <mergeCell ref="I5:I6"/>
    <mergeCell ref="E36:E37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&amp;L6. melléklet az 1/2016.(II. 12.) önkormányzati rendelethez (egységes szerkezetben az időközi módosításokat tartalmazó 7/2016. (IX. 23.) és 6/2017. (V. 25.) önkormányzati rendelettel</oddHeader>
  </headerFooter>
  <rowBreaks count="1" manualBreakCount="1">
    <brk id="3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Layout" zoomScaleNormal="100" workbookViewId="0">
      <selection activeCell="K27" sqref="K27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402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K3" s="2" t="s">
        <v>209</v>
      </c>
    </row>
    <row r="4" spans="1:11" x14ac:dyDescent="0.2">
      <c r="A4" s="323" t="s">
        <v>210</v>
      </c>
      <c r="B4" s="257" t="s">
        <v>211</v>
      </c>
      <c r="C4" s="257"/>
      <c r="D4" s="257" t="s">
        <v>212</v>
      </c>
      <c r="E4" s="257"/>
      <c r="F4" s="257" t="s">
        <v>213</v>
      </c>
      <c r="G4" s="257"/>
      <c r="H4" s="257" t="s">
        <v>214</v>
      </c>
      <c r="I4" s="257"/>
      <c r="J4" s="257" t="s">
        <v>116</v>
      </c>
      <c r="K4" s="257"/>
    </row>
    <row r="5" spans="1:11" x14ac:dyDescent="0.2">
      <c r="A5" s="323"/>
      <c r="B5" s="19" t="s">
        <v>215</v>
      </c>
      <c r="C5" s="19" t="s">
        <v>216</v>
      </c>
      <c r="D5" s="19" t="s">
        <v>215</v>
      </c>
      <c r="E5" s="19" t="s">
        <v>216</v>
      </c>
      <c r="F5" s="19" t="s">
        <v>215</v>
      </c>
      <c r="G5" s="19" t="s">
        <v>216</v>
      </c>
      <c r="H5" s="19" t="s">
        <v>215</v>
      </c>
      <c r="I5" s="19" t="s">
        <v>216</v>
      </c>
      <c r="J5" s="19" t="s">
        <v>215</v>
      </c>
      <c r="K5" s="19" t="s">
        <v>216</v>
      </c>
    </row>
    <row r="6" spans="1:11" x14ac:dyDescent="0.2">
      <c r="A6" s="7" t="s">
        <v>217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218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219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220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221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222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223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224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225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226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227</v>
      </c>
      <c r="B22" s="10"/>
      <c r="C22" s="10"/>
      <c r="D22" s="10">
        <v>17</v>
      </c>
      <c r="E22" s="10">
        <v>13</v>
      </c>
      <c r="F22" s="10"/>
      <c r="G22" s="10"/>
      <c r="H22" s="10"/>
      <c r="I22" s="10"/>
      <c r="J22" s="10">
        <v>17</v>
      </c>
      <c r="K22" s="10">
        <v>13</v>
      </c>
    </row>
    <row r="23" spans="1:13" x14ac:dyDescent="0.2">
      <c r="A23" s="87" t="s">
        <v>228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229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13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54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230</v>
      </c>
      <c r="B27" s="10"/>
      <c r="C27" s="10"/>
      <c r="D27" s="10"/>
      <c r="E27" s="10"/>
      <c r="F27" s="10"/>
      <c r="G27" s="10"/>
      <c r="H27" s="10"/>
      <c r="I27" s="10">
        <v>104</v>
      </c>
      <c r="J27" s="10"/>
      <c r="K27" s="10">
        <f>C27+E27+G27+I27</f>
        <v>104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231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13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158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232</v>
      </c>
      <c r="B31" s="10"/>
      <c r="C31" s="10"/>
      <c r="D31" s="10"/>
      <c r="E31" s="10"/>
      <c r="F31" s="10">
        <v>7</v>
      </c>
      <c r="G31" s="10">
        <v>7</v>
      </c>
      <c r="H31" s="10"/>
      <c r="I31" s="10"/>
      <c r="J31" s="10">
        <f>B31+D31+F31+H31</f>
        <v>7</v>
      </c>
      <c r="K31" s="10">
        <v>7</v>
      </c>
    </row>
    <row r="32" spans="1:13" x14ac:dyDescent="0.2">
      <c r="A32" s="7" t="s">
        <v>233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13</v>
      </c>
      <c r="F32" s="7">
        <f t="shared" si="3"/>
        <v>7</v>
      </c>
      <c r="G32" s="7">
        <f t="shared" si="3"/>
        <v>7</v>
      </c>
      <c r="H32" s="7">
        <f t="shared" si="3"/>
        <v>0</v>
      </c>
      <c r="I32" s="7"/>
      <c r="J32" s="7">
        <f t="shared" si="3"/>
        <v>65</v>
      </c>
      <c r="K32" s="7">
        <f t="shared" si="3"/>
        <v>165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&amp;L7. melléklet az 1/2016. (II. 12.) önkormányzati rendelethez (egységes szerkezetben az időközi módosításokat tartalmazó 7/2016. (IX. 23.) és 6/2017. (V. 25.) önkormányzati rendelettel)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1"/>
  <sheetViews>
    <sheetView view="pageLayout" zoomScaleNormal="100" workbookViewId="0">
      <selection activeCell="H10" sqref="H10"/>
    </sheetView>
  </sheetViews>
  <sheetFormatPr defaultRowHeight="12.75" x14ac:dyDescent="0.2"/>
  <cols>
    <col min="1" max="1" width="4.28515625" customWidth="1"/>
    <col min="2" max="2" width="21.85546875" customWidth="1"/>
    <col min="3" max="3" width="9.140625" customWidth="1"/>
    <col min="4" max="4" width="9.7109375" customWidth="1"/>
    <col min="5" max="5" width="10.140625" customWidth="1"/>
    <col min="6" max="6" width="9.28515625" customWidth="1"/>
    <col min="7" max="7" width="12" customWidth="1"/>
    <col min="8" max="8" width="9.5703125" customWidth="1"/>
    <col min="9" max="9" width="9.85546875" customWidth="1"/>
    <col min="10" max="10" width="0" hidden="1" customWidth="1"/>
    <col min="11" max="11" width="10.140625" hidden="1" customWidth="1"/>
    <col min="12" max="13" width="0" hidden="1" customWidth="1"/>
    <col min="14" max="14" width="11.140625" hidden="1" customWidth="1"/>
    <col min="15" max="15" width="10.5703125" customWidth="1"/>
    <col min="16" max="16" width="12.140625" customWidth="1"/>
  </cols>
  <sheetData>
    <row r="4" spans="1:17" x14ac:dyDescent="0.2">
      <c r="A4" s="25" t="s">
        <v>401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7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x14ac:dyDescent="0.2">
      <c r="N7" s="2" t="s">
        <v>183</v>
      </c>
    </row>
    <row r="8" spans="1:17" ht="38.25" x14ac:dyDescent="0.2">
      <c r="A8" s="80" t="s">
        <v>184</v>
      </c>
      <c r="B8" s="59" t="s">
        <v>189</v>
      </c>
      <c r="C8" s="52" t="s">
        <v>190</v>
      </c>
      <c r="D8" s="133" t="s">
        <v>5</v>
      </c>
      <c r="E8" s="81" t="s">
        <v>191</v>
      </c>
      <c r="F8" s="133" t="s">
        <v>5</v>
      </c>
      <c r="G8" s="52" t="s">
        <v>192</v>
      </c>
      <c r="H8" s="115" t="s">
        <v>5</v>
      </c>
      <c r="I8" s="76" t="s">
        <v>193</v>
      </c>
      <c r="J8" s="75" t="s">
        <v>194</v>
      </c>
      <c r="K8" s="75" t="s">
        <v>195</v>
      </c>
      <c r="L8" s="75" t="s">
        <v>196</v>
      </c>
      <c r="M8" s="75" t="s">
        <v>357</v>
      </c>
      <c r="N8" s="76" t="s">
        <v>197</v>
      </c>
      <c r="O8" s="129" t="s">
        <v>377</v>
      </c>
    </row>
    <row r="9" spans="1:17" ht="18" customHeight="1" x14ac:dyDescent="0.2">
      <c r="A9" s="18">
        <v>1</v>
      </c>
      <c r="B9" s="10" t="s">
        <v>131</v>
      </c>
      <c r="C9" s="82">
        <v>33808</v>
      </c>
      <c r="D9" s="82"/>
      <c r="E9" s="9">
        <v>39135</v>
      </c>
      <c r="F9" s="9"/>
      <c r="G9" s="9">
        <v>18762</v>
      </c>
      <c r="H9" s="9"/>
      <c r="I9" s="4">
        <f>C9+E9+G9</f>
        <v>91705</v>
      </c>
      <c r="J9" s="9">
        <v>44046</v>
      </c>
      <c r="K9" s="9">
        <v>11731</v>
      </c>
      <c r="L9" s="9">
        <v>34460</v>
      </c>
      <c r="M9" s="9"/>
      <c r="N9" s="4">
        <f>SUM(J9:M9)</f>
        <v>90237</v>
      </c>
      <c r="O9" s="4">
        <f>D9+F9+H9</f>
        <v>0</v>
      </c>
    </row>
    <row r="10" spans="1:17" ht="18" customHeight="1" x14ac:dyDescent="0.2">
      <c r="A10" s="18">
        <v>2</v>
      </c>
      <c r="B10" s="10" t="s">
        <v>130</v>
      </c>
      <c r="C10" s="9">
        <v>495</v>
      </c>
      <c r="D10" s="9"/>
      <c r="E10" s="9">
        <v>62242</v>
      </c>
      <c r="F10" s="9"/>
      <c r="G10" s="9">
        <v>15343</v>
      </c>
      <c r="H10" s="9"/>
      <c r="I10" s="4">
        <f>C10+E10+G10</f>
        <v>78080</v>
      </c>
      <c r="J10" s="9">
        <v>43137</v>
      </c>
      <c r="K10" s="9">
        <v>11773</v>
      </c>
      <c r="L10" s="9">
        <v>14200</v>
      </c>
      <c r="M10" s="9"/>
      <c r="N10" s="4">
        <f>SUM(J10:M10)</f>
        <v>69110</v>
      </c>
      <c r="O10" s="4">
        <f>D10+F10+H10</f>
        <v>0</v>
      </c>
      <c r="Q10" s="128"/>
    </row>
    <row r="11" spans="1:17" ht="18" customHeight="1" x14ac:dyDescent="0.2">
      <c r="A11" s="18">
        <v>3</v>
      </c>
      <c r="B11" s="116" t="s">
        <v>376</v>
      </c>
      <c r="C11" s="9">
        <v>450</v>
      </c>
      <c r="D11" s="9"/>
      <c r="E11" s="9">
        <v>4375</v>
      </c>
      <c r="F11" s="9"/>
      <c r="G11" s="9">
        <v>3023</v>
      </c>
      <c r="H11" s="9"/>
      <c r="I11" s="4">
        <f>C11+E11+G11</f>
        <v>7848</v>
      </c>
      <c r="J11" s="9">
        <v>3607</v>
      </c>
      <c r="K11" s="9">
        <v>974</v>
      </c>
      <c r="L11" s="9">
        <v>2602</v>
      </c>
      <c r="M11" s="9"/>
      <c r="N11" s="4">
        <f>SUM(J11:M11)</f>
        <v>7183</v>
      </c>
      <c r="O11" s="4">
        <f>D11+F11+H11</f>
        <v>0</v>
      </c>
    </row>
    <row r="12" spans="1:17" ht="18" customHeight="1" x14ac:dyDescent="0.2">
      <c r="A12" s="18">
        <v>4</v>
      </c>
      <c r="B12" s="10" t="s">
        <v>127</v>
      </c>
      <c r="C12" s="9">
        <v>0</v>
      </c>
      <c r="D12" s="9"/>
      <c r="E12" s="9">
        <v>48136</v>
      </c>
      <c r="F12" s="9"/>
      <c r="G12" s="9">
        <v>27263</v>
      </c>
      <c r="H12" s="9"/>
      <c r="I12" s="4">
        <f>C12+E12+G12</f>
        <v>75399</v>
      </c>
      <c r="J12" s="9">
        <v>50618</v>
      </c>
      <c r="K12" s="9">
        <v>13611</v>
      </c>
      <c r="L12" s="9">
        <v>12035</v>
      </c>
      <c r="M12" s="9">
        <v>347</v>
      </c>
      <c r="N12" s="4">
        <f>SUM(J12:M12)</f>
        <v>76611</v>
      </c>
      <c r="O12" s="4">
        <f>D12+F12+H12</f>
        <v>0</v>
      </c>
    </row>
    <row r="13" spans="1:17" ht="18" customHeight="1" x14ac:dyDescent="0.2">
      <c r="A13" s="285" t="s">
        <v>198</v>
      </c>
      <c r="B13" s="266"/>
      <c r="C13" s="4">
        <f t="shared" ref="C13:G13" si="0">SUM(C9:C12)</f>
        <v>34753</v>
      </c>
      <c r="D13" s="4"/>
      <c r="E13" s="4">
        <f t="shared" si="0"/>
        <v>153888</v>
      </c>
      <c r="F13" s="4"/>
      <c r="G13" s="4">
        <f t="shared" si="0"/>
        <v>64391</v>
      </c>
      <c r="H13" s="4"/>
      <c r="I13" s="4">
        <f>C13+E13+G13</f>
        <v>253032</v>
      </c>
      <c r="J13" s="4">
        <f>SUM(J9:J12)</f>
        <v>141408</v>
      </c>
      <c r="K13" s="4">
        <f>SUM(K9:K12)</f>
        <v>38089</v>
      </c>
      <c r="L13" s="4">
        <f>SUM(L9:L12)</f>
        <v>63297</v>
      </c>
      <c r="M13" s="4">
        <f>SUM(M9:M12)</f>
        <v>347</v>
      </c>
      <c r="N13" s="4">
        <f>SUM(J13:M13)</f>
        <v>243141</v>
      </c>
      <c r="O13" s="134">
        <f>D13+F13+H13</f>
        <v>0</v>
      </c>
    </row>
    <row r="16" spans="1:17" ht="38.25" x14ac:dyDescent="0.2">
      <c r="A16" s="80" t="s">
        <v>184</v>
      </c>
      <c r="B16" s="59" t="s">
        <v>189</v>
      </c>
      <c r="C16" s="75" t="s">
        <v>194</v>
      </c>
      <c r="D16" s="130" t="s">
        <v>5</v>
      </c>
      <c r="E16" s="130" t="s">
        <v>378</v>
      </c>
      <c r="F16" s="130" t="s">
        <v>5</v>
      </c>
      <c r="G16" s="130" t="s">
        <v>196</v>
      </c>
      <c r="H16" s="131" t="s">
        <v>5</v>
      </c>
      <c r="I16" s="132" t="s">
        <v>357</v>
      </c>
      <c r="O16" s="116" t="s">
        <v>5</v>
      </c>
      <c r="P16" s="22" t="s">
        <v>197</v>
      </c>
      <c r="Q16" s="22" t="s">
        <v>379</v>
      </c>
    </row>
    <row r="17" spans="1:17" x14ac:dyDescent="0.2">
      <c r="A17" s="127">
        <v>1</v>
      </c>
      <c r="B17" s="10" t="s">
        <v>131</v>
      </c>
      <c r="C17" s="9">
        <v>44573</v>
      </c>
      <c r="D17" s="9"/>
      <c r="E17" s="9">
        <v>12028</v>
      </c>
      <c r="F17" s="9"/>
      <c r="G17" s="123">
        <v>35104</v>
      </c>
      <c r="H17" s="10"/>
      <c r="I17" s="10"/>
      <c r="O17" s="10"/>
      <c r="P17" s="4">
        <f>C17+E17+G17+I17</f>
        <v>91705</v>
      </c>
      <c r="Q17" s="4">
        <f>D17+F17+H17+O17</f>
        <v>0</v>
      </c>
    </row>
    <row r="18" spans="1:17" x14ac:dyDescent="0.2">
      <c r="A18" s="127">
        <v>2</v>
      </c>
      <c r="B18" s="10" t="s">
        <v>130</v>
      </c>
      <c r="C18" s="9">
        <v>50270</v>
      </c>
      <c r="D18" s="9"/>
      <c r="E18" s="9">
        <v>13610</v>
      </c>
      <c r="F18" s="9"/>
      <c r="G18" s="123">
        <v>14200</v>
      </c>
      <c r="H18" s="10"/>
      <c r="I18" s="10"/>
      <c r="O18" s="10"/>
      <c r="P18" s="4">
        <f>C18+E18+G18+I18</f>
        <v>78080</v>
      </c>
      <c r="Q18" s="4">
        <f>D18+F18+H18+O18</f>
        <v>0</v>
      </c>
    </row>
    <row r="19" spans="1:17" x14ac:dyDescent="0.2">
      <c r="A19" s="127">
        <v>3</v>
      </c>
      <c r="B19" s="10" t="s">
        <v>376</v>
      </c>
      <c r="C19" s="9">
        <v>3682</v>
      </c>
      <c r="D19" s="9"/>
      <c r="E19" s="9">
        <v>994</v>
      </c>
      <c r="F19" s="9"/>
      <c r="G19" s="123">
        <v>3172</v>
      </c>
      <c r="H19" s="10"/>
      <c r="I19" s="10"/>
      <c r="O19" s="10"/>
      <c r="P19" s="4">
        <f>C19+E19+G19+I19</f>
        <v>7848</v>
      </c>
      <c r="Q19" s="4">
        <f>D19+F19+H19+O19</f>
        <v>0</v>
      </c>
    </row>
    <row r="20" spans="1:17" x14ac:dyDescent="0.2">
      <c r="A20" s="127">
        <v>4</v>
      </c>
      <c r="B20" s="10" t="s">
        <v>127</v>
      </c>
      <c r="C20" s="9">
        <v>51189</v>
      </c>
      <c r="D20" s="9"/>
      <c r="E20" s="9">
        <v>13210</v>
      </c>
      <c r="F20" s="9"/>
      <c r="G20" s="123">
        <v>11000</v>
      </c>
      <c r="H20" s="10"/>
      <c r="I20" s="10"/>
      <c r="O20" s="10"/>
      <c r="P20" s="4">
        <f>C20+E20+G20+I20</f>
        <v>75399</v>
      </c>
      <c r="Q20" s="4">
        <f>D20+F20+H20+O20</f>
        <v>0</v>
      </c>
    </row>
    <row r="21" spans="1:17" x14ac:dyDescent="0.2">
      <c r="A21" s="285" t="s">
        <v>198</v>
      </c>
      <c r="B21" s="266"/>
      <c r="C21" s="4">
        <f t="shared" ref="C21:I21" si="1">SUM(C17:C20)</f>
        <v>149714</v>
      </c>
      <c r="D21" s="4"/>
      <c r="E21" s="4">
        <f t="shared" si="1"/>
        <v>39842</v>
      </c>
      <c r="F21" s="4"/>
      <c r="G21" s="4">
        <f t="shared" si="1"/>
        <v>63476</v>
      </c>
      <c r="H21" s="135"/>
      <c r="I21" s="7">
        <f t="shared" si="1"/>
        <v>0</v>
      </c>
      <c r="O21" s="7"/>
      <c r="P21" s="7">
        <f>SUM(P17:P20)</f>
        <v>253032</v>
      </c>
      <c r="Q21" s="7">
        <f>SUM(Q17:Q20)</f>
        <v>0</v>
      </c>
    </row>
  </sheetData>
  <mergeCells count="2">
    <mergeCell ref="A13:B13"/>
    <mergeCell ref="A21:B21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az.1/2016.(II. 12.)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Layout" zoomScaleNormal="100" workbookViewId="0">
      <selection activeCell="A15" sqref="A15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406</v>
      </c>
      <c r="B1" s="125"/>
      <c r="C1" s="125"/>
      <c r="D1" s="125"/>
    </row>
    <row r="3" spans="1:4" x14ac:dyDescent="0.2">
      <c r="D3" s="2" t="s">
        <v>407</v>
      </c>
    </row>
    <row r="4" spans="1:4" x14ac:dyDescent="0.2">
      <c r="A4" s="141" t="s">
        <v>2</v>
      </c>
      <c r="B4" s="141" t="s">
        <v>408</v>
      </c>
      <c r="C4" s="141" t="s">
        <v>409</v>
      </c>
      <c r="D4" s="141" t="s">
        <v>410</v>
      </c>
    </row>
    <row r="5" spans="1:4" x14ac:dyDescent="0.2">
      <c r="A5" s="7" t="s">
        <v>411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412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203</v>
      </c>
      <c r="B7" s="9"/>
      <c r="C7" s="9"/>
      <c r="D7" s="9"/>
    </row>
    <row r="8" spans="1:4" ht="41.25" customHeight="1" x14ac:dyDescent="0.2">
      <c r="A8" s="121" t="s">
        <v>506</v>
      </c>
      <c r="B8" s="9"/>
      <c r="C8" s="9"/>
      <c r="D8" s="9">
        <v>150000</v>
      </c>
    </row>
    <row r="9" spans="1:4" ht="41.25" customHeight="1" x14ac:dyDescent="0.2">
      <c r="A9" s="121" t="s">
        <v>512</v>
      </c>
      <c r="B9" s="9"/>
      <c r="C9" s="9"/>
      <c r="D9" s="9">
        <v>48000</v>
      </c>
    </row>
    <row r="10" spans="1:4" ht="41.25" customHeight="1" x14ac:dyDescent="0.2">
      <c r="A10" s="121" t="s">
        <v>513</v>
      </c>
      <c r="B10" s="9"/>
      <c r="C10" s="9"/>
      <c r="D10" s="9">
        <v>376560</v>
      </c>
    </row>
    <row r="11" spans="1:4" x14ac:dyDescent="0.2">
      <c r="A11" s="7" t="s">
        <v>413</v>
      </c>
      <c r="B11" s="9"/>
      <c r="C11" s="9"/>
      <c r="D11" s="9"/>
    </row>
    <row r="12" spans="1:4" x14ac:dyDescent="0.2">
      <c r="A12" s="31" t="s">
        <v>414</v>
      </c>
      <c r="B12" s="9"/>
      <c r="C12" s="9"/>
      <c r="D12" s="9">
        <v>461530</v>
      </c>
    </row>
    <row r="13" spans="1:4" x14ac:dyDescent="0.2">
      <c r="A13" s="31" t="s">
        <v>415</v>
      </c>
      <c r="B13" s="9"/>
      <c r="C13" s="9"/>
      <c r="D13" s="9">
        <v>1268985</v>
      </c>
    </row>
    <row r="14" spans="1:4" x14ac:dyDescent="0.2">
      <c r="A14" s="31" t="s">
        <v>507</v>
      </c>
      <c r="B14" s="9"/>
      <c r="C14" s="9"/>
      <c r="D14" s="9">
        <v>2045</v>
      </c>
    </row>
    <row r="15" spans="1:4" x14ac:dyDescent="0.2">
      <c r="A15" s="144" t="s">
        <v>126</v>
      </c>
      <c r="B15" s="4"/>
      <c r="C15" s="4"/>
      <c r="D15" s="4">
        <f>SUM(D5:D14)</f>
        <v>4256620</v>
      </c>
    </row>
    <row r="16" spans="1:4" x14ac:dyDescent="0.2">
      <c r="A16" s="32"/>
      <c r="B16" s="6"/>
      <c r="C16" s="6"/>
      <c r="D16" s="6"/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</sheetData>
  <pageMargins left="0.7" right="0.7" top="0.75" bottom="0.75" header="0.3" footer="0.3"/>
  <pageSetup paperSize="9" orientation="portrait" r:id="rId1"/>
  <headerFooter>
    <oddHeader>&amp;C 9. melléklet az 1/2016.(II. 12.)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Layout" zoomScaleNormal="100" workbookViewId="0">
      <selection activeCell="B5" sqref="B5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5.75" x14ac:dyDescent="0.25">
      <c r="A1" s="354" t="str">
        <f>+CONCATENATE("Előirányzat-felhasználási terv",CHAR(10),LEFT([2]ÖSSZEFÜGGÉSEK!A5,4),". évre")</f>
        <v>Előirányzat-felhasználási terv
2015. évre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ht="10.5" customHeight="1" thickBot="1" x14ac:dyDescent="0.3">
      <c r="A2" s="145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70" t="s">
        <v>416</v>
      </c>
    </row>
    <row r="3" spans="1:15" ht="21.75" customHeight="1" thickBot="1" x14ac:dyDescent="0.25">
      <c r="A3" s="146" t="s">
        <v>112</v>
      </c>
      <c r="B3" s="154" t="s">
        <v>2</v>
      </c>
      <c r="C3" s="154" t="s">
        <v>417</v>
      </c>
      <c r="D3" s="154" t="s">
        <v>418</v>
      </c>
      <c r="E3" s="154" t="s">
        <v>419</v>
      </c>
      <c r="F3" s="154" t="s">
        <v>420</v>
      </c>
      <c r="G3" s="154" t="s">
        <v>421</v>
      </c>
      <c r="H3" s="154" t="s">
        <v>422</v>
      </c>
      <c r="I3" s="154" t="s">
        <v>423</v>
      </c>
      <c r="J3" s="154" t="s">
        <v>424</v>
      </c>
      <c r="K3" s="154" t="s">
        <v>425</v>
      </c>
      <c r="L3" s="154" t="s">
        <v>426</v>
      </c>
      <c r="M3" s="154" t="s">
        <v>427</v>
      </c>
      <c r="N3" s="154" t="s">
        <v>428</v>
      </c>
      <c r="O3" s="171" t="s">
        <v>126</v>
      </c>
    </row>
    <row r="4" spans="1:15" ht="13.5" thickBot="1" x14ac:dyDescent="0.25">
      <c r="A4" s="147" t="s">
        <v>41</v>
      </c>
      <c r="B4" s="356" t="s">
        <v>295</v>
      </c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8"/>
    </row>
    <row r="5" spans="1:15" ht="39" customHeight="1" x14ac:dyDescent="0.2">
      <c r="A5" s="148" t="s">
        <v>42</v>
      </c>
      <c r="B5" s="155" t="s">
        <v>429</v>
      </c>
      <c r="C5" s="163">
        <v>19511</v>
      </c>
      <c r="D5" s="163">
        <v>20000</v>
      </c>
      <c r="E5" s="163">
        <v>20000</v>
      </c>
      <c r="F5" s="163">
        <v>20000</v>
      </c>
      <c r="G5" s="163">
        <v>20000</v>
      </c>
      <c r="H5" s="163">
        <v>20000</v>
      </c>
      <c r="I5" s="163">
        <v>20000</v>
      </c>
      <c r="J5" s="163">
        <v>20000</v>
      </c>
      <c r="K5" s="163">
        <v>20000</v>
      </c>
      <c r="L5" s="163">
        <v>20000</v>
      </c>
      <c r="M5" s="163">
        <v>20000</v>
      </c>
      <c r="N5" s="163">
        <v>21945</v>
      </c>
      <c r="O5" s="172">
        <f t="shared" ref="O5:O14" si="0">SUM(C5:N5)</f>
        <v>241456</v>
      </c>
    </row>
    <row r="6" spans="1:15" ht="39.75" customHeight="1" x14ac:dyDescent="0.2">
      <c r="A6" s="149" t="s">
        <v>43</v>
      </c>
      <c r="B6" s="156" t="s">
        <v>430</v>
      </c>
      <c r="C6" s="164">
        <v>1600</v>
      </c>
      <c r="D6" s="164">
        <v>1600</v>
      </c>
      <c r="E6" s="164">
        <v>1600</v>
      </c>
      <c r="F6" s="164">
        <v>1600</v>
      </c>
      <c r="G6" s="164">
        <v>1500</v>
      </c>
      <c r="H6" s="164">
        <v>1500</v>
      </c>
      <c r="I6" s="164">
        <v>1500</v>
      </c>
      <c r="J6" s="164">
        <v>1500</v>
      </c>
      <c r="K6" s="164">
        <v>1500</v>
      </c>
      <c r="L6" s="164">
        <v>1500</v>
      </c>
      <c r="M6" s="164">
        <v>1500</v>
      </c>
      <c r="N6" s="164">
        <v>1445</v>
      </c>
      <c r="O6" s="173">
        <f t="shared" si="0"/>
        <v>18345</v>
      </c>
    </row>
    <row r="7" spans="1:15" ht="41.25" customHeight="1" x14ac:dyDescent="0.2">
      <c r="A7" s="149" t="s">
        <v>48</v>
      </c>
      <c r="B7" s="157" t="s">
        <v>431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74">
        <f t="shared" si="0"/>
        <v>0</v>
      </c>
    </row>
    <row r="8" spans="1:15" x14ac:dyDescent="0.2">
      <c r="A8" s="149" t="s">
        <v>59</v>
      </c>
      <c r="B8" s="158" t="s">
        <v>246</v>
      </c>
      <c r="C8" s="164">
        <v>403</v>
      </c>
      <c r="D8" s="164">
        <v>1500</v>
      </c>
      <c r="E8" s="164">
        <v>16250</v>
      </c>
      <c r="F8" s="164">
        <v>1497</v>
      </c>
      <c r="G8" s="164">
        <v>5000</v>
      </c>
      <c r="H8" s="164">
        <v>1100</v>
      </c>
      <c r="I8" s="164">
        <v>1000</v>
      </c>
      <c r="J8" s="164">
        <v>1500</v>
      </c>
      <c r="K8" s="164">
        <v>16250</v>
      </c>
      <c r="L8" s="164">
        <v>2000</v>
      </c>
      <c r="M8" s="164">
        <v>2000</v>
      </c>
      <c r="N8" s="164">
        <v>2000</v>
      </c>
      <c r="O8" s="173">
        <f t="shared" si="0"/>
        <v>50500</v>
      </c>
    </row>
    <row r="9" spans="1:15" x14ac:dyDescent="0.2">
      <c r="A9" s="149" t="s">
        <v>61</v>
      </c>
      <c r="B9" s="158" t="s">
        <v>432</v>
      </c>
      <c r="C9" s="164">
        <v>4000</v>
      </c>
      <c r="D9" s="164">
        <v>4500</v>
      </c>
      <c r="E9" s="164">
        <v>4500</v>
      </c>
      <c r="F9" s="164">
        <v>4000</v>
      </c>
      <c r="G9" s="164">
        <v>4000</v>
      </c>
      <c r="H9" s="164">
        <v>4000</v>
      </c>
      <c r="I9" s="164">
        <v>4000</v>
      </c>
      <c r="J9" s="164">
        <v>4000</v>
      </c>
      <c r="K9" s="164">
        <v>5000</v>
      </c>
      <c r="L9" s="164">
        <v>4700</v>
      </c>
      <c r="M9" s="164">
        <v>5300</v>
      </c>
      <c r="N9" s="164">
        <v>5385</v>
      </c>
      <c r="O9" s="173">
        <f t="shared" si="0"/>
        <v>53385</v>
      </c>
    </row>
    <row r="10" spans="1:15" ht="15.75" x14ac:dyDescent="0.2">
      <c r="A10" s="149" t="s">
        <v>98</v>
      </c>
      <c r="B10" s="158" t="s">
        <v>502</v>
      </c>
      <c r="C10" s="164"/>
      <c r="D10" s="164"/>
      <c r="E10" s="164"/>
      <c r="F10" s="164"/>
      <c r="G10" s="164"/>
      <c r="H10" s="164"/>
      <c r="I10" s="169"/>
      <c r="J10" s="164"/>
      <c r="K10" s="164"/>
      <c r="L10" s="169"/>
      <c r="M10" s="164"/>
      <c r="N10" s="164"/>
      <c r="O10" s="173">
        <f t="shared" si="0"/>
        <v>0</v>
      </c>
    </row>
    <row r="11" spans="1:15" x14ac:dyDescent="0.2">
      <c r="A11" s="149" t="s">
        <v>100</v>
      </c>
      <c r="B11" s="158" t="s">
        <v>504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73">
        <f t="shared" si="0"/>
        <v>0</v>
      </c>
    </row>
    <row r="12" spans="1:15" ht="32.25" customHeight="1" x14ac:dyDescent="0.2">
      <c r="A12" s="149" t="s">
        <v>170</v>
      </c>
      <c r="B12" s="156" t="s">
        <v>433</v>
      </c>
      <c r="C12" s="164">
        <v>225</v>
      </c>
      <c r="D12" s="164">
        <v>225</v>
      </c>
      <c r="E12" s="164">
        <v>225</v>
      </c>
      <c r="F12" s="164">
        <v>225</v>
      </c>
      <c r="G12" s="164">
        <v>225</v>
      </c>
      <c r="H12" s="164">
        <v>225</v>
      </c>
      <c r="I12" s="164">
        <v>225</v>
      </c>
      <c r="J12" s="164">
        <v>225</v>
      </c>
      <c r="K12" s="164">
        <v>225</v>
      </c>
      <c r="L12" s="164">
        <v>225</v>
      </c>
      <c r="M12" s="164">
        <v>225</v>
      </c>
      <c r="N12" s="164">
        <v>245</v>
      </c>
      <c r="O12" s="173">
        <f t="shared" si="0"/>
        <v>2720</v>
      </c>
    </row>
    <row r="13" spans="1:15" ht="13.5" thickBot="1" x14ac:dyDescent="0.25">
      <c r="A13" s="149" t="s">
        <v>434</v>
      </c>
      <c r="B13" s="158" t="s">
        <v>435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>
        <v>14077</v>
      </c>
      <c r="O13" s="173">
        <f t="shared" si="0"/>
        <v>14077</v>
      </c>
    </row>
    <row r="14" spans="1:15" ht="13.5" thickBot="1" x14ac:dyDescent="0.25">
      <c r="A14" s="147" t="s">
        <v>436</v>
      </c>
      <c r="B14" s="159" t="s">
        <v>252</v>
      </c>
      <c r="C14" s="166">
        <f t="shared" ref="C14:N14" si="1">SUM(C5:C13)</f>
        <v>25739</v>
      </c>
      <c r="D14" s="166">
        <f t="shared" si="1"/>
        <v>27825</v>
      </c>
      <c r="E14" s="166">
        <f t="shared" si="1"/>
        <v>42575</v>
      </c>
      <c r="F14" s="166">
        <f t="shared" si="1"/>
        <v>27322</v>
      </c>
      <c r="G14" s="166">
        <f t="shared" si="1"/>
        <v>30725</v>
      </c>
      <c r="H14" s="166">
        <f t="shared" si="1"/>
        <v>26825</v>
      </c>
      <c r="I14" s="166">
        <f t="shared" si="1"/>
        <v>26725</v>
      </c>
      <c r="J14" s="166">
        <f t="shared" si="1"/>
        <v>27225</v>
      </c>
      <c r="K14" s="166">
        <f t="shared" si="1"/>
        <v>42975</v>
      </c>
      <c r="L14" s="166">
        <f t="shared" si="1"/>
        <v>28425</v>
      </c>
      <c r="M14" s="166">
        <f t="shared" si="1"/>
        <v>29025</v>
      </c>
      <c r="N14" s="166">
        <f t="shared" si="1"/>
        <v>45097</v>
      </c>
      <c r="O14" s="175">
        <f t="shared" si="0"/>
        <v>380483</v>
      </c>
    </row>
    <row r="15" spans="1:15" ht="13.5" thickBot="1" x14ac:dyDescent="0.25">
      <c r="A15" s="147" t="s">
        <v>437</v>
      </c>
      <c r="B15" s="356" t="s">
        <v>318</v>
      </c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8"/>
    </row>
    <row r="16" spans="1:15" x14ac:dyDescent="0.2">
      <c r="A16" s="150" t="s">
        <v>438</v>
      </c>
      <c r="B16" s="160" t="s">
        <v>194</v>
      </c>
      <c r="C16" s="165">
        <v>12845</v>
      </c>
      <c r="D16" s="165">
        <v>12845</v>
      </c>
      <c r="E16" s="165">
        <v>12772</v>
      </c>
      <c r="F16" s="165">
        <v>12772</v>
      </c>
      <c r="G16" s="165">
        <v>12772</v>
      </c>
      <c r="H16" s="165">
        <v>15977</v>
      </c>
      <c r="I16" s="165">
        <v>15977</v>
      </c>
      <c r="J16" s="165">
        <v>12794</v>
      </c>
      <c r="K16" s="165">
        <v>12794</v>
      </c>
      <c r="L16" s="165">
        <v>12794</v>
      </c>
      <c r="M16" s="165">
        <v>12794</v>
      </c>
      <c r="N16" s="165">
        <v>14101</v>
      </c>
      <c r="O16" s="174">
        <f t="shared" ref="O16:O25" si="2">SUM(C16:N16)</f>
        <v>161237</v>
      </c>
    </row>
    <row r="17" spans="1:15" ht="54" customHeight="1" x14ac:dyDescent="0.2">
      <c r="A17" s="149" t="s">
        <v>439</v>
      </c>
      <c r="B17" s="156" t="s">
        <v>440</v>
      </c>
      <c r="C17" s="164">
        <v>3386</v>
      </c>
      <c r="D17" s="164">
        <v>3386</v>
      </c>
      <c r="E17" s="164">
        <v>3482</v>
      </c>
      <c r="F17" s="164">
        <v>3482</v>
      </c>
      <c r="G17" s="164">
        <v>3482</v>
      </c>
      <c r="H17" s="164">
        <v>4348</v>
      </c>
      <c r="I17" s="164">
        <v>4348</v>
      </c>
      <c r="J17" s="164">
        <v>3298</v>
      </c>
      <c r="K17" s="164">
        <v>3488</v>
      </c>
      <c r="L17" s="164">
        <v>3488</v>
      </c>
      <c r="M17" s="164">
        <v>3488</v>
      </c>
      <c r="N17" s="164">
        <v>3266</v>
      </c>
      <c r="O17" s="173">
        <f t="shared" si="2"/>
        <v>42942</v>
      </c>
    </row>
    <row r="18" spans="1:15" x14ac:dyDescent="0.2">
      <c r="A18" s="149" t="s">
        <v>441</v>
      </c>
      <c r="B18" s="158" t="s">
        <v>442</v>
      </c>
      <c r="C18" s="193">
        <v>11500</v>
      </c>
      <c r="D18" s="193">
        <v>11100</v>
      </c>
      <c r="E18" s="193">
        <v>10600</v>
      </c>
      <c r="F18" s="193">
        <v>9500</v>
      </c>
      <c r="G18" s="193">
        <v>8600</v>
      </c>
      <c r="H18" s="193">
        <v>7600</v>
      </c>
      <c r="I18" s="193">
        <v>6900</v>
      </c>
      <c r="J18" s="193">
        <v>6900</v>
      </c>
      <c r="K18" s="193">
        <v>8600</v>
      </c>
      <c r="L18" s="193">
        <v>11150</v>
      </c>
      <c r="M18" s="193">
        <v>11950</v>
      </c>
      <c r="N18" s="193">
        <v>12422</v>
      </c>
      <c r="O18" s="173">
        <f t="shared" si="2"/>
        <v>116822</v>
      </c>
    </row>
    <row r="19" spans="1:15" x14ac:dyDescent="0.2">
      <c r="A19" s="149" t="s">
        <v>443</v>
      </c>
      <c r="B19" s="158" t="s">
        <v>444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73">
        <f t="shared" si="2"/>
        <v>0</v>
      </c>
    </row>
    <row r="20" spans="1:15" x14ac:dyDescent="0.2">
      <c r="A20" s="149" t="s">
        <v>445</v>
      </c>
      <c r="B20" s="158" t="s">
        <v>446</v>
      </c>
      <c r="C20" s="164">
        <v>3240</v>
      </c>
      <c r="D20" s="164">
        <v>3240</v>
      </c>
      <c r="E20" s="164">
        <v>3240</v>
      </c>
      <c r="F20" s="164">
        <v>3240</v>
      </c>
      <c r="G20" s="164">
        <v>3240</v>
      </c>
      <c r="H20" s="164">
        <v>3240</v>
      </c>
      <c r="I20" s="164">
        <v>3340</v>
      </c>
      <c r="J20" s="164">
        <v>3540</v>
      </c>
      <c r="K20" s="164">
        <v>3240</v>
      </c>
      <c r="L20" s="164">
        <v>3240</v>
      </c>
      <c r="M20" s="164">
        <v>3240</v>
      </c>
      <c r="N20" s="164">
        <v>3262</v>
      </c>
      <c r="O20" s="173">
        <f t="shared" si="2"/>
        <v>39302</v>
      </c>
    </row>
    <row r="21" spans="1:15" x14ac:dyDescent="0.2">
      <c r="A21" s="149" t="s">
        <v>447</v>
      </c>
      <c r="B21" s="158" t="s">
        <v>448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73">
        <f t="shared" si="2"/>
        <v>0</v>
      </c>
    </row>
    <row r="22" spans="1:15" ht="18" customHeight="1" x14ac:dyDescent="0.2">
      <c r="A22" s="149" t="s">
        <v>449</v>
      </c>
      <c r="B22" s="156" t="s">
        <v>450</v>
      </c>
      <c r="C22" s="164"/>
      <c r="D22" s="164"/>
      <c r="E22" s="164"/>
      <c r="F22" s="164"/>
      <c r="G22" s="164">
        <v>1000</v>
      </c>
      <c r="H22" s="164">
        <v>1600</v>
      </c>
      <c r="I22" s="164">
        <v>1180</v>
      </c>
      <c r="J22" s="164"/>
      <c r="K22" s="164"/>
      <c r="L22" s="164"/>
      <c r="M22" s="164"/>
      <c r="N22" s="164"/>
      <c r="O22" s="173">
        <f t="shared" si="2"/>
        <v>3780</v>
      </c>
    </row>
    <row r="23" spans="1:15" x14ac:dyDescent="0.2">
      <c r="A23" s="149" t="s">
        <v>451</v>
      </c>
      <c r="B23" s="158" t="s">
        <v>452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73">
        <f t="shared" si="2"/>
        <v>0</v>
      </c>
    </row>
    <row r="24" spans="1:15" ht="13.5" thickBot="1" x14ac:dyDescent="0.25">
      <c r="A24" s="149" t="s">
        <v>453</v>
      </c>
      <c r="B24" s="158" t="s">
        <v>454</v>
      </c>
      <c r="C24" s="164">
        <v>100</v>
      </c>
      <c r="D24" s="164">
        <v>100</v>
      </c>
      <c r="E24" s="164">
        <v>2800</v>
      </c>
      <c r="F24" s="164">
        <v>100</v>
      </c>
      <c r="G24" s="164">
        <v>100</v>
      </c>
      <c r="H24" s="164">
        <v>100</v>
      </c>
      <c r="I24" s="164">
        <v>100</v>
      </c>
      <c r="J24" s="164">
        <v>100</v>
      </c>
      <c r="K24" s="164">
        <v>12600</v>
      </c>
      <c r="L24" s="164">
        <v>100</v>
      </c>
      <c r="M24" s="164">
        <v>100</v>
      </c>
      <c r="N24" s="164">
        <v>100</v>
      </c>
      <c r="O24" s="173">
        <f t="shared" si="2"/>
        <v>16400</v>
      </c>
    </row>
    <row r="25" spans="1:15" ht="13.5" thickBot="1" x14ac:dyDescent="0.25">
      <c r="A25" s="151" t="s">
        <v>455</v>
      </c>
      <c r="B25" s="159" t="s">
        <v>339</v>
      </c>
      <c r="C25" s="166">
        <f t="shared" ref="C25:N25" si="3">SUM(C16:C24)</f>
        <v>31071</v>
      </c>
      <c r="D25" s="166">
        <f t="shared" si="3"/>
        <v>30671</v>
      </c>
      <c r="E25" s="166">
        <f t="shared" si="3"/>
        <v>32894</v>
      </c>
      <c r="F25" s="166">
        <f t="shared" si="3"/>
        <v>29094</v>
      </c>
      <c r="G25" s="166">
        <f t="shared" si="3"/>
        <v>29194</v>
      </c>
      <c r="H25" s="166">
        <f t="shared" si="3"/>
        <v>32865</v>
      </c>
      <c r="I25" s="166">
        <f t="shared" si="3"/>
        <v>31845</v>
      </c>
      <c r="J25" s="166">
        <f t="shared" si="3"/>
        <v>26632</v>
      </c>
      <c r="K25" s="166">
        <f t="shared" si="3"/>
        <v>40722</v>
      </c>
      <c r="L25" s="166">
        <f t="shared" si="3"/>
        <v>30772</v>
      </c>
      <c r="M25" s="166">
        <f t="shared" si="3"/>
        <v>31572</v>
      </c>
      <c r="N25" s="166">
        <f t="shared" si="3"/>
        <v>33151</v>
      </c>
      <c r="O25" s="175">
        <f t="shared" si="2"/>
        <v>380483</v>
      </c>
    </row>
    <row r="26" spans="1:15" ht="13.5" thickBot="1" x14ac:dyDescent="0.25">
      <c r="A26" s="151" t="s">
        <v>456</v>
      </c>
      <c r="B26" s="161" t="s">
        <v>457</v>
      </c>
      <c r="C26" s="167">
        <f t="shared" ref="C26:O26" si="4">C14-C25</f>
        <v>-5332</v>
      </c>
      <c r="D26" s="167">
        <f t="shared" si="4"/>
        <v>-2846</v>
      </c>
      <c r="E26" s="167">
        <f t="shared" si="4"/>
        <v>9681</v>
      </c>
      <c r="F26" s="167">
        <f t="shared" si="4"/>
        <v>-1772</v>
      </c>
      <c r="G26" s="167">
        <f t="shared" si="4"/>
        <v>1531</v>
      </c>
      <c r="H26" s="167">
        <f t="shared" si="4"/>
        <v>-6040</v>
      </c>
      <c r="I26" s="167">
        <f t="shared" si="4"/>
        <v>-5120</v>
      </c>
      <c r="J26" s="167">
        <f t="shared" si="4"/>
        <v>593</v>
      </c>
      <c r="K26" s="167">
        <f t="shared" si="4"/>
        <v>2253</v>
      </c>
      <c r="L26" s="167">
        <f t="shared" si="4"/>
        <v>-2347</v>
      </c>
      <c r="M26" s="167">
        <f t="shared" si="4"/>
        <v>-2547</v>
      </c>
      <c r="N26" s="167">
        <f t="shared" si="4"/>
        <v>11946</v>
      </c>
      <c r="O26" s="176">
        <f t="shared" si="4"/>
        <v>0</v>
      </c>
    </row>
    <row r="27" spans="1:15" ht="15.75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45"/>
    </row>
    <row r="28" spans="1:15" ht="15.75" x14ac:dyDescent="0.25">
      <c r="A28" s="145"/>
      <c r="B28" s="162"/>
      <c r="C28" s="168"/>
      <c r="D28" s="168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az 1/2016. (II. 12.) önkormányzati rendelethez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5"/>
  <sheetViews>
    <sheetView view="pageLayout" zoomScaleNormal="100" workbookViewId="0">
      <selection activeCell="I23" sqref="I23"/>
    </sheetView>
  </sheetViews>
  <sheetFormatPr defaultRowHeight="12.75" x14ac:dyDescent="0.2"/>
  <cols>
    <col min="3" max="3" width="8.42578125" customWidth="1"/>
    <col min="4" max="4" width="8.140625" customWidth="1"/>
    <col min="5" max="5" width="9.7109375" customWidth="1"/>
    <col min="6" max="6" width="7" customWidth="1"/>
    <col min="7" max="7" width="8.7109375" customWidth="1"/>
    <col min="8" max="8" width="9" customWidth="1"/>
    <col min="9" max="9" width="9.28515625" customWidth="1"/>
  </cols>
  <sheetData>
    <row r="5" spans="2:9" x14ac:dyDescent="0.2">
      <c r="B5" s="258" t="s">
        <v>458</v>
      </c>
      <c r="C5" s="359"/>
      <c r="D5" s="359"/>
      <c r="E5" s="359"/>
      <c r="F5" s="359"/>
      <c r="G5" s="359"/>
      <c r="H5" s="359"/>
      <c r="I5" s="359"/>
    </row>
    <row r="7" spans="2:9" x14ac:dyDescent="0.2">
      <c r="B7" s="258" t="s">
        <v>459</v>
      </c>
      <c r="C7" s="260"/>
      <c r="D7" s="260"/>
      <c r="E7" s="260"/>
      <c r="F7" s="260"/>
      <c r="G7" s="260"/>
      <c r="H7" s="260"/>
      <c r="I7" s="260"/>
    </row>
    <row r="10" spans="2:9" x14ac:dyDescent="0.2">
      <c r="B10" s="258" t="s">
        <v>460</v>
      </c>
      <c r="C10" s="258"/>
      <c r="D10" s="258"/>
      <c r="E10" s="258"/>
      <c r="F10" s="258"/>
      <c r="G10" s="359"/>
      <c r="H10" s="359"/>
      <c r="I10" s="359"/>
    </row>
    <row r="12" spans="2:9" x14ac:dyDescent="0.2">
      <c r="I12" s="177" t="s">
        <v>183</v>
      </c>
    </row>
    <row r="13" spans="2:9" ht="45" x14ac:dyDescent="0.2">
      <c r="B13" s="178" t="s">
        <v>461</v>
      </c>
      <c r="C13" s="179">
        <v>2016</v>
      </c>
      <c r="D13" s="179">
        <v>2017</v>
      </c>
      <c r="E13" s="179">
        <v>2018</v>
      </c>
      <c r="F13" s="179">
        <v>2019</v>
      </c>
      <c r="G13" s="179">
        <v>2020</v>
      </c>
      <c r="H13" s="179">
        <v>2021</v>
      </c>
      <c r="I13" s="179">
        <v>2022</v>
      </c>
    </row>
    <row r="14" spans="2:9" x14ac:dyDescent="0.2">
      <c r="B14" s="180" t="s">
        <v>410</v>
      </c>
      <c r="C14" s="181">
        <v>297610</v>
      </c>
      <c r="D14" s="181">
        <v>297610</v>
      </c>
      <c r="E14" s="181">
        <v>297610</v>
      </c>
      <c r="F14" s="181">
        <v>297610</v>
      </c>
      <c r="G14" s="181">
        <v>297610</v>
      </c>
      <c r="H14" s="181">
        <v>297610</v>
      </c>
      <c r="I14" s="181">
        <v>297610</v>
      </c>
    </row>
    <row r="15" spans="2:9" x14ac:dyDescent="0.2">
      <c r="F15" s="182"/>
    </row>
  </sheetData>
  <mergeCells count="3">
    <mergeCell ref="B5:I5"/>
    <mergeCell ref="B7:I7"/>
    <mergeCell ref="B10:I10"/>
  </mergeCells>
  <pageMargins left="0.7" right="0.7" top="0.75" bottom="0.75" header="0.3" footer="0.3"/>
  <pageSetup paperSize="9" orientation="portrait" r:id="rId1"/>
  <headerFooter>
    <oddHeader>&amp;C11. melléklet az 1/2016. (II. 12.)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Layout" zoomScaleNormal="100" workbookViewId="0">
      <selection activeCell="E12" sqref="E12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462</v>
      </c>
      <c r="C1" s="25"/>
      <c r="D1" s="25"/>
      <c r="E1" s="25"/>
    </row>
    <row r="2" spans="1:5" x14ac:dyDescent="0.2">
      <c r="A2" s="25"/>
      <c r="B2" s="25" t="s">
        <v>505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E4" s="2" t="s">
        <v>1</v>
      </c>
    </row>
    <row r="5" spans="1:5" x14ac:dyDescent="0.2">
      <c r="A5" s="7" t="s">
        <v>184</v>
      </c>
      <c r="B5" s="141" t="s">
        <v>463</v>
      </c>
      <c r="C5" s="141">
        <v>2016</v>
      </c>
      <c r="D5" s="141">
        <v>2017</v>
      </c>
      <c r="E5" s="141" t="s">
        <v>464</v>
      </c>
    </row>
    <row r="6" spans="1:5" x14ac:dyDescent="0.2">
      <c r="A6" s="142" t="s">
        <v>41</v>
      </c>
      <c r="B6" s="10" t="s">
        <v>465</v>
      </c>
      <c r="C6" s="9">
        <v>360</v>
      </c>
      <c r="D6" s="9">
        <v>380</v>
      </c>
      <c r="E6" s="9">
        <v>400</v>
      </c>
    </row>
    <row r="7" spans="1:5" x14ac:dyDescent="0.2">
      <c r="A7" s="142" t="s">
        <v>42</v>
      </c>
      <c r="B7" s="10" t="s">
        <v>508</v>
      </c>
      <c r="C7" s="9">
        <v>5000</v>
      </c>
      <c r="D7" s="9">
        <v>4900</v>
      </c>
      <c r="E7" s="9"/>
    </row>
    <row r="8" spans="1:5" x14ac:dyDescent="0.2">
      <c r="A8" s="10"/>
      <c r="B8" s="7" t="s">
        <v>126</v>
      </c>
      <c r="C8" s="4">
        <f>SUM(C6:C7)</f>
        <v>5360</v>
      </c>
      <c r="D8" s="4">
        <f>SUM(D6:D7)</f>
        <v>5280</v>
      </c>
      <c r="E8" s="4">
        <f>SUM(E6:E7)</f>
        <v>400</v>
      </c>
    </row>
    <row r="9" spans="1:5" x14ac:dyDescent="0.2">
      <c r="C9" s="6"/>
      <c r="D9" s="6"/>
      <c r="E9" s="6"/>
    </row>
    <row r="10" spans="1:5" x14ac:dyDescent="0.2">
      <c r="A10" s="360" t="s">
        <v>466</v>
      </c>
      <c r="B10" s="361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83" t="s">
        <v>467</v>
      </c>
      <c r="B14" s="362" t="s">
        <v>510</v>
      </c>
      <c r="C14" s="362"/>
      <c r="D14" s="362"/>
      <c r="E14" s="362"/>
    </row>
    <row r="15" spans="1:5" x14ac:dyDescent="0.2">
      <c r="B15" s="128" t="s">
        <v>509</v>
      </c>
    </row>
    <row r="16" spans="1:5" x14ac:dyDescent="0.2">
      <c r="A16" s="363"/>
      <c r="B16" s="363"/>
      <c r="C16" s="363"/>
      <c r="D16" s="363"/>
      <c r="E16" s="363"/>
    </row>
    <row r="17" spans="1:5" x14ac:dyDescent="0.2">
      <c r="A17" s="363"/>
      <c r="B17" s="363"/>
      <c r="C17" s="363"/>
      <c r="D17" s="363"/>
      <c r="E17" s="363"/>
    </row>
    <row r="18" spans="1:5" x14ac:dyDescent="0.2">
      <c r="A18" s="192" t="s">
        <v>468</v>
      </c>
      <c r="B18" s="364" t="s">
        <v>511</v>
      </c>
      <c r="C18" s="364"/>
      <c r="D18" s="364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az 1/2016. (II. 12.)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B34" sqref="B34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514</v>
      </c>
    </row>
    <row r="2" spans="1:6" x14ac:dyDescent="0.2">
      <c r="F2" s="184" t="s">
        <v>469</v>
      </c>
    </row>
    <row r="3" spans="1:6" ht="36.75" x14ac:dyDescent="0.2">
      <c r="A3" s="143" t="s">
        <v>470</v>
      </c>
      <c r="B3" s="185" t="s">
        <v>471</v>
      </c>
      <c r="C3" s="107" t="s">
        <v>472</v>
      </c>
      <c r="D3" s="107" t="s">
        <v>473</v>
      </c>
      <c r="E3" s="107" t="s">
        <v>474</v>
      </c>
      <c r="F3" s="107" t="s">
        <v>503</v>
      </c>
    </row>
    <row r="4" spans="1:6" x14ac:dyDescent="0.2">
      <c r="A4" s="142">
        <v>1</v>
      </c>
      <c r="B4" s="142">
        <v>2</v>
      </c>
      <c r="C4" s="142">
        <v>3</v>
      </c>
      <c r="D4" s="142">
        <v>4</v>
      </c>
      <c r="E4" s="142">
        <v>5</v>
      </c>
      <c r="F4" s="142">
        <v>6</v>
      </c>
    </row>
    <row r="5" spans="1:6" x14ac:dyDescent="0.2">
      <c r="A5" s="87" t="s">
        <v>515</v>
      </c>
      <c r="B5" s="186" t="s">
        <v>475</v>
      </c>
      <c r="C5" s="187">
        <v>44500</v>
      </c>
      <c r="D5" s="187">
        <v>44500</v>
      </c>
      <c r="E5" s="187">
        <v>44500</v>
      </c>
      <c r="F5" s="187">
        <v>44500</v>
      </c>
    </row>
    <row r="6" spans="1:6" ht="45" x14ac:dyDescent="0.2">
      <c r="A6" s="88" t="s">
        <v>476</v>
      </c>
      <c r="B6" s="188" t="s">
        <v>477</v>
      </c>
      <c r="C6" s="187">
        <v>7000</v>
      </c>
      <c r="D6" s="187">
        <v>7350</v>
      </c>
      <c r="E6" s="187">
        <v>7700</v>
      </c>
      <c r="F6" s="187">
        <v>8100</v>
      </c>
    </row>
    <row r="7" spans="1:6" x14ac:dyDescent="0.2">
      <c r="A7" s="87" t="s">
        <v>478</v>
      </c>
      <c r="B7" s="186" t="s">
        <v>479</v>
      </c>
      <c r="C7" s="187"/>
      <c r="D7" s="187"/>
      <c r="E7" s="187"/>
      <c r="F7" s="187"/>
    </row>
    <row r="8" spans="1:6" ht="33.75" x14ac:dyDescent="0.2">
      <c r="A8" s="88" t="s">
        <v>480</v>
      </c>
      <c r="B8" s="186" t="s">
        <v>481</v>
      </c>
      <c r="C8" s="187"/>
      <c r="D8" s="187"/>
      <c r="E8" s="187"/>
      <c r="F8" s="187"/>
    </row>
    <row r="9" spans="1:6" x14ac:dyDescent="0.2">
      <c r="A9" s="87" t="s">
        <v>482</v>
      </c>
      <c r="B9" s="188" t="s">
        <v>483</v>
      </c>
      <c r="C9" s="187">
        <v>800</v>
      </c>
      <c r="D9" s="187">
        <v>800</v>
      </c>
      <c r="E9" s="187">
        <v>800</v>
      </c>
      <c r="F9" s="187">
        <v>800</v>
      </c>
    </row>
    <row r="10" spans="1:6" x14ac:dyDescent="0.2">
      <c r="A10" s="87" t="s">
        <v>484</v>
      </c>
      <c r="B10" s="186" t="s">
        <v>485</v>
      </c>
      <c r="C10" s="187"/>
      <c r="D10" s="187"/>
      <c r="E10" s="187"/>
      <c r="F10" s="187"/>
    </row>
    <row r="11" spans="1:6" x14ac:dyDescent="0.2">
      <c r="A11" s="93" t="s">
        <v>486</v>
      </c>
      <c r="B11" s="186" t="s">
        <v>487</v>
      </c>
      <c r="C11" s="189">
        <f>C10+C9+C8+C7+C6+C5</f>
        <v>52300</v>
      </c>
      <c r="D11" s="189">
        <f>D10+D9+D8+D7+D6+D5</f>
        <v>52650</v>
      </c>
      <c r="E11" s="189">
        <f>E10+E9+E8+E7+E6+E5</f>
        <v>53000</v>
      </c>
      <c r="F11" s="189">
        <f>F10+F9+F8+F7+F6+F5</f>
        <v>53400</v>
      </c>
    </row>
    <row r="12" spans="1:6" x14ac:dyDescent="0.2">
      <c r="A12" s="93" t="s">
        <v>488</v>
      </c>
      <c r="B12" s="188" t="s">
        <v>489</v>
      </c>
      <c r="C12" s="189">
        <f>C11/2</f>
        <v>26150</v>
      </c>
      <c r="D12" s="189">
        <f>D11/2</f>
        <v>26325</v>
      </c>
      <c r="E12" s="189">
        <f>E11/2</f>
        <v>26500</v>
      </c>
      <c r="F12" s="189">
        <f>F11/2</f>
        <v>26700</v>
      </c>
    </row>
    <row r="13" spans="1:6" ht="33.75" x14ac:dyDescent="0.2">
      <c r="A13" s="89" t="s">
        <v>490</v>
      </c>
      <c r="B13" s="186" t="s">
        <v>491</v>
      </c>
      <c r="C13" s="189">
        <f>C14+C15+C16+C17+C18+C19+C20+C21</f>
        <v>5000</v>
      </c>
      <c r="D13" s="189">
        <f>D14+D15+D16+D17+D18+D19+D20+D21</f>
        <v>4900</v>
      </c>
      <c r="E13" s="189">
        <f>E14+E15+E16+E17+E18+E19+E20+E21</f>
        <v>0</v>
      </c>
      <c r="F13" s="189">
        <f>F14+F15+F16+F17+F18+F19+F20+F21</f>
        <v>0</v>
      </c>
    </row>
    <row r="14" spans="1:6" ht="22.5" x14ac:dyDescent="0.2">
      <c r="A14" s="88" t="s">
        <v>492</v>
      </c>
      <c r="B14" s="190">
        <v>10</v>
      </c>
      <c r="C14" s="187">
        <v>5000</v>
      </c>
      <c r="D14" s="187">
        <v>4900</v>
      </c>
      <c r="E14" s="187"/>
      <c r="F14" s="187"/>
    </row>
    <row r="15" spans="1:6" x14ac:dyDescent="0.2">
      <c r="A15" s="87" t="s">
        <v>493</v>
      </c>
      <c r="B15" s="190">
        <v>11</v>
      </c>
      <c r="C15" s="187"/>
      <c r="D15" s="187"/>
      <c r="E15" s="187"/>
      <c r="F15" s="187"/>
    </row>
    <row r="16" spans="1:6" x14ac:dyDescent="0.2">
      <c r="A16" s="87" t="s">
        <v>494</v>
      </c>
      <c r="B16" s="190">
        <v>12</v>
      </c>
      <c r="C16" s="187"/>
      <c r="D16" s="187"/>
      <c r="E16" s="187"/>
      <c r="F16" s="187"/>
    </row>
    <row r="17" spans="1:6" x14ac:dyDescent="0.2">
      <c r="A17" s="87" t="s">
        <v>495</v>
      </c>
      <c r="B17" s="190">
        <v>13</v>
      </c>
      <c r="C17" s="187"/>
      <c r="D17" s="187"/>
      <c r="E17" s="187"/>
      <c r="F17" s="187"/>
    </row>
    <row r="18" spans="1:6" x14ac:dyDescent="0.2">
      <c r="A18" s="87" t="s">
        <v>496</v>
      </c>
      <c r="B18" s="190">
        <v>14</v>
      </c>
      <c r="C18" s="187"/>
      <c r="D18" s="187"/>
      <c r="E18" s="187"/>
      <c r="F18" s="187"/>
    </row>
    <row r="19" spans="1:6" x14ac:dyDescent="0.2">
      <c r="A19" s="87" t="s">
        <v>497</v>
      </c>
      <c r="B19" s="190">
        <v>15</v>
      </c>
      <c r="C19" s="187"/>
      <c r="D19" s="187"/>
      <c r="E19" s="187"/>
      <c r="F19" s="187"/>
    </row>
    <row r="20" spans="1:6" ht="22.5" x14ac:dyDescent="0.2">
      <c r="A20" s="88" t="s">
        <v>498</v>
      </c>
      <c r="B20" s="190">
        <v>16</v>
      </c>
      <c r="C20" s="187"/>
      <c r="D20" s="187"/>
      <c r="E20" s="187"/>
      <c r="F20" s="187"/>
    </row>
    <row r="21" spans="1:6" x14ac:dyDescent="0.2">
      <c r="A21" s="87" t="s">
        <v>499</v>
      </c>
      <c r="B21" s="190">
        <v>17</v>
      </c>
      <c r="C21" s="187"/>
      <c r="D21" s="187"/>
      <c r="E21" s="187"/>
      <c r="F21" s="187"/>
    </row>
    <row r="22" spans="1:6" ht="33.75" x14ac:dyDescent="0.2">
      <c r="A22" s="89" t="s">
        <v>500</v>
      </c>
      <c r="B22" s="190">
        <v>18</v>
      </c>
      <c r="C22" s="189">
        <f>C23+C24+C25+C26+C27+C28+C29+C30</f>
        <v>0</v>
      </c>
      <c r="D22" s="189">
        <f>D23+D24+D25+D26+D27+D28+D29+D30</f>
        <v>0</v>
      </c>
      <c r="E22" s="189">
        <f>E23+E24+E25+E26+E27+E28+E29+E30</f>
        <v>0</v>
      </c>
      <c r="F22" s="189">
        <f>F23+F24+F25+F26+F27+F28+F29+F30</f>
        <v>0</v>
      </c>
    </row>
    <row r="23" spans="1:6" ht="22.5" x14ac:dyDescent="0.2">
      <c r="A23" s="88" t="s">
        <v>492</v>
      </c>
      <c r="B23" s="190">
        <v>19</v>
      </c>
      <c r="C23" s="187"/>
      <c r="D23" s="187"/>
      <c r="E23" s="187"/>
      <c r="F23" s="187"/>
    </row>
    <row r="24" spans="1:6" x14ac:dyDescent="0.2">
      <c r="A24" s="87" t="s">
        <v>493</v>
      </c>
      <c r="B24" s="190">
        <v>20</v>
      </c>
      <c r="C24" s="187"/>
      <c r="D24" s="187"/>
      <c r="E24" s="187"/>
      <c r="F24" s="187"/>
    </row>
    <row r="25" spans="1:6" x14ac:dyDescent="0.2">
      <c r="A25" s="87" t="s">
        <v>494</v>
      </c>
      <c r="B25" s="190">
        <v>21</v>
      </c>
      <c r="C25" s="187"/>
      <c r="D25" s="187"/>
      <c r="E25" s="187"/>
      <c r="F25" s="187"/>
    </row>
    <row r="26" spans="1:6" x14ac:dyDescent="0.2">
      <c r="A26" s="87" t="s">
        <v>495</v>
      </c>
      <c r="B26" s="190">
        <v>22</v>
      </c>
      <c r="C26" s="187"/>
      <c r="D26" s="187"/>
      <c r="E26" s="187"/>
      <c r="F26" s="187"/>
    </row>
    <row r="27" spans="1:6" x14ac:dyDescent="0.2">
      <c r="A27" s="87" t="s">
        <v>496</v>
      </c>
      <c r="B27" s="190">
        <v>23</v>
      </c>
      <c r="C27" s="187"/>
      <c r="D27" s="187"/>
      <c r="E27" s="187"/>
      <c r="F27" s="187"/>
    </row>
    <row r="28" spans="1:6" x14ac:dyDescent="0.2">
      <c r="A28" s="87" t="s">
        <v>497</v>
      </c>
      <c r="B28" s="190">
        <v>24</v>
      </c>
      <c r="C28" s="187"/>
      <c r="D28" s="187"/>
      <c r="E28" s="187"/>
      <c r="F28" s="187"/>
    </row>
    <row r="29" spans="1:6" ht="22.5" x14ac:dyDescent="0.2">
      <c r="A29" s="88" t="s">
        <v>498</v>
      </c>
      <c r="B29" s="190">
        <v>25</v>
      </c>
      <c r="C29" s="187"/>
      <c r="D29" s="187"/>
      <c r="E29" s="187"/>
      <c r="F29" s="187"/>
    </row>
    <row r="30" spans="1:6" x14ac:dyDescent="0.2">
      <c r="A30" s="87" t="s">
        <v>499</v>
      </c>
      <c r="B30" s="190">
        <v>26</v>
      </c>
      <c r="C30" s="187"/>
      <c r="D30" s="187"/>
      <c r="E30" s="187"/>
      <c r="F30" s="187"/>
    </row>
    <row r="31" spans="1:6" x14ac:dyDescent="0.2">
      <c r="A31" s="93" t="s">
        <v>516</v>
      </c>
      <c r="B31" s="190">
        <v>27</v>
      </c>
      <c r="C31" s="189">
        <f>C13+C22</f>
        <v>5000</v>
      </c>
      <c r="D31" s="189">
        <f>D13+D22</f>
        <v>4900</v>
      </c>
      <c r="E31" s="189">
        <f>E13+E22</f>
        <v>0</v>
      </c>
      <c r="F31" s="189">
        <f>F13+F22</f>
        <v>0</v>
      </c>
    </row>
    <row r="32" spans="1:6" ht="22.5" x14ac:dyDescent="0.2">
      <c r="A32" s="89" t="s">
        <v>501</v>
      </c>
      <c r="B32" s="190">
        <v>28</v>
      </c>
      <c r="C32" s="189">
        <f>C12-C31</f>
        <v>21150</v>
      </c>
      <c r="D32" s="189">
        <f>D12-D31</f>
        <v>21425</v>
      </c>
      <c r="E32" s="189">
        <f>E12-E31</f>
        <v>26500</v>
      </c>
      <c r="F32" s="189">
        <f>F12-F31</f>
        <v>26700</v>
      </c>
    </row>
    <row r="33" spans="3:6" x14ac:dyDescent="0.2">
      <c r="C33" s="191"/>
      <c r="D33" s="191"/>
      <c r="E33" s="191"/>
      <c r="F33" s="191"/>
    </row>
    <row r="34" spans="3:6" x14ac:dyDescent="0.2">
      <c r="C34" s="191"/>
      <c r="D34" s="191"/>
      <c r="E34" s="191"/>
      <c r="F34" s="191"/>
    </row>
  </sheetData>
  <pageMargins left="0.7" right="0.7" top="0.75" bottom="0.75" header="0.3" footer="0.3"/>
  <pageSetup paperSize="9" orientation="portrait" r:id="rId1"/>
  <headerFooter>
    <oddHeader>&amp;C13. melléklet az 1/2016. (II. 12.)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382</v>
      </c>
      <c r="B2" s="1"/>
      <c r="C2" s="1"/>
      <c r="D2" s="1"/>
      <c r="E2" s="1"/>
      <c r="F2" s="1"/>
    </row>
    <row r="4" spans="1:6" x14ac:dyDescent="0.2">
      <c r="F4" t="s">
        <v>183</v>
      </c>
    </row>
    <row r="5" spans="1:6" ht="44.25" x14ac:dyDescent="0.2">
      <c r="A5" s="74" t="s">
        <v>184</v>
      </c>
      <c r="B5" s="24" t="s">
        <v>185</v>
      </c>
      <c r="C5" s="75" t="s">
        <v>186</v>
      </c>
      <c r="D5" s="130" t="s">
        <v>380</v>
      </c>
      <c r="E5" s="75" t="s">
        <v>187</v>
      </c>
      <c r="F5" s="130" t="s">
        <v>381</v>
      </c>
    </row>
    <row r="6" spans="1:6" ht="76.5" x14ac:dyDescent="0.2">
      <c r="A6" s="18" t="s">
        <v>41</v>
      </c>
      <c r="B6" s="13" t="s">
        <v>179</v>
      </c>
      <c r="C6" s="77">
        <v>74384</v>
      </c>
      <c r="D6" s="136">
        <v>0</v>
      </c>
      <c r="E6" s="77">
        <v>74384</v>
      </c>
      <c r="F6" s="136">
        <v>0</v>
      </c>
    </row>
    <row r="7" spans="1:6" ht="51" x14ac:dyDescent="0.2">
      <c r="A7" s="18" t="s">
        <v>42</v>
      </c>
      <c r="B7" s="13" t="s">
        <v>188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126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5</vt:i4>
      </vt:variant>
    </vt:vector>
  </HeadingPairs>
  <TitlesOfParts>
    <vt:vector size="39" baseType="lpstr">
      <vt:lpstr>1. melléklet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2017-05-24T13:14:13Z</cp:lastPrinted>
  <dcterms:created xsi:type="dcterms:W3CDTF">2015-02-02T20:50:04Z</dcterms:created>
  <dcterms:modified xsi:type="dcterms:W3CDTF">2017-05-25T07:06:04Z</dcterms:modified>
</cp:coreProperties>
</file>