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U3J553J0\"/>
    </mc:Choice>
  </mc:AlternateContent>
  <bookViews>
    <workbookView xWindow="360" yWindow="312" windowWidth="9720" windowHeight="7320" tabRatio="636" activeTab="3"/>
  </bookViews>
  <sheets>
    <sheet name="1" sheetId="7" r:id="rId1"/>
    <sheet name="2" sheetId="50" r:id="rId2"/>
    <sheet name="3" sheetId="42" r:id="rId3"/>
    <sheet name="4" sheetId="51" r:id="rId4"/>
    <sheet name="5" sheetId="12" r:id="rId5"/>
    <sheet name="6" sheetId="13" r:id="rId6"/>
    <sheet name="7" sheetId="29" r:id="rId7"/>
    <sheet name="8" sheetId="28" r:id="rId8"/>
    <sheet name="9" sheetId="48" r:id="rId9"/>
    <sheet name="10" sheetId="25" r:id="rId10"/>
    <sheet name="11" sheetId="22" r:id="rId11"/>
    <sheet name="12" sheetId="45" r:id="rId12"/>
    <sheet name="13_dologi_részletező" sheetId="46" r:id="rId13"/>
    <sheet name="14_bér+jár" sheetId="47" r:id="rId14"/>
    <sheet name="15_bevételek" sheetId="49" r:id="rId15"/>
  </sheets>
  <externalReferences>
    <externalReference r:id="rId16"/>
    <externalReference r:id="rId17"/>
  </externalReferences>
  <definedNames>
    <definedName name="_xlnm.Print_Titles" localSheetId="4">'5'!$1:$8</definedName>
    <definedName name="_xlnm.Print_Area" localSheetId="10">'11'!$A$1:$N$22</definedName>
    <definedName name="_xlnm.Print_Area" localSheetId="4">'5'!$A$1:$AE$18</definedName>
    <definedName name="_xlnm.Print_Area" localSheetId="5">'6'!$J$8</definedName>
  </definedNames>
  <calcPr calcId="162913"/>
</workbook>
</file>

<file path=xl/calcChain.xml><?xml version="1.0" encoding="utf-8"?>
<calcChain xmlns="http://schemas.openxmlformats.org/spreadsheetml/2006/main">
  <c r="E8" i="51" l="1"/>
  <c r="E12" i="51"/>
  <c r="F13" i="51"/>
  <c r="F16" i="51" s="1"/>
  <c r="E15" i="51"/>
  <c r="E16" i="51"/>
  <c r="E14" i="50"/>
  <c r="F14" i="50"/>
  <c r="D17" i="50"/>
  <c r="D19" i="50"/>
  <c r="E22" i="50"/>
  <c r="E30" i="50" s="1"/>
  <c r="F22" i="50"/>
  <c r="D26" i="50"/>
  <c r="E26" i="50"/>
  <c r="F28" i="50"/>
  <c r="F29" i="50"/>
  <c r="E34" i="50"/>
  <c r="F34" i="50"/>
  <c r="D38" i="50"/>
  <c r="E38" i="50"/>
  <c r="F40" i="50"/>
  <c r="F38" i="50" s="1"/>
  <c r="F47" i="50" s="1"/>
  <c r="F61" i="50" s="1"/>
  <c r="F83" i="50" s="1"/>
  <c r="D42" i="50"/>
  <c r="E42" i="50"/>
  <c r="D43" i="50"/>
  <c r="F44" i="50"/>
  <c r="F45" i="50"/>
  <c r="F46" i="50"/>
  <c r="F42" i="50" s="1"/>
  <c r="D48" i="50"/>
  <c r="E48" i="50"/>
  <c r="D51" i="50"/>
  <c r="F51" i="50" s="1"/>
  <c r="F58" i="50" s="1"/>
  <c r="E51" i="50"/>
  <c r="F52" i="50"/>
  <c r="F53" i="50"/>
  <c r="D54" i="50"/>
  <c r="E54" i="50"/>
  <c r="F57" i="50"/>
  <c r="D63" i="50"/>
  <c r="D66" i="50" s="1"/>
  <c r="D74" i="50" s="1"/>
  <c r="E63" i="50"/>
  <c r="E66" i="50" s="1"/>
  <c r="E74" i="50" s="1"/>
  <c r="F66" i="50"/>
  <c r="F67" i="50"/>
  <c r="D68" i="50"/>
  <c r="F68" i="50" s="1"/>
  <c r="F69" i="50"/>
  <c r="F70" i="50"/>
  <c r="D73" i="50"/>
  <c r="F73" i="50" s="1"/>
  <c r="F74" i="50" s="1"/>
  <c r="F75" i="50"/>
  <c r="D76" i="50"/>
  <c r="F76" i="50"/>
  <c r="F77" i="50"/>
  <c r="F78" i="50"/>
  <c r="F79" i="50"/>
  <c r="D81" i="50"/>
  <c r="E81" i="50"/>
  <c r="B38" i="49"/>
  <c r="B33" i="49"/>
  <c r="H17" i="49"/>
  <c r="B15" i="49"/>
  <c r="B17" i="49" s="1"/>
  <c r="B12" i="49"/>
  <c r="F30" i="50" l="1"/>
  <c r="F82" i="50" s="1"/>
  <c r="F85" i="50" s="1"/>
  <c r="D47" i="50"/>
  <c r="D61" i="50" s="1"/>
  <c r="D83" i="50" s="1"/>
  <c r="D85" i="50" s="1"/>
  <c r="E58" i="50"/>
  <c r="D58" i="50"/>
  <c r="E47" i="50"/>
  <c r="E61" i="50" s="1"/>
  <c r="E83" i="50" s="1"/>
  <c r="E85" i="50" s="1"/>
  <c r="D14" i="50"/>
  <c r="D22" i="50" s="1"/>
  <c r="D30" i="50" s="1"/>
  <c r="D82" i="50" s="1"/>
  <c r="E82" i="50"/>
  <c r="B43" i="49"/>
  <c r="D62" i="50" l="1"/>
  <c r="E62" i="50"/>
  <c r="G25" i="13"/>
  <c r="G17" i="13"/>
  <c r="G26" i="13" l="1"/>
  <c r="I11" i="47"/>
  <c r="I21" i="48" l="1"/>
  <c r="I20" i="48"/>
  <c r="G20" i="48"/>
  <c r="D20" i="48"/>
  <c r="I19" i="48"/>
  <c r="H18" i="48"/>
  <c r="G18" i="48"/>
  <c r="F18" i="48"/>
  <c r="F22" i="48" s="1"/>
  <c r="E18" i="48"/>
  <c r="E22" i="48" s="1"/>
  <c r="I17" i="48"/>
  <c r="H15" i="48"/>
  <c r="E15" i="48"/>
  <c r="D15" i="48"/>
  <c r="I14" i="48"/>
  <c r="I13" i="48"/>
  <c r="H12" i="48"/>
  <c r="G12" i="48"/>
  <c r="G22" i="48" s="1"/>
  <c r="F12" i="48"/>
  <c r="E12" i="48"/>
  <c r="D12" i="48"/>
  <c r="I11" i="48"/>
  <c r="I10" i="48"/>
  <c r="D9" i="48"/>
  <c r="I15" i="48" l="1"/>
  <c r="D22" i="48"/>
  <c r="I12" i="48"/>
  <c r="H22" i="48"/>
  <c r="I18" i="48"/>
  <c r="I22" i="48" l="1"/>
  <c r="F77" i="45"/>
  <c r="F69" i="45"/>
  <c r="F74" i="45" s="1"/>
  <c r="F64" i="45"/>
  <c r="F67" i="45" s="1"/>
  <c r="F54" i="45"/>
  <c r="F51" i="45"/>
  <c r="F42" i="45"/>
  <c r="F40" i="45"/>
  <c r="F38" i="45" s="1"/>
  <c r="F34" i="45"/>
  <c r="F26" i="45"/>
  <c r="F14" i="45"/>
  <c r="F22" i="45" s="1"/>
  <c r="F30" i="45" s="1"/>
  <c r="E69" i="45"/>
  <c r="E74" i="45" s="1"/>
  <c r="E64" i="45"/>
  <c r="E67" i="45" s="1"/>
  <c r="E75" i="45" s="1"/>
  <c r="E54" i="45"/>
  <c r="E51" i="45"/>
  <c r="E42" i="45"/>
  <c r="E34" i="45"/>
  <c r="E26" i="45"/>
  <c r="E14" i="45"/>
  <c r="E22" i="45" s="1"/>
  <c r="D64" i="45"/>
  <c r="D67" i="45" s="1"/>
  <c r="D14" i="45"/>
  <c r="I39" i="46"/>
  <c r="F38" i="46"/>
  <c r="F39" i="46" s="1"/>
  <c r="G36" i="46"/>
  <c r="H36" i="46" s="1"/>
  <c r="I34" i="46"/>
  <c r="F34" i="46"/>
  <c r="I33" i="46"/>
  <c r="F33" i="46"/>
  <c r="G32" i="46"/>
  <c r="H32" i="46"/>
  <c r="G31" i="46"/>
  <c r="H31" i="46" s="1"/>
  <c r="E40" i="45" l="1"/>
  <c r="E38" i="45" s="1"/>
  <c r="E47" i="45" s="1"/>
  <c r="E61" i="45" s="1"/>
  <c r="F47" i="45"/>
  <c r="F61" i="45" s="1"/>
  <c r="E58" i="45"/>
  <c r="E30" i="45"/>
  <c r="F58" i="45"/>
  <c r="F82" i="45"/>
  <c r="F75" i="45"/>
  <c r="E82" i="45"/>
  <c r="I6" i="46"/>
  <c r="F6" i="46"/>
  <c r="G37" i="46"/>
  <c r="F83" i="45" l="1"/>
  <c r="F62" i="45"/>
  <c r="E83" i="45"/>
  <c r="E62" i="45"/>
  <c r="H37" i="46"/>
  <c r="G21" i="47"/>
  <c r="H20" i="47"/>
  <c r="H19" i="47"/>
  <c r="G16" i="47"/>
  <c r="I15" i="47"/>
  <c r="I16" i="47" s="1"/>
  <c r="G15" i="47"/>
  <c r="H13" i="47"/>
  <c r="H12" i="47"/>
  <c r="F10" i="47"/>
  <c r="H10" i="47" s="1"/>
  <c r="H9" i="47"/>
  <c r="H8" i="47"/>
  <c r="H7" i="47"/>
  <c r="F6" i="47"/>
  <c r="F42" i="46"/>
  <c r="G41" i="46"/>
  <c r="G38" i="46"/>
  <c r="G39" i="46" s="1"/>
  <c r="H35" i="46"/>
  <c r="G30" i="46"/>
  <c r="G33" i="46" s="1"/>
  <c r="H29" i="46"/>
  <c r="G28" i="46"/>
  <c r="H28" i="46" s="1"/>
  <c r="G27" i="46"/>
  <c r="H27" i="46" s="1"/>
  <c r="G26" i="46"/>
  <c r="H26" i="46" s="1"/>
  <c r="H25" i="46"/>
  <c r="G24" i="46"/>
  <c r="I22" i="46"/>
  <c r="I23" i="46" s="1"/>
  <c r="F22" i="46"/>
  <c r="G21" i="46"/>
  <c r="G22" i="46" s="1"/>
  <c r="I20" i="46"/>
  <c r="F20" i="46"/>
  <c r="G19" i="46"/>
  <c r="H19" i="46" s="1"/>
  <c r="G18" i="46"/>
  <c r="H18" i="46" s="1"/>
  <c r="G17" i="46"/>
  <c r="H17" i="46" s="1"/>
  <c r="G16" i="46"/>
  <c r="H16" i="46" s="1"/>
  <c r="G15" i="46"/>
  <c r="H15" i="46" s="1"/>
  <c r="I13" i="46"/>
  <c r="I14" i="46" s="1"/>
  <c r="F13" i="46"/>
  <c r="F14" i="46" s="1"/>
  <c r="G12" i="46"/>
  <c r="H12" i="46" s="1"/>
  <c r="G11" i="46"/>
  <c r="H11" i="46" s="1"/>
  <c r="G10" i="46"/>
  <c r="H10" i="46" s="1"/>
  <c r="G9" i="46"/>
  <c r="H9" i="46" s="1"/>
  <c r="G8" i="46"/>
  <c r="H8" i="46" s="1"/>
  <c r="G7" i="46"/>
  <c r="G5" i="46"/>
  <c r="H5" i="46" s="1"/>
  <c r="G4" i="46"/>
  <c r="G6" i="46" s="1"/>
  <c r="H30" i="46" l="1"/>
  <c r="H33" i="46" s="1"/>
  <c r="G34" i="46"/>
  <c r="H15" i="47"/>
  <c r="F15" i="47"/>
  <c r="H21" i="46"/>
  <c r="H22" i="46" s="1"/>
  <c r="G20" i="46"/>
  <c r="G23" i="46" s="1"/>
  <c r="G40" i="46" s="1"/>
  <c r="G42" i="46" s="1"/>
  <c r="G43" i="46" s="1"/>
  <c r="F23" i="46"/>
  <c r="G13" i="46"/>
  <c r="G14" i="46" s="1"/>
  <c r="H38" i="46"/>
  <c r="H39" i="46" s="1"/>
  <c r="F11" i="47"/>
  <c r="H11" i="47" s="1"/>
  <c r="H16" i="47" s="1"/>
  <c r="F43" i="46"/>
  <c r="H6" i="47"/>
  <c r="H20" i="46"/>
  <c r="H4" i="46"/>
  <c r="H6" i="46" s="1"/>
  <c r="H7" i="46"/>
  <c r="H13" i="46" s="1"/>
  <c r="H24" i="46"/>
  <c r="H34" i="46" s="1"/>
  <c r="N11" i="22"/>
  <c r="H43" i="46" l="1"/>
  <c r="F16" i="47"/>
  <c r="F17" i="47" s="1"/>
  <c r="H40" i="46"/>
  <c r="H42" i="46" s="1"/>
  <c r="H23" i="46"/>
  <c r="F18" i="47"/>
  <c r="H18" i="47" s="1"/>
  <c r="H14" i="46"/>
  <c r="H17" i="47" l="1"/>
  <c r="F21" i="47"/>
  <c r="H21" i="47" s="1"/>
  <c r="I21" i="47" s="1"/>
  <c r="B14" i="22"/>
  <c r="C16" i="28"/>
  <c r="D31" i="42" l="1"/>
  <c r="V14" i="12" l="1"/>
  <c r="V18" i="12" s="1"/>
  <c r="V13" i="12"/>
  <c r="V19" i="12" l="1"/>
  <c r="V22" i="12" s="1"/>
  <c r="D40" i="45"/>
  <c r="D38" i="45" s="1"/>
  <c r="E77" i="45"/>
  <c r="D77" i="45" s="1"/>
  <c r="D69" i="45"/>
  <c r="D54" i="45"/>
  <c r="D51" i="45"/>
  <c r="D42" i="45"/>
  <c r="D34" i="45"/>
  <c r="D26" i="45"/>
  <c r="D22" i="45"/>
  <c r="D30" i="45" l="1"/>
  <c r="D82" i="45" s="1"/>
  <c r="D47" i="45"/>
  <c r="D58" i="45"/>
  <c r="D74" i="45"/>
  <c r="D61" i="45" l="1"/>
  <c r="D62" i="45" s="1"/>
  <c r="E85" i="45"/>
  <c r="D75" i="45"/>
  <c r="F85" i="45" l="1"/>
  <c r="D83" i="45"/>
  <c r="D85" i="45" s="1"/>
  <c r="H14" i="42" l="1"/>
  <c r="AA15" i="12" l="1"/>
  <c r="AA13" i="12"/>
  <c r="N8" i="22"/>
  <c r="M22" i="22"/>
  <c r="N13" i="22"/>
  <c r="N9" i="22"/>
  <c r="N10" i="22"/>
  <c r="C14" i="25"/>
  <c r="D13" i="42"/>
  <c r="C26" i="28"/>
  <c r="B22" i="22"/>
  <c r="B23" i="22" s="1"/>
  <c r="C22" i="22"/>
  <c r="D22" i="22"/>
  <c r="E22" i="22"/>
  <c r="F22" i="22"/>
  <c r="G22" i="22"/>
  <c r="H22" i="22"/>
  <c r="I22" i="22"/>
  <c r="J22" i="22"/>
  <c r="K22" i="22"/>
  <c r="L22" i="22"/>
  <c r="N12" i="22"/>
  <c r="C14" i="22"/>
  <c r="F14" i="22"/>
  <c r="G14" i="22"/>
  <c r="H14" i="22"/>
  <c r="L14" i="22"/>
  <c r="N21" i="22"/>
  <c r="H25" i="42"/>
  <c r="D24" i="42"/>
  <c r="N16" i="22"/>
  <c r="N18" i="22"/>
  <c r="N19" i="22"/>
  <c r="N20" i="22"/>
  <c r="Q49" i="22"/>
  <c r="C20" i="25"/>
  <c r="D26" i="28"/>
  <c r="E11" i="29"/>
  <c r="E12" i="29"/>
  <c r="E13" i="29"/>
  <c r="E14" i="29"/>
  <c r="E15" i="29"/>
  <c r="E16" i="29"/>
  <c r="B17" i="29"/>
  <c r="C17" i="29"/>
  <c r="D17" i="29"/>
  <c r="E20" i="29"/>
  <c r="E21" i="29"/>
  <c r="E22" i="29"/>
  <c r="E23" i="29"/>
  <c r="B24" i="29"/>
  <c r="C24" i="29"/>
  <c r="D24" i="29"/>
  <c r="L23" i="22" l="1"/>
  <c r="K23" i="22"/>
  <c r="F23" i="22"/>
  <c r="E24" i="29"/>
  <c r="E17" i="29"/>
  <c r="E23" i="22"/>
  <c r="H23" i="22"/>
  <c r="D23" i="22"/>
  <c r="D22" i="42"/>
  <c r="N7" i="22"/>
  <c r="N14" i="22" s="1"/>
  <c r="M23" i="22"/>
  <c r="G23" i="22"/>
  <c r="J23" i="22"/>
  <c r="N22" i="22"/>
  <c r="C23" i="22"/>
  <c r="N17" i="22"/>
  <c r="I23" i="22"/>
  <c r="O19" i="22"/>
  <c r="AA16" i="12"/>
  <c r="AA18" i="12" s="1"/>
  <c r="AA19" i="12" s="1"/>
  <c r="AA20" i="12" s="1"/>
  <c r="AA21" i="12" s="1"/>
  <c r="AA22" i="12" s="1"/>
  <c r="O14" i="22"/>
  <c r="H13" i="42"/>
  <c r="D25" i="42" l="1"/>
  <c r="D26" i="42" s="1"/>
  <c r="H20" i="42"/>
  <c r="H33" i="42" s="1"/>
  <c r="O22" i="22"/>
  <c r="D20" i="42"/>
  <c r="D21" i="42" l="1"/>
  <c r="D33" i="42"/>
  <c r="D34" i="42" s="1"/>
  <c r="B16" i="51"/>
</calcChain>
</file>

<file path=xl/sharedStrings.xml><?xml version="1.0" encoding="utf-8"?>
<sst xmlns="http://schemas.openxmlformats.org/spreadsheetml/2006/main" count="715" uniqueCount="438">
  <si>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</si>
  <si>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</si>
  <si>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</si>
  <si>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</si>
  <si>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</si>
  <si>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</si>
  <si>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</si>
  <si>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</si>
  <si>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</si>
  <si>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</si>
  <si>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</si>
  <si>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</si>
  <si>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</si>
  <si>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</si>
  <si>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</si>
  <si>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</si>
  <si>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</si>
  <si>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</si>
  <si>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</si>
  <si>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</si>
  <si>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</si>
  <si>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</si>
  <si>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</si>
  <si>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</si>
  <si>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</si>
  <si>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</si>
  <si>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</si>
  <si>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</si>
  <si>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</si>
  <si>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</si>
  <si>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</si>
  <si>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</si>
  <si>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</si>
  <si>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Szakfeladat száma</t>
  </si>
  <si>
    <t>Szakfeladat megnevezése</t>
  </si>
  <si>
    <t>Éves létszám-előirányzat (fő)</t>
  </si>
  <si>
    <t>Önkormányzatok igazgatási tevékenysége</t>
  </si>
  <si>
    <t>Önkormányzat összesen</t>
  </si>
  <si>
    <t>Összesen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</si>
  <si>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</si>
  <si>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</si>
  <si>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</si>
  <si>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</si>
  <si>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</si>
  <si>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</si>
  <si>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</si>
  <si>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</si>
  <si>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</si>
  <si>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</si>
  <si>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</si>
  <si>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</si>
  <si>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</si>
  <si>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</si>
  <si>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</si>
  <si>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</si>
  <si>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</si>
  <si>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</si>
  <si>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</si>
  <si>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</si>
  <si>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</si>
  <si>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</si>
  <si>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</si>
  <si>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</si>
  <si>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</si>
  <si>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</si>
  <si>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</si>
  <si>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</si>
  <si>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</si>
  <si>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</si>
  <si>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</si>
  <si>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</si>
  <si>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</si>
  <si>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</si>
  <si>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</si>
  <si>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</si>
  <si>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</si>
  <si>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</si>
  <si>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</si>
  <si>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</si>
  <si>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</si>
  <si>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</si>
  <si>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</si>
  <si>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</si>
  <si>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</si>
  <si>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</si>
  <si>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</si>
  <si>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</si>
  <si>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</si>
  <si>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</si>
  <si>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</si>
  <si>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</si>
  <si>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</si>
  <si>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</si>
  <si>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</si>
  <si>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</si>
  <si>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</si>
  <si>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</si>
  <si>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</si>
  <si>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</si>
  <si>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</si>
  <si>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</si>
  <si>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</si>
  <si>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</si>
  <si>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</si>
  <si>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</si>
  <si>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</si>
  <si>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</si>
  <si>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</si>
  <si>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</si>
  <si>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</si>
  <si>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</si>
  <si>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</si>
  <si>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</si>
  <si>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</si>
  <si>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</si>
  <si>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</si>
  <si>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</si>
  <si>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</si>
  <si>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</si>
  <si>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</si>
  <si>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</si>
  <si>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</si>
  <si>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</si>
  <si>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</si>
  <si>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</si>
  <si>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</si>
  <si>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</si>
  <si>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</si>
  <si>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</si>
  <si>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</si>
  <si>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</si>
  <si>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</si>
  <si>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</si>
  <si>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</si>
  <si>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</si>
  <si>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</si>
  <si>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</si>
  <si>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</si>
  <si>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</si>
  <si>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</si>
  <si>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</si>
  <si>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</si>
  <si>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</si>
  <si>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</si>
  <si>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</si>
  <si>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</si>
  <si>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</si>
  <si>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</si>
  <si>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</si>
  <si>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</si>
  <si>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</si>
  <si>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</si>
  <si>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</si>
  <si>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</si>
  <si>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</si>
  <si>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</si>
  <si>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</si>
  <si>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</si>
  <si>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</si>
  <si>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</si>
  <si>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</si>
  <si>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</si>
  <si>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</si>
  <si>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</si>
  <si>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</si>
  <si>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</si>
  <si>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</si>
  <si>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</si>
  <si>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</si>
  <si>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</si>
  <si>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</si>
  <si>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</si>
  <si>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</si>
  <si>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</si>
  <si>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</si>
  <si>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</si>
  <si>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</si>
  <si>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</si>
  <si>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</si>
  <si>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</si>
  <si>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</si>
  <si>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</si>
  <si>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</si>
  <si>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</si>
  <si>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</si>
  <si>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</si>
  <si>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</si>
  <si>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</si>
  <si>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</si>
  <si>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</si>
  <si>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</si>
  <si>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</si>
  <si>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</si>
  <si>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</si>
  <si>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</si>
  <si>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</si>
  <si>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</si>
  <si>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</si>
  <si>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Eredeti előirányzat</t>
  </si>
  <si>
    <t>Működési célú pénzeszköz-átadások részletezése</t>
  </si>
  <si>
    <t>Bursa Hungarica ösztöndíj-támogatás</t>
  </si>
  <si>
    <t>Éves létszám-előirányzat Önkormányzat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</si>
  <si>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</si>
  <si>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</si>
  <si>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</si>
  <si>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</si>
  <si>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</si>
  <si>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</si>
  <si>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</si>
  <si>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</si>
  <si>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</si>
  <si>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</si>
  <si>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</si>
  <si>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Működési célú hitel törlesztése (éven túli)</t>
  </si>
  <si>
    <t>Működési célú hitel törlesztése (folyószámlahitel)</t>
  </si>
  <si>
    <t>Tartalék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</si>
  <si>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</si>
  <si>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</si>
  <si>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</si>
  <si>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</si>
  <si>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</si>
  <si>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</si>
  <si>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</si>
  <si>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2.melléklet</t>
  </si>
  <si>
    <t>3 melléklet</t>
  </si>
  <si>
    <t>4.melléklet</t>
  </si>
  <si>
    <t>8.melléklet</t>
  </si>
  <si>
    <t>10.melléklet</t>
  </si>
  <si>
    <t>Szentgyörgyvár Község  Önkormányzata</t>
  </si>
  <si>
    <t>Szentgyörgyvár Község Önkormányzata</t>
  </si>
  <si>
    <t>Szentgyörgyvárért Egyesület</t>
  </si>
  <si>
    <t>Falugondnoki  szolg.</t>
  </si>
  <si>
    <t>Közcélú foglalkoztatás</t>
  </si>
  <si>
    <t>5.melléklet</t>
  </si>
  <si>
    <t>7.melléklet</t>
  </si>
  <si>
    <t>11.melléklet</t>
  </si>
  <si>
    <t>011130</t>
  </si>
  <si>
    <t>107055</t>
  </si>
  <si>
    <t>041233</t>
  </si>
  <si>
    <t>Kézi gyógyszertári szolgáltatás</t>
  </si>
  <si>
    <t>Előző évi állami támog visszafizetése</t>
  </si>
  <si>
    <t>Önkormányzat eredeti</t>
  </si>
  <si>
    <t>Kötelező feladat eredeti</t>
  </si>
  <si>
    <t>Önként vállalt feladat eredeti</t>
  </si>
  <si>
    <t>X.</t>
  </si>
  <si>
    <t>ÁHT-n belüli megelőlegezés visszafizetése</t>
  </si>
  <si>
    <t>ÁFA</t>
  </si>
  <si>
    <t>Helyi önkormányzatok kiegészítő támogatása</t>
  </si>
  <si>
    <t>Kistérségi támogatás (házi segítségnyújtás, tagdíj)</t>
  </si>
  <si>
    <t>Kistérségi támogatás ( belső ellenőr)</t>
  </si>
  <si>
    <t>Máltai szeretet szolg.</t>
  </si>
  <si>
    <t>Mentőállomásért Alapítvány</t>
  </si>
  <si>
    <t>6.sz.melléklet</t>
  </si>
  <si>
    <t>Kiadásainak és bevételeinek fő összesítője költségvetési évet követő három év</t>
  </si>
  <si>
    <t>Előző évi állami támogatás visszafizetés</t>
  </si>
  <si>
    <t>Általánostartalék</t>
  </si>
  <si>
    <t>Kötött  céltartalék , koncessziós díj+bank szla , lakásért.</t>
  </si>
  <si>
    <t>Felhalmozási célú támogatásérétkű kiadás</t>
  </si>
  <si>
    <t>ÁFA visszaigénylés</t>
  </si>
  <si>
    <t>Felügyeleti szervtől kapott támogatás</t>
  </si>
  <si>
    <t>Felügyeleti szervi támogatás</t>
  </si>
  <si>
    <t>216 évi állami előleg visszafizetése</t>
  </si>
  <si>
    <t>K512-08</t>
  </si>
  <si>
    <t>K512-03</t>
  </si>
  <si>
    <t>K512-02</t>
  </si>
  <si>
    <t>K506-07</t>
  </si>
  <si>
    <t>K506-04</t>
  </si>
  <si>
    <t>K506-08</t>
  </si>
  <si>
    <t>COFOG</t>
  </si>
  <si>
    <t xml:space="preserve">Lakásfenntartási támogatás  </t>
  </si>
  <si>
    <t>Gyógyszer támogatás</t>
  </si>
  <si>
    <t>Iskolakezdési támogatás</t>
  </si>
  <si>
    <t>Települési támogatás</t>
  </si>
  <si>
    <t>Rendkívüli települési támogatás</t>
  </si>
  <si>
    <t>Szociális célú tüzifa</t>
  </si>
  <si>
    <t>Egyéb rendkívüli települési támogatás</t>
  </si>
  <si>
    <t>Idősek rendkívüli települési támogatás  5000/fő</t>
  </si>
  <si>
    <t>Gyerekek rendkívüli települési támogatás  5000/fő</t>
  </si>
  <si>
    <t>Települési + rendkívüli települési támogatás</t>
  </si>
  <si>
    <t>Rendszeres gyerekvédelmi támogatás</t>
  </si>
  <si>
    <t>Kötött tartalék koncessziós díj+helyiadók hátralék</t>
  </si>
  <si>
    <t>Zalavíz Zrt.</t>
  </si>
  <si>
    <t>Felhasználás
2016. XII.31-ig</t>
  </si>
  <si>
    <t>Mindösszesen</t>
  </si>
  <si>
    <t xml:space="preserve">2018 ÉVI KÖLTSÉGVETÉS  </t>
  </si>
  <si>
    <t>2018 évi előirányzat (Ft)</t>
  </si>
  <si>
    <t>2018 ÉVI KÖLTSÉGVETÉS</t>
  </si>
  <si>
    <t>2018 Évi költségvetés</t>
  </si>
  <si>
    <t>Beruházások, beszerzések (VPG-7-2-1 Külterületes utak fejlesztése: 1 db traktor beszerzése</t>
  </si>
  <si>
    <t xml:space="preserve"> 2018/ évi költségevetés</t>
  </si>
  <si>
    <t>2018 ÉVI ELŐIRÁNYZAT-FELHASZNÁLÁSI TERV</t>
  </si>
  <si>
    <t>2018. évi eredeti előirányzat (eFt)</t>
  </si>
  <si>
    <t>Ravatalozó</t>
  </si>
  <si>
    <t>Települési Önk.tám. TOÖSZ tagdíj</t>
  </si>
  <si>
    <t>Zalai Dombhátak LEADER Egyesület</t>
  </si>
  <si>
    <t>Szentgyörgyvári Egyházközség támogatása</t>
  </si>
  <si>
    <t>Felhalmozási kiadások</t>
  </si>
  <si>
    <t>2018. évi előirányzat</t>
  </si>
  <si>
    <t>2018. év utáni szükséglet
(6=2 - 4 - 5)</t>
  </si>
  <si>
    <t>VPG-7-2-1 Külterületi utak fejlesztése pályázat</t>
  </si>
  <si>
    <t>1 db traktor vásárlása</t>
  </si>
  <si>
    <t xml:space="preserve">Mikulásra önk. Tám. </t>
  </si>
  <si>
    <t>összeg</t>
  </si>
  <si>
    <t>Kerekítés</t>
  </si>
  <si>
    <t>Vasárnapi reggel előfizetése, Kis-Balaton könyv, Dél-Pannonhát</t>
  </si>
  <si>
    <t>Zalai Hírlap és Magyar konyha előfizetése</t>
  </si>
  <si>
    <t>szakmai anyagok beszerzése összesen (K311)</t>
  </si>
  <si>
    <t>nyomtatvány, kp.átutalási megbízás</t>
  </si>
  <si>
    <t>tintaparton, toner</t>
  </si>
  <si>
    <t>tisztitószer</t>
  </si>
  <si>
    <t>üzemanyagok</t>
  </si>
  <si>
    <t>egyéb anyagbeszerzések</t>
  </si>
  <si>
    <t>virágok (árvácskas, egynyári növények)</t>
  </si>
  <si>
    <t>Üzemeltetési anyagok beszerzése összesen  (K312)</t>
  </si>
  <si>
    <t>KÉSZLETBESZERZÉS (K31)</t>
  </si>
  <si>
    <t>weboldal szolgáltatás: Localinfo</t>
  </si>
  <si>
    <t>informatikai eszk. Karbantartás:TC Informatika</t>
  </si>
  <si>
    <t>Adattisztítás: RITEK Zrt.</t>
  </si>
  <si>
    <t>Kataszteri Vagyongazdálkodási rendszer:E-KATA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</si>
  <si>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</si>
  <si>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</si>
  <si>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</si>
  <si>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</si>
  <si>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</si>
  <si>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díjak (K331)</t>
  </si>
  <si>
    <t>Vásárolt élelmezés (K332)</t>
  </si>
  <si>
    <t>Bérleti és lízing díjak: légvár bérlése (K333)</t>
  </si>
  <si>
    <t>Karbantartási, kisjavítási szolgáltatások (K334)</t>
  </si>
  <si>
    <t>Üzemorvosi díj, ügyelet, fogászati ügyelet, , egyéb díjak (K336)</t>
  </si>
  <si>
    <t>Bankköltségek, postai közreműködői díjak (K337)</t>
  </si>
  <si>
    <t>Kéményseprés, rovarítás, hulladékszállítás, biztosítási díjak (K337)</t>
  </si>
  <si>
    <t>Egyéb szolgáltatások összesen (K337)</t>
  </si>
  <si>
    <t>Szolgáltatási kiadások (K33)</t>
  </si>
  <si>
    <t>Kiküldetések kiadásai (K341)</t>
  </si>
  <si>
    <t>Reklám és propaganda kiadások (K342)</t>
  </si>
  <si>
    <t>Kiküldetések, reklám- és propagandakiadások (K34)</t>
  </si>
  <si>
    <t>Működési célú általános forgalmi adó (K351)</t>
  </si>
  <si>
    <t>Egyéb dologi kiadás (K355)</t>
  </si>
  <si>
    <t>Különféle befizetések és egyéb dologi kiadások (K35)</t>
  </si>
  <si>
    <t>DOLOGI KIADÁSOK ÖSSZESEN (K3)</t>
  </si>
  <si>
    <t>adatok Ft-ban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</si>
  <si>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</si>
  <si>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</si>
  <si>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</si>
  <si>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</si>
  <si>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egyéb személyi juttatásai (K1113)</t>
  </si>
  <si>
    <t>Foglalkoztatottak személyi juttatásai (K11)</t>
  </si>
  <si>
    <t>Választott tisztségviselők juttatásai (K121)</t>
  </si>
  <si>
    <t>Egyéb külső személyi juttatás (K123)</t>
  </si>
  <si>
    <t xml:space="preserve">reprezentáció </t>
  </si>
  <si>
    <t>Külső személyi juttatások (K12)</t>
  </si>
  <si>
    <t>SZEMÉLYI JUTTATÁSOK MINDÖSSZESEN (K1)</t>
  </si>
  <si>
    <t>Szociális hozzájárulási adó 19,5%</t>
  </si>
  <si>
    <t xml:space="preserve">Szakképzési hozzájárulás 1,5% </t>
  </si>
  <si>
    <t>Egészségügyi szolgáltatási járulék 7320 Ft/hó</t>
  </si>
  <si>
    <t>Munkáltatót terhelő SZJA</t>
  </si>
  <si>
    <t>MUNKAADÓKAT TERHELŐ JÁRULÉKOK ÉS SZOCIÁLIS HOZZÁJÁRULÁSI ADÓ (K2)</t>
  </si>
  <si>
    <t>Info Régió újságban 4 alkalmas megjelenés: TEL INFO Bt. (K342)</t>
  </si>
  <si>
    <t>Szentgyörgy nevű települések kispályás foci kupája (K337)</t>
  </si>
  <si>
    <t>Fogathajtó verseny (K337)</t>
  </si>
  <si>
    <t>Hirdetés díja (lovasnap, Szentgyörgy nevű telep.kispályás foci kupája (K342)</t>
  </si>
  <si>
    <t xml:space="preserve">2018 év Költségvetés 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</si>
  <si>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</si>
  <si>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</si>
  <si>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</si>
  <si>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</si>
  <si>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</si>
  <si>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</si>
  <si>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2017-ig kifizetett</t>
  </si>
  <si>
    <t>Kiadás vonzata évenként</t>
  </si>
  <si>
    <t>2018.</t>
  </si>
  <si>
    <t>2019.</t>
  </si>
  <si>
    <t>2020.</t>
  </si>
  <si>
    <t>2020. 
után</t>
  </si>
  <si>
    <t>9=(4+5+6+7+8)</t>
  </si>
  <si>
    <t>Működési célú hiteltörlesztés tőke</t>
  </si>
  <si>
    <t>Felhalmozási célú hiteltörlesztés (tőke+kamat)</t>
  </si>
  <si>
    <t>Beruházás feladatonként</t>
  </si>
  <si>
    <t>Felújítás célonként</t>
  </si>
  <si>
    <t xml:space="preserve">Zalavíz Zrt. </t>
  </si>
  <si>
    <t>Egyéb</t>
  </si>
  <si>
    <t>Összesen (1+4+7+9+11)</t>
  </si>
  <si>
    <t>12.melléklet</t>
  </si>
  <si>
    <t>pénzügyileg teljesül</t>
  </si>
  <si>
    <t>építmény</t>
  </si>
  <si>
    <t>B34-01</t>
  </si>
  <si>
    <t>magánszk.</t>
  </si>
  <si>
    <t>B34-03</t>
  </si>
  <si>
    <t>iparűzés</t>
  </si>
  <si>
    <t>B351-07</t>
  </si>
  <si>
    <t>talajtrh.</t>
  </si>
  <si>
    <t>B355-09</t>
  </si>
  <si>
    <t>gépjármű</t>
  </si>
  <si>
    <t>B354-01</t>
  </si>
  <si>
    <t>pótlék</t>
  </si>
  <si>
    <t>B36-12</t>
  </si>
  <si>
    <t>bírság</t>
  </si>
  <si>
    <t>Jövedéki adó</t>
  </si>
  <si>
    <t>Önk. Sajátos működési bevételei összesen:</t>
  </si>
  <si>
    <t>Szociális étkezés</t>
  </si>
  <si>
    <t>B405</t>
  </si>
  <si>
    <t>szociális étkezés:</t>
  </si>
  <si>
    <t>fő</t>
  </si>
  <si>
    <t>lakbér</t>
  </si>
  <si>
    <t>B402</t>
  </si>
  <si>
    <t>étkezési napok száma</t>
  </si>
  <si>
    <t>helységbérletek, sírhely</t>
  </si>
  <si>
    <t>nettó adag</t>
  </si>
  <si>
    <t>Intézményi működési bevételek összesen</t>
  </si>
  <si>
    <t>Nettó beszerzési ár:</t>
  </si>
  <si>
    <t>gépjármű szla</t>
  </si>
  <si>
    <t>viziközmű szla</t>
  </si>
  <si>
    <t>közfoglalk.</t>
  </si>
  <si>
    <t>költségvetési szla</t>
  </si>
  <si>
    <t>Pénztár</t>
  </si>
  <si>
    <t>Előző évi pénzmaradvány összesen</t>
  </si>
  <si>
    <t>B8131</t>
  </si>
  <si>
    <t>Helyi önkormányzat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</si>
  <si>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</si>
  <si>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</si>
  <si>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</si>
  <si>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</si>
  <si>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</si>
  <si>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</si>
  <si>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</si>
  <si>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Állami támogatás összesen:</t>
  </si>
  <si>
    <t xml:space="preserve">Szociális ágazati és kiegészítő pótlék </t>
  </si>
  <si>
    <t>B115</t>
  </si>
  <si>
    <t>Rendszeres gyermekvédelmi kedvezmény</t>
  </si>
  <si>
    <t>B16-02</t>
  </si>
  <si>
    <t>Kiegészítő támogatás összesen</t>
  </si>
  <si>
    <t>Felhalmozási célú pénzeszközátvétel ÁHT-kívül (EU-tól átvett)</t>
  </si>
  <si>
    <t>B75</t>
  </si>
  <si>
    <t xml:space="preserve">pályázati összeg </t>
  </si>
  <si>
    <t xml:space="preserve">BEVÉTELEK ÖSSZESEN: </t>
  </si>
  <si>
    <t>13. melléklet</t>
  </si>
  <si>
    <t>14. melléklet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</si>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</sst>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_-* #,##0\ _F_t_-;\-* #,##0\ _F_t_-;_-* &quot;-&quot;??\ _F_t_-;_-@_-"/>
    <numFmt numFmtId="169" formatCode="0.000"/>
    <numFmt numFmtId="170" formatCode="#"/>
  </numFmts>
  <fonts count="7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Arial CE"/>
      <charset val="238"/>
    </font>
    <font>
      <sz val="10"/>
      <color theme="5" tint="-0.249977111117893"/>
      <name val="Arial CE"/>
      <charset val="238"/>
    </font>
    <font>
      <sz val="1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10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6" borderId="7" applyNumberFormat="0" applyFont="0" applyAlignment="0" applyProtection="0"/>
    <xf numFmtId="0" fontId="21" fillId="2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8" applyNumberFormat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34" fillId="0" borderId="9" applyNumberFormat="0" applyFill="0" applyAlignment="0" applyProtection="0"/>
    <xf numFmtId="0" fontId="35" fillId="17" borderId="0" applyNumberFormat="0" applyBorder="0" applyAlignment="0" applyProtection="0"/>
    <xf numFmtId="0" fontId="36" fillId="10" borderId="0" applyNumberFormat="0" applyBorder="0" applyAlignment="0" applyProtection="0"/>
    <xf numFmtId="0" fontId="37" fillId="16" borderId="1" applyNumberFormat="0" applyAlignment="0" applyProtection="0"/>
  </cellStyleXfs>
  <cellXfs count="582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166" fontId="14" fillId="0" borderId="0" xfId="0" applyNumberFormat="1" applyFont="1"/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8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65" fontId="11" fillId="0" borderId="12" xfId="42" applyNumberFormat="1" applyFont="1" applyBorder="1" applyAlignment="1">
      <alignment vertical="center"/>
    </xf>
    <xf numFmtId="165" fontId="12" fillId="0" borderId="12" xfId="42" applyNumberFormat="1" applyFont="1" applyBorder="1" applyAlignment="1">
      <alignment horizontal="center" vertical="center"/>
    </xf>
    <xf numFmtId="165" fontId="11" fillId="18" borderId="12" xfId="42" applyNumberFormat="1" applyFont="1" applyFill="1" applyBorder="1" applyAlignment="1">
      <alignment vertical="center"/>
    </xf>
    <xf numFmtId="165" fontId="12" fillId="18" borderId="12" xfId="42" applyNumberFormat="1" applyFont="1" applyFill="1" applyBorder="1" applyAlignment="1">
      <alignment horizontal="center" vertical="center"/>
    </xf>
    <xf numFmtId="165" fontId="12" fillId="0" borderId="12" xfId="42" applyNumberFormat="1" applyFont="1" applyBorder="1" applyAlignment="1">
      <alignment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2" xfId="0" applyFont="1" applyBorder="1"/>
    <xf numFmtId="167" fontId="30" fillId="0" borderId="0" xfId="41" applyNumberFormat="1" applyFill="1" applyAlignment="1">
      <alignment horizontal="center" vertical="center" wrapText="1"/>
    </xf>
    <xf numFmtId="167" fontId="30" fillId="0" borderId="0" xfId="41" applyNumberFormat="1" applyFill="1" applyAlignment="1">
      <alignment vertical="center" wrapText="1"/>
    </xf>
    <xf numFmtId="167" fontId="43" fillId="0" borderId="0" xfId="41" applyNumberFormat="1" applyFont="1" applyFill="1" applyAlignment="1">
      <alignment horizontal="center" vertical="center" wrapText="1"/>
    </xf>
    <xf numFmtId="167" fontId="43" fillId="0" borderId="0" xfId="41" applyNumberFormat="1" applyFont="1" applyFill="1" applyAlignment="1">
      <alignment vertical="center" wrapText="1"/>
    </xf>
    <xf numFmtId="0" fontId="39" fillId="0" borderId="28" xfId="41" applyFont="1" applyFill="1" applyBorder="1" applyAlignment="1">
      <alignment horizontal="center" vertical="center" wrapText="1"/>
    </xf>
    <xf numFmtId="0" fontId="39" fillId="0" borderId="29" xfId="41" applyFont="1" applyFill="1" applyBorder="1" applyAlignment="1">
      <alignment horizontal="center" vertical="center" wrapText="1"/>
    </xf>
    <xf numFmtId="0" fontId="39" fillId="0" borderId="27" xfId="41" applyFont="1" applyFill="1" applyBorder="1" applyAlignment="1">
      <alignment horizontal="center" vertical="center" wrapText="1"/>
    </xf>
    <xf numFmtId="0" fontId="44" fillId="0" borderId="0" xfId="41" applyFont="1" applyFill="1" applyAlignment="1">
      <alignment horizontal="center" vertical="center" wrapText="1"/>
    </xf>
    <xf numFmtId="0" fontId="40" fillId="0" borderId="28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0" fillId="0" borderId="27" xfId="41" applyFont="1" applyFill="1" applyBorder="1" applyAlignment="1">
      <alignment horizontal="center" vertical="center" wrapText="1"/>
    </xf>
    <xf numFmtId="0" fontId="45" fillId="0" borderId="36" xfId="41" applyFont="1" applyFill="1" applyBorder="1" applyAlignment="1">
      <alignment horizontal="center" vertical="center" wrapText="1"/>
    </xf>
    <xf numFmtId="0" fontId="42" fillId="0" borderId="21" xfId="41" applyFont="1" applyFill="1" applyBorder="1" applyAlignment="1" applyProtection="1">
      <alignment horizontal="left" vertical="center" wrapText="1" indent="1"/>
      <protection locked="0"/>
    </xf>
    <xf numFmtId="167" fontId="45" fillId="0" borderId="21" xfId="41" applyNumberFormat="1" applyFont="1" applyFill="1" applyBorder="1" applyAlignment="1" applyProtection="1">
      <alignment horizontal="right" vertical="center" wrapText="1" indent="1"/>
      <protection locked="0"/>
    </xf>
    <xf numFmtId="167" fontId="45" fillId="0" borderId="37" xfId="4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1" applyFill="1" applyAlignment="1">
      <alignment vertical="center" wrapText="1"/>
    </xf>
    <xf numFmtId="0" fontId="45" fillId="0" borderId="10" xfId="41" applyFont="1" applyFill="1" applyBorder="1" applyAlignment="1">
      <alignment horizontal="center" vertical="center" wrapText="1"/>
    </xf>
    <xf numFmtId="0" fontId="42" fillId="0" borderId="18" xfId="41" applyFont="1" applyFill="1" applyBorder="1" applyAlignment="1" applyProtection="1">
      <alignment horizontal="left" vertical="center" wrapText="1" indent="1"/>
      <protection locked="0"/>
    </xf>
    <xf numFmtId="167" fontId="45" fillId="0" borderId="18" xfId="41" applyNumberFormat="1" applyFont="1" applyFill="1" applyBorder="1" applyAlignment="1" applyProtection="1">
      <alignment horizontal="right" vertical="center" wrapText="1" indent="1"/>
      <protection locked="0"/>
    </xf>
    <xf numFmtId="167" fontId="45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8" xfId="41" applyFont="1" applyFill="1" applyBorder="1" applyAlignment="1" applyProtection="1">
      <alignment horizontal="left" vertical="center" wrapText="1" indent="8"/>
      <protection locked="0"/>
    </xf>
    <xf numFmtId="0" fontId="45" fillId="0" borderId="38" xfId="41" applyFont="1" applyFill="1" applyBorder="1" applyAlignment="1" applyProtection="1">
      <alignment vertical="center" wrapText="1"/>
      <protection locked="0"/>
    </xf>
    <xf numFmtId="167" fontId="45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8" xfId="41" applyFont="1" applyFill="1" applyBorder="1" applyAlignment="1">
      <alignment horizontal="center" vertical="center" wrapText="1"/>
    </xf>
    <xf numFmtId="0" fontId="46" fillId="0" borderId="39" xfId="41" applyFont="1" applyFill="1" applyBorder="1" applyAlignment="1">
      <alignment vertical="center" wrapText="1"/>
    </xf>
    <xf numFmtId="167" fontId="41" fillId="0" borderId="39" xfId="41" applyNumberFormat="1" applyFont="1" applyFill="1" applyBorder="1" applyAlignment="1">
      <alignment vertical="center" wrapText="1"/>
    </xf>
    <xf numFmtId="167" fontId="41" fillId="0" borderId="40" xfId="41" applyNumberFormat="1" applyFont="1" applyFill="1" applyBorder="1" applyAlignment="1">
      <alignment vertical="center" wrapText="1"/>
    </xf>
    <xf numFmtId="0" fontId="30" fillId="0" borderId="0" xfId="41" applyFill="1" applyAlignment="1">
      <alignment horizontal="right" vertical="center" wrapText="1"/>
    </xf>
    <xf numFmtId="0" fontId="30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/>
    <xf numFmtId="0" fontId="5" fillId="0" borderId="41" xfId="0" applyFont="1" applyBorder="1"/>
    <xf numFmtId="0" fontId="47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0" xfId="0" applyFont="1" applyBorder="1"/>
    <xf numFmtId="167" fontId="38" fillId="0" borderId="0" xfId="41" applyNumberFormat="1" applyFont="1" applyFill="1" applyAlignment="1">
      <alignment horizontal="right" wrapText="1"/>
    </xf>
    <xf numFmtId="167" fontId="39" fillId="0" borderId="28" xfId="41" applyNumberFormat="1" applyFont="1" applyFill="1" applyBorder="1" applyAlignment="1">
      <alignment horizontal="center" vertical="center" wrapText="1"/>
    </xf>
    <xf numFmtId="167" fontId="39" fillId="0" borderId="29" xfId="41" applyNumberFormat="1" applyFont="1" applyFill="1" applyBorder="1" applyAlignment="1">
      <alignment horizontal="center" vertical="center" wrapText="1"/>
    </xf>
    <xf numFmtId="167" fontId="39" fillId="0" borderId="27" xfId="41" applyNumberFormat="1" applyFont="1" applyFill="1" applyBorder="1" applyAlignment="1" applyProtection="1">
      <alignment horizontal="center" vertical="center" wrapText="1"/>
    </xf>
    <xf numFmtId="167" fontId="40" fillId="0" borderId="42" xfId="41" applyNumberFormat="1" applyFont="1" applyFill="1" applyBorder="1" applyAlignment="1" applyProtection="1">
      <alignment horizontal="center" vertical="center" wrapText="1"/>
    </xf>
    <xf numFmtId="167" fontId="40" fillId="0" borderId="39" xfId="41" applyNumberFormat="1" applyFont="1" applyFill="1" applyBorder="1" applyAlignment="1" applyProtection="1">
      <alignment horizontal="center" vertical="center" wrapText="1"/>
    </xf>
    <xf numFmtId="167" fontId="40" fillId="0" borderId="40" xfId="41" applyNumberFormat="1" applyFont="1" applyFill="1" applyBorder="1" applyAlignment="1" applyProtection="1">
      <alignment horizontal="center" vertical="center" wrapText="1"/>
    </xf>
    <xf numFmtId="167" fontId="48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9" fillId="0" borderId="12" xfId="41" applyNumberFormat="1" applyFont="1" applyFill="1" applyBorder="1" applyAlignment="1" applyProtection="1">
      <alignment vertical="center" wrapText="1"/>
      <protection locked="0"/>
    </xf>
    <xf numFmtId="1" fontId="49" fillId="0" borderId="12" xfId="41" applyNumberFormat="1" applyFont="1" applyFill="1" applyBorder="1" applyAlignment="1" applyProtection="1">
      <alignment vertical="center" wrapText="1"/>
      <protection locked="0"/>
    </xf>
    <xf numFmtId="167" fontId="49" fillId="0" borderId="11" xfId="41" applyNumberFormat="1" applyFont="1" applyFill="1" applyBorder="1" applyAlignment="1" applyProtection="1">
      <alignment vertical="center" wrapText="1"/>
    </xf>
    <xf numFmtId="167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28" xfId="41" applyNumberFormat="1" applyFont="1" applyFill="1" applyBorder="1" applyAlignment="1">
      <alignment horizontal="left" vertical="center" wrapText="1"/>
    </xf>
    <xf numFmtId="167" fontId="39" fillId="0" borderId="29" xfId="41" applyNumberFormat="1" applyFont="1" applyFill="1" applyBorder="1" applyAlignment="1">
      <alignment vertical="center" wrapText="1"/>
    </xf>
    <xf numFmtId="167" fontId="39" fillId="18" borderId="29" xfId="41" applyNumberFormat="1" applyFont="1" applyFill="1" applyBorder="1" applyAlignment="1" applyProtection="1">
      <alignment vertical="center" wrapText="1"/>
    </xf>
    <xf numFmtId="167" fontId="39" fillId="0" borderId="27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49" fillId="0" borderId="12" xfId="41" applyNumberFormat="1" applyFont="1" applyFill="1" applyBorder="1" applyAlignment="1" applyProtection="1">
      <alignment horizontal="right" vertical="center" wrapText="1"/>
      <protection locked="0"/>
    </xf>
    <xf numFmtId="167" fontId="51" fillId="0" borderId="33" xfId="41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10" xfId="40" applyFont="1" applyBorder="1" applyAlignment="1">
      <alignment horizontal="center" vertical="center"/>
    </xf>
    <xf numFmtId="0" fontId="52" fillId="0" borderId="0" xfId="40" applyFont="1" applyAlignment="1">
      <alignment vertical="center"/>
    </xf>
    <xf numFmtId="165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5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168" fontId="14" fillId="0" borderId="0" xfId="26" applyNumberFormat="1" applyFont="1"/>
    <xf numFmtId="0" fontId="0" fillId="0" borderId="41" xfId="0" applyBorder="1"/>
    <xf numFmtId="0" fontId="0" fillId="0" borderId="30" xfId="0" applyBorder="1"/>
    <xf numFmtId="0" fontId="0" fillId="0" borderId="10" xfId="0" applyBorder="1"/>
    <xf numFmtId="0" fontId="0" fillId="0" borderId="43" xfId="0" applyBorder="1"/>
    <xf numFmtId="0" fontId="13" fillId="0" borderId="0" xfId="42" applyFont="1" applyBorder="1" applyAlignment="1">
      <alignment vertical="center"/>
    </xf>
    <xf numFmtId="165" fontId="12" fillId="0" borderId="0" xfId="42" applyNumberFormat="1" applyFont="1" applyBorder="1" applyAlignment="1">
      <alignment vertical="center"/>
    </xf>
    <xf numFmtId="165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36" xfId="0" applyBorder="1"/>
    <xf numFmtId="0" fontId="7" fillId="0" borderId="0" xfId="40" applyFont="1" applyBorder="1" applyAlignment="1">
      <alignment horizontal="right"/>
    </xf>
    <xf numFmtId="0" fontId="4" fillId="0" borderId="43" xfId="40" applyFont="1" applyBorder="1" applyAlignment="1">
      <alignment horizontal="center" vertical="center"/>
    </xf>
    <xf numFmtId="0" fontId="4" fillId="0" borderId="22" xfId="40" applyFont="1" applyBorder="1" applyAlignment="1">
      <alignment vertical="center"/>
    </xf>
    <xf numFmtId="0" fontId="4" fillId="0" borderId="22" xfId="40" applyFont="1" applyBorder="1" applyAlignment="1">
      <alignment horizontal="center" vertical="center"/>
    </xf>
    <xf numFmtId="165" fontId="4" fillId="0" borderId="24" xfId="40" applyNumberFormat="1" applyFont="1" applyBorder="1" applyAlignment="1">
      <alignment horizontal="center"/>
    </xf>
    <xf numFmtId="0" fontId="12" fillId="0" borderId="11" xfId="40" applyFont="1" applyBorder="1" applyAlignment="1">
      <alignment horizontal="center" vertical="center" wrapText="1"/>
    </xf>
    <xf numFmtId="165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5" fontId="4" fillId="0" borderId="0" xfId="40" applyNumberFormat="1" applyFont="1" applyBorder="1" applyAlignment="1">
      <alignment horizontal="center"/>
    </xf>
    <xf numFmtId="0" fontId="55" fillId="0" borderId="0" xfId="0" applyFont="1"/>
    <xf numFmtId="0" fontId="13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5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5" fontId="13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5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2" fillId="18" borderId="11" xfId="40" applyFont="1" applyFill="1" applyBorder="1" applyAlignment="1">
      <alignment horizontal="center" vertical="center" wrapText="1"/>
    </xf>
    <xf numFmtId="0" fontId="55" fillId="0" borderId="10" xfId="0" applyFont="1" applyBorder="1"/>
    <xf numFmtId="165" fontId="4" fillId="0" borderId="24" xfId="27" applyNumberFormat="1" applyFont="1" applyFill="1" applyBorder="1" applyAlignment="1">
      <alignment horizontal="center"/>
    </xf>
    <xf numFmtId="0" fontId="13" fillId="0" borderId="44" xfId="40" applyFont="1" applyBorder="1" applyAlignment="1">
      <alignment horizontal="center" vertical="center" wrapText="1"/>
    </xf>
    <xf numFmtId="0" fontId="0" fillId="18" borderId="10" xfId="0" applyFill="1" applyBorder="1"/>
    <xf numFmtId="165" fontId="7" fillId="18" borderId="11" xfId="27" applyNumberFormat="1" applyFont="1" applyFill="1" applyBorder="1" applyAlignment="1">
      <alignment horizontal="center"/>
    </xf>
    <xf numFmtId="0" fontId="0" fillId="18" borderId="30" xfId="0" applyFill="1" applyBorder="1"/>
    <xf numFmtId="165" fontId="5" fillId="18" borderId="31" xfId="27" applyNumberFormat="1" applyFont="1" applyFill="1" applyBorder="1" applyAlignment="1">
      <alignment horizontal="center"/>
    </xf>
    <xf numFmtId="0" fontId="5" fillId="0" borderId="31" xfId="40" applyFont="1" applyBorder="1" applyAlignment="1">
      <alignment horizontal="center" vertical="center"/>
    </xf>
    <xf numFmtId="165" fontId="5" fillId="0" borderId="32" xfId="27" applyNumberFormat="1" applyFont="1" applyFill="1" applyBorder="1" applyAlignment="1">
      <alignment horizontal="center"/>
    </xf>
    <xf numFmtId="165" fontId="5" fillId="0" borderId="38" xfId="27" applyNumberFormat="1" applyFont="1" applyFill="1" applyBorder="1" applyAlignment="1">
      <alignment horizontal="center"/>
    </xf>
    <xf numFmtId="0" fontId="5" fillId="0" borderId="38" xfId="40" applyFont="1" applyBorder="1" applyAlignment="1">
      <alignment horizontal="center" vertical="center"/>
    </xf>
    <xf numFmtId="165" fontId="5" fillId="0" borderId="37" xfId="27" applyNumberFormat="1" applyFont="1" applyFill="1" applyBorder="1" applyAlignment="1">
      <alignment horizontal="center"/>
    </xf>
    <xf numFmtId="0" fontId="55" fillId="0" borderId="28" xfId="0" applyFont="1" applyBorder="1"/>
    <xf numFmtId="165" fontId="13" fillId="0" borderId="29" xfId="27" applyNumberFormat="1" applyFont="1" applyFill="1" applyBorder="1" applyAlignment="1">
      <alignment horizontal="center"/>
    </xf>
    <xf numFmtId="0" fontId="13" fillId="0" borderId="29" xfId="40" applyFont="1" applyBorder="1" applyAlignment="1">
      <alignment horizontal="center" vertical="center"/>
    </xf>
    <xf numFmtId="0" fontId="13" fillId="0" borderId="29" xfId="40" applyFont="1" applyBorder="1" applyAlignment="1">
      <alignment horizontal="left" vertical="center"/>
    </xf>
    <xf numFmtId="0" fontId="55" fillId="0" borderId="29" xfId="0" applyFont="1" applyBorder="1"/>
    <xf numFmtId="165" fontId="13" fillId="0" borderId="27" xfId="27" applyNumberFormat="1" applyFont="1" applyFill="1" applyBorder="1" applyAlignment="1">
      <alignment horizontal="center"/>
    </xf>
    <xf numFmtId="165" fontId="5" fillId="0" borderId="31" xfId="27" applyNumberFormat="1" applyFont="1" applyFill="1" applyBorder="1" applyAlignment="1">
      <alignment horizontal="center"/>
    </xf>
    <xf numFmtId="165" fontId="13" fillId="0" borderId="27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3" xfId="0" applyFill="1" applyBorder="1"/>
    <xf numFmtId="0" fontId="5" fillId="18" borderId="34" xfId="40" applyFont="1" applyFill="1" applyBorder="1" applyAlignment="1">
      <alignment horizontal="left"/>
    </xf>
    <xf numFmtId="165" fontId="5" fillId="18" borderId="34" xfId="27" applyNumberFormat="1" applyFont="1" applyFill="1" applyBorder="1" applyAlignment="1">
      <alignment horizontal="center"/>
    </xf>
    <xf numFmtId="0" fontId="11" fillId="0" borderId="12" xfId="40" applyFont="1" applyBorder="1" applyAlignment="1">
      <alignment horizontal="center" vertical="center"/>
    </xf>
    <xf numFmtId="165" fontId="5" fillId="0" borderId="0" xfId="40" applyNumberFormat="1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6" fillId="0" borderId="0" xfId="40" applyFont="1" applyAlignment="1">
      <alignment vertical="center"/>
    </xf>
    <xf numFmtId="165" fontId="13" fillId="0" borderId="34" xfId="27" applyNumberFormat="1" applyFont="1" applyFill="1" applyBorder="1" applyAlignment="1">
      <alignment horizontal="center"/>
    </xf>
    <xf numFmtId="0" fontId="13" fillId="0" borderId="34" xfId="40" applyFont="1" applyBorder="1" applyAlignment="1">
      <alignment horizontal="center" vertical="center"/>
    </xf>
    <xf numFmtId="0" fontId="13" fillId="0" borderId="34" xfId="40" applyFont="1" applyBorder="1" applyAlignment="1">
      <alignment horizontal="left" vertical="center"/>
    </xf>
    <xf numFmtId="0" fontId="55" fillId="0" borderId="34" xfId="0" applyFont="1" applyBorder="1"/>
    <xf numFmtId="165" fontId="13" fillId="0" borderId="35" xfId="27" applyNumberFormat="1" applyFont="1" applyFill="1" applyBorder="1" applyAlignment="1">
      <alignment horizontal="center"/>
    </xf>
    <xf numFmtId="0" fontId="13" fillId="0" borderId="33" xfId="0" applyFont="1" applyBorder="1"/>
    <xf numFmtId="0" fontId="13" fillId="0" borderId="34" xfId="40" applyFont="1" applyBorder="1" applyAlignment="1">
      <alignment horizontal="left" vertical="center" wrapText="1"/>
    </xf>
    <xf numFmtId="165" fontId="13" fillId="0" borderId="35" xfId="27" applyNumberFormat="1" applyFont="1" applyBorder="1" applyAlignment="1">
      <alignment horizontal="center"/>
    </xf>
    <xf numFmtId="167" fontId="30" fillId="0" borderId="0" xfId="41" applyNumberFormat="1" applyFont="1" applyFill="1" applyAlignment="1">
      <alignment horizontal="right" vertical="center"/>
    </xf>
    <xf numFmtId="167" fontId="30" fillId="0" borderId="0" xfId="41" applyNumberFormat="1" applyFont="1" applyFill="1" applyAlignment="1">
      <alignment vertical="center" wrapText="1"/>
    </xf>
    <xf numFmtId="168" fontId="11" fillId="0" borderId="0" xfId="26" applyNumberFormat="1" applyFont="1"/>
    <xf numFmtId="168" fontId="5" fillId="0" borderId="29" xfId="26" applyNumberFormat="1" applyFont="1" applyBorder="1" applyAlignment="1">
      <alignment horizontal="center"/>
    </xf>
    <xf numFmtId="168" fontId="5" fillId="0" borderId="27" xfId="26" applyNumberFormat="1" applyFont="1" applyBorder="1" applyAlignment="1">
      <alignment horizontal="center"/>
    </xf>
    <xf numFmtId="168" fontId="5" fillId="0" borderId="38" xfId="26" applyNumberFormat="1" applyFont="1" applyBorder="1"/>
    <xf numFmtId="168" fontId="5" fillId="0" borderId="37" xfId="26" applyNumberFormat="1" applyFont="1" applyBorder="1"/>
    <xf numFmtId="168" fontId="5" fillId="0" borderId="12" xfId="26" applyNumberFormat="1" applyFont="1" applyBorder="1"/>
    <xf numFmtId="168" fontId="5" fillId="0" borderId="31" xfId="26" applyNumberFormat="1" applyFont="1" applyBorder="1"/>
    <xf numFmtId="168" fontId="5" fillId="0" borderId="35" xfId="26" applyNumberFormat="1" applyFont="1" applyBorder="1"/>
    <xf numFmtId="168" fontId="5" fillId="0" borderId="29" xfId="26" applyNumberFormat="1" applyFont="1" applyBorder="1"/>
    <xf numFmtId="168" fontId="5" fillId="0" borderId="27" xfId="26" applyNumberFormat="1" applyFont="1" applyBorder="1"/>
    <xf numFmtId="168" fontId="5" fillId="0" borderId="0" xfId="26" applyNumberFormat="1" applyFont="1"/>
    <xf numFmtId="0" fontId="2" fillId="0" borderId="0" xfId="42" applyFont="1" applyAlignment="1">
      <alignment vertical="center"/>
    </xf>
    <xf numFmtId="167" fontId="30" fillId="0" borderId="0" xfId="41" applyNumberFormat="1" applyFont="1" applyFill="1" applyBorder="1" applyAlignment="1">
      <alignment vertical="center" wrapText="1"/>
    </xf>
    <xf numFmtId="167" fontId="30" fillId="0" borderId="0" xfId="41" applyNumberFormat="1" applyFill="1" applyBorder="1" applyAlignment="1">
      <alignment vertical="center" wrapText="1"/>
    </xf>
    <xf numFmtId="0" fontId="30" fillId="0" borderId="0" xfId="41" applyNumberFormat="1" applyFill="1" applyBorder="1" applyAlignment="1">
      <alignment horizontal="center" vertical="center" wrapText="1"/>
    </xf>
    <xf numFmtId="0" fontId="30" fillId="0" borderId="0" xfId="41" applyNumberFormat="1" applyFill="1" applyBorder="1" applyAlignment="1">
      <alignment vertical="center" wrapText="1"/>
    </xf>
    <xf numFmtId="0" fontId="30" fillId="0" borderId="0" xfId="41" applyNumberFormat="1" applyFont="1" applyFill="1" applyBorder="1" applyAlignment="1">
      <alignment horizontal="center" vertical="center" wrapText="1"/>
    </xf>
    <xf numFmtId="0" fontId="30" fillId="0" borderId="0" xfId="41" applyNumberFormat="1" applyFill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12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0" fontId="13" fillId="0" borderId="36" xfId="40" applyFont="1" applyBorder="1" applyAlignment="1">
      <alignment horizontal="center" vertical="center" wrapText="1"/>
    </xf>
    <xf numFmtId="165" fontId="5" fillId="0" borderId="18" xfId="40" applyNumberFormat="1" applyFont="1" applyBorder="1" applyAlignment="1">
      <alignment horizontal="center" vertical="center"/>
    </xf>
    <xf numFmtId="165" fontId="5" fillId="0" borderId="18" xfId="27" applyNumberFormat="1" applyFont="1" applyBorder="1" applyAlignment="1">
      <alignment horizontal="center"/>
    </xf>
    <xf numFmtId="165" fontId="4" fillId="0" borderId="18" xfId="27" applyNumberFormat="1" applyFont="1" applyBorder="1" applyAlignment="1">
      <alignment horizontal="center"/>
    </xf>
    <xf numFmtId="165" fontId="5" fillId="18" borderId="18" xfId="27" applyNumberFormat="1" applyFont="1" applyFill="1" applyBorder="1" applyAlignment="1">
      <alignment horizontal="center"/>
    </xf>
    <xf numFmtId="0" fontId="11" fillId="0" borderId="34" xfId="40" applyFont="1" applyBorder="1" applyAlignment="1">
      <alignment horizontal="center" vertical="center"/>
    </xf>
    <xf numFmtId="165" fontId="5" fillId="0" borderId="35" xfId="27" applyNumberFormat="1" applyFont="1" applyFill="1" applyBorder="1" applyAlignment="1">
      <alignment horizontal="center"/>
    </xf>
    <xf numFmtId="17" fontId="11" fillId="0" borderId="0" xfId="0" applyNumberFormat="1" applyFont="1"/>
    <xf numFmtId="165" fontId="5" fillId="0" borderId="18" xfId="27" applyNumberFormat="1" applyFont="1" applyFill="1" applyBorder="1" applyAlignment="1">
      <alignment horizontal="center"/>
    </xf>
    <xf numFmtId="0" fontId="5" fillId="0" borderId="12" xfId="0" quotePrefix="1" applyFont="1" applyBorder="1" applyAlignment="1">
      <alignment horizontal="center" vertical="center" wrapText="1"/>
    </xf>
    <xf numFmtId="165" fontId="5" fillId="0" borderId="16" xfId="40" applyNumberFormat="1" applyFont="1" applyBorder="1" applyAlignment="1">
      <alignment horizontal="center" vertical="center"/>
    </xf>
    <xf numFmtId="165" fontId="5" fillId="0" borderId="16" xfId="27" applyNumberFormat="1" applyFont="1" applyBorder="1" applyAlignment="1">
      <alignment horizontal="center"/>
    </xf>
    <xf numFmtId="165" fontId="7" fillId="0" borderId="16" xfId="27" applyNumberFormat="1" applyFont="1" applyBorder="1" applyAlignment="1">
      <alignment horizontal="center"/>
    </xf>
    <xf numFmtId="165" fontId="4" fillId="0" borderId="16" xfId="27" applyNumberFormat="1" applyFont="1" applyBorder="1" applyAlignment="1">
      <alignment horizontal="center"/>
    </xf>
    <xf numFmtId="165" fontId="5" fillId="18" borderId="16" xfId="27" applyNumberFormat="1" applyFont="1" applyFill="1" applyBorder="1" applyAlignment="1">
      <alignment horizontal="center"/>
    </xf>
    <xf numFmtId="165" fontId="9" fillId="0" borderId="16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4" fillId="0" borderId="16" xfId="40" applyNumberFormat="1" applyFont="1" applyBorder="1" applyAlignment="1">
      <alignment horizontal="center"/>
    </xf>
    <xf numFmtId="165" fontId="4" fillId="0" borderId="46" xfId="27" applyNumberFormat="1" applyFont="1" applyBorder="1" applyAlignment="1">
      <alignment horizontal="center"/>
    </xf>
    <xf numFmtId="165" fontId="5" fillId="0" borderId="46" xfId="27" applyNumberFormat="1" applyFont="1" applyBorder="1" applyAlignment="1">
      <alignment horizontal="center"/>
    </xf>
    <xf numFmtId="165" fontId="7" fillId="0" borderId="46" xfId="27" applyNumberFormat="1" applyFont="1" applyBorder="1" applyAlignment="1">
      <alignment horizontal="center"/>
    </xf>
    <xf numFmtId="165" fontId="7" fillId="0" borderId="18" xfId="27" applyNumberFormat="1" applyFont="1" applyFill="1" applyBorder="1" applyAlignment="1">
      <alignment horizontal="center"/>
    </xf>
    <xf numFmtId="165" fontId="9" fillId="0" borderId="18" xfId="27" applyNumberFormat="1" applyFont="1" applyFill="1" applyBorder="1" applyAlignment="1">
      <alignment horizontal="center"/>
    </xf>
    <xf numFmtId="165" fontId="4" fillId="0" borderId="18" xfId="27" applyNumberFormat="1" applyFont="1" applyFill="1" applyBorder="1" applyAlignment="1">
      <alignment horizontal="center"/>
    </xf>
    <xf numFmtId="165" fontId="4" fillId="0" borderId="46" xfId="40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168" fontId="14" fillId="0" borderId="0" xfId="0" applyNumberFormat="1" applyFont="1"/>
    <xf numFmtId="0" fontId="5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3" fillId="0" borderId="10" xfId="40" applyFont="1" applyBorder="1" applyAlignment="1">
      <alignment horizontal="center" vertical="center" wrapText="1"/>
    </xf>
    <xf numFmtId="0" fontId="14" fillId="0" borderId="0" xfId="0" applyFont="1" applyBorder="1"/>
    <xf numFmtId="0" fontId="14" fillId="19" borderId="12" xfId="0" applyFont="1" applyFill="1" applyBorder="1"/>
    <xf numFmtId="168" fontId="14" fillId="0" borderId="0" xfId="26" applyNumberFormat="1" applyFont="1" applyAlignment="1"/>
    <xf numFmtId="168" fontId="14" fillId="19" borderId="12" xfId="26" applyNumberFormat="1" applyFont="1" applyFill="1" applyBorder="1"/>
    <xf numFmtId="168" fontId="14" fillId="0" borderId="12" xfId="26" applyNumberFormat="1" applyFont="1" applyBorder="1"/>
    <xf numFmtId="168" fontId="14" fillId="18" borderId="12" xfId="26" applyNumberFormat="1" applyFont="1" applyFill="1" applyBorder="1"/>
    <xf numFmtId="0" fontId="14" fillId="18" borderId="12" xfId="0" applyFont="1" applyFill="1" applyBorder="1"/>
    <xf numFmtId="3" fontId="5" fillId="0" borderId="12" xfId="40" applyNumberFormat="1" applyFont="1" applyBorder="1" applyAlignment="1">
      <alignment horizontal="center" vertical="center"/>
    </xf>
    <xf numFmtId="3" fontId="5" fillId="0" borderId="12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3" fontId="4" fillId="0" borderId="12" xfId="27" applyNumberFormat="1" applyFont="1" applyBorder="1" applyAlignment="1">
      <alignment horizontal="center"/>
    </xf>
    <xf numFmtId="165" fontId="6" fillId="0" borderId="0" xfId="40" applyNumberFormat="1" applyFont="1" applyAlignment="1">
      <alignment vertical="center"/>
    </xf>
    <xf numFmtId="0" fontId="5" fillId="0" borderId="0" xfId="40" applyFont="1" applyBorder="1" applyAlignment="1">
      <alignment horizontal="left"/>
    </xf>
    <xf numFmtId="167" fontId="58" fillId="0" borderId="0" xfId="41" applyNumberFormat="1" applyFont="1" applyFill="1" applyAlignment="1">
      <alignment horizontal="center" vertical="center" wrapText="1"/>
    </xf>
    <xf numFmtId="167" fontId="58" fillId="0" borderId="0" xfId="41" applyNumberFormat="1" applyFont="1" applyFill="1" applyAlignment="1">
      <alignment vertical="center" wrapText="1"/>
    </xf>
    <xf numFmtId="0" fontId="5" fillId="0" borderId="10" xfId="0" applyFont="1" applyBorder="1" applyAlignment="1">
      <alignment horizontal="justify" vertical="distributed" wrapText="1"/>
    </xf>
    <xf numFmtId="167" fontId="2" fillId="0" borderId="0" xfId="41" applyNumberFormat="1" applyFont="1" applyFill="1" applyAlignment="1">
      <alignment horizontal="right" wrapText="1"/>
    </xf>
    <xf numFmtId="0" fontId="14" fillId="0" borderId="56" xfId="0" applyFont="1" applyBorder="1" applyAlignment="1">
      <alignment horizontal="centerContinuous"/>
    </xf>
    <xf numFmtId="3" fontId="60" fillId="0" borderId="26" xfId="0" applyNumberFormat="1" applyFont="1" applyBorder="1" applyAlignment="1">
      <alignment horizontal="center"/>
    </xf>
    <xf numFmtId="3" fontId="60" fillId="0" borderId="26" xfId="0" applyNumberFormat="1" applyFont="1" applyBorder="1" applyAlignment="1"/>
    <xf numFmtId="0" fontId="60" fillId="0" borderId="0" xfId="0" applyFont="1"/>
    <xf numFmtId="3" fontId="0" fillId="0" borderId="26" xfId="0" applyNumberFormat="1" applyFont="1" applyBorder="1"/>
    <xf numFmtId="3" fontId="60" fillId="0" borderId="26" xfId="0" applyNumberFormat="1" applyFont="1" applyBorder="1"/>
    <xf numFmtId="3" fontId="0" fillId="0" borderId="26" xfId="0" applyNumberFormat="1" applyBorder="1"/>
    <xf numFmtId="3" fontId="0" fillId="0" borderId="0" xfId="0" applyNumberFormat="1"/>
    <xf numFmtId="0" fontId="0" fillId="0" borderId="0" xfId="0" applyFont="1"/>
    <xf numFmtId="3" fontId="63" fillId="0" borderId="26" xfId="0" applyNumberFormat="1" applyFont="1" applyBorder="1"/>
    <xf numFmtId="0" fontId="63" fillId="0" borderId="0" xfId="0" applyFont="1"/>
    <xf numFmtId="3" fontId="64" fillId="0" borderId="26" xfId="0" applyNumberFormat="1" applyFont="1" applyBorder="1"/>
    <xf numFmtId="0" fontId="64" fillId="0" borderId="0" xfId="0" applyFont="1"/>
    <xf numFmtId="3" fontId="67" fillId="0" borderId="26" xfId="0" applyNumberFormat="1" applyFont="1" applyBorder="1"/>
    <xf numFmtId="0" fontId="67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167" fontId="38" fillId="0" borderId="0" xfId="41" applyNumberFormat="1" applyFont="1" applyFill="1" applyAlignment="1">
      <alignment horizontal="right"/>
    </xf>
    <xf numFmtId="167" fontId="39" fillId="0" borderId="70" xfId="41" applyNumberFormat="1" applyFont="1" applyFill="1" applyBorder="1" applyAlignment="1">
      <alignment horizontal="center" vertical="center"/>
    </xf>
    <xf numFmtId="167" fontId="39" fillId="0" borderId="24" xfId="41" applyNumberFormat="1" applyFont="1" applyFill="1" applyBorder="1" applyAlignment="1">
      <alignment horizontal="center" vertical="center" wrapText="1"/>
    </xf>
    <xf numFmtId="167" fontId="40" fillId="0" borderId="25" xfId="41" applyNumberFormat="1" applyFont="1" applyFill="1" applyBorder="1" applyAlignment="1">
      <alignment horizontal="center" vertical="center" wrapText="1"/>
    </xf>
    <xf numFmtId="167" fontId="40" fillId="0" borderId="26" xfId="41" applyNumberFormat="1" applyFont="1" applyFill="1" applyBorder="1" applyAlignment="1">
      <alignment horizontal="center" vertical="center" wrapText="1"/>
    </xf>
    <xf numFmtId="167" fontId="40" fillId="0" borderId="71" xfId="41" applyNumberFormat="1" applyFont="1" applyFill="1" applyBorder="1" applyAlignment="1">
      <alignment horizontal="center" vertical="center" wrapText="1"/>
    </xf>
    <xf numFmtId="167" fontId="40" fillId="0" borderId="27" xfId="41" applyNumberFormat="1" applyFont="1" applyFill="1" applyBorder="1" applyAlignment="1">
      <alignment horizontal="center" vertical="center" wrapText="1"/>
    </xf>
    <xf numFmtId="167" fontId="40" fillId="0" borderId="72" xfId="41" applyNumberFormat="1" applyFont="1" applyFill="1" applyBorder="1" applyAlignment="1">
      <alignment horizontal="center" vertical="center" wrapText="1"/>
    </xf>
    <xf numFmtId="167" fontId="40" fillId="0" borderId="28" xfId="41" applyNumberFormat="1" applyFont="1" applyFill="1" applyBorder="1" applyAlignment="1">
      <alignment horizontal="center" vertical="center" wrapText="1"/>
    </xf>
    <xf numFmtId="167" fontId="40" fillId="0" borderId="26" xfId="41" applyNumberFormat="1" applyFont="1" applyFill="1" applyBorder="1" applyAlignment="1">
      <alignment horizontal="left" vertical="center" wrapText="1" indent="1"/>
    </xf>
    <xf numFmtId="167" fontId="69" fillId="0" borderId="29" xfId="41" applyNumberFormat="1" applyFont="1" applyFill="1" applyBorder="1" applyAlignment="1" applyProtection="1">
      <alignment horizontal="left" vertical="center" wrapText="1" indent="2"/>
    </xf>
    <xf numFmtId="167" fontId="69" fillId="0" borderId="26" xfId="41" applyNumberFormat="1" applyFont="1" applyFill="1" applyBorder="1" applyAlignment="1" applyProtection="1">
      <alignment vertical="center" wrapText="1"/>
    </xf>
    <xf numFmtId="167" fontId="69" fillId="0" borderId="28" xfId="41" applyNumberFormat="1" applyFont="1" applyFill="1" applyBorder="1" applyAlignment="1" applyProtection="1">
      <alignment vertical="center" wrapText="1"/>
    </xf>
    <xf numFmtId="167" fontId="69" fillId="0" borderId="29" xfId="41" applyNumberFormat="1" applyFont="1" applyFill="1" applyBorder="1" applyAlignment="1" applyProtection="1">
      <alignment vertical="center" wrapText="1"/>
    </xf>
    <xf numFmtId="167" fontId="69" fillId="0" borderId="27" xfId="41" applyNumberFormat="1" applyFont="1" applyFill="1" applyBorder="1" applyAlignment="1" applyProtection="1">
      <alignment vertical="center" wrapText="1"/>
    </xf>
    <xf numFmtId="167" fontId="69" fillId="0" borderId="26" xfId="41" applyNumberFormat="1" applyFont="1" applyFill="1" applyBorder="1" applyAlignment="1">
      <alignment vertical="center" wrapText="1"/>
    </xf>
    <xf numFmtId="167" fontId="40" fillId="0" borderId="10" xfId="41" applyNumberFormat="1" applyFont="1" applyFill="1" applyBorder="1" applyAlignment="1">
      <alignment horizontal="center" vertical="center" wrapText="1"/>
    </xf>
    <xf numFmtId="167" fontId="69" fillId="0" borderId="73" xfId="41" applyNumberFormat="1" applyFont="1" applyFill="1" applyBorder="1" applyAlignment="1" applyProtection="1">
      <alignment horizontal="left" vertical="center" wrapText="1" indent="1"/>
      <protection locked="0"/>
    </xf>
    <xf numFmtId="170" fontId="70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69" fillId="0" borderId="73" xfId="41" applyNumberFormat="1" applyFont="1" applyFill="1" applyBorder="1" applyAlignment="1" applyProtection="1">
      <alignment vertical="center" wrapText="1"/>
      <protection locked="0"/>
    </xf>
    <xf numFmtId="167" fontId="69" fillId="0" borderId="10" xfId="41" applyNumberFormat="1" applyFont="1" applyFill="1" applyBorder="1" applyAlignment="1" applyProtection="1">
      <alignment vertical="center" wrapText="1"/>
      <protection locked="0"/>
    </xf>
    <xf numFmtId="167" fontId="69" fillId="0" borderId="12" xfId="41" applyNumberFormat="1" applyFont="1" applyFill="1" applyBorder="1" applyAlignment="1" applyProtection="1">
      <alignment vertical="center" wrapText="1"/>
      <protection locked="0"/>
    </xf>
    <xf numFmtId="167" fontId="69" fillId="0" borderId="11" xfId="41" applyNumberFormat="1" applyFont="1" applyFill="1" applyBorder="1" applyAlignment="1" applyProtection="1">
      <alignment vertical="center" wrapText="1"/>
      <protection locked="0"/>
    </xf>
    <xf numFmtId="167" fontId="69" fillId="0" borderId="73" xfId="41" applyNumberFormat="1" applyFont="1" applyFill="1" applyBorder="1" applyAlignment="1">
      <alignment vertical="center" wrapText="1"/>
    </xf>
    <xf numFmtId="167" fontId="40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70" fillId="0" borderId="29" xfId="41" applyNumberFormat="1" applyFont="1" applyFill="1" applyBorder="1" applyAlignment="1" applyProtection="1">
      <alignment horizontal="left" vertical="center" wrapText="1" indent="2"/>
    </xf>
    <xf numFmtId="14" fontId="70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40" fillId="0" borderId="33" xfId="41" applyNumberFormat="1" applyFont="1" applyFill="1" applyBorder="1" applyAlignment="1">
      <alignment horizontal="center" vertical="center" wrapText="1"/>
    </xf>
    <xf numFmtId="167" fontId="70" fillId="0" borderId="34" xfId="41" applyNumberFormat="1" applyFont="1" applyFill="1" applyBorder="1" applyAlignment="1" applyProtection="1">
      <alignment horizontal="left" vertical="center" wrapText="1" indent="2"/>
    </xf>
    <xf numFmtId="167" fontId="69" fillId="0" borderId="72" xfId="41" applyNumberFormat="1" applyFont="1" applyFill="1" applyBorder="1" applyAlignment="1" applyProtection="1">
      <alignment vertical="center" wrapText="1"/>
    </xf>
    <xf numFmtId="167" fontId="69" fillId="0" borderId="33" xfId="41" applyNumberFormat="1" applyFont="1" applyFill="1" applyBorder="1" applyAlignment="1" applyProtection="1">
      <alignment vertical="center" wrapText="1"/>
    </xf>
    <xf numFmtId="167" fontId="69" fillId="0" borderId="15" xfId="41" applyNumberFormat="1" applyFont="1" applyFill="1" applyBorder="1" applyAlignment="1" applyProtection="1">
      <alignment vertical="center" wrapText="1"/>
    </xf>
    <xf numFmtId="167" fontId="69" fillId="0" borderId="35" xfId="41" applyNumberFormat="1" applyFont="1" applyFill="1" applyBorder="1" applyAlignment="1" applyProtection="1">
      <alignment vertical="center" wrapText="1"/>
    </xf>
    <xf numFmtId="167" fontId="69" fillId="0" borderId="72" xfId="41" applyNumberFormat="1" applyFont="1" applyFill="1" applyBorder="1" applyAlignment="1">
      <alignment vertical="center" wrapText="1"/>
    </xf>
    <xf numFmtId="167" fontId="40" fillId="0" borderId="30" xfId="41" applyNumberFormat="1" applyFont="1" applyFill="1" applyBorder="1" applyAlignment="1">
      <alignment horizontal="center" vertical="center" wrapText="1"/>
    </xf>
    <xf numFmtId="167" fontId="69" fillId="0" borderId="74" xfId="41" applyNumberFormat="1" applyFont="1" applyFill="1" applyBorder="1" applyAlignment="1">
      <alignment vertical="center" wrapText="1"/>
    </xf>
    <xf numFmtId="167" fontId="41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69" fillId="0" borderId="26" xfId="41" applyNumberFormat="1" applyFont="1" applyFill="1" applyBorder="1" applyAlignment="1" applyProtection="1">
      <alignment vertical="center" wrapText="1"/>
      <protection locked="0"/>
    </xf>
    <xf numFmtId="167" fontId="69" fillId="0" borderId="28" xfId="41" applyNumberFormat="1" applyFont="1" applyFill="1" applyBorder="1" applyAlignment="1" applyProtection="1">
      <alignment vertical="center" wrapText="1"/>
      <protection locked="0"/>
    </xf>
    <xf numFmtId="167" fontId="69" fillId="0" borderId="29" xfId="41" applyNumberFormat="1" applyFont="1" applyFill="1" applyBorder="1" applyAlignment="1" applyProtection="1">
      <alignment vertical="center" wrapText="1"/>
      <protection locked="0"/>
    </xf>
    <xf numFmtId="167" fontId="69" fillId="0" borderId="27" xfId="41" applyNumberFormat="1" applyFont="1" applyFill="1" applyBorder="1" applyAlignment="1" applyProtection="1">
      <alignment vertical="center" wrapText="1"/>
      <protection locked="0"/>
    </xf>
    <xf numFmtId="167" fontId="69" fillId="0" borderId="75" xfId="41" applyNumberFormat="1" applyFont="1" applyFill="1" applyBorder="1" applyAlignment="1" applyProtection="1">
      <alignment horizontal="left" vertical="center" wrapText="1" indent="1"/>
      <protection locked="0"/>
    </xf>
    <xf numFmtId="170" fontId="70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7" fontId="69" fillId="0" borderId="72" xfId="41" applyNumberFormat="1" applyFont="1" applyFill="1" applyBorder="1" applyAlignment="1" applyProtection="1">
      <alignment vertical="center" wrapText="1"/>
      <protection locked="0"/>
    </xf>
    <xf numFmtId="167" fontId="69" fillId="0" borderId="33" xfId="41" applyNumberFormat="1" applyFont="1" applyFill="1" applyBorder="1" applyAlignment="1" applyProtection="1">
      <alignment vertical="center" wrapText="1"/>
      <protection locked="0"/>
    </xf>
    <xf numFmtId="167" fontId="69" fillId="0" borderId="34" xfId="41" applyNumberFormat="1" applyFont="1" applyFill="1" applyBorder="1" applyAlignment="1" applyProtection="1">
      <alignment vertical="center" wrapText="1"/>
      <protection locked="0"/>
    </xf>
    <xf numFmtId="167" fontId="69" fillId="0" borderId="35" xfId="41" applyNumberFormat="1" applyFont="1" applyFill="1" applyBorder="1" applyAlignment="1" applyProtection="1">
      <alignment vertical="center" wrapText="1"/>
      <protection locked="0"/>
    </xf>
    <xf numFmtId="167" fontId="70" fillId="18" borderId="71" xfId="41" applyNumberFormat="1" applyFont="1" applyFill="1" applyBorder="1" applyAlignment="1" applyProtection="1">
      <alignment horizontal="left" vertical="center" wrapText="1" indent="2"/>
    </xf>
    <xf numFmtId="167" fontId="30" fillId="0" borderId="0" xfId="41" applyNumberFormat="1" applyFont="1" applyFill="1" applyAlignment="1">
      <alignment horizontal="right" vertical="center" wrapText="1"/>
    </xf>
    <xf numFmtId="168" fontId="0" fillId="0" borderId="0" xfId="26" applyNumberFormat="1" applyFont="1"/>
    <xf numFmtId="168" fontId="71" fillId="20" borderId="0" xfId="26" applyNumberFormat="1" applyFont="1" applyFill="1"/>
    <xf numFmtId="168" fontId="67" fillId="20" borderId="0" xfId="26" applyNumberFormat="1" applyFont="1" applyFill="1"/>
    <xf numFmtId="168" fontId="2" fillId="0" borderId="0" xfId="26" applyNumberFormat="1" applyFont="1"/>
    <xf numFmtId="168" fontId="2" fillId="20" borderId="0" xfId="26" applyNumberFormat="1" applyFont="1" applyFill="1"/>
    <xf numFmtId="0" fontId="72" fillId="0" borderId="0" xfId="0" applyFont="1"/>
    <xf numFmtId="0" fontId="72" fillId="0" borderId="0" xfId="0" applyFont="1" applyAlignment="1">
      <alignment horizontal="center"/>
    </xf>
    <xf numFmtId="168" fontId="72" fillId="0" borderId="0" xfId="26" applyNumberFormat="1" applyFont="1" applyAlignment="1">
      <alignment horizontal="center"/>
    </xf>
    <xf numFmtId="168" fontId="73" fillId="20" borderId="0" xfId="26" applyNumberFormat="1" applyFont="1" applyFill="1"/>
    <xf numFmtId="168" fontId="0" fillId="0" borderId="0" xfId="26" applyNumberFormat="1" applyFont="1" applyAlignment="1">
      <alignment horizontal="center"/>
    </xf>
    <xf numFmtId="168" fontId="72" fillId="0" borderId="0" xfId="0" applyNumberFormat="1" applyFont="1"/>
    <xf numFmtId="168" fontId="71" fillId="0" borderId="0" xfId="26" applyNumberFormat="1" applyFont="1" applyFill="1"/>
    <xf numFmtId="0" fontId="0" fillId="0" borderId="0" xfId="0" applyAlignment="1">
      <alignment wrapText="1"/>
    </xf>
    <xf numFmtId="0" fontId="67" fillId="0" borderId="0" xfId="0" applyFont="1" applyAlignment="1">
      <alignment wrapText="1"/>
    </xf>
    <xf numFmtId="0" fontId="6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7" fillId="0" borderId="26" xfId="0" applyFont="1" applyBorder="1"/>
    <xf numFmtId="168" fontId="54" fillId="0" borderId="26" xfId="26" applyNumberFormat="1" applyFont="1" applyBorder="1"/>
    <xf numFmtId="3" fontId="0" fillId="0" borderId="0" xfId="0" applyNumberFormat="1" applyAlignment="1">
      <alignment horizontal="right"/>
    </xf>
    <xf numFmtId="0" fontId="12" fillId="18" borderId="37" xfId="40" applyFont="1" applyFill="1" applyBorder="1" applyAlignment="1">
      <alignment horizontal="center" vertical="center" wrapText="1"/>
    </xf>
    <xf numFmtId="0" fontId="12" fillId="18" borderId="21" xfId="40" applyFont="1" applyFill="1" applyBorder="1" applyAlignment="1">
      <alignment horizontal="center" vertical="center" wrapText="1"/>
    </xf>
    <xf numFmtId="0" fontId="12" fillId="18" borderId="38" xfId="40" applyFont="1" applyFill="1" applyBorder="1" applyAlignment="1">
      <alignment horizontal="center" vertical="center" wrapText="1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6" xfId="40" applyFont="1" applyBorder="1" applyAlignment="1">
      <alignment horizontal="center" vertical="center"/>
    </xf>
    <xf numFmtId="0" fontId="4" fillId="0" borderId="44" xfId="40" applyFont="1" applyBorder="1" applyAlignment="1">
      <alignment horizontal="center" vertical="center"/>
    </xf>
    <xf numFmtId="0" fontId="4" fillId="0" borderId="45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 wrapText="1"/>
    </xf>
    <xf numFmtId="0" fontId="5" fillId="18" borderId="12" xfId="40" applyFont="1" applyFill="1" applyBorder="1" applyAlignment="1">
      <alignment horizontal="center"/>
    </xf>
    <xf numFmtId="0" fontId="59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center"/>
    </xf>
    <xf numFmtId="0" fontId="2" fillId="0" borderId="44" xfId="40" applyFont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right" wrapText="1"/>
    </xf>
    <xf numFmtId="0" fontId="12" fillId="0" borderId="44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7" fillId="0" borderId="44" xfId="40" applyFont="1" applyBorder="1" applyAlignment="1">
      <alignment horizontal="center" vertical="center"/>
    </xf>
    <xf numFmtId="0" fontId="12" fillId="0" borderId="16" xfId="40" applyFont="1" applyBorder="1" applyAlignment="1">
      <alignment horizontal="center" vertical="center" wrapText="1"/>
    </xf>
    <xf numFmtId="0" fontId="12" fillId="0" borderId="17" xfId="40" applyFont="1" applyBorder="1" applyAlignment="1">
      <alignment horizontal="center" vertical="center" wrapText="1"/>
    </xf>
    <xf numFmtId="0" fontId="12" fillId="0" borderId="18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right" vertical="center"/>
    </xf>
    <xf numFmtId="0" fontId="13" fillId="0" borderId="36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0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31" xfId="40" applyFont="1" applyBorder="1" applyAlignment="1">
      <alignment horizontal="center" vertic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13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13" fillId="0" borderId="47" xfId="40" applyFont="1" applyBorder="1" applyAlignment="1">
      <alignment horizontal="left"/>
    </xf>
    <xf numFmtId="0" fontId="13" fillId="0" borderId="48" xfId="40" applyFont="1" applyBorder="1" applyAlignment="1">
      <alignment horizontal="left"/>
    </xf>
    <xf numFmtId="0" fontId="5" fillId="0" borderId="31" xfId="40" applyFont="1" applyBorder="1" applyAlignment="1">
      <alignment horizontal="left"/>
    </xf>
    <xf numFmtId="0" fontId="7" fillId="18" borderId="12" xfId="40" applyFont="1" applyFill="1" applyBorder="1" applyAlignment="1">
      <alignment horizontal="left" wrapText="1"/>
    </xf>
    <xf numFmtId="0" fontId="5" fillId="18" borderId="12" xfId="40" applyFont="1" applyFill="1" applyBorder="1" applyAlignment="1">
      <alignment horizontal="left" wrapText="1"/>
    </xf>
    <xf numFmtId="0" fontId="5" fillId="0" borderId="38" xfId="40" applyFont="1" applyBorder="1" applyAlignment="1">
      <alignment horizontal="left"/>
    </xf>
    <xf numFmtId="0" fontId="13" fillId="0" borderId="29" xfId="40" applyFont="1" applyBorder="1" applyAlignment="1">
      <alignment horizontal="left" vertical="center" wrapText="1"/>
    </xf>
    <xf numFmtId="0" fontId="4" fillId="0" borderId="22" xfId="40" applyFont="1" applyBorder="1" applyAlignment="1">
      <alignment horizontal="left"/>
    </xf>
    <xf numFmtId="0" fontId="7" fillId="18" borderId="16" xfId="40" applyFont="1" applyFill="1" applyBorder="1" applyAlignment="1">
      <alignment horizontal="left" wrapText="1"/>
    </xf>
    <xf numFmtId="0" fontId="7" fillId="18" borderId="18" xfId="40" applyFont="1" applyFill="1" applyBorder="1" applyAlignment="1">
      <alignment horizontal="left" wrapText="1"/>
    </xf>
    <xf numFmtId="0" fontId="5" fillId="0" borderId="0" xfId="40" applyFont="1" applyBorder="1" applyAlignment="1">
      <alignment horizontal="left"/>
    </xf>
    <xf numFmtId="0" fontId="5" fillId="18" borderId="31" xfId="40" applyFont="1" applyFill="1" applyBorder="1" applyAlignment="1">
      <alignment horizontal="left"/>
    </xf>
    <xf numFmtId="0" fontId="13" fillId="0" borderId="29" xfId="40" applyFont="1" applyBorder="1" applyAlignment="1">
      <alignment horizontal="left"/>
    </xf>
    <xf numFmtId="0" fontId="4" fillId="0" borderId="22" xfId="40" applyFont="1" applyBorder="1" applyAlignment="1">
      <alignment horizontal="left" wrapText="1"/>
    </xf>
    <xf numFmtId="0" fontId="5" fillId="0" borderId="23" xfId="40" applyFont="1" applyBorder="1" applyAlignment="1">
      <alignment horizontal="right" vertical="center" wrapText="1"/>
    </xf>
    <xf numFmtId="0" fontId="5" fillId="0" borderId="49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11" fillId="0" borderId="16" xfId="40" applyFont="1" applyBorder="1" applyAlignment="1">
      <alignment horizontal="right" wrapText="1"/>
    </xf>
    <xf numFmtId="0" fontId="11" fillId="0" borderId="18" xfId="40" applyFont="1" applyBorder="1" applyAlignment="1">
      <alignment horizontal="right" wrapText="1"/>
    </xf>
    <xf numFmtId="0" fontId="7" fillId="0" borderId="16" xfId="40" applyFont="1" applyBorder="1" applyAlignment="1">
      <alignment horizontal="left" wrapText="1"/>
    </xf>
    <xf numFmtId="0" fontId="7" fillId="0" borderId="18" xfId="40" applyFont="1" applyBorder="1" applyAlignment="1">
      <alignment horizontal="left" wrapText="1"/>
    </xf>
    <xf numFmtId="0" fontId="5" fillId="0" borderId="38" xfId="40" applyFont="1" applyBorder="1" applyAlignment="1">
      <alignment horizontal="left" vertical="center" wrapText="1"/>
    </xf>
    <xf numFmtId="0" fontId="5" fillId="0" borderId="31" xfId="4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4" fillId="0" borderId="0" xfId="40" applyFont="1" applyAlignment="1">
      <alignment horizontal="center"/>
    </xf>
    <xf numFmtId="0" fontId="13" fillId="0" borderId="44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12" fillId="0" borderId="45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0" fontId="13" fillId="0" borderId="50" xfId="4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7" fontId="58" fillId="0" borderId="0" xfId="41" applyNumberFormat="1" applyFont="1" applyFill="1" applyAlignment="1">
      <alignment horizontal="center" vertical="center" wrapText="1"/>
    </xf>
    <xf numFmtId="167" fontId="58" fillId="0" borderId="0" xfId="41" applyNumberFormat="1" applyFont="1" applyFill="1" applyAlignment="1">
      <alignment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4" fillId="0" borderId="23" xfId="0" quotePrefix="1" applyFont="1" applyBorder="1" applyAlignment="1">
      <alignment horizontal="center" vertical="center"/>
    </xf>
    <xf numFmtId="0" fontId="14" fillId="0" borderId="49" xfId="0" quotePrefix="1" applyFont="1" applyBorder="1" applyAlignment="1">
      <alignment horizontal="center" vertical="center"/>
    </xf>
    <xf numFmtId="165" fontId="15" fillId="19" borderId="23" xfId="0" applyNumberFormat="1" applyFont="1" applyFill="1" applyBorder="1" applyAlignment="1">
      <alignment horizontal="center"/>
    </xf>
    <xf numFmtId="165" fontId="15" fillId="19" borderId="61" xfId="0" applyNumberFormat="1" applyFont="1" applyFill="1" applyBorder="1" applyAlignment="1">
      <alignment horizontal="center"/>
    </xf>
    <xf numFmtId="165" fontId="15" fillId="19" borderId="49" xfId="0" applyNumberFormat="1" applyFont="1" applyFill="1" applyBorder="1" applyAlignment="1">
      <alignment horizontal="center"/>
    </xf>
    <xf numFmtId="165" fontId="15" fillId="19" borderId="6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58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165" fontId="15" fillId="19" borderId="16" xfId="0" applyNumberFormat="1" applyFont="1" applyFill="1" applyBorder="1" applyAlignment="1">
      <alignment horizontal="center"/>
    </xf>
    <xf numFmtId="165" fontId="15" fillId="19" borderId="17" xfId="0" applyNumberFormat="1" applyFont="1" applyFill="1" applyBorder="1" applyAlignment="1">
      <alignment horizontal="center"/>
    </xf>
    <xf numFmtId="165" fontId="15" fillId="19" borderId="18" xfId="0" applyNumberFormat="1" applyFont="1" applyFill="1" applyBorder="1" applyAlignment="1">
      <alignment horizontal="center"/>
    </xf>
    <xf numFmtId="165" fontId="14" fillId="19" borderId="16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18" xfId="0" applyNumberFormat="1" applyFont="1" applyFill="1" applyBorder="1" applyAlignment="1">
      <alignment horizontal="center"/>
    </xf>
    <xf numFmtId="165" fontId="15" fillId="19" borderId="46" xfId="0" applyNumberFormat="1" applyFont="1" applyFill="1" applyBorder="1" applyAlignment="1">
      <alignment horizontal="center"/>
    </xf>
    <xf numFmtId="165" fontId="14" fillId="19" borderId="46" xfId="0" applyNumberFormat="1" applyFont="1" applyFill="1" applyBorder="1" applyAlignment="1">
      <alignment horizontal="center"/>
    </xf>
    <xf numFmtId="0" fontId="14" fillId="0" borderId="16" xfId="0" quotePrefix="1" applyFont="1" applyBorder="1" applyAlignment="1">
      <alignment horizontal="center" vertical="center"/>
    </xf>
    <xf numFmtId="0" fontId="14" fillId="0" borderId="18" xfId="0" quotePrefix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5" fontId="14" fillId="0" borderId="46" xfId="0" applyNumberFormat="1" applyFont="1" applyFill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165" fontId="14" fillId="0" borderId="46" xfId="0" applyNumberFormat="1" applyFont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5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5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18" borderId="16" xfId="0" applyFont="1" applyFill="1" applyBorder="1" applyAlignment="1">
      <alignment horizontal="left" vertical="center" wrapText="1"/>
    </xf>
    <xf numFmtId="0" fontId="14" fillId="18" borderId="17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5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8" fontId="5" fillId="0" borderId="0" xfId="26" applyNumberFormat="1" applyFont="1" applyAlignment="1">
      <alignment horizontal="center"/>
    </xf>
    <xf numFmtId="168" fontId="5" fillId="0" borderId="0" xfId="26" applyNumberFormat="1" applyFont="1" applyAlignment="1">
      <alignment horizontal="center" vertical="center" wrapText="1"/>
    </xf>
    <xf numFmtId="0" fontId="45" fillId="0" borderId="52" xfId="41" applyFont="1" applyFill="1" applyBorder="1" applyAlignment="1">
      <alignment horizontal="justify" vertical="center" wrapText="1"/>
    </xf>
    <xf numFmtId="0" fontId="57" fillId="0" borderId="0" xfId="41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167" fontId="39" fillId="0" borderId="65" xfId="41" applyNumberFormat="1" applyFont="1" applyFill="1" applyBorder="1" applyAlignment="1">
      <alignment horizontal="center" vertical="center"/>
    </xf>
    <xf numFmtId="167" fontId="39" fillId="0" borderId="69" xfId="41" applyNumberFormat="1" applyFont="1" applyFill="1" applyBorder="1" applyAlignment="1">
      <alignment horizontal="center" vertical="center"/>
    </xf>
    <xf numFmtId="167" fontId="39" fillId="0" borderId="25" xfId="41" applyNumberFormat="1" applyFont="1" applyFill="1" applyBorder="1" applyAlignment="1">
      <alignment horizontal="left" vertical="center" wrapText="1" indent="2"/>
    </xf>
    <xf numFmtId="167" fontId="39" fillId="0" borderId="53" xfId="41" applyNumberFormat="1" applyFont="1" applyFill="1" applyBorder="1" applyAlignment="1">
      <alignment horizontal="left" vertical="center" wrapText="1" indent="2"/>
    </xf>
    <xf numFmtId="0" fontId="68" fillId="0" borderId="0" xfId="0" applyFont="1" applyAlignment="1">
      <alignment horizontal="center" vertical="center" wrapText="1"/>
    </xf>
    <xf numFmtId="167" fontId="39" fillId="0" borderId="65" xfId="41" applyNumberFormat="1" applyFont="1" applyFill="1" applyBorder="1" applyAlignment="1">
      <alignment horizontal="center" vertical="center" wrapText="1"/>
    </xf>
    <xf numFmtId="167" fontId="39" fillId="0" borderId="69" xfId="41" applyNumberFormat="1" applyFont="1" applyFill="1" applyBorder="1" applyAlignment="1">
      <alignment horizontal="center" vertical="center" wrapText="1"/>
    </xf>
    <xf numFmtId="167" fontId="39" fillId="0" borderId="66" xfId="41" applyNumberFormat="1" applyFont="1" applyFill="1" applyBorder="1" applyAlignment="1">
      <alignment horizontal="center" vertical="center"/>
    </xf>
    <xf numFmtId="167" fontId="39" fillId="0" borderId="67" xfId="41" applyNumberFormat="1" applyFont="1" applyFill="1" applyBorder="1" applyAlignment="1">
      <alignment horizontal="center" vertical="center"/>
    </xf>
    <xf numFmtId="167" fontId="39" fillId="0" borderId="68" xfId="4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2" fillId="0" borderId="45" xfId="40" applyFont="1" applyBorder="1" applyAlignment="1">
      <alignment horizontal="center" vertical="center" wrapText="1"/>
    </xf>
    <xf numFmtId="0" fontId="2" fillId="0" borderId="11" xfId="4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5" xfId="0" applyBorder="1" applyAlignment="1">
      <alignment horizontal="center"/>
    </xf>
    <xf numFmtId="0" fontId="60" fillId="0" borderId="25" xfId="0" applyFont="1" applyBorder="1" applyAlignment="1">
      <alignment horizontal="center"/>
    </xf>
    <xf numFmtId="0" fontId="60" fillId="0" borderId="63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0" fontId="61" fillId="0" borderId="54" xfId="0" applyFont="1" applyBorder="1" applyAlignment="1">
      <alignment horizontal="center"/>
    </xf>
    <xf numFmtId="0" fontId="61" fillId="0" borderId="52" xfId="0" applyFont="1" applyBorder="1" applyAlignment="1">
      <alignment horizontal="center"/>
    </xf>
    <xf numFmtId="0" fontId="61" fillId="0" borderId="55" xfId="0" applyFont="1" applyBorder="1" applyAlignment="1">
      <alignment horizontal="center"/>
    </xf>
    <xf numFmtId="0" fontId="61" fillId="0" borderId="25" xfId="0" applyFont="1" applyBorder="1" applyAlignment="1">
      <alignment horizontal="center"/>
    </xf>
    <xf numFmtId="0" fontId="61" fillId="0" borderId="63" xfId="0" applyFont="1" applyBorder="1" applyAlignment="1">
      <alignment horizontal="center"/>
    </xf>
    <xf numFmtId="0" fontId="61" fillId="0" borderId="53" xfId="0" applyFont="1" applyBorder="1" applyAlignment="1">
      <alignment horizontal="center"/>
    </xf>
    <xf numFmtId="0" fontId="60" fillId="0" borderId="54" xfId="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3" xfId="0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0" fontId="62" fillId="0" borderId="53" xfId="0" applyFont="1" applyBorder="1" applyAlignment="1">
      <alignment horizontal="center"/>
    </xf>
    <xf numFmtId="0" fontId="66" fillId="0" borderId="25" xfId="0" applyFont="1" applyBorder="1" applyAlignment="1">
      <alignment horizontal="center"/>
    </xf>
    <xf numFmtId="0" fontId="65" fillId="0" borderId="25" xfId="0" applyFont="1" applyBorder="1" applyAlignment="1">
      <alignment horizontal="center"/>
    </xf>
    <xf numFmtId="0" fontId="67" fillId="0" borderId="25" xfId="0" applyFont="1" applyBorder="1" applyAlignment="1">
      <alignment horizontal="center"/>
    </xf>
    <xf numFmtId="0" fontId="67" fillId="0" borderId="63" xfId="0" applyFont="1" applyBorder="1" applyAlignment="1">
      <alignment horizontal="center"/>
    </xf>
    <xf numFmtId="0" fontId="67" fillId="0" borderId="53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63" fillId="0" borderId="54" xfId="0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63" fillId="0" borderId="55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64" fillId="0" borderId="25" xfId="0" applyFont="1" applyBorder="1" applyAlignment="1">
      <alignment horizontal="center"/>
    </xf>
    <xf numFmtId="0" fontId="64" fillId="0" borderId="63" xfId="0" applyFont="1" applyBorder="1" applyAlignment="1">
      <alignment horizontal="center"/>
    </xf>
    <xf numFmtId="0" fontId="64" fillId="0" borderId="53" xfId="0" applyFont="1" applyBorder="1" applyAlignment="1">
      <alignment horizontal="center"/>
    </xf>
    <xf numFmtId="0" fontId="63" fillId="0" borderId="25" xfId="0" applyFont="1" applyBorder="1" applyAlignment="1">
      <alignment horizontal="justify" vertical="distributed" wrapText="1"/>
    </xf>
    <xf numFmtId="0" fontId="63" fillId="0" borderId="63" xfId="0" applyFont="1" applyBorder="1" applyAlignment="1">
      <alignment horizontal="justify" vertical="distributed" wrapText="1"/>
    </xf>
    <xf numFmtId="0" fontId="63" fillId="0" borderId="53" xfId="0" applyFont="1" applyBorder="1" applyAlignment="1">
      <alignment horizontal="justify" vertical="distributed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Normál_likviditási ter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2018\k&#246;lts&#233;gvet&#233;s_tervez&#233;s\b&#233;rek\Szentgy&#246;rgyv&#225;r\Szentgy&#246;rgyv&#225;r_&#246;nk_ki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2018\k&#246;lts&#233;gvet&#233;s_tervez&#233;s\k&#246;z&#246;s_hivatal\Edit_K&#246;z&#246;s_Hivatal_K&#246;lts&#233;gvet&#233;s_1_fordu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"/>
      <sheetName val="dologi_kiadások"/>
      <sheetName val="kiadások_mindössz"/>
      <sheetName val="bérek_és_járulékok"/>
      <sheetName val="Munka1"/>
    </sheetNames>
    <sheetDataSet>
      <sheetData sheetId="0">
        <row r="5">
          <cell r="F5">
            <v>3589812</v>
          </cell>
        </row>
        <row r="10">
          <cell r="F10">
            <v>2346000</v>
          </cell>
        </row>
        <row r="12">
          <cell r="F12">
            <v>205908</v>
          </cell>
        </row>
        <row r="17">
          <cell r="F17">
            <v>978360</v>
          </cell>
        </row>
        <row r="23">
          <cell r="D23">
            <v>127595</v>
          </cell>
        </row>
        <row r="28">
          <cell r="D28">
            <v>15000</v>
          </cell>
        </row>
      </sheetData>
      <sheetData sheetId="1">
        <row r="37">
          <cell r="I37">
            <v>18709930</v>
          </cell>
        </row>
      </sheetData>
      <sheetData sheetId="2"/>
      <sheetData sheetId="3">
        <row r="16">
          <cell r="I16">
            <v>10544290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ulék"/>
      <sheetName val="dologi_kiadások"/>
      <sheetName val="Költségvetési_kiadások_mindössz"/>
      <sheetName val="Bevét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8" sqref="B8:C8"/>
    </sheetView>
  </sheetViews>
  <sheetFormatPr defaultColWidth="9.109375" defaultRowHeight="15.6" x14ac:dyDescent="0.25"/>
  <cols>
    <col min="1" max="1" width="5.5546875" style="3" customWidth="1"/>
    <col min="2" max="2" width="48.109375" style="2" customWidth="1"/>
    <col min="3" max="3" width="21.33203125" style="2" customWidth="1"/>
    <col min="4" max="10" width="9.109375" style="2"/>
    <col min="11" max="16384" width="9.109375" style="3"/>
  </cols>
  <sheetData>
    <row r="1" spans="1:10" ht="21.75" customHeight="1" x14ac:dyDescent="0.25">
      <c r="A1" s="353"/>
      <c r="B1" s="353"/>
      <c r="C1" s="353"/>
      <c r="D1" s="1"/>
      <c r="E1" s="1"/>
      <c r="F1" s="1"/>
    </row>
    <row r="2" spans="1:10" ht="30" customHeight="1" x14ac:dyDescent="0.25">
      <c r="A2" s="354"/>
      <c r="B2" s="354"/>
      <c r="C2" s="354"/>
      <c r="D2" s="5"/>
      <c r="E2" s="5"/>
      <c r="F2" s="5"/>
      <c r="G2" s="5"/>
    </row>
    <row r="3" spans="1:10" ht="30" customHeight="1" x14ac:dyDescent="0.25">
      <c r="B3" s="4"/>
      <c r="C3" s="4"/>
      <c r="D3" s="4"/>
      <c r="E3" s="5"/>
      <c r="F3" s="5"/>
      <c r="G3" s="5"/>
    </row>
    <row r="4" spans="1:10" ht="21.75" customHeight="1" x14ac:dyDescent="0.25">
      <c r="B4" s="6"/>
      <c r="C4" s="4"/>
      <c r="D4" s="4"/>
      <c r="E4" s="4"/>
      <c r="F4" s="4"/>
      <c r="G4" s="5"/>
    </row>
    <row r="5" spans="1:10" ht="18.600000000000001" thickBot="1" x14ac:dyDescent="0.3">
      <c r="B5" s="7"/>
      <c r="C5" s="8"/>
    </row>
    <row r="6" spans="1:10" ht="27.75" customHeight="1" x14ac:dyDescent="0.25">
      <c r="A6" s="355" t="s">
        <v>182</v>
      </c>
      <c r="B6" s="356"/>
      <c r="C6" s="357"/>
    </row>
    <row r="7" spans="1:10" ht="18" x14ac:dyDescent="0.25">
      <c r="A7" s="9" t="s">
        <v>183</v>
      </c>
      <c r="B7" s="351" t="s">
        <v>228</v>
      </c>
      <c r="C7" s="352"/>
    </row>
    <row r="8" spans="1:10" s="10" customFormat="1" ht="18" x14ac:dyDescent="0.25">
      <c r="A8" s="9"/>
      <c r="B8" s="351"/>
      <c r="C8" s="352"/>
      <c r="D8" s="2"/>
      <c r="E8" s="2"/>
      <c r="F8" s="2"/>
      <c r="G8" s="2"/>
      <c r="H8" s="2"/>
      <c r="I8" s="2"/>
      <c r="J8" s="2"/>
    </row>
    <row r="9" spans="1:10" x14ac:dyDescent="0.25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BreakPreview" zoomScaleNormal="100" workbookViewId="0">
      <selection activeCell="A2" sqref="A2:F2"/>
    </sheetView>
  </sheetViews>
  <sheetFormatPr defaultRowHeight="13.2" x14ac:dyDescent="0.25"/>
  <cols>
    <col min="1" max="1" width="14.88671875" style="45" customWidth="1"/>
    <col min="2" max="2" width="31.5546875" style="45" customWidth="1"/>
    <col min="3" max="3" width="5" style="45" customWidth="1"/>
    <col min="4" max="4" width="7" style="45" customWidth="1"/>
    <col min="5" max="5" width="4.5546875" style="45" customWidth="1"/>
    <col min="6" max="6" width="9.6640625" style="45" customWidth="1"/>
  </cols>
  <sheetData>
    <row r="2" spans="1:6" ht="24.75" customHeight="1" x14ac:dyDescent="0.3">
      <c r="A2" s="499" t="s">
        <v>286</v>
      </c>
      <c r="B2" s="499"/>
      <c r="C2" s="499"/>
      <c r="D2" s="499"/>
      <c r="E2" s="499"/>
      <c r="F2" s="499"/>
    </row>
    <row r="3" spans="1:6" ht="21" customHeight="1" x14ac:dyDescent="0.25">
      <c r="A3" s="503" t="s">
        <v>229</v>
      </c>
      <c r="B3" s="504"/>
      <c r="C3" s="515"/>
      <c r="D3" s="515"/>
      <c r="E3" s="515"/>
      <c r="F3" s="515"/>
    </row>
    <row r="4" spans="1:6" ht="21" customHeight="1" x14ac:dyDescent="0.25">
      <c r="A4" s="516"/>
      <c r="B4" s="516"/>
      <c r="C4" s="516"/>
      <c r="D4" s="516"/>
      <c r="E4" s="516"/>
      <c r="F4" s="516"/>
    </row>
    <row r="5" spans="1:6" ht="21" customHeight="1" x14ac:dyDescent="0.3">
      <c r="A5" s="499" t="s">
        <v>201</v>
      </c>
      <c r="B5" s="499"/>
      <c r="C5" s="499"/>
      <c r="D5" s="499"/>
      <c r="E5" s="499"/>
      <c r="F5" s="499"/>
    </row>
    <row r="6" spans="1:6" ht="21" customHeight="1" x14ac:dyDescent="0.25">
      <c r="E6" s="45" t="s">
        <v>227</v>
      </c>
    </row>
    <row r="7" spans="1:6" ht="45.75" customHeight="1" x14ac:dyDescent="0.25">
      <c r="A7" s="47" t="s">
        <v>33</v>
      </c>
      <c r="B7" s="47" t="s">
        <v>34</v>
      </c>
      <c r="C7" s="518" t="s">
        <v>99</v>
      </c>
      <c r="D7" s="518"/>
      <c r="E7" s="518"/>
      <c r="F7" s="518"/>
    </row>
    <row r="8" spans="1:6" ht="36" customHeight="1" x14ac:dyDescent="0.25">
      <c r="A8" s="218" t="s">
        <v>236</v>
      </c>
      <c r="B8" s="49" t="s">
        <v>36</v>
      </c>
      <c r="C8" s="519">
        <v>1</v>
      </c>
      <c r="D8" s="519"/>
      <c r="E8" s="519"/>
      <c r="F8" s="519"/>
    </row>
    <row r="9" spans="1:6" ht="36" customHeight="1" x14ac:dyDescent="0.25">
      <c r="A9" s="218" t="s">
        <v>237</v>
      </c>
      <c r="B9" s="49" t="s">
        <v>231</v>
      </c>
      <c r="C9" s="523">
        <v>1</v>
      </c>
      <c r="D9" s="524"/>
      <c r="E9" s="524"/>
      <c r="F9" s="525"/>
    </row>
    <row r="10" spans="1:6" ht="23.25" customHeight="1" x14ac:dyDescent="0.25">
      <c r="A10" s="48"/>
      <c r="B10" s="49"/>
      <c r="C10" s="526"/>
      <c r="D10" s="527"/>
      <c r="E10" s="527"/>
      <c r="F10" s="528"/>
    </row>
    <row r="11" spans="1:6" ht="24" customHeight="1" x14ac:dyDescent="0.3">
      <c r="A11" s="48"/>
      <c r="B11" s="49"/>
      <c r="C11" s="520"/>
      <c r="D11" s="521"/>
      <c r="E11" s="521"/>
      <c r="F11" s="522"/>
    </row>
    <row r="12" spans="1:6" ht="15.6" x14ac:dyDescent="0.3">
      <c r="A12" s="48"/>
      <c r="B12" s="49"/>
      <c r="C12" s="517"/>
      <c r="D12" s="517"/>
      <c r="E12" s="517"/>
      <c r="F12" s="517"/>
    </row>
    <row r="13" spans="1:6" ht="32.25" customHeight="1" x14ac:dyDescent="0.25">
      <c r="A13" s="48"/>
      <c r="B13" s="49"/>
      <c r="C13" s="523"/>
      <c r="D13" s="531"/>
      <c r="E13" s="531"/>
      <c r="F13" s="532"/>
    </row>
    <row r="14" spans="1:6" ht="21" customHeight="1" x14ac:dyDescent="0.3">
      <c r="A14" s="518" t="s">
        <v>37</v>
      </c>
      <c r="B14" s="518"/>
      <c r="C14" s="530">
        <f>SUM(C8:F13)</f>
        <v>2</v>
      </c>
      <c r="D14" s="530"/>
      <c r="E14" s="530"/>
      <c r="F14" s="530"/>
    </row>
    <row r="15" spans="1:6" ht="21" customHeight="1" x14ac:dyDescent="0.25">
      <c r="A15" s="50"/>
      <c r="B15" s="50"/>
    </row>
    <row r="16" spans="1:6" ht="21" customHeight="1" x14ac:dyDescent="0.3">
      <c r="A16" s="499" t="s">
        <v>169</v>
      </c>
      <c r="B16" s="499"/>
      <c r="C16" s="499"/>
      <c r="D16" s="499"/>
      <c r="E16" s="499"/>
      <c r="F16" s="499"/>
    </row>
    <row r="17" spans="1:6" ht="21" customHeight="1" x14ac:dyDescent="0.25"/>
    <row r="18" spans="1:6" ht="32.25" customHeight="1" x14ac:dyDescent="0.25">
      <c r="A18" s="47" t="s">
        <v>33</v>
      </c>
      <c r="B18" s="47" t="s">
        <v>34</v>
      </c>
      <c r="C18" s="518" t="s">
        <v>35</v>
      </c>
      <c r="D18" s="518"/>
      <c r="E18" s="518"/>
      <c r="F18" s="518"/>
    </row>
    <row r="19" spans="1:6" ht="30.75" customHeight="1" x14ac:dyDescent="0.25">
      <c r="A19" s="218" t="s">
        <v>238</v>
      </c>
      <c r="B19" s="49" t="s">
        <v>232</v>
      </c>
      <c r="C19" s="529">
        <v>0.16700000000000001</v>
      </c>
      <c r="D19" s="529"/>
      <c r="E19" s="529"/>
      <c r="F19" s="529"/>
    </row>
    <row r="20" spans="1:6" ht="21" customHeight="1" x14ac:dyDescent="0.3">
      <c r="A20" s="518" t="s">
        <v>37</v>
      </c>
      <c r="B20" s="518"/>
      <c r="C20" s="530">
        <f>SUM(C19:F19)</f>
        <v>0.16700000000000001</v>
      </c>
      <c r="D20" s="530"/>
      <c r="E20" s="530"/>
      <c r="F20" s="530"/>
    </row>
    <row r="21" spans="1:6" ht="21" customHeight="1" x14ac:dyDescent="0.25"/>
    <row r="24" spans="1:6" x14ac:dyDescent="0.25">
      <c r="D24" s="216"/>
    </row>
  </sheetData>
  <mergeCells count="18">
    <mergeCell ref="C19:F19"/>
    <mergeCell ref="A16:F16"/>
    <mergeCell ref="A20:B20"/>
    <mergeCell ref="C20:F20"/>
    <mergeCell ref="C13:F13"/>
    <mergeCell ref="A14:B14"/>
    <mergeCell ref="C14:F14"/>
    <mergeCell ref="C18:F18"/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</mergeCells>
  <phoneticPr fontId="19" type="noConversion"/>
  <pageMargins left="0.86" right="0.16" top="0.43" bottom="0.54" header="0.16" footer="0.1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view="pageBreakPreview" zoomScaleNormal="100" workbookViewId="0">
      <selection activeCell="P15" sqref="P15"/>
    </sheetView>
  </sheetViews>
  <sheetFormatPr defaultColWidth="9.109375" defaultRowHeight="15.6" x14ac:dyDescent="0.25"/>
  <cols>
    <col min="1" max="1" width="38.33203125" style="36" customWidth="1"/>
    <col min="2" max="2" width="10.33203125" style="36" customWidth="1"/>
    <col min="3" max="13" width="9.5546875" style="36" customWidth="1"/>
    <col min="14" max="14" width="10.5546875" style="36" bestFit="1" customWidth="1"/>
    <col min="15" max="15" width="11.5546875" style="31" customWidth="1"/>
    <col min="16" max="16384" width="9.109375" style="31"/>
  </cols>
  <sheetData>
    <row r="1" spans="1:15" x14ac:dyDescent="0.25">
      <c r="A1" s="533" t="s">
        <v>290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</row>
    <row r="2" spans="1:15" ht="24" customHeight="1" x14ac:dyDescent="0.25">
      <c r="A2" s="533" t="s">
        <v>229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</row>
    <row r="3" spans="1:15" ht="12.75" customHeight="1" x14ac:dyDescent="0.25">
      <c r="A3" s="534" t="s">
        <v>235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</row>
    <row r="4" spans="1:15" ht="19.5" customHeight="1" x14ac:dyDescent="0.25">
      <c r="A4" s="534"/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</row>
    <row r="5" spans="1:15" ht="16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534" t="s">
        <v>2</v>
      </c>
      <c r="N5" s="534"/>
    </row>
    <row r="6" spans="1:15" ht="18" customHeight="1" x14ac:dyDescent="0.25">
      <c r="A6" s="32" t="s">
        <v>177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  <c r="H6" s="33" t="s">
        <v>9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2" t="s">
        <v>15</v>
      </c>
    </row>
    <row r="7" spans="1:15" ht="18" customHeight="1" x14ac:dyDescent="0.25">
      <c r="A7" s="43" t="s">
        <v>178</v>
      </c>
      <c r="B7" s="38">
        <v>895</v>
      </c>
      <c r="C7" s="38">
        <v>895</v>
      </c>
      <c r="D7" s="38">
        <v>895</v>
      </c>
      <c r="E7" s="38">
        <v>895</v>
      </c>
      <c r="F7" s="38">
        <v>895</v>
      </c>
      <c r="G7" s="38">
        <v>896</v>
      </c>
      <c r="H7" s="38">
        <v>896</v>
      </c>
      <c r="I7" s="38">
        <v>896</v>
      </c>
      <c r="J7" s="38">
        <v>896</v>
      </c>
      <c r="K7" s="38">
        <v>895</v>
      </c>
      <c r="L7" s="38">
        <v>895</v>
      </c>
      <c r="M7" s="38">
        <v>895</v>
      </c>
      <c r="N7" s="39">
        <f t="shared" ref="N7:N13" si="0">SUM(B7:M7)</f>
        <v>10744</v>
      </c>
      <c r="O7" s="31">
        <v>10744</v>
      </c>
    </row>
    <row r="8" spans="1:15" ht="18" customHeight="1" x14ac:dyDescent="0.25">
      <c r="A8" s="43" t="s">
        <v>16</v>
      </c>
      <c r="B8" s="38">
        <v>226</v>
      </c>
      <c r="C8" s="38">
        <v>226</v>
      </c>
      <c r="D8" s="38">
        <v>226</v>
      </c>
      <c r="E8" s="38">
        <v>226</v>
      </c>
      <c r="F8" s="38">
        <v>226</v>
      </c>
      <c r="G8" s="38">
        <v>226</v>
      </c>
      <c r="H8" s="38">
        <v>226</v>
      </c>
      <c r="I8" s="38">
        <v>227</v>
      </c>
      <c r="J8" s="38">
        <v>227</v>
      </c>
      <c r="K8" s="38">
        <v>227</v>
      </c>
      <c r="L8" s="38">
        <v>227</v>
      </c>
      <c r="M8" s="38">
        <v>226</v>
      </c>
      <c r="N8" s="39">
        <f t="shared" si="0"/>
        <v>2716</v>
      </c>
      <c r="O8" s="31">
        <v>2716</v>
      </c>
    </row>
    <row r="9" spans="1:15" ht="18" customHeight="1" x14ac:dyDescent="0.25">
      <c r="A9" s="43" t="s">
        <v>187</v>
      </c>
      <c r="B9" s="38">
        <v>1516</v>
      </c>
      <c r="C9" s="38">
        <v>1516</v>
      </c>
      <c r="D9" s="38">
        <v>1516</v>
      </c>
      <c r="E9" s="38">
        <v>1516</v>
      </c>
      <c r="F9" s="38">
        <v>1516</v>
      </c>
      <c r="G9" s="38">
        <v>1516</v>
      </c>
      <c r="H9" s="38">
        <v>1517</v>
      </c>
      <c r="I9" s="38">
        <v>1517</v>
      </c>
      <c r="J9" s="38">
        <v>1517</v>
      </c>
      <c r="K9" s="38">
        <v>1517</v>
      </c>
      <c r="L9" s="38">
        <v>1517</v>
      </c>
      <c r="M9" s="38">
        <v>1516</v>
      </c>
      <c r="N9" s="39">
        <f t="shared" si="0"/>
        <v>18197</v>
      </c>
      <c r="O9" s="31">
        <v>18197</v>
      </c>
    </row>
    <row r="10" spans="1:15" ht="18" customHeight="1" x14ac:dyDescent="0.25">
      <c r="A10" s="43" t="s">
        <v>17</v>
      </c>
      <c r="B10" s="38">
        <v>132</v>
      </c>
      <c r="C10" s="38">
        <v>132</v>
      </c>
      <c r="D10" s="38">
        <v>132</v>
      </c>
      <c r="E10" s="38">
        <v>132</v>
      </c>
      <c r="F10" s="38">
        <v>132</v>
      </c>
      <c r="G10" s="38">
        <v>132</v>
      </c>
      <c r="H10" s="38">
        <v>132</v>
      </c>
      <c r="I10" s="38">
        <v>132</v>
      </c>
      <c r="J10" s="38">
        <v>132</v>
      </c>
      <c r="K10" s="38">
        <v>132</v>
      </c>
      <c r="L10" s="38">
        <v>132</v>
      </c>
      <c r="M10" s="38">
        <v>132</v>
      </c>
      <c r="N10" s="39">
        <f t="shared" si="0"/>
        <v>1584</v>
      </c>
      <c r="O10" s="31">
        <v>1584</v>
      </c>
    </row>
    <row r="11" spans="1:15" ht="18" customHeight="1" x14ac:dyDescent="0.25">
      <c r="A11" s="43" t="s">
        <v>18</v>
      </c>
      <c r="B11" s="38">
        <v>277</v>
      </c>
      <c r="C11" s="38">
        <v>277</v>
      </c>
      <c r="D11" s="38">
        <v>277</v>
      </c>
      <c r="E11" s="38">
        <v>278</v>
      </c>
      <c r="F11" s="38">
        <v>278</v>
      </c>
      <c r="G11" s="38">
        <v>278</v>
      </c>
      <c r="H11" s="38">
        <v>278</v>
      </c>
      <c r="I11" s="38">
        <v>278</v>
      </c>
      <c r="J11" s="38">
        <v>278</v>
      </c>
      <c r="K11" s="38">
        <v>278</v>
      </c>
      <c r="L11" s="38">
        <v>278</v>
      </c>
      <c r="M11" s="38">
        <v>278</v>
      </c>
      <c r="N11" s="39">
        <f t="shared" si="0"/>
        <v>3333</v>
      </c>
      <c r="O11" s="110">
        <v>3333</v>
      </c>
    </row>
    <row r="12" spans="1:15" ht="18" customHeight="1" x14ac:dyDescent="0.25">
      <c r="A12" s="43" t="s">
        <v>296</v>
      </c>
      <c r="B12" s="38">
        <v>816</v>
      </c>
      <c r="C12" s="38">
        <v>817</v>
      </c>
      <c r="D12" s="38">
        <v>816</v>
      </c>
      <c r="E12" s="38">
        <v>816</v>
      </c>
      <c r="F12" s="38">
        <v>815</v>
      </c>
      <c r="G12" s="38">
        <v>816</v>
      </c>
      <c r="H12" s="38">
        <v>816</v>
      </c>
      <c r="I12" s="38">
        <v>815</v>
      </c>
      <c r="J12" s="38">
        <v>815</v>
      </c>
      <c r="K12" s="38">
        <v>815</v>
      </c>
      <c r="L12" s="38">
        <v>814</v>
      </c>
      <c r="M12" s="38">
        <v>815</v>
      </c>
      <c r="N12" s="39">
        <f t="shared" si="0"/>
        <v>9786</v>
      </c>
      <c r="O12" s="31">
        <v>9786</v>
      </c>
    </row>
    <row r="13" spans="1:15" ht="18" customHeight="1" x14ac:dyDescent="0.25">
      <c r="A13" s="43" t="s">
        <v>215</v>
      </c>
      <c r="B13" s="38">
        <v>1741</v>
      </c>
      <c r="C13" s="38">
        <v>1741</v>
      </c>
      <c r="D13" s="38">
        <v>1741</v>
      </c>
      <c r="E13" s="38">
        <v>1741</v>
      </c>
      <c r="F13" s="38">
        <v>1741</v>
      </c>
      <c r="G13" s="38">
        <v>1741</v>
      </c>
      <c r="H13" s="38">
        <v>1741</v>
      </c>
      <c r="I13" s="38">
        <v>1741</v>
      </c>
      <c r="J13" s="38">
        <v>1741</v>
      </c>
      <c r="K13" s="38">
        <v>1742</v>
      </c>
      <c r="L13" s="38">
        <v>1742</v>
      </c>
      <c r="M13" s="38">
        <v>1742</v>
      </c>
      <c r="N13" s="39">
        <f t="shared" si="0"/>
        <v>20895</v>
      </c>
      <c r="O13" s="31">
        <v>20895</v>
      </c>
    </row>
    <row r="14" spans="1:15" ht="18" customHeight="1" x14ac:dyDescent="0.25">
      <c r="A14" s="44" t="s">
        <v>19</v>
      </c>
      <c r="B14" s="38">
        <f t="shared" ref="B14:L14" si="1">SUM(B7:B13)</f>
        <v>5603</v>
      </c>
      <c r="C14" s="38">
        <f t="shared" si="1"/>
        <v>5604</v>
      </c>
      <c r="D14" s="38">
        <v>5628</v>
      </c>
      <c r="E14" s="38">
        <v>5628</v>
      </c>
      <c r="F14" s="38">
        <f t="shared" si="1"/>
        <v>5603</v>
      </c>
      <c r="G14" s="38">
        <f t="shared" si="1"/>
        <v>5605</v>
      </c>
      <c r="H14" s="38">
        <f t="shared" si="1"/>
        <v>5606</v>
      </c>
      <c r="I14" s="38">
        <v>5629</v>
      </c>
      <c r="J14" s="38">
        <v>5629</v>
      </c>
      <c r="K14" s="38">
        <v>5629</v>
      </c>
      <c r="L14" s="38">
        <f t="shared" si="1"/>
        <v>5605</v>
      </c>
      <c r="M14" s="38">
        <v>5630</v>
      </c>
      <c r="N14" s="39">
        <f>SUM(N7:N13)</f>
        <v>67255</v>
      </c>
      <c r="O14" s="31">
        <f>SUM(O7:O13)</f>
        <v>67255</v>
      </c>
    </row>
    <row r="15" spans="1:15" ht="18" customHeight="1" x14ac:dyDescent="0.25">
      <c r="A15" s="35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5" ht="18" customHeight="1" x14ac:dyDescent="0.25">
      <c r="A16" s="43" t="s">
        <v>20</v>
      </c>
      <c r="B16" s="38">
        <v>124</v>
      </c>
      <c r="C16" s="38">
        <v>124</v>
      </c>
      <c r="D16" s="38">
        <v>124</v>
      </c>
      <c r="E16" s="38">
        <v>124</v>
      </c>
      <c r="F16" s="38">
        <v>125</v>
      </c>
      <c r="G16" s="38">
        <v>125</v>
      </c>
      <c r="H16" s="38">
        <v>125</v>
      </c>
      <c r="I16" s="38">
        <v>125</v>
      </c>
      <c r="J16" s="38">
        <v>125</v>
      </c>
      <c r="K16" s="38">
        <v>125</v>
      </c>
      <c r="L16" s="38">
        <v>125</v>
      </c>
      <c r="M16" s="38">
        <v>125</v>
      </c>
      <c r="N16" s="39">
        <f t="shared" ref="N16:N21" si="2">SUM(B16:M16)</f>
        <v>1496</v>
      </c>
      <c r="O16" s="31">
        <v>1496</v>
      </c>
    </row>
    <row r="17" spans="1:16" ht="18" customHeight="1" x14ac:dyDescent="0.25">
      <c r="A17" s="43" t="s">
        <v>188</v>
      </c>
      <c r="B17" s="38">
        <v>834</v>
      </c>
      <c r="C17" s="38">
        <v>834</v>
      </c>
      <c r="D17" s="38">
        <v>834</v>
      </c>
      <c r="E17" s="38">
        <v>834</v>
      </c>
      <c r="F17" s="38">
        <v>833</v>
      </c>
      <c r="G17" s="38">
        <v>833</v>
      </c>
      <c r="H17" s="38">
        <v>833</v>
      </c>
      <c r="I17" s="38">
        <v>833</v>
      </c>
      <c r="J17" s="38">
        <v>833</v>
      </c>
      <c r="K17" s="38">
        <v>833</v>
      </c>
      <c r="L17" s="38">
        <v>833</v>
      </c>
      <c r="M17" s="38">
        <v>833</v>
      </c>
      <c r="N17" s="39">
        <f t="shared" si="2"/>
        <v>10000</v>
      </c>
      <c r="O17" s="199">
        <v>10000</v>
      </c>
    </row>
    <row r="18" spans="1:16" ht="18" customHeight="1" x14ac:dyDescent="0.25">
      <c r="A18" s="114" t="s">
        <v>133</v>
      </c>
      <c r="B18" s="38">
        <v>2168</v>
      </c>
      <c r="C18" s="38">
        <v>2168</v>
      </c>
      <c r="D18" s="38">
        <v>2168</v>
      </c>
      <c r="E18" s="38">
        <v>2168</v>
      </c>
      <c r="F18" s="38">
        <v>2168</v>
      </c>
      <c r="G18" s="38">
        <v>2167</v>
      </c>
      <c r="H18" s="38">
        <v>2167</v>
      </c>
      <c r="I18" s="38">
        <v>2167</v>
      </c>
      <c r="J18" s="38">
        <v>2167</v>
      </c>
      <c r="K18" s="38">
        <v>2167</v>
      </c>
      <c r="L18" s="38">
        <v>2167</v>
      </c>
      <c r="M18" s="38">
        <v>2167</v>
      </c>
      <c r="N18" s="39">
        <f t="shared" si="2"/>
        <v>26009</v>
      </c>
      <c r="O18" s="110">
        <v>26009</v>
      </c>
    </row>
    <row r="19" spans="1:16" ht="18" customHeight="1" x14ac:dyDescent="0.25">
      <c r="A19" s="43" t="s">
        <v>29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>
        <f t="shared" si="2"/>
        <v>0</v>
      </c>
      <c r="O19" s="110">
        <f>+'2'!D42</f>
        <v>0</v>
      </c>
      <c r="P19" s="110"/>
    </row>
    <row r="20" spans="1:16" ht="18" customHeight="1" x14ac:dyDescent="0.25">
      <c r="A20" s="43" t="s">
        <v>181</v>
      </c>
      <c r="B20" s="38">
        <v>517</v>
      </c>
      <c r="C20" s="38">
        <v>517</v>
      </c>
      <c r="D20" s="38">
        <v>517</v>
      </c>
      <c r="E20" s="38">
        <v>517</v>
      </c>
      <c r="F20" s="38">
        <v>517</v>
      </c>
      <c r="G20" s="38">
        <v>516</v>
      </c>
      <c r="H20" s="38">
        <v>516</v>
      </c>
      <c r="I20" s="38">
        <v>516</v>
      </c>
      <c r="J20" s="38">
        <v>516</v>
      </c>
      <c r="K20" s="38">
        <v>516</v>
      </c>
      <c r="L20" s="38">
        <v>516</v>
      </c>
      <c r="M20" s="38">
        <v>516</v>
      </c>
      <c r="N20" s="39">
        <f t="shared" si="2"/>
        <v>6197</v>
      </c>
      <c r="O20" s="31">
        <v>6197</v>
      </c>
    </row>
    <row r="21" spans="1:16" ht="18" customHeight="1" x14ac:dyDescent="0.25">
      <c r="A21" s="43" t="s">
        <v>141</v>
      </c>
      <c r="B21" s="38">
        <v>1960</v>
      </c>
      <c r="C21" s="38">
        <v>1961</v>
      </c>
      <c r="D21" s="38">
        <v>1963</v>
      </c>
      <c r="E21" s="38">
        <v>1962</v>
      </c>
      <c r="F21" s="38">
        <v>1965</v>
      </c>
      <c r="G21" s="38">
        <v>1965</v>
      </c>
      <c r="H21" s="38">
        <v>1962</v>
      </c>
      <c r="I21" s="38">
        <v>1963</v>
      </c>
      <c r="J21" s="38">
        <v>1963</v>
      </c>
      <c r="K21" s="38">
        <v>1963</v>
      </c>
      <c r="L21" s="38">
        <v>1963</v>
      </c>
      <c r="M21" s="38">
        <v>1963</v>
      </c>
      <c r="N21" s="39">
        <f t="shared" si="2"/>
        <v>23553</v>
      </c>
      <c r="O21" s="31">
        <v>23553</v>
      </c>
    </row>
    <row r="22" spans="1:16" ht="18" customHeight="1" x14ac:dyDescent="0.25">
      <c r="A22" s="34" t="s">
        <v>22</v>
      </c>
      <c r="B22" s="42">
        <f>+B16+B17+B18+B19+B20+B21</f>
        <v>5603</v>
      </c>
      <c r="C22" s="42">
        <f>+C16+C17+C18+C19+C20+C21</f>
        <v>5604</v>
      </c>
      <c r="D22" s="42">
        <f t="shared" ref="D22:L22" si="3">+D16+D17+D18+D19+D20+D21</f>
        <v>5606</v>
      </c>
      <c r="E22" s="42">
        <f t="shared" si="3"/>
        <v>5605</v>
      </c>
      <c r="F22" s="42">
        <f t="shared" si="3"/>
        <v>5608</v>
      </c>
      <c r="G22" s="42">
        <f t="shared" si="3"/>
        <v>5606</v>
      </c>
      <c r="H22" s="42">
        <f t="shared" si="3"/>
        <v>5603</v>
      </c>
      <c r="I22" s="42">
        <f t="shared" si="3"/>
        <v>5604</v>
      </c>
      <c r="J22" s="42">
        <f t="shared" si="3"/>
        <v>5604</v>
      </c>
      <c r="K22" s="42">
        <f t="shared" si="3"/>
        <v>5604</v>
      </c>
      <c r="L22" s="42">
        <f t="shared" si="3"/>
        <v>5604</v>
      </c>
      <c r="M22" s="42">
        <f>SUM(M16:M20)+M21</f>
        <v>5604</v>
      </c>
      <c r="N22" s="39">
        <f>SUM(B22:M22)</f>
        <v>67255</v>
      </c>
      <c r="O22" s="110">
        <f>SUM(O16:O21)</f>
        <v>67255</v>
      </c>
    </row>
    <row r="23" spans="1:16" ht="18" customHeight="1" x14ac:dyDescent="0.25">
      <c r="A23" s="120"/>
      <c r="B23" s="121">
        <f>+B14-B22</f>
        <v>0</v>
      </c>
      <c r="C23" s="121">
        <f t="shared" ref="C23:I23" si="4">+C14-C22</f>
        <v>0</v>
      </c>
      <c r="D23" s="121">
        <f t="shared" si="4"/>
        <v>22</v>
      </c>
      <c r="E23" s="121">
        <f t="shared" si="4"/>
        <v>23</v>
      </c>
      <c r="F23" s="121">
        <f t="shared" si="4"/>
        <v>-5</v>
      </c>
      <c r="G23" s="121">
        <f t="shared" si="4"/>
        <v>-1</v>
      </c>
      <c r="H23" s="121">
        <f t="shared" si="4"/>
        <v>3</v>
      </c>
      <c r="I23" s="121">
        <f t="shared" si="4"/>
        <v>25</v>
      </c>
      <c r="J23" s="121">
        <f>+J14-J22</f>
        <v>25</v>
      </c>
      <c r="K23" s="121">
        <f>+K14-K22</f>
        <v>25</v>
      </c>
      <c r="L23" s="121">
        <f>+L14-L22</f>
        <v>1</v>
      </c>
      <c r="M23" s="121">
        <f>+M14-M22</f>
        <v>26</v>
      </c>
      <c r="N23" s="122"/>
      <c r="O23" s="110"/>
    </row>
    <row r="24" spans="1:16" ht="18" customHeight="1" x14ac:dyDescent="0.25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  <c r="O24" s="110"/>
    </row>
    <row r="25" spans="1:16" ht="18" customHeight="1" x14ac:dyDescent="0.25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110"/>
    </row>
    <row r="26" spans="1:16" ht="18" customHeight="1" x14ac:dyDescent="0.25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  <c r="O26" s="110"/>
    </row>
    <row r="27" spans="1:16" ht="18" customHeigh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2"/>
      <c r="O27" s="110"/>
    </row>
    <row r="28" spans="1:16" ht="18" customHeight="1" x14ac:dyDescent="0.25">
      <c r="A28" s="12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2"/>
      <c r="O28" s="110"/>
    </row>
    <row r="29" spans="1:16" ht="18" customHeight="1" x14ac:dyDescent="0.25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110"/>
    </row>
    <row r="30" spans="1:16" ht="18" customHeight="1" x14ac:dyDescent="0.25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2"/>
      <c r="O30" s="110"/>
    </row>
    <row r="31" spans="1:16" ht="18" customHeight="1" x14ac:dyDescent="0.25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2"/>
      <c r="O31" s="110"/>
    </row>
    <row r="32" spans="1:16" x14ac:dyDescent="0.25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</row>
    <row r="38" spans="1:1" x14ac:dyDescent="0.25">
      <c r="A38" s="111"/>
    </row>
    <row r="39" spans="1:1" x14ac:dyDescent="0.25">
      <c r="A39" s="111"/>
    </row>
    <row r="40" spans="1:1" x14ac:dyDescent="0.25">
      <c r="A40" s="111"/>
    </row>
    <row r="41" spans="1:1" x14ac:dyDescent="0.25">
      <c r="A41" s="111"/>
    </row>
    <row r="42" spans="1:1" x14ac:dyDescent="0.25">
      <c r="A42" s="111"/>
    </row>
    <row r="43" spans="1:1" x14ac:dyDescent="0.25">
      <c r="A43" s="111"/>
    </row>
    <row r="44" spans="1:1" x14ac:dyDescent="0.25">
      <c r="A44" s="111"/>
    </row>
    <row r="45" spans="1:1" x14ac:dyDescent="0.25">
      <c r="A45" s="111"/>
    </row>
    <row r="46" spans="1:1" x14ac:dyDescent="0.25">
      <c r="A46" s="111"/>
    </row>
    <row r="47" spans="1:1" x14ac:dyDescent="0.25">
      <c r="A47" s="111"/>
    </row>
    <row r="48" spans="1:1" x14ac:dyDescent="0.25">
      <c r="A48" s="111"/>
    </row>
    <row r="49" spans="1:17" x14ac:dyDescent="0.25">
      <c r="A49" s="111"/>
      <c r="Q49" s="31">
        <f>+O49+O39</f>
        <v>0</v>
      </c>
    </row>
    <row r="50" spans="1:17" x14ac:dyDescent="0.25">
      <c r="A50" s="111"/>
    </row>
    <row r="51" spans="1:17" x14ac:dyDescent="0.25">
      <c r="A51" s="111"/>
    </row>
    <row r="52" spans="1:17" x14ac:dyDescent="0.25">
      <c r="A52" s="111"/>
    </row>
    <row r="53" spans="1:17" x14ac:dyDescent="0.25">
      <c r="A53" s="111"/>
    </row>
    <row r="54" spans="1:17" x14ac:dyDescent="0.25">
      <c r="A54" s="111"/>
    </row>
    <row r="55" spans="1:17" x14ac:dyDescent="0.25">
      <c r="A55" s="111"/>
    </row>
    <row r="56" spans="1:17" x14ac:dyDescent="0.25">
      <c r="A56" s="111"/>
    </row>
    <row r="57" spans="1:17" x14ac:dyDescent="0.25">
      <c r="A57" s="111"/>
    </row>
    <row r="58" spans="1:17" x14ac:dyDescent="0.25">
      <c r="A58" s="111"/>
    </row>
    <row r="62" spans="1:17" x14ac:dyDescent="0.25">
      <c r="L62" s="112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5748031496062992" top="0.70866141732283472" bottom="0.6692913385826772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1" workbookViewId="0">
      <selection activeCell="A5" sqref="A5:F5"/>
    </sheetView>
  </sheetViews>
  <sheetFormatPr defaultRowHeight="13.2" x14ac:dyDescent="0.25"/>
  <cols>
    <col min="3" max="3" width="78.44140625" customWidth="1"/>
    <col min="4" max="4" width="17" bestFit="1" customWidth="1"/>
    <col min="5" max="5" width="14" bestFit="1" customWidth="1"/>
    <col min="6" max="6" width="12.44140625" bestFit="1" customWidth="1"/>
  </cols>
  <sheetData>
    <row r="1" spans="1:6" ht="17.399999999999999" x14ac:dyDescent="0.3">
      <c r="A1" s="414" t="s">
        <v>284</v>
      </c>
      <c r="B1" s="490"/>
      <c r="C1" s="490"/>
      <c r="D1" s="490"/>
      <c r="E1" s="490"/>
      <c r="F1" s="490"/>
    </row>
    <row r="2" spans="1:6" ht="15.6" x14ac:dyDescent="0.25">
      <c r="A2" s="354"/>
      <c r="B2" s="354"/>
      <c r="C2" s="354"/>
      <c r="D2" s="354"/>
      <c r="E2" s="354"/>
      <c r="F2" s="354"/>
    </row>
    <row r="3" spans="1:6" ht="15.6" x14ac:dyDescent="0.3">
      <c r="A3" s="386" t="s">
        <v>229</v>
      </c>
      <c r="B3" s="386"/>
      <c r="C3" s="386"/>
      <c r="D3" s="386"/>
      <c r="E3" s="386"/>
      <c r="F3" s="386"/>
    </row>
    <row r="4" spans="1:6" ht="15.6" x14ac:dyDescent="0.25">
      <c r="A4" s="354" t="s">
        <v>253</v>
      </c>
      <c r="B4" s="354"/>
      <c r="C4" s="354"/>
      <c r="D4" s="354"/>
      <c r="E4" s="354"/>
      <c r="F4" s="354"/>
    </row>
    <row r="5" spans="1:6" ht="16.2" thickBot="1" x14ac:dyDescent="0.35">
      <c r="A5" s="385" t="s">
        <v>382</v>
      </c>
      <c r="B5" s="385"/>
      <c r="C5" s="385"/>
      <c r="D5" s="385"/>
      <c r="E5" s="385"/>
      <c r="F5" s="385"/>
    </row>
    <row r="6" spans="1:6" x14ac:dyDescent="0.25">
      <c r="A6" s="380" t="s">
        <v>190</v>
      </c>
      <c r="B6" s="375" t="s">
        <v>177</v>
      </c>
      <c r="C6" s="375"/>
      <c r="D6" s="371">
        <v>2018</v>
      </c>
      <c r="E6" s="367">
        <v>2019</v>
      </c>
      <c r="F6" s="536">
        <v>2020</v>
      </c>
    </row>
    <row r="7" spans="1:6" x14ac:dyDescent="0.25">
      <c r="A7" s="381"/>
      <c r="B7" s="383"/>
      <c r="C7" s="383"/>
      <c r="D7" s="372"/>
      <c r="E7" s="368"/>
      <c r="F7" s="537"/>
    </row>
    <row r="8" spans="1:6" x14ac:dyDescent="0.25">
      <c r="A8" s="381"/>
      <c r="B8" s="383"/>
      <c r="C8" s="383"/>
      <c r="D8" s="372" t="s">
        <v>291</v>
      </c>
      <c r="E8" s="372"/>
      <c r="F8" s="418"/>
    </row>
    <row r="9" spans="1:6" ht="15.6" x14ac:dyDescent="0.25">
      <c r="A9" s="243"/>
      <c r="B9" s="383" t="s">
        <v>191</v>
      </c>
      <c r="C9" s="383"/>
      <c r="D9" s="207"/>
      <c r="E9" s="207"/>
      <c r="F9" s="146"/>
    </row>
    <row r="10" spans="1:6" ht="15.6" x14ac:dyDescent="0.25">
      <c r="A10" s="9">
        <v>1</v>
      </c>
      <c r="B10" s="363" t="s">
        <v>178</v>
      </c>
      <c r="C10" s="363"/>
      <c r="D10" s="13">
        <v>10744</v>
      </c>
      <c r="E10" s="13">
        <v>10744</v>
      </c>
      <c r="F10" s="13">
        <v>10744</v>
      </c>
    </row>
    <row r="11" spans="1:6" ht="15.6" x14ac:dyDescent="0.25">
      <c r="A11" s="9">
        <v>2</v>
      </c>
      <c r="B11" s="363" t="s">
        <v>186</v>
      </c>
      <c r="C11" s="363"/>
      <c r="D11" s="13">
        <v>2716</v>
      </c>
      <c r="E11" s="13">
        <v>2716</v>
      </c>
      <c r="F11" s="13">
        <v>2716</v>
      </c>
    </row>
    <row r="12" spans="1:6" ht="15.6" x14ac:dyDescent="0.25">
      <c r="A12" s="9">
        <v>3</v>
      </c>
      <c r="B12" s="363" t="s">
        <v>187</v>
      </c>
      <c r="C12" s="363"/>
      <c r="D12" s="13">
        <v>18197</v>
      </c>
      <c r="E12" s="13">
        <v>21828</v>
      </c>
      <c r="F12" s="13">
        <v>21828</v>
      </c>
    </row>
    <row r="13" spans="1:6" ht="15.6" x14ac:dyDescent="0.25">
      <c r="A13" s="9" t="s">
        <v>41</v>
      </c>
      <c r="B13" s="363" t="s">
        <v>170</v>
      </c>
      <c r="C13" s="363"/>
      <c r="D13" s="13"/>
      <c r="E13" s="13"/>
      <c r="F13" s="13"/>
    </row>
    <row r="14" spans="1:6" ht="15.6" x14ac:dyDescent="0.25">
      <c r="A14" s="9" t="s">
        <v>42</v>
      </c>
      <c r="B14" s="373" t="s">
        <v>164</v>
      </c>
      <c r="C14" s="373"/>
      <c r="D14" s="13">
        <f>D15+D16+D18+D19</f>
        <v>4917</v>
      </c>
      <c r="E14" s="13">
        <f>E15+E16+E18+E19</f>
        <v>4917</v>
      </c>
      <c r="F14" s="13">
        <f>F15+F16+F18+F19</f>
        <v>4917</v>
      </c>
    </row>
    <row r="15" spans="1:6" ht="15.6" x14ac:dyDescent="0.25">
      <c r="A15" s="9" t="s">
        <v>155</v>
      </c>
      <c r="B15" s="379" t="s">
        <v>158</v>
      </c>
      <c r="C15" s="379"/>
      <c r="D15" s="13">
        <v>949</v>
      </c>
      <c r="E15" s="13">
        <v>949</v>
      </c>
      <c r="F15" s="13">
        <v>949</v>
      </c>
    </row>
    <row r="16" spans="1:6" ht="15.6" x14ac:dyDescent="0.25">
      <c r="A16" s="9" t="s">
        <v>156</v>
      </c>
      <c r="B16" s="379" t="s">
        <v>222</v>
      </c>
      <c r="C16" s="379"/>
      <c r="D16" s="13">
        <v>635</v>
      </c>
      <c r="E16" s="13">
        <v>635</v>
      </c>
      <c r="F16" s="13">
        <v>635</v>
      </c>
    </row>
    <row r="17" spans="1:6" ht="15.6" x14ac:dyDescent="0.3">
      <c r="A17" s="9"/>
      <c r="B17" s="370"/>
      <c r="C17" s="370"/>
      <c r="D17" s="13"/>
      <c r="E17" s="13"/>
      <c r="F17" s="13"/>
    </row>
    <row r="18" spans="1:6" ht="15.6" x14ac:dyDescent="0.25">
      <c r="A18" s="9" t="s">
        <v>157</v>
      </c>
      <c r="B18" s="369" t="s">
        <v>160</v>
      </c>
      <c r="C18" s="369"/>
      <c r="D18" s="13">
        <v>3333</v>
      </c>
      <c r="E18" s="13">
        <v>3333</v>
      </c>
      <c r="F18" s="13">
        <v>3333</v>
      </c>
    </row>
    <row r="19" spans="1:6" ht="15.6" x14ac:dyDescent="0.25">
      <c r="A19" s="9" t="s">
        <v>63</v>
      </c>
      <c r="B19" s="369" t="s">
        <v>254</v>
      </c>
      <c r="C19" s="374"/>
      <c r="D19" s="13"/>
      <c r="E19" s="13"/>
      <c r="F19" s="13"/>
    </row>
    <row r="20" spans="1:6" ht="15.6" x14ac:dyDescent="0.25">
      <c r="A20" s="9"/>
      <c r="B20" s="363" t="s">
        <v>255</v>
      </c>
      <c r="C20" s="363"/>
      <c r="D20" s="13">
        <v>17306</v>
      </c>
      <c r="E20" s="13">
        <v>13675</v>
      </c>
      <c r="F20" s="13">
        <v>13675</v>
      </c>
    </row>
    <row r="21" spans="1:6" ht="15.6" x14ac:dyDescent="0.3">
      <c r="A21" s="9"/>
      <c r="B21" s="363" t="s">
        <v>256</v>
      </c>
      <c r="C21" s="363"/>
      <c r="D21" s="234">
        <v>3589</v>
      </c>
      <c r="E21" s="234">
        <v>3589</v>
      </c>
      <c r="F21" s="234">
        <v>3589</v>
      </c>
    </row>
    <row r="22" spans="1:6" ht="15.6" x14ac:dyDescent="0.25">
      <c r="A22" s="9" t="s">
        <v>183</v>
      </c>
      <c r="B22" s="242" t="s">
        <v>154</v>
      </c>
      <c r="C22" s="105"/>
      <c r="D22" s="13">
        <f>+D10+D11+D12+D13+D14+D21+D20</f>
        <v>57469</v>
      </c>
      <c r="E22" s="13">
        <f>+E10+E11+E12+E13+E14+E21+E20</f>
        <v>57469</v>
      </c>
      <c r="F22" s="13">
        <f>+F10+F11+F12+F13+F14+F21+F20</f>
        <v>57469</v>
      </c>
    </row>
    <row r="23" spans="1:6" ht="15.6" x14ac:dyDescent="0.3">
      <c r="A23" s="9" t="s">
        <v>43</v>
      </c>
      <c r="B23" s="363" t="s">
        <v>180</v>
      </c>
      <c r="C23" s="363"/>
      <c r="D23" s="234">
        <v>8262</v>
      </c>
      <c r="E23" s="234">
        <v>2065</v>
      </c>
      <c r="F23" s="234">
        <v>2065</v>
      </c>
    </row>
    <row r="24" spans="1:6" ht="15.6" x14ac:dyDescent="0.3">
      <c r="A24" s="9" t="s">
        <v>44</v>
      </c>
      <c r="B24" s="363" t="s">
        <v>179</v>
      </c>
      <c r="C24" s="363"/>
      <c r="D24" s="234">
        <v>1524</v>
      </c>
      <c r="E24" s="234">
        <v>1524</v>
      </c>
      <c r="F24" s="234">
        <v>1524</v>
      </c>
    </row>
    <row r="25" spans="1:6" ht="15.6" x14ac:dyDescent="0.3">
      <c r="A25" s="9" t="s">
        <v>45</v>
      </c>
      <c r="B25" s="363" t="s">
        <v>257</v>
      </c>
      <c r="C25" s="363"/>
      <c r="D25" s="234"/>
      <c r="E25" s="234"/>
      <c r="F25" s="234"/>
    </row>
    <row r="26" spans="1:6" ht="15.6" x14ac:dyDescent="0.3">
      <c r="A26" s="9" t="s">
        <v>184</v>
      </c>
      <c r="B26" s="363" t="s">
        <v>220</v>
      </c>
      <c r="C26" s="363"/>
      <c r="D26" s="234">
        <f>SUM(D23:D25)</f>
        <v>9786</v>
      </c>
      <c r="E26" s="234">
        <f>SUM(E23:E25)</f>
        <v>3589</v>
      </c>
      <c r="F26" s="234">
        <f>SUM(F23:F25)</f>
        <v>3589</v>
      </c>
    </row>
    <row r="27" spans="1:6" ht="15.6" x14ac:dyDescent="0.3">
      <c r="A27" s="9" t="s">
        <v>185</v>
      </c>
      <c r="B27" s="363"/>
      <c r="C27" s="363"/>
      <c r="D27" s="234"/>
      <c r="E27" s="234"/>
      <c r="F27" s="234"/>
    </row>
    <row r="28" spans="1:6" ht="15.6" x14ac:dyDescent="0.3">
      <c r="A28" s="9" t="s">
        <v>171</v>
      </c>
      <c r="B28" s="358"/>
      <c r="C28" s="358"/>
      <c r="D28" s="235"/>
      <c r="E28" s="235"/>
      <c r="F28" s="235"/>
    </row>
    <row r="29" spans="1:6" ht="15.6" x14ac:dyDescent="0.3">
      <c r="A29" s="9" t="s">
        <v>172</v>
      </c>
      <c r="B29" s="358"/>
      <c r="C29" s="358"/>
      <c r="D29" s="236"/>
      <c r="E29" s="236"/>
      <c r="F29" s="236"/>
    </row>
    <row r="30" spans="1:6" ht="17.399999999999999" x14ac:dyDescent="0.3">
      <c r="A30" s="108" t="s">
        <v>162</v>
      </c>
      <c r="B30" s="361" t="s">
        <v>163</v>
      </c>
      <c r="C30" s="361"/>
      <c r="D30" s="237">
        <f>+D22+D26+D27+D28+D29</f>
        <v>67255</v>
      </c>
      <c r="E30" s="237">
        <f>+E22+E26+E27+E28+E29</f>
        <v>61058</v>
      </c>
      <c r="F30" s="237">
        <f>+F22+F26+F27+F28+F29</f>
        <v>61058</v>
      </c>
    </row>
    <row r="31" spans="1:6" ht="15.6" x14ac:dyDescent="0.3">
      <c r="A31" s="18"/>
      <c r="B31" s="364"/>
      <c r="C31" s="364"/>
      <c r="D31" s="19"/>
      <c r="E31" s="19"/>
      <c r="F31" s="19"/>
    </row>
    <row r="32" spans="1:6" ht="15.6" x14ac:dyDescent="0.3">
      <c r="A32" s="9"/>
      <c r="B32" s="366" t="s">
        <v>192</v>
      </c>
      <c r="C32" s="366"/>
      <c r="D32" s="234"/>
      <c r="E32" s="234"/>
      <c r="F32" s="234"/>
    </row>
    <row r="33" spans="1:6" ht="15.6" x14ac:dyDescent="0.3">
      <c r="A33" s="9" t="s">
        <v>30</v>
      </c>
      <c r="B33" s="360" t="s">
        <v>218</v>
      </c>
      <c r="C33" s="360"/>
      <c r="D33" s="251">
        <v>1496</v>
      </c>
      <c r="E33" s="251">
        <v>1496</v>
      </c>
      <c r="F33" s="251">
        <v>1496</v>
      </c>
    </row>
    <row r="34" spans="1:6" ht="15.6" x14ac:dyDescent="0.3">
      <c r="A34" s="9" t="s">
        <v>39</v>
      </c>
      <c r="B34" s="360" t="s">
        <v>188</v>
      </c>
      <c r="C34" s="360"/>
      <c r="D34" s="251">
        <f>SUM(D35:D37)</f>
        <v>10000</v>
      </c>
      <c r="E34" s="251">
        <f>SUM(E35:E37)</f>
        <v>10000</v>
      </c>
      <c r="F34" s="251">
        <f>SUM(F35:F37)</f>
        <v>10000</v>
      </c>
    </row>
    <row r="35" spans="1:6" ht="15.6" x14ac:dyDescent="0.3">
      <c r="A35" s="9"/>
      <c r="B35" s="174" t="s">
        <v>65</v>
      </c>
      <c r="C35" s="85" t="s">
        <v>166</v>
      </c>
      <c r="D35" s="251">
        <v>10000</v>
      </c>
      <c r="E35" s="251">
        <v>10000</v>
      </c>
      <c r="F35" s="251">
        <v>10000</v>
      </c>
    </row>
    <row r="36" spans="1:6" ht="15.6" x14ac:dyDescent="0.3">
      <c r="A36" s="9"/>
      <c r="B36" s="174" t="s">
        <v>66</v>
      </c>
      <c r="C36" s="85" t="s">
        <v>167</v>
      </c>
      <c r="D36" s="251"/>
      <c r="E36" s="251"/>
      <c r="F36" s="251"/>
    </row>
    <row r="37" spans="1:6" ht="15.6" x14ac:dyDescent="0.3">
      <c r="A37" s="9"/>
      <c r="B37" s="174" t="s">
        <v>67</v>
      </c>
      <c r="C37" s="85" t="s">
        <v>168</v>
      </c>
      <c r="D37" s="251"/>
      <c r="E37" s="251"/>
      <c r="F37" s="251"/>
    </row>
    <row r="38" spans="1:6" ht="15.6" x14ac:dyDescent="0.3">
      <c r="A38" s="9" t="s">
        <v>40</v>
      </c>
      <c r="B38" s="360" t="s">
        <v>133</v>
      </c>
      <c r="C38" s="360"/>
      <c r="D38" s="252">
        <f>SUM(D39:D41)</f>
        <v>26009</v>
      </c>
      <c r="E38" s="252">
        <f>SUM(E39:E41)</f>
        <v>26009</v>
      </c>
      <c r="F38" s="252">
        <f>SUM(F39:F41)</f>
        <v>26009</v>
      </c>
    </row>
    <row r="39" spans="1:6" ht="15.6" x14ac:dyDescent="0.3">
      <c r="A39" s="9"/>
      <c r="B39" s="175" t="s">
        <v>68</v>
      </c>
      <c r="C39" s="241" t="s">
        <v>221</v>
      </c>
      <c r="D39" s="252">
        <v>25617</v>
      </c>
      <c r="E39" s="252">
        <v>25617</v>
      </c>
      <c r="F39" s="252">
        <v>25617</v>
      </c>
    </row>
    <row r="40" spans="1:6" ht="15.6" x14ac:dyDescent="0.3">
      <c r="A40" s="9"/>
      <c r="B40" s="175" t="s">
        <v>69</v>
      </c>
      <c r="C40" s="241" t="s">
        <v>71</v>
      </c>
      <c r="D40" s="252">
        <f>SUM(E40:F40)</f>
        <v>0</v>
      </c>
      <c r="E40" s="252">
        <f>SUM(F40:G40)</f>
        <v>0</v>
      </c>
      <c r="F40" s="252">
        <f>SUM(G40:H40)</f>
        <v>0</v>
      </c>
    </row>
    <row r="41" spans="1:6" ht="15.6" x14ac:dyDescent="0.3">
      <c r="A41" s="9"/>
      <c r="B41" s="175" t="s">
        <v>70</v>
      </c>
      <c r="C41" s="241" t="s">
        <v>247</v>
      </c>
      <c r="D41" s="252">
        <v>392</v>
      </c>
      <c r="E41" s="252">
        <v>392</v>
      </c>
      <c r="F41" s="252">
        <v>392</v>
      </c>
    </row>
    <row r="42" spans="1:6" ht="15.6" x14ac:dyDescent="0.3">
      <c r="A42" s="9" t="s">
        <v>41</v>
      </c>
      <c r="B42" s="360" t="s">
        <v>134</v>
      </c>
      <c r="C42" s="360"/>
      <c r="D42" s="252">
        <f>SUM(D43:D46)</f>
        <v>0</v>
      </c>
      <c r="E42" s="252">
        <f>SUM(E43:E46)</f>
        <v>0</v>
      </c>
      <c r="F42" s="252">
        <f>SUM(F43:F46)</f>
        <v>0</v>
      </c>
    </row>
    <row r="43" spans="1:6" ht="15.6" x14ac:dyDescent="0.3">
      <c r="A43" s="9"/>
      <c r="B43" s="175" t="s">
        <v>72</v>
      </c>
      <c r="C43" s="241" t="s">
        <v>76</v>
      </c>
      <c r="D43" s="252"/>
      <c r="E43" s="252"/>
      <c r="F43" s="252"/>
    </row>
    <row r="44" spans="1:6" ht="15.6" x14ac:dyDescent="0.3">
      <c r="A44" s="9"/>
      <c r="B44" s="175" t="s">
        <v>73</v>
      </c>
      <c r="C44" s="241" t="s">
        <v>77</v>
      </c>
      <c r="D44" s="252"/>
      <c r="E44" s="252"/>
      <c r="F44" s="252"/>
    </row>
    <row r="45" spans="1:6" ht="15.6" x14ac:dyDescent="0.3">
      <c r="A45" s="9"/>
      <c r="B45" s="175" t="s">
        <v>74</v>
      </c>
      <c r="C45" s="241" t="s">
        <v>258</v>
      </c>
      <c r="D45" s="252"/>
      <c r="E45" s="252"/>
      <c r="F45" s="252"/>
    </row>
    <row r="46" spans="1:6" ht="15.6" x14ac:dyDescent="0.3">
      <c r="A46" s="9"/>
      <c r="B46" s="175" t="s">
        <v>75</v>
      </c>
      <c r="C46" s="241" t="s">
        <v>79</v>
      </c>
      <c r="D46" s="252"/>
      <c r="E46" s="252"/>
      <c r="F46" s="252"/>
    </row>
    <row r="47" spans="1:6" ht="15.6" x14ac:dyDescent="0.3">
      <c r="A47" s="176" t="s">
        <v>183</v>
      </c>
      <c r="B47" s="359" t="s">
        <v>80</v>
      </c>
      <c r="C47" s="359"/>
      <c r="D47" s="252">
        <f>+D33+D34+D38+D42</f>
        <v>37505</v>
      </c>
      <c r="E47" s="252">
        <f>+E33+E34+E38+E42</f>
        <v>37505</v>
      </c>
      <c r="F47" s="252">
        <f>+F33+F34+F38+F42</f>
        <v>37505</v>
      </c>
    </row>
    <row r="48" spans="1:6" ht="15.6" x14ac:dyDescent="0.3">
      <c r="A48" s="9" t="s">
        <v>42</v>
      </c>
      <c r="B48" s="360" t="s">
        <v>181</v>
      </c>
      <c r="C48" s="360"/>
      <c r="D48" s="252"/>
      <c r="E48" s="252"/>
      <c r="F48" s="252"/>
    </row>
    <row r="49" spans="1:6" ht="15.6" x14ac:dyDescent="0.3">
      <c r="A49" s="9"/>
      <c r="B49" s="175" t="s">
        <v>81</v>
      </c>
      <c r="C49" s="241" t="s">
        <v>83</v>
      </c>
      <c r="D49" s="252"/>
      <c r="E49" s="252"/>
      <c r="F49" s="252"/>
    </row>
    <row r="50" spans="1:6" ht="15.6" x14ac:dyDescent="0.3">
      <c r="A50" s="9"/>
      <c r="B50" s="175" t="s">
        <v>82</v>
      </c>
      <c r="C50" s="241" t="s">
        <v>0</v>
      </c>
      <c r="D50" s="252"/>
      <c r="E50" s="252"/>
      <c r="F50" s="252"/>
    </row>
    <row r="51" spans="1:6" ht="15.6" x14ac:dyDescent="0.3">
      <c r="A51" s="9" t="s">
        <v>43</v>
      </c>
      <c r="B51" s="360" t="s">
        <v>135</v>
      </c>
      <c r="C51" s="360"/>
      <c r="D51" s="252">
        <f>SUM(D52:D53)</f>
        <v>0</v>
      </c>
      <c r="E51" s="252">
        <f>SUM(E52:E53)</f>
        <v>0</v>
      </c>
      <c r="F51" s="252">
        <f>SUM(F52:F53)</f>
        <v>0</v>
      </c>
    </row>
    <row r="52" spans="1:6" ht="15.6" x14ac:dyDescent="0.3">
      <c r="A52" s="9"/>
      <c r="B52" s="175" t="s">
        <v>84</v>
      </c>
      <c r="C52" s="241" t="s">
        <v>86</v>
      </c>
      <c r="D52" s="252"/>
      <c r="E52" s="252"/>
      <c r="F52" s="252"/>
    </row>
    <row r="53" spans="1:6" ht="15.6" x14ac:dyDescent="0.3">
      <c r="A53" s="9"/>
      <c r="B53" s="175" t="s">
        <v>85</v>
      </c>
      <c r="C53" s="241" t="s">
        <v>87</v>
      </c>
      <c r="D53" s="252">
        <v>0</v>
      </c>
      <c r="E53" s="252">
        <v>0</v>
      </c>
      <c r="F53" s="252">
        <v>0</v>
      </c>
    </row>
    <row r="54" spans="1:6" ht="15.6" x14ac:dyDescent="0.3">
      <c r="A54" s="9" t="s">
        <v>44</v>
      </c>
      <c r="B54" s="360" t="s">
        <v>136</v>
      </c>
      <c r="C54" s="360"/>
      <c r="D54" s="252">
        <f>SUM(D55:D57)</f>
        <v>6197</v>
      </c>
      <c r="E54" s="252">
        <f>SUM(E55:E57)</f>
        <v>0</v>
      </c>
      <c r="F54" s="252">
        <f>SUM(F55:F57)</f>
        <v>0</v>
      </c>
    </row>
    <row r="55" spans="1:6" ht="15.6" x14ac:dyDescent="0.3">
      <c r="A55" s="9"/>
      <c r="B55" s="175" t="s">
        <v>88</v>
      </c>
      <c r="C55" s="241" t="s">
        <v>91</v>
      </c>
      <c r="D55" s="252">
        <v>0</v>
      </c>
      <c r="E55" s="252">
        <v>0</v>
      </c>
      <c r="F55" s="252">
        <v>0</v>
      </c>
    </row>
    <row r="56" spans="1:6" ht="15.6" x14ac:dyDescent="0.3">
      <c r="A56" s="9"/>
      <c r="B56" s="175" t="s">
        <v>89</v>
      </c>
      <c r="C56" s="241" t="s">
        <v>1</v>
      </c>
      <c r="D56" s="252">
        <v>6197</v>
      </c>
      <c r="E56" s="252"/>
      <c r="F56" s="252"/>
    </row>
    <row r="57" spans="1:6" ht="15.6" x14ac:dyDescent="0.3">
      <c r="A57" s="9"/>
      <c r="B57" s="175" t="s">
        <v>90</v>
      </c>
      <c r="C57" s="241" t="s">
        <v>92</v>
      </c>
      <c r="D57" s="252"/>
      <c r="E57" s="252"/>
      <c r="F57" s="252"/>
    </row>
    <row r="58" spans="1:6" ht="15.6" x14ac:dyDescent="0.3">
      <c r="A58" s="176" t="s">
        <v>184</v>
      </c>
      <c r="B58" s="359" t="s">
        <v>204</v>
      </c>
      <c r="C58" s="359"/>
      <c r="D58" s="252">
        <f>+D48+D51+D54</f>
        <v>6197</v>
      </c>
      <c r="E58" s="252">
        <f>+E48+E51+E54</f>
        <v>0</v>
      </c>
      <c r="F58" s="252">
        <f>+F48+F51+F54</f>
        <v>0</v>
      </c>
    </row>
    <row r="59" spans="1:6" ht="15.6" x14ac:dyDescent="0.3">
      <c r="A59" s="176" t="s">
        <v>185</v>
      </c>
      <c r="B59" s="359" t="s">
        <v>137</v>
      </c>
      <c r="C59" s="359"/>
      <c r="D59" s="253"/>
      <c r="E59" s="253"/>
      <c r="F59" s="253"/>
    </row>
    <row r="60" spans="1:6" ht="15.6" x14ac:dyDescent="0.3">
      <c r="A60" s="176" t="s">
        <v>171</v>
      </c>
      <c r="B60" s="359" t="s">
        <v>21</v>
      </c>
      <c r="C60" s="359"/>
      <c r="D60" s="253"/>
      <c r="E60" s="253"/>
      <c r="F60" s="253"/>
    </row>
    <row r="61" spans="1:6" ht="17.399999999999999" x14ac:dyDescent="0.3">
      <c r="A61" s="108" t="s">
        <v>138</v>
      </c>
      <c r="B61" s="362" t="s">
        <v>139</v>
      </c>
      <c r="C61" s="362"/>
      <c r="D61" s="254">
        <f>+D47+D58+D59+D60</f>
        <v>43702</v>
      </c>
      <c r="E61" s="254">
        <f>+E47+E58+E59+E60</f>
        <v>37505</v>
      </c>
      <c r="F61" s="254">
        <f>+F47+F58+F59+F60</f>
        <v>37505</v>
      </c>
    </row>
    <row r="62" spans="1:6" ht="17.399999999999999" x14ac:dyDescent="0.3">
      <c r="A62" s="108"/>
      <c r="B62" s="362" t="s">
        <v>140</v>
      </c>
      <c r="C62" s="362"/>
      <c r="D62" s="237">
        <f>+D30-D61</f>
        <v>23553</v>
      </c>
      <c r="E62" s="237">
        <f>+E30-E61</f>
        <v>23553</v>
      </c>
      <c r="F62" s="237">
        <f>+F30-F61</f>
        <v>23553</v>
      </c>
    </row>
    <row r="63" spans="1:6" ht="17.399999999999999" x14ac:dyDescent="0.3">
      <c r="A63" s="108"/>
      <c r="B63" s="359" t="s">
        <v>259</v>
      </c>
      <c r="C63" s="359"/>
      <c r="D63" s="237"/>
      <c r="E63" s="237"/>
      <c r="F63" s="237"/>
    </row>
    <row r="64" spans="1:6" ht="15.6" x14ac:dyDescent="0.3">
      <c r="A64" s="176" t="s">
        <v>172</v>
      </c>
      <c r="B64" s="359" t="s">
        <v>141</v>
      </c>
      <c r="C64" s="359"/>
      <c r="D64" s="234">
        <f>D65+D66</f>
        <v>23553</v>
      </c>
      <c r="E64" s="234">
        <f>E65+E66</f>
        <v>23553</v>
      </c>
      <c r="F64" s="234">
        <f>F65+F66</f>
        <v>23553</v>
      </c>
    </row>
    <row r="65" spans="1:6" ht="17.399999999999999" x14ac:dyDescent="0.3">
      <c r="A65" s="108"/>
      <c r="B65" s="208" t="s">
        <v>30</v>
      </c>
      <c r="C65" s="241" t="s">
        <v>93</v>
      </c>
      <c r="D65" s="234">
        <v>21233</v>
      </c>
      <c r="E65" s="234">
        <v>21233</v>
      </c>
      <c r="F65" s="234">
        <v>21233</v>
      </c>
    </row>
    <row r="66" spans="1:6" ht="18" x14ac:dyDescent="0.35">
      <c r="A66" s="108"/>
      <c r="B66" s="208" t="s">
        <v>39</v>
      </c>
      <c r="C66" s="241" t="s">
        <v>94</v>
      </c>
      <c r="D66" s="238">
        <v>2320</v>
      </c>
      <c r="E66" s="238">
        <v>2320</v>
      </c>
      <c r="F66" s="238">
        <v>2320</v>
      </c>
    </row>
    <row r="67" spans="1:6" ht="17.399999999999999" x14ac:dyDescent="0.3">
      <c r="A67" s="108" t="s">
        <v>142</v>
      </c>
      <c r="B67" s="361" t="s">
        <v>146</v>
      </c>
      <c r="C67" s="361"/>
      <c r="D67" s="237">
        <f>D64</f>
        <v>23553</v>
      </c>
      <c r="E67" s="237">
        <f>E64</f>
        <v>23553</v>
      </c>
      <c r="F67" s="237">
        <f>F64</f>
        <v>23553</v>
      </c>
    </row>
    <row r="68" spans="1:6" ht="17.399999999999999" x14ac:dyDescent="0.3">
      <c r="A68" s="9" t="s">
        <v>173</v>
      </c>
      <c r="B68" s="360" t="s">
        <v>143</v>
      </c>
      <c r="C68" s="360"/>
      <c r="D68" s="237"/>
      <c r="E68" s="237"/>
      <c r="F68" s="237"/>
    </row>
    <row r="69" spans="1:6" ht="17.399999999999999" x14ac:dyDescent="0.3">
      <c r="A69" s="9" t="s">
        <v>174</v>
      </c>
      <c r="B69" s="360" t="s">
        <v>144</v>
      </c>
      <c r="C69" s="360"/>
      <c r="D69" s="237">
        <f>SUM(D70:D73)</f>
        <v>0</v>
      </c>
      <c r="E69" s="237">
        <f>SUM(E70:E73)</f>
        <v>0</v>
      </c>
      <c r="F69" s="237">
        <f>SUM(F70:F73)</f>
        <v>0</v>
      </c>
    </row>
    <row r="70" spans="1:6" ht="18" x14ac:dyDescent="0.35">
      <c r="A70" s="9"/>
      <c r="B70" s="175" t="s">
        <v>30</v>
      </c>
      <c r="C70" s="241" t="s">
        <v>95</v>
      </c>
      <c r="D70" s="238"/>
      <c r="E70" s="238"/>
      <c r="F70" s="238"/>
    </row>
    <row r="71" spans="1:6" ht="17.399999999999999" x14ac:dyDescent="0.3">
      <c r="A71" s="9"/>
      <c r="B71" s="175" t="s">
        <v>39</v>
      </c>
      <c r="C71" s="241" t="s">
        <v>96</v>
      </c>
      <c r="D71" s="237"/>
      <c r="E71" s="237"/>
      <c r="F71" s="237"/>
    </row>
    <row r="72" spans="1:6" ht="18" x14ac:dyDescent="0.35">
      <c r="A72" s="9"/>
      <c r="B72" s="175" t="s">
        <v>40</v>
      </c>
      <c r="C72" s="241" t="s">
        <v>216</v>
      </c>
      <c r="D72" s="238"/>
      <c r="E72" s="238"/>
      <c r="F72" s="238"/>
    </row>
    <row r="73" spans="1:6" ht="18" x14ac:dyDescent="0.35">
      <c r="A73" s="9"/>
      <c r="B73" s="175" t="s">
        <v>41</v>
      </c>
      <c r="C73" s="241" t="s">
        <v>217</v>
      </c>
      <c r="D73" s="238"/>
      <c r="E73" s="238"/>
      <c r="F73" s="238"/>
    </row>
    <row r="74" spans="1:6" ht="17.399999999999999" x14ac:dyDescent="0.3">
      <c r="A74" s="108" t="s">
        <v>145</v>
      </c>
      <c r="B74" s="365" t="s">
        <v>147</v>
      </c>
      <c r="C74" s="365"/>
      <c r="D74" s="237">
        <f>+D68+D69</f>
        <v>0</v>
      </c>
      <c r="E74" s="237">
        <f>+E68+E69</f>
        <v>0</v>
      </c>
      <c r="F74" s="237">
        <f>+F68+F69</f>
        <v>0</v>
      </c>
    </row>
    <row r="75" spans="1:6" ht="17.399999999999999" x14ac:dyDescent="0.3">
      <c r="A75" s="108" t="s">
        <v>148</v>
      </c>
      <c r="B75" s="362" t="s">
        <v>149</v>
      </c>
      <c r="C75" s="362"/>
      <c r="D75" s="237">
        <f>+D67+D74</f>
        <v>23553</v>
      </c>
      <c r="E75" s="237">
        <f>+E67+E74</f>
        <v>23553</v>
      </c>
      <c r="F75" s="237">
        <f>+F67+F74</f>
        <v>23553</v>
      </c>
    </row>
    <row r="76" spans="1:6" ht="17.399999999999999" x14ac:dyDescent="0.3">
      <c r="A76" s="9" t="s">
        <v>175</v>
      </c>
      <c r="B76" s="360" t="s">
        <v>260</v>
      </c>
      <c r="C76" s="360"/>
      <c r="D76" s="237"/>
      <c r="E76" s="237"/>
      <c r="F76" s="237"/>
    </row>
    <row r="77" spans="1:6" ht="18" x14ac:dyDescent="0.35">
      <c r="A77" s="9" t="s">
        <v>176</v>
      </c>
      <c r="B77" s="360" t="s">
        <v>151</v>
      </c>
      <c r="C77" s="360"/>
      <c r="D77" s="238">
        <f>E77+F77</f>
        <v>0</v>
      </c>
      <c r="E77" s="238">
        <f>F77+G77</f>
        <v>0</v>
      </c>
      <c r="F77" s="238">
        <f>G77+H77</f>
        <v>0</v>
      </c>
    </row>
    <row r="78" spans="1:6" ht="18" x14ac:dyDescent="0.35">
      <c r="A78" s="9"/>
      <c r="B78" s="175" t="s">
        <v>30</v>
      </c>
      <c r="C78" s="241" t="s">
        <v>214</v>
      </c>
      <c r="D78" s="238"/>
      <c r="E78" s="238"/>
      <c r="F78" s="238"/>
    </row>
    <row r="79" spans="1:6" ht="18" x14ac:dyDescent="0.35">
      <c r="A79" s="9"/>
      <c r="B79" s="175" t="s">
        <v>39</v>
      </c>
      <c r="C79" s="241" t="s">
        <v>213</v>
      </c>
      <c r="D79" s="238"/>
      <c r="E79" s="238"/>
      <c r="F79" s="238"/>
    </row>
    <row r="80" spans="1:6" ht="18" x14ac:dyDescent="0.35">
      <c r="A80" s="9" t="s">
        <v>244</v>
      </c>
      <c r="B80" s="360" t="s">
        <v>261</v>
      </c>
      <c r="C80" s="535"/>
      <c r="D80" s="238"/>
      <c r="E80" s="238"/>
      <c r="F80" s="238"/>
    </row>
    <row r="81" spans="1:6" ht="17.399999999999999" x14ac:dyDescent="0.3">
      <c r="A81" s="108" t="s">
        <v>152</v>
      </c>
      <c r="B81" s="362" t="s">
        <v>153</v>
      </c>
      <c r="C81" s="362"/>
      <c r="D81" s="237"/>
      <c r="E81" s="237"/>
      <c r="F81" s="237"/>
    </row>
    <row r="82" spans="1:6" ht="17.399999999999999" x14ac:dyDescent="0.3">
      <c r="A82" s="108" t="s">
        <v>193</v>
      </c>
      <c r="B82" s="362" t="s">
        <v>195</v>
      </c>
      <c r="C82" s="362"/>
      <c r="D82" s="239">
        <f>+D30+D81</f>
        <v>67255</v>
      </c>
      <c r="E82" s="239">
        <f>+E30+E81</f>
        <v>61058</v>
      </c>
      <c r="F82" s="239">
        <f>+F30+F81</f>
        <v>61058</v>
      </c>
    </row>
    <row r="83" spans="1:6" ht="18" thickBot="1" x14ac:dyDescent="0.35">
      <c r="A83" s="126" t="s">
        <v>194</v>
      </c>
      <c r="B83" s="127" t="s">
        <v>196</v>
      </c>
      <c r="C83" s="127"/>
      <c r="D83" s="37">
        <f>+D61+D75+D63</f>
        <v>67255</v>
      </c>
      <c r="E83" s="37">
        <f>+E61+E75+E63</f>
        <v>61058</v>
      </c>
      <c r="F83" s="37">
        <f>+F61+F75+F63</f>
        <v>61058</v>
      </c>
    </row>
    <row r="84" spans="1:6" ht="15.6" x14ac:dyDescent="0.25">
      <c r="A84" s="2"/>
      <c r="B84" s="15"/>
      <c r="C84" s="15"/>
      <c r="D84" s="16"/>
      <c r="E84" s="16"/>
      <c r="F84" s="16"/>
    </row>
    <row r="85" spans="1:6" ht="15.6" x14ac:dyDescent="0.25">
      <c r="A85" s="2"/>
      <c r="B85" s="15"/>
      <c r="C85" s="15"/>
      <c r="D85" s="131">
        <f>+D83-D82</f>
        <v>0</v>
      </c>
      <c r="E85" s="131">
        <f>+E83-E82</f>
        <v>0</v>
      </c>
      <c r="F85" s="131">
        <f>+F83-F82</f>
        <v>0</v>
      </c>
    </row>
  </sheetData>
  <mergeCells count="59"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82:C82"/>
    <mergeCell ref="B74:C74"/>
    <mergeCell ref="B75:C75"/>
    <mergeCell ref="B76:C76"/>
    <mergeCell ref="B77:C77"/>
    <mergeCell ref="B80:C80"/>
    <mergeCell ref="B81:C81"/>
  </mergeCells>
  <pageMargins left="0.19685039370078741" right="0.15748031496062992" top="0.15748031496062992" bottom="0.15748031496062992" header="0.15748031496062992" footer="0.19685039370078741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1" sqref="I1"/>
    </sheetView>
  </sheetViews>
  <sheetFormatPr defaultRowHeight="13.2" x14ac:dyDescent="0.25"/>
  <cols>
    <col min="5" max="5" width="17.44140625" customWidth="1"/>
    <col min="6" max="6" width="9.88671875" style="268" bestFit="1" customWidth="1"/>
    <col min="7" max="7" width="9.109375" style="268"/>
    <col min="8" max="8" width="13.6640625" bestFit="1" customWidth="1"/>
    <col min="9" max="9" width="13.6640625" style="268" bestFit="1" customWidth="1"/>
    <col min="11" max="11" width="9.6640625" bestFit="1" customWidth="1"/>
    <col min="261" max="261" width="10.44140625" customWidth="1"/>
    <col min="262" max="262" width="9.88671875" bestFit="1" customWidth="1"/>
    <col min="264" max="265" width="13.6640625" bestFit="1" customWidth="1"/>
    <col min="267" max="267" width="9.6640625" bestFit="1" customWidth="1"/>
    <col min="517" max="517" width="10.44140625" customWidth="1"/>
    <col min="518" max="518" width="9.88671875" bestFit="1" customWidth="1"/>
    <col min="520" max="521" width="13.6640625" bestFit="1" customWidth="1"/>
    <col min="523" max="523" width="9.6640625" bestFit="1" customWidth="1"/>
    <col min="773" max="773" width="10.44140625" customWidth="1"/>
    <col min="774" max="774" width="9.88671875" bestFit="1" customWidth="1"/>
    <col min="776" max="777" width="13.6640625" bestFit="1" customWidth="1"/>
    <col min="779" max="779" width="9.6640625" bestFit="1" customWidth="1"/>
    <col min="1029" max="1029" width="10.44140625" customWidth="1"/>
    <col min="1030" max="1030" width="9.88671875" bestFit="1" customWidth="1"/>
    <col min="1032" max="1033" width="13.6640625" bestFit="1" customWidth="1"/>
    <col min="1035" max="1035" width="9.6640625" bestFit="1" customWidth="1"/>
    <col min="1285" max="1285" width="10.44140625" customWidth="1"/>
    <col min="1286" max="1286" width="9.88671875" bestFit="1" customWidth="1"/>
    <col min="1288" max="1289" width="13.6640625" bestFit="1" customWidth="1"/>
    <col min="1291" max="1291" width="9.6640625" bestFit="1" customWidth="1"/>
    <col min="1541" max="1541" width="10.44140625" customWidth="1"/>
    <col min="1542" max="1542" width="9.88671875" bestFit="1" customWidth="1"/>
    <col min="1544" max="1545" width="13.6640625" bestFit="1" customWidth="1"/>
    <col min="1547" max="1547" width="9.6640625" bestFit="1" customWidth="1"/>
    <col min="1797" max="1797" width="10.44140625" customWidth="1"/>
    <col min="1798" max="1798" width="9.88671875" bestFit="1" customWidth="1"/>
    <col min="1800" max="1801" width="13.6640625" bestFit="1" customWidth="1"/>
    <col min="1803" max="1803" width="9.6640625" bestFit="1" customWidth="1"/>
    <col min="2053" max="2053" width="10.44140625" customWidth="1"/>
    <col min="2054" max="2054" width="9.88671875" bestFit="1" customWidth="1"/>
    <col min="2056" max="2057" width="13.6640625" bestFit="1" customWidth="1"/>
    <col min="2059" max="2059" width="9.6640625" bestFit="1" customWidth="1"/>
    <col min="2309" max="2309" width="10.44140625" customWidth="1"/>
    <col min="2310" max="2310" width="9.88671875" bestFit="1" customWidth="1"/>
    <col min="2312" max="2313" width="13.6640625" bestFit="1" customWidth="1"/>
    <col min="2315" max="2315" width="9.6640625" bestFit="1" customWidth="1"/>
    <col min="2565" max="2565" width="10.44140625" customWidth="1"/>
    <col min="2566" max="2566" width="9.88671875" bestFit="1" customWidth="1"/>
    <col min="2568" max="2569" width="13.6640625" bestFit="1" customWidth="1"/>
    <col min="2571" max="2571" width="9.6640625" bestFit="1" customWidth="1"/>
    <col min="2821" max="2821" width="10.44140625" customWidth="1"/>
    <col min="2822" max="2822" width="9.88671875" bestFit="1" customWidth="1"/>
    <col min="2824" max="2825" width="13.6640625" bestFit="1" customWidth="1"/>
    <col min="2827" max="2827" width="9.6640625" bestFit="1" customWidth="1"/>
    <col min="3077" max="3077" width="10.44140625" customWidth="1"/>
    <col min="3078" max="3078" width="9.88671875" bestFit="1" customWidth="1"/>
    <col min="3080" max="3081" width="13.6640625" bestFit="1" customWidth="1"/>
    <col min="3083" max="3083" width="9.6640625" bestFit="1" customWidth="1"/>
    <col min="3333" max="3333" width="10.44140625" customWidth="1"/>
    <col min="3334" max="3334" width="9.88671875" bestFit="1" customWidth="1"/>
    <col min="3336" max="3337" width="13.6640625" bestFit="1" customWidth="1"/>
    <col min="3339" max="3339" width="9.6640625" bestFit="1" customWidth="1"/>
    <col min="3589" max="3589" width="10.44140625" customWidth="1"/>
    <col min="3590" max="3590" width="9.88671875" bestFit="1" customWidth="1"/>
    <col min="3592" max="3593" width="13.6640625" bestFit="1" customWidth="1"/>
    <col min="3595" max="3595" width="9.6640625" bestFit="1" customWidth="1"/>
    <col min="3845" max="3845" width="10.44140625" customWidth="1"/>
    <col min="3846" max="3846" width="9.88671875" bestFit="1" customWidth="1"/>
    <col min="3848" max="3849" width="13.6640625" bestFit="1" customWidth="1"/>
    <col min="3851" max="3851" width="9.6640625" bestFit="1" customWidth="1"/>
    <col min="4101" max="4101" width="10.44140625" customWidth="1"/>
    <col min="4102" max="4102" width="9.88671875" bestFit="1" customWidth="1"/>
    <col min="4104" max="4105" width="13.6640625" bestFit="1" customWidth="1"/>
    <col min="4107" max="4107" width="9.6640625" bestFit="1" customWidth="1"/>
    <col min="4357" max="4357" width="10.44140625" customWidth="1"/>
    <col min="4358" max="4358" width="9.88671875" bestFit="1" customWidth="1"/>
    <col min="4360" max="4361" width="13.6640625" bestFit="1" customWidth="1"/>
    <col min="4363" max="4363" width="9.6640625" bestFit="1" customWidth="1"/>
    <col min="4613" max="4613" width="10.44140625" customWidth="1"/>
    <col min="4614" max="4614" width="9.88671875" bestFit="1" customWidth="1"/>
    <col min="4616" max="4617" width="13.6640625" bestFit="1" customWidth="1"/>
    <col min="4619" max="4619" width="9.6640625" bestFit="1" customWidth="1"/>
    <col min="4869" max="4869" width="10.44140625" customWidth="1"/>
    <col min="4870" max="4870" width="9.88671875" bestFit="1" customWidth="1"/>
    <col min="4872" max="4873" width="13.6640625" bestFit="1" customWidth="1"/>
    <col min="4875" max="4875" width="9.6640625" bestFit="1" customWidth="1"/>
    <col min="5125" max="5125" width="10.44140625" customWidth="1"/>
    <col min="5126" max="5126" width="9.88671875" bestFit="1" customWidth="1"/>
    <col min="5128" max="5129" width="13.6640625" bestFit="1" customWidth="1"/>
    <col min="5131" max="5131" width="9.6640625" bestFit="1" customWidth="1"/>
    <col min="5381" max="5381" width="10.44140625" customWidth="1"/>
    <col min="5382" max="5382" width="9.88671875" bestFit="1" customWidth="1"/>
    <col min="5384" max="5385" width="13.6640625" bestFit="1" customWidth="1"/>
    <col min="5387" max="5387" width="9.6640625" bestFit="1" customWidth="1"/>
    <col min="5637" max="5637" width="10.44140625" customWidth="1"/>
    <col min="5638" max="5638" width="9.88671875" bestFit="1" customWidth="1"/>
    <col min="5640" max="5641" width="13.6640625" bestFit="1" customWidth="1"/>
    <col min="5643" max="5643" width="9.6640625" bestFit="1" customWidth="1"/>
    <col min="5893" max="5893" width="10.44140625" customWidth="1"/>
    <col min="5894" max="5894" width="9.88671875" bestFit="1" customWidth="1"/>
    <col min="5896" max="5897" width="13.6640625" bestFit="1" customWidth="1"/>
    <col min="5899" max="5899" width="9.6640625" bestFit="1" customWidth="1"/>
    <col min="6149" max="6149" width="10.44140625" customWidth="1"/>
    <col min="6150" max="6150" width="9.88671875" bestFit="1" customWidth="1"/>
    <col min="6152" max="6153" width="13.6640625" bestFit="1" customWidth="1"/>
    <col min="6155" max="6155" width="9.6640625" bestFit="1" customWidth="1"/>
    <col min="6405" max="6405" width="10.44140625" customWidth="1"/>
    <col min="6406" max="6406" width="9.88671875" bestFit="1" customWidth="1"/>
    <col min="6408" max="6409" width="13.6640625" bestFit="1" customWidth="1"/>
    <col min="6411" max="6411" width="9.6640625" bestFit="1" customWidth="1"/>
    <col min="6661" max="6661" width="10.44140625" customWidth="1"/>
    <col min="6662" max="6662" width="9.88671875" bestFit="1" customWidth="1"/>
    <col min="6664" max="6665" width="13.6640625" bestFit="1" customWidth="1"/>
    <col min="6667" max="6667" width="9.6640625" bestFit="1" customWidth="1"/>
    <col min="6917" max="6917" width="10.44140625" customWidth="1"/>
    <col min="6918" max="6918" width="9.88671875" bestFit="1" customWidth="1"/>
    <col min="6920" max="6921" width="13.6640625" bestFit="1" customWidth="1"/>
    <col min="6923" max="6923" width="9.6640625" bestFit="1" customWidth="1"/>
    <col min="7173" max="7173" width="10.44140625" customWidth="1"/>
    <col min="7174" max="7174" width="9.88671875" bestFit="1" customWidth="1"/>
    <col min="7176" max="7177" width="13.6640625" bestFit="1" customWidth="1"/>
    <col min="7179" max="7179" width="9.6640625" bestFit="1" customWidth="1"/>
    <col min="7429" max="7429" width="10.44140625" customWidth="1"/>
    <col min="7430" max="7430" width="9.88671875" bestFit="1" customWidth="1"/>
    <col min="7432" max="7433" width="13.6640625" bestFit="1" customWidth="1"/>
    <col min="7435" max="7435" width="9.6640625" bestFit="1" customWidth="1"/>
    <col min="7685" max="7685" width="10.44140625" customWidth="1"/>
    <col min="7686" max="7686" width="9.88671875" bestFit="1" customWidth="1"/>
    <col min="7688" max="7689" width="13.6640625" bestFit="1" customWidth="1"/>
    <col min="7691" max="7691" width="9.6640625" bestFit="1" customWidth="1"/>
    <col min="7941" max="7941" width="10.44140625" customWidth="1"/>
    <col min="7942" max="7942" width="9.88671875" bestFit="1" customWidth="1"/>
    <col min="7944" max="7945" width="13.6640625" bestFit="1" customWidth="1"/>
    <col min="7947" max="7947" width="9.6640625" bestFit="1" customWidth="1"/>
    <col min="8197" max="8197" width="10.44140625" customWidth="1"/>
    <col min="8198" max="8198" width="9.88671875" bestFit="1" customWidth="1"/>
    <col min="8200" max="8201" width="13.6640625" bestFit="1" customWidth="1"/>
    <col min="8203" max="8203" width="9.6640625" bestFit="1" customWidth="1"/>
    <col min="8453" max="8453" width="10.44140625" customWidth="1"/>
    <col min="8454" max="8454" width="9.88671875" bestFit="1" customWidth="1"/>
    <col min="8456" max="8457" width="13.6640625" bestFit="1" customWidth="1"/>
    <col min="8459" max="8459" width="9.6640625" bestFit="1" customWidth="1"/>
    <col min="8709" max="8709" width="10.44140625" customWidth="1"/>
    <col min="8710" max="8710" width="9.88671875" bestFit="1" customWidth="1"/>
    <col min="8712" max="8713" width="13.6640625" bestFit="1" customWidth="1"/>
    <col min="8715" max="8715" width="9.6640625" bestFit="1" customWidth="1"/>
    <col min="8965" max="8965" width="10.44140625" customWidth="1"/>
    <col min="8966" max="8966" width="9.88671875" bestFit="1" customWidth="1"/>
    <col min="8968" max="8969" width="13.6640625" bestFit="1" customWidth="1"/>
    <col min="8971" max="8971" width="9.6640625" bestFit="1" customWidth="1"/>
    <col min="9221" max="9221" width="10.44140625" customWidth="1"/>
    <col min="9222" max="9222" width="9.88671875" bestFit="1" customWidth="1"/>
    <col min="9224" max="9225" width="13.6640625" bestFit="1" customWidth="1"/>
    <col min="9227" max="9227" width="9.6640625" bestFit="1" customWidth="1"/>
    <col min="9477" max="9477" width="10.44140625" customWidth="1"/>
    <col min="9478" max="9478" width="9.88671875" bestFit="1" customWidth="1"/>
    <col min="9480" max="9481" width="13.6640625" bestFit="1" customWidth="1"/>
    <col min="9483" max="9483" width="9.6640625" bestFit="1" customWidth="1"/>
    <col min="9733" max="9733" width="10.44140625" customWidth="1"/>
    <col min="9734" max="9734" width="9.88671875" bestFit="1" customWidth="1"/>
    <col min="9736" max="9737" width="13.6640625" bestFit="1" customWidth="1"/>
    <col min="9739" max="9739" width="9.6640625" bestFit="1" customWidth="1"/>
    <col min="9989" max="9989" width="10.44140625" customWidth="1"/>
    <col min="9990" max="9990" width="9.88671875" bestFit="1" customWidth="1"/>
    <col min="9992" max="9993" width="13.6640625" bestFit="1" customWidth="1"/>
    <col min="9995" max="9995" width="9.6640625" bestFit="1" customWidth="1"/>
    <col min="10245" max="10245" width="10.44140625" customWidth="1"/>
    <col min="10246" max="10246" width="9.88671875" bestFit="1" customWidth="1"/>
    <col min="10248" max="10249" width="13.6640625" bestFit="1" customWidth="1"/>
    <col min="10251" max="10251" width="9.6640625" bestFit="1" customWidth="1"/>
    <col min="10501" max="10501" width="10.44140625" customWidth="1"/>
    <col min="10502" max="10502" width="9.88671875" bestFit="1" customWidth="1"/>
    <col min="10504" max="10505" width="13.6640625" bestFit="1" customWidth="1"/>
    <col min="10507" max="10507" width="9.6640625" bestFit="1" customWidth="1"/>
    <col min="10757" max="10757" width="10.44140625" customWidth="1"/>
    <col min="10758" max="10758" width="9.88671875" bestFit="1" customWidth="1"/>
    <col min="10760" max="10761" width="13.6640625" bestFit="1" customWidth="1"/>
    <col min="10763" max="10763" width="9.6640625" bestFit="1" customWidth="1"/>
    <col min="11013" max="11013" width="10.44140625" customWidth="1"/>
    <col min="11014" max="11014" width="9.88671875" bestFit="1" customWidth="1"/>
    <col min="11016" max="11017" width="13.6640625" bestFit="1" customWidth="1"/>
    <col min="11019" max="11019" width="9.6640625" bestFit="1" customWidth="1"/>
    <col min="11269" max="11269" width="10.44140625" customWidth="1"/>
    <col min="11270" max="11270" width="9.88671875" bestFit="1" customWidth="1"/>
    <col min="11272" max="11273" width="13.6640625" bestFit="1" customWidth="1"/>
    <col min="11275" max="11275" width="9.6640625" bestFit="1" customWidth="1"/>
    <col min="11525" max="11525" width="10.44140625" customWidth="1"/>
    <col min="11526" max="11526" width="9.88671875" bestFit="1" customWidth="1"/>
    <col min="11528" max="11529" width="13.6640625" bestFit="1" customWidth="1"/>
    <col min="11531" max="11531" width="9.6640625" bestFit="1" customWidth="1"/>
    <col min="11781" max="11781" width="10.44140625" customWidth="1"/>
    <col min="11782" max="11782" width="9.88671875" bestFit="1" customWidth="1"/>
    <col min="11784" max="11785" width="13.6640625" bestFit="1" customWidth="1"/>
    <col min="11787" max="11787" width="9.6640625" bestFit="1" customWidth="1"/>
    <col min="12037" max="12037" width="10.44140625" customWidth="1"/>
    <col min="12038" max="12038" width="9.88671875" bestFit="1" customWidth="1"/>
    <col min="12040" max="12041" width="13.6640625" bestFit="1" customWidth="1"/>
    <col min="12043" max="12043" width="9.6640625" bestFit="1" customWidth="1"/>
    <col min="12293" max="12293" width="10.44140625" customWidth="1"/>
    <col min="12294" max="12294" width="9.88671875" bestFit="1" customWidth="1"/>
    <col min="12296" max="12297" width="13.6640625" bestFit="1" customWidth="1"/>
    <col min="12299" max="12299" width="9.6640625" bestFit="1" customWidth="1"/>
    <col min="12549" max="12549" width="10.44140625" customWidth="1"/>
    <col min="12550" max="12550" width="9.88671875" bestFit="1" customWidth="1"/>
    <col min="12552" max="12553" width="13.6640625" bestFit="1" customWidth="1"/>
    <col min="12555" max="12555" width="9.6640625" bestFit="1" customWidth="1"/>
    <col min="12805" max="12805" width="10.44140625" customWidth="1"/>
    <col min="12806" max="12806" width="9.88671875" bestFit="1" customWidth="1"/>
    <col min="12808" max="12809" width="13.6640625" bestFit="1" customWidth="1"/>
    <col min="12811" max="12811" width="9.6640625" bestFit="1" customWidth="1"/>
    <col min="13061" max="13061" width="10.44140625" customWidth="1"/>
    <col min="13062" max="13062" width="9.88671875" bestFit="1" customWidth="1"/>
    <col min="13064" max="13065" width="13.6640625" bestFit="1" customWidth="1"/>
    <col min="13067" max="13067" width="9.6640625" bestFit="1" customWidth="1"/>
    <col min="13317" max="13317" width="10.44140625" customWidth="1"/>
    <col min="13318" max="13318" width="9.88671875" bestFit="1" customWidth="1"/>
    <col min="13320" max="13321" width="13.6640625" bestFit="1" customWidth="1"/>
    <col min="13323" max="13323" width="9.6640625" bestFit="1" customWidth="1"/>
    <col min="13573" max="13573" width="10.44140625" customWidth="1"/>
    <col min="13574" max="13574" width="9.88671875" bestFit="1" customWidth="1"/>
    <col min="13576" max="13577" width="13.6640625" bestFit="1" customWidth="1"/>
    <col min="13579" max="13579" width="9.6640625" bestFit="1" customWidth="1"/>
    <col min="13829" max="13829" width="10.44140625" customWidth="1"/>
    <col min="13830" max="13830" width="9.88671875" bestFit="1" customWidth="1"/>
    <col min="13832" max="13833" width="13.6640625" bestFit="1" customWidth="1"/>
    <col min="13835" max="13835" width="9.6640625" bestFit="1" customWidth="1"/>
    <col min="14085" max="14085" width="10.44140625" customWidth="1"/>
    <col min="14086" max="14086" width="9.88671875" bestFit="1" customWidth="1"/>
    <col min="14088" max="14089" width="13.6640625" bestFit="1" customWidth="1"/>
    <col min="14091" max="14091" width="9.6640625" bestFit="1" customWidth="1"/>
    <col min="14341" max="14341" width="10.44140625" customWidth="1"/>
    <col min="14342" max="14342" width="9.88671875" bestFit="1" customWidth="1"/>
    <col min="14344" max="14345" width="13.6640625" bestFit="1" customWidth="1"/>
    <col min="14347" max="14347" width="9.6640625" bestFit="1" customWidth="1"/>
    <col min="14597" max="14597" width="10.44140625" customWidth="1"/>
    <col min="14598" max="14598" width="9.88671875" bestFit="1" customWidth="1"/>
    <col min="14600" max="14601" width="13.6640625" bestFit="1" customWidth="1"/>
    <col min="14603" max="14603" width="9.6640625" bestFit="1" customWidth="1"/>
    <col min="14853" max="14853" width="10.44140625" customWidth="1"/>
    <col min="14854" max="14854" width="9.88671875" bestFit="1" customWidth="1"/>
    <col min="14856" max="14857" width="13.6640625" bestFit="1" customWidth="1"/>
    <col min="14859" max="14859" width="9.6640625" bestFit="1" customWidth="1"/>
    <col min="15109" max="15109" width="10.44140625" customWidth="1"/>
    <col min="15110" max="15110" width="9.88671875" bestFit="1" customWidth="1"/>
    <col min="15112" max="15113" width="13.6640625" bestFit="1" customWidth="1"/>
    <col min="15115" max="15115" width="9.6640625" bestFit="1" customWidth="1"/>
    <col min="15365" max="15365" width="10.44140625" customWidth="1"/>
    <col min="15366" max="15366" width="9.88671875" bestFit="1" customWidth="1"/>
    <col min="15368" max="15369" width="13.6640625" bestFit="1" customWidth="1"/>
    <col min="15371" max="15371" width="9.6640625" bestFit="1" customWidth="1"/>
    <col min="15621" max="15621" width="10.44140625" customWidth="1"/>
    <col min="15622" max="15622" width="9.88671875" bestFit="1" customWidth="1"/>
    <col min="15624" max="15625" width="13.6640625" bestFit="1" customWidth="1"/>
    <col min="15627" max="15627" width="9.6640625" bestFit="1" customWidth="1"/>
    <col min="15877" max="15877" width="10.44140625" customWidth="1"/>
    <col min="15878" max="15878" width="9.88671875" bestFit="1" customWidth="1"/>
    <col min="15880" max="15881" width="13.6640625" bestFit="1" customWidth="1"/>
    <col min="15883" max="15883" width="9.6640625" bestFit="1" customWidth="1"/>
    <col min="16133" max="16133" width="10.44140625" customWidth="1"/>
    <col min="16134" max="16134" width="9.88671875" bestFit="1" customWidth="1"/>
    <col min="16136" max="16137" width="13.6640625" bestFit="1" customWidth="1"/>
    <col min="16139" max="16139" width="9.6640625" bestFit="1" customWidth="1"/>
  </cols>
  <sheetData>
    <row r="1" spans="1:9" x14ac:dyDescent="0.25">
      <c r="I1" s="347" t="s">
        <v>435</v>
      </c>
    </row>
    <row r="2" spans="1:9" ht="13.8" thickBot="1" x14ac:dyDescent="0.3"/>
    <row r="3" spans="1:9" s="264" customFormat="1" ht="15" thickBot="1" x14ac:dyDescent="0.35">
      <c r="A3" s="541" t="s">
        <v>177</v>
      </c>
      <c r="B3" s="542"/>
      <c r="C3" s="542"/>
      <c r="D3" s="542"/>
      <c r="E3" s="543"/>
      <c r="F3" s="262" t="s">
        <v>302</v>
      </c>
      <c r="G3" s="262" t="s">
        <v>246</v>
      </c>
      <c r="H3" s="263" t="s">
        <v>283</v>
      </c>
      <c r="I3" s="262" t="s">
        <v>303</v>
      </c>
    </row>
    <row r="4" spans="1:9" ht="13.8" thickBot="1" x14ac:dyDescent="0.3">
      <c r="A4" s="544" t="s">
        <v>304</v>
      </c>
      <c r="B4" s="545"/>
      <c r="C4" s="545"/>
      <c r="D4" s="545"/>
      <c r="E4" s="546"/>
      <c r="F4" s="265">
        <v>52000</v>
      </c>
      <c r="G4" s="265">
        <f>F4*5%</f>
        <v>2600</v>
      </c>
      <c r="H4" s="265">
        <f>F4+G4</f>
        <v>54600</v>
      </c>
      <c r="I4" s="265">
        <v>54600</v>
      </c>
    </row>
    <row r="5" spans="1:9" ht="13.8" thickBot="1" x14ac:dyDescent="0.3">
      <c r="A5" s="547" t="s">
        <v>305</v>
      </c>
      <c r="B5" s="548"/>
      <c r="C5" s="548"/>
      <c r="D5" s="548"/>
      <c r="E5" s="549"/>
      <c r="F5" s="265">
        <v>160275</v>
      </c>
      <c r="G5" s="265">
        <f>F5*5%</f>
        <v>8013.75</v>
      </c>
      <c r="H5" s="265">
        <f>F5+G5</f>
        <v>168288.75</v>
      </c>
      <c r="I5" s="265">
        <v>168290</v>
      </c>
    </row>
    <row r="6" spans="1:9" ht="15" thickBot="1" x14ac:dyDescent="0.35">
      <c r="A6" s="550" t="s">
        <v>306</v>
      </c>
      <c r="B6" s="551"/>
      <c r="C6" s="551"/>
      <c r="D6" s="551"/>
      <c r="E6" s="552"/>
      <c r="F6" s="266">
        <f>F4+F5</f>
        <v>212275</v>
      </c>
      <c r="G6" s="266">
        <f t="shared" ref="G6:I6" si="0">G4+G5</f>
        <v>10613.75</v>
      </c>
      <c r="H6" s="266">
        <f t="shared" si="0"/>
        <v>222888.75</v>
      </c>
      <c r="I6" s="266">
        <f t="shared" si="0"/>
        <v>222890</v>
      </c>
    </row>
    <row r="7" spans="1:9" ht="13.8" thickBot="1" x14ac:dyDescent="0.3">
      <c r="A7" s="538" t="s">
        <v>307</v>
      </c>
      <c r="B7" s="539"/>
      <c r="C7" s="539"/>
      <c r="D7" s="539"/>
      <c r="E7" s="540"/>
      <c r="F7" s="267">
        <v>30000</v>
      </c>
      <c r="G7" s="267">
        <f>F7*0.27</f>
        <v>8100.0000000000009</v>
      </c>
      <c r="H7" s="267">
        <f t="shared" ref="H7:H12" si="1">F7+G7</f>
        <v>38100</v>
      </c>
      <c r="I7" s="267">
        <v>38100</v>
      </c>
    </row>
    <row r="8" spans="1:9" ht="13.8" thickBot="1" x14ac:dyDescent="0.3">
      <c r="A8" s="538" t="s">
        <v>308</v>
      </c>
      <c r="B8" s="539"/>
      <c r="C8" s="539"/>
      <c r="D8" s="539"/>
      <c r="E8" s="540"/>
      <c r="F8" s="267">
        <v>30000</v>
      </c>
      <c r="G8" s="267">
        <f>F8*27%</f>
        <v>8100.0000000000009</v>
      </c>
      <c r="H8" s="267">
        <f t="shared" si="1"/>
        <v>38100</v>
      </c>
      <c r="I8" s="267">
        <v>38100</v>
      </c>
    </row>
    <row r="9" spans="1:9" ht="13.8" thickBot="1" x14ac:dyDescent="0.3">
      <c r="A9" s="553" t="s">
        <v>309</v>
      </c>
      <c r="B9" s="554"/>
      <c r="C9" s="554"/>
      <c r="D9" s="554"/>
      <c r="E9" s="555"/>
      <c r="F9" s="267">
        <v>70000</v>
      </c>
      <c r="G9" s="267">
        <f>F9*27%</f>
        <v>18900</v>
      </c>
      <c r="H9" s="267">
        <f t="shared" si="1"/>
        <v>88900</v>
      </c>
      <c r="I9" s="267">
        <v>88900</v>
      </c>
    </row>
    <row r="10" spans="1:9" ht="13.8" thickBot="1" x14ac:dyDescent="0.3">
      <c r="A10" s="553" t="s">
        <v>310</v>
      </c>
      <c r="B10" s="554"/>
      <c r="C10" s="554"/>
      <c r="D10" s="554"/>
      <c r="E10" s="555"/>
      <c r="F10" s="267">
        <v>900000</v>
      </c>
      <c r="G10" s="267">
        <f>F10*27%</f>
        <v>243000.00000000003</v>
      </c>
      <c r="H10" s="267">
        <f t="shared" si="1"/>
        <v>1143000</v>
      </c>
      <c r="I10" s="267">
        <v>1143000</v>
      </c>
    </row>
    <row r="11" spans="1:9" ht="13.8" thickBot="1" x14ac:dyDescent="0.3">
      <c r="A11" s="553" t="s">
        <v>311</v>
      </c>
      <c r="B11" s="554"/>
      <c r="C11" s="554"/>
      <c r="D11" s="554"/>
      <c r="E11" s="555"/>
      <c r="F11" s="267">
        <v>200000</v>
      </c>
      <c r="G11" s="267">
        <f>F11*27%</f>
        <v>54000</v>
      </c>
      <c r="H11" s="267">
        <f t="shared" si="1"/>
        <v>254000</v>
      </c>
      <c r="I11" s="267">
        <v>254000</v>
      </c>
    </row>
    <row r="12" spans="1:9" ht="13.8" thickBot="1" x14ac:dyDescent="0.3">
      <c r="A12" s="553" t="s">
        <v>312</v>
      </c>
      <c r="B12" s="554"/>
      <c r="C12" s="554"/>
      <c r="D12" s="554"/>
      <c r="E12" s="555"/>
      <c r="F12" s="268">
        <v>250000</v>
      </c>
      <c r="G12" s="267">
        <f>F12*27%</f>
        <v>67500</v>
      </c>
      <c r="H12" s="267">
        <f t="shared" si="1"/>
        <v>317500</v>
      </c>
      <c r="I12" s="267">
        <v>317500</v>
      </c>
    </row>
    <row r="13" spans="1:9" s="264" customFormat="1" ht="15" thickBot="1" x14ac:dyDescent="0.35">
      <c r="A13" s="556" t="s">
        <v>313</v>
      </c>
      <c r="B13" s="557"/>
      <c r="C13" s="557"/>
      <c r="D13" s="557"/>
      <c r="E13" s="558"/>
      <c r="F13" s="266">
        <f>F7+F8+F9+F10+F12+F11</f>
        <v>1480000</v>
      </c>
      <c r="G13" s="266">
        <f>G7+G8+G9+G10+G12+G11</f>
        <v>399600</v>
      </c>
      <c r="H13" s="266">
        <f>H7+H8+H9+H10+H12+H11</f>
        <v>1879600</v>
      </c>
      <c r="I13" s="266">
        <f>I7+I8+I9+I10+I12+I11</f>
        <v>1879600</v>
      </c>
    </row>
    <row r="14" spans="1:9" s="264" customFormat="1" ht="15" thickBot="1" x14ac:dyDescent="0.35">
      <c r="A14" s="550" t="s">
        <v>314</v>
      </c>
      <c r="B14" s="551"/>
      <c r="C14" s="551"/>
      <c r="D14" s="551"/>
      <c r="E14" s="552"/>
      <c r="F14" s="266">
        <f>F6+F13</f>
        <v>1692275</v>
      </c>
      <c r="G14" s="266">
        <f>G6+G13</f>
        <v>410213.75</v>
      </c>
      <c r="H14" s="266">
        <f>H6+H13</f>
        <v>2102488.75</v>
      </c>
      <c r="I14" s="266">
        <f>I6+I13</f>
        <v>2102490</v>
      </c>
    </row>
    <row r="15" spans="1:9" ht="13.8" thickBot="1" x14ac:dyDescent="0.3">
      <c r="A15" s="538" t="s">
        <v>315</v>
      </c>
      <c r="B15" s="539"/>
      <c r="C15" s="539"/>
      <c r="D15" s="539"/>
      <c r="E15" s="540"/>
      <c r="F15" s="267">
        <v>60000</v>
      </c>
      <c r="G15" s="267">
        <f>F15*27%</f>
        <v>16200.000000000002</v>
      </c>
      <c r="H15" s="267">
        <f>F15+G15</f>
        <v>76200</v>
      </c>
      <c r="I15" s="267">
        <v>76200</v>
      </c>
    </row>
    <row r="16" spans="1:9" ht="13.8" thickBot="1" x14ac:dyDescent="0.3">
      <c r="A16" s="538" t="s">
        <v>316</v>
      </c>
      <c r="B16" s="539"/>
      <c r="C16" s="539"/>
      <c r="D16" s="539"/>
      <c r="E16" s="540"/>
      <c r="F16" s="267">
        <v>102000</v>
      </c>
      <c r="G16" s="267">
        <f>F16*27%</f>
        <v>27540</v>
      </c>
      <c r="H16" s="267">
        <f>F16+G16</f>
        <v>129540</v>
      </c>
      <c r="I16" s="267">
        <v>129540</v>
      </c>
    </row>
    <row r="17" spans="1:9" ht="13.8" thickBot="1" x14ac:dyDescent="0.3">
      <c r="A17" s="538" t="s">
        <v>317</v>
      </c>
      <c r="B17" s="539"/>
      <c r="C17" s="539"/>
      <c r="D17" s="539"/>
      <c r="E17" s="540"/>
      <c r="F17" s="267">
        <v>105365</v>
      </c>
      <c r="G17" s="267">
        <f>F17*27%</f>
        <v>28448.550000000003</v>
      </c>
      <c r="H17" s="267">
        <f>F17+G17</f>
        <v>133813.54999999999</v>
      </c>
      <c r="I17" s="267">
        <v>133815</v>
      </c>
    </row>
    <row r="18" spans="1:9" ht="13.8" thickBot="1" x14ac:dyDescent="0.3">
      <c r="A18" s="538" t="s">
        <v>318</v>
      </c>
      <c r="B18" s="539"/>
      <c r="C18" s="539"/>
      <c r="D18" s="539"/>
      <c r="E18" s="540"/>
      <c r="F18" s="267">
        <v>72000</v>
      </c>
      <c r="G18" s="267">
        <f>F18*27%</f>
        <v>19440</v>
      </c>
      <c r="H18" s="267">
        <f>F18+G18</f>
        <v>91440</v>
      </c>
      <c r="I18" s="267">
        <v>91440</v>
      </c>
    </row>
    <row r="19" spans="1:9" ht="13.8" thickBot="1" x14ac:dyDescent="0.3">
      <c r="A19" s="538" t="s">
        <v>319</v>
      </c>
      <c r="B19" s="539"/>
      <c r="C19" s="539"/>
      <c r="D19" s="539"/>
      <c r="E19" s="540"/>
      <c r="F19" s="267">
        <v>24000</v>
      </c>
      <c r="G19" s="267">
        <f>F19*5%</f>
        <v>1200</v>
      </c>
      <c r="H19" s="267">
        <f>F19+G19</f>
        <v>25200</v>
      </c>
      <c r="I19" s="267">
        <v>25200</v>
      </c>
    </row>
    <row r="20" spans="1:9" s="264" customFormat="1" ht="15" thickBot="1" x14ac:dyDescent="0.35">
      <c r="A20" s="550" t="s">
        <v>320</v>
      </c>
      <c r="B20" s="551"/>
      <c r="C20" s="551"/>
      <c r="D20" s="551"/>
      <c r="E20" s="552"/>
      <c r="F20" s="266">
        <f>F15+F16+F17+F18+F19</f>
        <v>363365</v>
      </c>
      <c r="G20" s="266">
        <f>G15+G16+G17+G18+G19</f>
        <v>92828.55</v>
      </c>
      <c r="H20" s="266">
        <f>H15+H16+H17+H18+H19</f>
        <v>456193.55</v>
      </c>
      <c r="I20" s="266">
        <f>I15+I16+I17+I18+I19</f>
        <v>456195</v>
      </c>
    </row>
    <row r="21" spans="1:9" ht="15" thickBot="1" x14ac:dyDescent="0.35">
      <c r="A21" s="538" t="s">
        <v>321</v>
      </c>
      <c r="B21" s="539"/>
      <c r="C21" s="539"/>
      <c r="D21" s="539"/>
      <c r="E21" s="540"/>
      <c r="F21" s="267">
        <v>250000</v>
      </c>
      <c r="G21" s="267">
        <f>F21*27%</f>
        <v>67500</v>
      </c>
      <c r="H21" s="267">
        <f>F21+G21</f>
        <v>317500</v>
      </c>
      <c r="I21" s="266">
        <v>317500</v>
      </c>
    </row>
    <row r="22" spans="1:9" s="264" customFormat="1" ht="15" thickBot="1" x14ac:dyDescent="0.35">
      <c r="A22" s="550" t="s">
        <v>322</v>
      </c>
      <c r="B22" s="551"/>
      <c r="C22" s="551"/>
      <c r="D22" s="551"/>
      <c r="E22" s="552"/>
      <c r="F22" s="266">
        <f>F21</f>
        <v>250000</v>
      </c>
      <c r="G22" s="266">
        <f>G21</f>
        <v>67500</v>
      </c>
      <c r="H22" s="266">
        <f>H21</f>
        <v>317500</v>
      </c>
      <c r="I22" s="266">
        <f>I21</f>
        <v>317500</v>
      </c>
    </row>
    <row r="23" spans="1:9" s="264" customFormat="1" ht="15" thickBot="1" x14ac:dyDescent="0.35">
      <c r="A23" s="550" t="s">
        <v>323</v>
      </c>
      <c r="B23" s="551"/>
      <c r="C23" s="551"/>
      <c r="D23" s="551"/>
      <c r="E23" s="552"/>
      <c r="F23" s="266">
        <f>F20+F22</f>
        <v>613365</v>
      </c>
      <c r="G23" s="266">
        <f>G20+G22</f>
        <v>160328.54999999999</v>
      </c>
      <c r="H23" s="266">
        <f>H20+H22</f>
        <v>773693.55</v>
      </c>
      <c r="I23" s="266">
        <f>I20+I22</f>
        <v>773695</v>
      </c>
    </row>
    <row r="24" spans="1:9" s="269" customFormat="1" ht="13.8" thickBot="1" x14ac:dyDescent="0.3">
      <c r="A24" s="559" t="s">
        <v>324</v>
      </c>
      <c r="B24" s="560"/>
      <c r="C24" s="560"/>
      <c r="D24" s="560"/>
      <c r="E24" s="561"/>
      <c r="F24" s="265">
        <v>1750000</v>
      </c>
      <c r="G24" s="265">
        <f>F24*27%</f>
        <v>472500.00000000006</v>
      </c>
      <c r="H24" s="265">
        <f t="shared" ref="H24:H32" si="2">F24+G24</f>
        <v>2222500</v>
      </c>
      <c r="I24" s="265">
        <v>2222500</v>
      </c>
    </row>
    <row r="25" spans="1:9" s="269" customFormat="1" ht="13.8" thickBot="1" x14ac:dyDescent="0.3">
      <c r="A25" s="559" t="s">
        <v>325</v>
      </c>
      <c r="B25" s="560"/>
      <c r="C25" s="560"/>
      <c r="D25" s="560"/>
      <c r="E25" s="561"/>
      <c r="F25" s="265">
        <v>2000000</v>
      </c>
      <c r="G25" s="265">
        <v>340000</v>
      </c>
      <c r="H25" s="265">
        <f t="shared" si="2"/>
        <v>2340000</v>
      </c>
      <c r="I25" s="265">
        <v>2340000</v>
      </c>
    </row>
    <row r="26" spans="1:9" s="269" customFormat="1" ht="13.8" thickBot="1" x14ac:dyDescent="0.3">
      <c r="A26" s="559" t="s">
        <v>326</v>
      </c>
      <c r="B26" s="560"/>
      <c r="C26" s="560"/>
      <c r="D26" s="560"/>
      <c r="E26" s="561"/>
      <c r="F26" s="265">
        <v>40000</v>
      </c>
      <c r="G26" s="265">
        <f>F26*27%</f>
        <v>10800</v>
      </c>
      <c r="H26" s="265">
        <f t="shared" si="2"/>
        <v>50800</v>
      </c>
      <c r="I26" s="265">
        <v>50800</v>
      </c>
    </row>
    <row r="27" spans="1:9" ht="13.8" thickBot="1" x14ac:dyDescent="0.3">
      <c r="A27" s="553" t="s">
        <v>327</v>
      </c>
      <c r="B27" s="554"/>
      <c r="C27" s="554"/>
      <c r="D27" s="554"/>
      <c r="E27" s="555"/>
      <c r="F27" s="267">
        <v>2000000</v>
      </c>
      <c r="G27" s="267">
        <f>F27*27%</f>
        <v>540000</v>
      </c>
      <c r="H27" s="267">
        <f t="shared" si="2"/>
        <v>2540000</v>
      </c>
      <c r="I27" s="267">
        <v>2540000</v>
      </c>
    </row>
    <row r="28" spans="1:9" ht="13.8" thickBot="1" x14ac:dyDescent="0.3">
      <c r="A28" s="547" t="s">
        <v>328</v>
      </c>
      <c r="B28" s="562"/>
      <c r="C28" s="562"/>
      <c r="D28" s="562"/>
      <c r="E28" s="563"/>
      <c r="F28" s="267">
        <v>1900000</v>
      </c>
      <c r="G28" s="267">
        <f>F28*27%</f>
        <v>513000.00000000006</v>
      </c>
      <c r="H28" s="267">
        <f t="shared" si="2"/>
        <v>2413000</v>
      </c>
      <c r="I28" s="267">
        <v>2413000</v>
      </c>
    </row>
    <row r="29" spans="1:9" ht="13.8" thickBot="1" x14ac:dyDescent="0.3">
      <c r="A29" s="553" t="s">
        <v>329</v>
      </c>
      <c r="B29" s="554"/>
      <c r="C29" s="554"/>
      <c r="D29" s="554"/>
      <c r="E29" s="555"/>
      <c r="F29" s="267">
        <v>60000</v>
      </c>
      <c r="G29" s="267">
        <v>0</v>
      </c>
      <c r="H29" s="267">
        <f t="shared" si="2"/>
        <v>60000</v>
      </c>
      <c r="I29" s="267">
        <v>60000</v>
      </c>
    </row>
    <row r="30" spans="1:9" s="269" customFormat="1" ht="13.8" thickBot="1" x14ac:dyDescent="0.3">
      <c r="A30" s="547" t="s">
        <v>330</v>
      </c>
      <c r="B30" s="548"/>
      <c r="C30" s="548"/>
      <c r="D30" s="548"/>
      <c r="E30" s="549"/>
      <c r="F30" s="265">
        <v>2100000</v>
      </c>
      <c r="G30" s="265">
        <f>F30*27%</f>
        <v>567000</v>
      </c>
      <c r="H30" s="265">
        <f t="shared" si="2"/>
        <v>2667000</v>
      </c>
      <c r="I30" s="265">
        <v>2667000</v>
      </c>
    </row>
    <row r="31" spans="1:9" s="269" customFormat="1" ht="14.4" thickBot="1" x14ac:dyDescent="0.35">
      <c r="A31" s="564" t="s">
        <v>358</v>
      </c>
      <c r="B31" s="548"/>
      <c r="C31" s="548"/>
      <c r="D31" s="548"/>
      <c r="E31" s="549"/>
      <c r="F31" s="265">
        <v>1055118</v>
      </c>
      <c r="G31" s="265">
        <f>F31*27%</f>
        <v>284881.86000000004</v>
      </c>
      <c r="H31" s="265">
        <f t="shared" si="2"/>
        <v>1339999.8600000001</v>
      </c>
      <c r="I31" s="265">
        <v>1340000</v>
      </c>
    </row>
    <row r="32" spans="1:9" s="269" customFormat="1" ht="13.8" thickBot="1" x14ac:dyDescent="0.3">
      <c r="A32" s="565" t="s">
        <v>359</v>
      </c>
      <c r="B32" s="548"/>
      <c r="C32" s="548"/>
      <c r="D32" s="548"/>
      <c r="E32" s="549"/>
      <c r="F32" s="265">
        <v>905512</v>
      </c>
      <c r="G32" s="265">
        <f>F32*27%</f>
        <v>244488.24000000002</v>
      </c>
      <c r="H32" s="265">
        <f t="shared" si="2"/>
        <v>1150000.24</v>
      </c>
      <c r="I32" s="265">
        <v>1150000</v>
      </c>
    </row>
    <row r="33" spans="1:9" s="264" customFormat="1" ht="15" thickBot="1" x14ac:dyDescent="0.35">
      <c r="A33" s="541" t="s">
        <v>331</v>
      </c>
      <c r="B33" s="542"/>
      <c r="C33" s="542"/>
      <c r="D33" s="542"/>
      <c r="E33" s="543"/>
      <c r="F33" s="266">
        <f>F30+F29+F31+F32</f>
        <v>4120630</v>
      </c>
      <c r="G33" s="266">
        <f t="shared" ref="G33:I33" si="3">G30+G29+G31+G32</f>
        <v>1096370.1000000001</v>
      </c>
      <c r="H33" s="266">
        <f t="shared" si="3"/>
        <v>5217000.1000000006</v>
      </c>
      <c r="I33" s="266">
        <f t="shared" si="3"/>
        <v>5217000</v>
      </c>
    </row>
    <row r="34" spans="1:9" s="264" customFormat="1" ht="15" thickBot="1" x14ac:dyDescent="0.35">
      <c r="A34" s="541" t="s">
        <v>332</v>
      </c>
      <c r="B34" s="542"/>
      <c r="C34" s="542"/>
      <c r="D34" s="542"/>
      <c r="E34" s="543"/>
      <c r="F34" s="266">
        <f>F24+F25+F26+F27+F28+F29+F30+F31+F32</f>
        <v>11810630</v>
      </c>
      <c r="G34" s="266">
        <f t="shared" ref="G34:I34" si="4">G24+G25+G26+G27+G28+G29+G30+G31+G32</f>
        <v>2972670.1</v>
      </c>
      <c r="H34" s="266">
        <f t="shared" si="4"/>
        <v>14783300.1</v>
      </c>
      <c r="I34" s="266">
        <f t="shared" si="4"/>
        <v>14783300</v>
      </c>
    </row>
    <row r="35" spans="1:9" ht="13.8" thickBot="1" x14ac:dyDescent="0.3">
      <c r="A35" s="553" t="s">
        <v>333</v>
      </c>
      <c r="B35" s="554"/>
      <c r="C35" s="554"/>
      <c r="D35" s="554"/>
      <c r="E35" s="555"/>
      <c r="F35" s="267">
        <v>50000</v>
      </c>
      <c r="G35" s="267">
        <v>0</v>
      </c>
      <c r="H35" s="265">
        <f>F35+G35</f>
        <v>50000</v>
      </c>
      <c r="I35" s="267">
        <v>50000</v>
      </c>
    </row>
    <row r="36" spans="1:9" ht="13.8" thickBot="1" x14ac:dyDescent="0.3">
      <c r="A36" s="569" t="s">
        <v>360</v>
      </c>
      <c r="B36" s="554"/>
      <c r="C36" s="554"/>
      <c r="D36" s="554"/>
      <c r="E36" s="554"/>
      <c r="F36" s="267">
        <v>104000</v>
      </c>
      <c r="G36" s="267">
        <f>F36*27%</f>
        <v>28080.000000000004</v>
      </c>
      <c r="H36" s="265">
        <f>F36+G36</f>
        <v>132080</v>
      </c>
      <c r="I36" s="267">
        <v>132080</v>
      </c>
    </row>
    <row r="37" spans="1:9" ht="13.8" thickBot="1" x14ac:dyDescent="0.3">
      <c r="A37" s="565" t="s">
        <v>357</v>
      </c>
      <c r="B37" s="548"/>
      <c r="C37" s="548"/>
      <c r="D37" s="548"/>
      <c r="E37" s="549"/>
      <c r="F37" s="265">
        <v>220000</v>
      </c>
      <c r="G37" s="267">
        <f>F37*27%</f>
        <v>59400.000000000007</v>
      </c>
      <c r="H37" s="265">
        <f>F37+G37</f>
        <v>279400</v>
      </c>
      <c r="I37" s="265">
        <v>279400</v>
      </c>
    </row>
    <row r="38" spans="1:9" s="275" customFormat="1" ht="13.8" thickBot="1" x14ac:dyDescent="0.3">
      <c r="A38" s="566" t="s">
        <v>334</v>
      </c>
      <c r="B38" s="567"/>
      <c r="C38" s="567"/>
      <c r="D38" s="567"/>
      <c r="E38" s="568"/>
      <c r="F38" s="274">
        <f>F36+F37</f>
        <v>324000</v>
      </c>
      <c r="G38" s="274">
        <f>F38*27%</f>
        <v>87480</v>
      </c>
      <c r="H38" s="274">
        <f>F38+G38</f>
        <v>411480</v>
      </c>
      <c r="I38" s="274">
        <v>411480</v>
      </c>
    </row>
    <row r="39" spans="1:9" s="264" customFormat="1" ht="15" thickBot="1" x14ac:dyDescent="0.35">
      <c r="A39" s="541" t="s">
        <v>335</v>
      </c>
      <c r="B39" s="542"/>
      <c r="C39" s="542"/>
      <c r="D39" s="542"/>
      <c r="E39" s="543"/>
      <c r="F39" s="266">
        <f>F35+F38</f>
        <v>374000</v>
      </c>
      <c r="G39" s="266">
        <f t="shared" ref="G39:I39" si="5">G35+G38</f>
        <v>87480</v>
      </c>
      <c r="H39" s="266">
        <f t="shared" si="5"/>
        <v>461480</v>
      </c>
      <c r="I39" s="266">
        <f t="shared" si="5"/>
        <v>461480</v>
      </c>
    </row>
    <row r="40" spans="1:9" ht="13.8" thickBot="1" x14ac:dyDescent="0.3">
      <c r="A40" s="553" t="s">
        <v>336</v>
      </c>
      <c r="B40" s="554"/>
      <c r="C40" s="554"/>
      <c r="D40" s="554"/>
      <c r="E40" s="555"/>
      <c r="F40" s="267">
        <v>0</v>
      </c>
      <c r="G40" s="267">
        <f>G39+G34+G23+G14+G41</f>
        <v>3646892.4</v>
      </c>
      <c r="H40" s="267">
        <f>G40</f>
        <v>3646892.4</v>
      </c>
      <c r="I40" s="267">
        <v>3646895</v>
      </c>
    </row>
    <row r="41" spans="1:9" ht="13.8" thickBot="1" x14ac:dyDescent="0.3">
      <c r="A41" s="553" t="s">
        <v>337</v>
      </c>
      <c r="B41" s="554"/>
      <c r="C41" s="554"/>
      <c r="D41" s="554"/>
      <c r="E41" s="555"/>
      <c r="F41" s="267">
        <v>60000</v>
      </c>
      <c r="G41" s="267">
        <f>F41*27%</f>
        <v>16200.000000000002</v>
      </c>
      <c r="H41" s="267">
        <v>76200</v>
      </c>
      <c r="I41" s="267">
        <v>76200</v>
      </c>
    </row>
    <row r="42" spans="1:9" s="264" customFormat="1" ht="15" thickBot="1" x14ac:dyDescent="0.35">
      <c r="A42" s="541" t="s">
        <v>338</v>
      </c>
      <c r="B42" s="542"/>
      <c r="C42" s="542"/>
      <c r="D42" s="542"/>
      <c r="E42" s="543"/>
      <c r="F42" s="266">
        <f>F40+F41</f>
        <v>60000</v>
      </c>
      <c r="G42" s="266">
        <f>G40+G41-G41</f>
        <v>3646892.4</v>
      </c>
      <c r="H42" s="266">
        <f>H40+H41-16200</f>
        <v>3706892.4</v>
      </c>
      <c r="I42" s="266">
        <v>3706895</v>
      </c>
    </row>
    <row r="43" spans="1:9" s="264" customFormat="1" ht="15" thickBot="1" x14ac:dyDescent="0.35">
      <c r="A43" s="541" t="s">
        <v>339</v>
      </c>
      <c r="B43" s="542"/>
      <c r="C43" s="542"/>
      <c r="D43" s="542"/>
      <c r="E43" s="543"/>
      <c r="F43" s="266">
        <f>F42+F39+F34+F23+F14</f>
        <v>14550270</v>
      </c>
      <c r="G43" s="266">
        <f>G42</f>
        <v>3646892.4</v>
      </c>
      <c r="H43" s="266">
        <f>F43+G43</f>
        <v>18197162.399999999</v>
      </c>
      <c r="I43" s="266">
        <v>18197165</v>
      </c>
    </row>
    <row r="44" spans="1:9" ht="13.8" thickBot="1" x14ac:dyDescent="0.3">
      <c r="A44" s="553"/>
      <c r="B44" s="554"/>
      <c r="C44" s="554"/>
      <c r="D44" s="554"/>
      <c r="E44" s="555"/>
      <c r="F44" s="267"/>
      <c r="G44" s="267"/>
      <c r="H44" s="267"/>
      <c r="I44" s="267"/>
    </row>
    <row r="45" spans="1:9" ht="13.8" thickBot="1" x14ac:dyDescent="0.3">
      <c r="A45" s="553"/>
      <c r="B45" s="554"/>
      <c r="C45" s="554"/>
      <c r="D45" s="554"/>
      <c r="E45" s="555"/>
      <c r="F45" s="267"/>
      <c r="G45" s="267"/>
      <c r="H45" s="267"/>
      <c r="I45" s="267"/>
    </row>
    <row r="46" spans="1:9" ht="13.8" thickBot="1" x14ac:dyDescent="0.3">
      <c r="A46" s="553"/>
      <c r="B46" s="554"/>
      <c r="C46" s="554"/>
      <c r="D46" s="554"/>
      <c r="E46" s="555"/>
      <c r="F46" s="267"/>
      <c r="G46" s="267"/>
      <c r="H46" s="267"/>
      <c r="I46" s="267"/>
    </row>
    <row r="47" spans="1:9" ht="13.8" thickBot="1" x14ac:dyDescent="0.3">
      <c r="A47" s="553"/>
      <c r="B47" s="554"/>
      <c r="C47" s="554"/>
      <c r="D47" s="554"/>
      <c r="E47" s="555"/>
      <c r="F47" s="267"/>
      <c r="G47" s="267"/>
      <c r="H47" s="267"/>
      <c r="I47" s="267"/>
    </row>
    <row r="48" spans="1:9" ht="13.8" thickBot="1" x14ac:dyDescent="0.3">
      <c r="A48" s="553"/>
      <c r="B48" s="554"/>
      <c r="C48" s="554"/>
      <c r="D48" s="554"/>
      <c r="E48" s="555"/>
      <c r="F48" s="267"/>
      <c r="G48" s="267"/>
      <c r="H48" s="267"/>
      <c r="I48" s="267"/>
    </row>
  </sheetData>
  <mergeCells count="46">
    <mergeCell ref="A48:E48"/>
    <mergeCell ref="A35:E35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37:E37"/>
    <mergeCell ref="A36:E36"/>
    <mergeCell ref="A19:E19"/>
    <mergeCell ref="A34:E34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3:E33"/>
    <mergeCell ref="A31:E31"/>
    <mergeCell ref="A32:E32"/>
    <mergeCell ref="A20:E20"/>
    <mergeCell ref="A14:E14"/>
    <mergeCell ref="A15:E15"/>
    <mergeCell ref="A16:E16"/>
    <mergeCell ref="A17:E17"/>
    <mergeCell ref="A18:E18"/>
    <mergeCell ref="A9:E9"/>
    <mergeCell ref="A10:E10"/>
    <mergeCell ref="A11:E11"/>
    <mergeCell ref="A12:E12"/>
    <mergeCell ref="A13:E13"/>
    <mergeCell ref="A8:E8"/>
    <mergeCell ref="A3:E3"/>
    <mergeCell ref="A4:E4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headerFooter>
    <oddHeader>&amp;C&amp;"Arial CE,Félkövér"SZENTGYÖRGYVÁR KÖZSÉG ÖNKORMÁNYZTA 2018. ÉVI DOLOGI KIADÁSAINAK RÉSZLETEZÉSE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I2" sqref="I2"/>
    </sheetView>
  </sheetViews>
  <sheetFormatPr defaultRowHeight="13.2" x14ac:dyDescent="0.25"/>
  <cols>
    <col min="6" max="6" width="11.33203125" bestFit="1" customWidth="1"/>
    <col min="8" max="8" width="13.88671875" bestFit="1" customWidth="1"/>
    <col min="9" max="9" width="11.33203125" bestFit="1" customWidth="1"/>
    <col min="262" max="262" width="11.33203125" bestFit="1" customWidth="1"/>
    <col min="264" max="264" width="13.88671875" bestFit="1" customWidth="1"/>
    <col min="265" max="265" width="11.33203125" bestFit="1" customWidth="1"/>
    <col min="518" max="518" width="11.33203125" bestFit="1" customWidth="1"/>
    <col min="520" max="520" width="13.88671875" bestFit="1" customWidth="1"/>
    <col min="521" max="521" width="11.33203125" bestFit="1" customWidth="1"/>
    <col min="774" max="774" width="11.33203125" bestFit="1" customWidth="1"/>
    <col min="776" max="776" width="13.88671875" bestFit="1" customWidth="1"/>
    <col min="777" max="777" width="11.33203125" bestFit="1" customWidth="1"/>
    <col min="1030" max="1030" width="11.33203125" bestFit="1" customWidth="1"/>
    <col min="1032" max="1032" width="13.88671875" bestFit="1" customWidth="1"/>
    <col min="1033" max="1033" width="11.33203125" bestFit="1" customWidth="1"/>
    <col min="1286" max="1286" width="11.33203125" bestFit="1" customWidth="1"/>
    <col min="1288" max="1288" width="13.88671875" bestFit="1" customWidth="1"/>
    <col min="1289" max="1289" width="11.33203125" bestFit="1" customWidth="1"/>
    <col min="1542" max="1542" width="11.33203125" bestFit="1" customWidth="1"/>
    <col min="1544" max="1544" width="13.88671875" bestFit="1" customWidth="1"/>
    <col min="1545" max="1545" width="11.33203125" bestFit="1" customWidth="1"/>
    <col min="1798" max="1798" width="11.33203125" bestFit="1" customWidth="1"/>
    <col min="1800" max="1800" width="13.88671875" bestFit="1" customWidth="1"/>
    <col min="1801" max="1801" width="11.33203125" bestFit="1" customWidth="1"/>
    <col min="2054" max="2054" width="11.33203125" bestFit="1" customWidth="1"/>
    <col min="2056" max="2056" width="13.88671875" bestFit="1" customWidth="1"/>
    <col min="2057" max="2057" width="11.33203125" bestFit="1" customWidth="1"/>
    <col min="2310" max="2310" width="11.33203125" bestFit="1" customWidth="1"/>
    <col min="2312" max="2312" width="13.88671875" bestFit="1" customWidth="1"/>
    <col min="2313" max="2313" width="11.33203125" bestFit="1" customWidth="1"/>
    <col min="2566" max="2566" width="11.33203125" bestFit="1" customWidth="1"/>
    <col min="2568" max="2568" width="13.88671875" bestFit="1" customWidth="1"/>
    <col min="2569" max="2569" width="11.33203125" bestFit="1" customWidth="1"/>
    <col min="2822" max="2822" width="11.33203125" bestFit="1" customWidth="1"/>
    <col min="2824" max="2824" width="13.88671875" bestFit="1" customWidth="1"/>
    <col min="2825" max="2825" width="11.33203125" bestFit="1" customWidth="1"/>
    <col min="3078" max="3078" width="11.33203125" bestFit="1" customWidth="1"/>
    <col min="3080" max="3080" width="13.88671875" bestFit="1" customWidth="1"/>
    <col min="3081" max="3081" width="11.33203125" bestFit="1" customWidth="1"/>
    <col min="3334" max="3334" width="11.33203125" bestFit="1" customWidth="1"/>
    <col min="3336" max="3336" width="13.88671875" bestFit="1" customWidth="1"/>
    <col min="3337" max="3337" width="11.33203125" bestFit="1" customWidth="1"/>
    <col min="3590" max="3590" width="11.33203125" bestFit="1" customWidth="1"/>
    <col min="3592" max="3592" width="13.88671875" bestFit="1" customWidth="1"/>
    <col min="3593" max="3593" width="11.33203125" bestFit="1" customWidth="1"/>
    <col min="3846" max="3846" width="11.33203125" bestFit="1" customWidth="1"/>
    <col min="3848" max="3848" width="13.88671875" bestFit="1" customWidth="1"/>
    <col min="3849" max="3849" width="11.33203125" bestFit="1" customWidth="1"/>
    <col min="4102" max="4102" width="11.33203125" bestFit="1" customWidth="1"/>
    <col min="4104" max="4104" width="13.88671875" bestFit="1" customWidth="1"/>
    <col min="4105" max="4105" width="11.33203125" bestFit="1" customWidth="1"/>
    <col min="4358" max="4358" width="11.33203125" bestFit="1" customWidth="1"/>
    <col min="4360" max="4360" width="13.88671875" bestFit="1" customWidth="1"/>
    <col min="4361" max="4361" width="11.33203125" bestFit="1" customWidth="1"/>
    <col min="4614" max="4614" width="11.33203125" bestFit="1" customWidth="1"/>
    <col min="4616" max="4616" width="13.88671875" bestFit="1" customWidth="1"/>
    <col min="4617" max="4617" width="11.33203125" bestFit="1" customWidth="1"/>
    <col min="4870" max="4870" width="11.33203125" bestFit="1" customWidth="1"/>
    <col min="4872" max="4872" width="13.88671875" bestFit="1" customWidth="1"/>
    <col min="4873" max="4873" width="11.33203125" bestFit="1" customWidth="1"/>
    <col min="5126" max="5126" width="11.33203125" bestFit="1" customWidth="1"/>
    <col min="5128" max="5128" width="13.88671875" bestFit="1" customWidth="1"/>
    <col min="5129" max="5129" width="11.33203125" bestFit="1" customWidth="1"/>
    <col min="5382" max="5382" width="11.33203125" bestFit="1" customWidth="1"/>
    <col min="5384" max="5384" width="13.88671875" bestFit="1" customWidth="1"/>
    <col min="5385" max="5385" width="11.33203125" bestFit="1" customWidth="1"/>
    <col min="5638" max="5638" width="11.33203125" bestFit="1" customWidth="1"/>
    <col min="5640" max="5640" width="13.88671875" bestFit="1" customWidth="1"/>
    <col min="5641" max="5641" width="11.33203125" bestFit="1" customWidth="1"/>
    <col min="5894" max="5894" width="11.33203125" bestFit="1" customWidth="1"/>
    <col min="5896" max="5896" width="13.88671875" bestFit="1" customWidth="1"/>
    <col min="5897" max="5897" width="11.33203125" bestFit="1" customWidth="1"/>
    <col min="6150" max="6150" width="11.33203125" bestFit="1" customWidth="1"/>
    <col min="6152" max="6152" width="13.88671875" bestFit="1" customWidth="1"/>
    <col min="6153" max="6153" width="11.33203125" bestFit="1" customWidth="1"/>
    <col min="6406" max="6406" width="11.33203125" bestFit="1" customWidth="1"/>
    <col min="6408" max="6408" width="13.88671875" bestFit="1" customWidth="1"/>
    <col min="6409" max="6409" width="11.33203125" bestFit="1" customWidth="1"/>
    <col min="6662" max="6662" width="11.33203125" bestFit="1" customWidth="1"/>
    <col min="6664" max="6664" width="13.88671875" bestFit="1" customWidth="1"/>
    <col min="6665" max="6665" width="11.33203125" bestFit="1" customWidth="1"/>
    <col min="6918" max="6918" width="11.33203125" bestFit="1" customWidth="1"/>
    <col min="6920" max="6920" width="13.88671875" bestFit="1" customWidth="1"/>
    <col min="6921" max="6921" width="11.33203125" bestFit="1" customWidth="1"/>
    <col min="7174" max="7174" width="11.33203125" bestFit="1" customWidth="1"/>
    <col min="7176" max="7176" width="13.88671875" bestFit="1" customWidth="1"/>
    <col min="7177" max="7177" width="11.33203125" bestFit="1" customWidth="1"/>
    <col min="7430" max="7430" width="11.33203125" bestFit="1" customWidth="1"/>
    <col min="7432" max="7432" width="13.88671875" bestFit="1" customWidth="1"/>
    <col min="7433" max="7433" width="11.33203125" bestFit="1" customWidth="1"/>
    <col min="7686" max="7686" width="11.33203125" bestFit="1" customWidth="1"/>
    <col min="7688" max="7688" width="13.88671875" bestFit="1" customWidth="1"/>
    <col min="7689" max="7689" width="11.33203125" bestFit="1" customWidth="1"/>
    <col min="7942" max="7942" width="11.33203125" bestFit="1" customWidth="1"/>
    <col min="7944" max="7944" width="13.88671875" bestFit="1" customWidth="1"/>
    <col min="7945" max="7945" width="11.33203125" bestFit="1" customWidth="1"/>
    <col min="8198" max="8198" width="11.33203125" bestFit="1" customWidth="1"/>
    <col min="8200" max="8200" width="13.88671875" bestFit="1" customWidth="1"/>
    <col min="8201" max="8201" width="11.33203125" bestFit="1" customWidth="1"/>
    <col min="8454" max="8454" width="11.33203125" bestFit="1" customWidth="1"/>
    <col min="8456" max="8456" width="13.88671875" bestFit="1" customWidth="1"/>
    <col min="8457" max="8457" width="11.33203125" bestFit="1" customWidth="1"/>
    <col min="8710" max="8710" width="11.33203125" bestFit="1" customWidth="1"/>
    <col min="8712" max="8712" width="13.88671875" bestFit="1" customWidth="1"/>
    <col min="8713" max="8713" width="11.33203125" bestFit="1" customWidth="1"/>
    <col min="8966" max="8966" width="11.33203125" bestFit="1" customWidth="1"/>
    <col min="8968" max="8968" width="13.88671875" bestFit="1" customWidth="1"/>
    <col min="8969" max="8969" width="11.33203125" bestFit="1" customWidth="1"/>
    <col min="9222" max="9222" width="11.33203125" bestFit="1" customWidth="1"/>
    <col min="9224" max="9224" width="13.88671875" bestFit="1" customWidth="1"/>
    <col min="9225" max="9225" width="11.33203125" bestFit="1" customWidth="1"/>
    <col min="9478" max="9478" width="11.33203125" bestFit="1" customWidth="1"/>
    <col min="9480" max="9480" width="13.88671875" bestFit="1" customWidth="1"/>
    <col min="9481" max="9481" width="11.33203125" bestFit="1" customWidth="1"/>
    <col min="9734" max="9734" width="11.33203125" bestFit="1" customWidth="1"/>
    <col min="9736" max="9736" width="13.88671875" bestFit="1" customWidth="1"/>
    <col min="9737" max="9737" width="11.33203125" bestFit="1" customWidth="1"/>
    <col min="9990" max="9990" width="11.33203125" bestFit="1" customWidth="1"/>
    <col min="9992" max="9992" width="13.88671875" bestFit="1" customWidth="1"/>
    <col min="9993" max="9993" width="11.33203125" bestFit="1" customWidth="1"/>
    <col min="10246" max="10246" width="11.33203125" bestFit="1" customWidth="1"/>
    <col min="10248" max="10248" width="13.88671875" bestFit="1" customWidth="1"/>
    <col min="10249" max="10249" width="11.33203125" bestFit="1" customWidth="1"/>
    <col min="10502" max="10502" width="11.33203125" bestFit="1" customWidth="1"/>
    <col min="10504" max="10504" width="13.88671875" bestFit="1" customWidth="1"/>
    <col min="10505" max="10505" width="11.33203125" bestFit="1" customWidth="1"/>
    <col min="10758" max="10758" width="11.33203125" bestFit="1" customWidth="1"/>
    <col min="10760" max="10760" width="13.88671875" bestFit="1" customWidth="1"/>
    <col min="10761" max="10761" width="11.33203125" bestFit="1" customWidth="1"/>
    <col min="11014" max="11014" width="11.33203125" bestFit="1" customWidth="1"/>
    <col min="11016" max="11016" width="13.88671875" bestFit="1" customWidth="1"/>
    <col min="11017" max="11017" width="11.33203125" bestFit="1" customWidth="1"/>
    <col min="11270" max="11270" width="11.33203125" bestFit="1" customWidth="1"/>
    <col min="11272" max="11272" width="13.88671875" bestFit="1" customWidth="1"/>
    <col min="11273" max="11273" width="11.33203125" bestFit="1" customWidth="1"/>
    <col min="11526" max="11526" width="11.33203125" bestFit="1" customWidth="1"/>
    <col min="11528" max="11528" width="13.88671875" bestFit="1" customWidth="1"/>
    <col min="11529" max="11529" width="11.33203125" bestFit="1" customWidth="1"/>
    <col min="11782" max="11782" width="11.33203125" bestFit="1" customWidth="1"/>
    <col min="11784" max="11784" width="13.88671875" bestFit="1" customWidth="1"/>
    <col min="11785" max="11785" width="11.33203125" bestFit="1" customWidth="1"/>
    <col min="12038" max="12038" width="11.33203125" bestFit="1" customWidth="1"/>
    <col min="12040" max="12040" width="13.88671875" bestFit="1" customWidth="1"/>
    <col min="12041" max="12041" width="11.33203125" bestFit="1" customWidth="1"/>
    <col min="12294" max="12294" width="11.33203125" bestFit="1" customWidth="1"/>
    <col min="12296" max="12296" width="13.88671875" bestFit="1" customWidth="1"/>
    <col min="12297" max="12297" width="11.33203125" bestFit="1" customWidth="1"/>
    <col min="12550" max="12550" width="11.33203125" bestFit="1" customWidth="1"/>
    <col min="12552" max="12552" width="13.88671875" bestFit="1" customWidth="1"/>
    <col min="12553" max="12553" width="11.33203125" bestFit="1" customWidth="1"/>
    <col min="12806" max="12806" width="11.33203125" bestFit="1" customWidth="1"/>
    <col min="12808" max="12808" width="13.88671875" bestFit="1" customWidth="1"/>
    <col min="12809" max="12809" width="11.33203125" bestFit="1" customWidth="1"/>
    <col min="13062" max="13062" width="11.33203125" bestFit="1" customWidth="1"/>
    <col min="13064" max="13064" width="13.88671875" bestFit="1" customWidth="1"/>
    <col min="13065" max="13065" width="11.33203125" bestFit="1" customWidth="1"/>
    <col min="13318" max="13318" width="11.33203125" bestFit="1" customWidth="1"/>
    <col min="13320" max="13320" width="13.88671875" bestFit="1" customWidth="1"/>
    <col min="13321" max="13321" width="11.33203125" bestFit="1" customWidth="1"/>
    <col min="13574" max="13574" width="11.33203125" bestFit="1" customWidth="1"/>
    <col min="13576" max="13576" width="13.88671875" bestFit="1" customWidth="1"/>
    <col min="13577" max="13577" width="11.33203125" bestFit="1" customWidth="1"/>
    <col min="13830" max="13830" width="11.33203125" bestFit="1" customWidth="1"/>
    <col min="13832" max="13832" width="13.88671875" bestFit="1" customWidth="1"/>
    <col min="13833" max="13833" width="11.33203125" bestFit="1" customWidth="1"/>
    <col min="14086" max="14086" width="11.33203125" bestFit="1" customWidth="1"/>
    <col min="14088" max="14088" width="13.88671875" bestFit="1" customWidth="1"/>
    <col min="14089" max="14089" width="11.33203125" bestFit="1" customWidth="1"/>
    <col min="14342" max="14342" width="11.33203125" bestFit="1" customWidth="1"/>
    <col min="14344" max="14344" width="13.88671875" bestFit="1" customWidth="1"/>
    <col min="14345" max="14345" width="11.33203125" bestFit="1" customWidth="1"/>
    <col min="14598" max="14598" width="11.33203125" bestFit="1" customWidth="1"/>
    <col min="14600" max="14600" width="13.88671875" bestFit="1" customWidth="1"/>
    <col min="14601" max="14601" width="11.33203125" bestFit="1" customWidth="1"/>
    <col min="14854" max="14854" width="11.33203125" bestFit="1" customWidth="1"/>
    <col min="14856" max="14856" width="13.88671875" bestFit="1" customWidth="1"/>
    <col min="14857" max="14857" width="11.33203125" bestFit="1" customWidth="1"/>
    <col min="15110" max="15110" width="11.33203125" bestFit="1" customWidth="1"/>
    <col min="15112" max="15112" width="13.88671875" bestFit="1" customWidth="1"/>
    <col min="15113" max="15113" width="11.33203125" bestFit="1" customWidth="1"/>
    <col min="15366" max="15366" width="11.33203125" bestFit="1" customWidth="1"/>
    <col min="15368" max="15368" width="13.88671875" bestFit="1" customWidth="1"/>
    <col min="15369" max="15369" width="11.33203125" bestFit="1" customWidth="1"/>
    <col min="15622" max="15622" width="11.33203125" bestFit="1" customWidth="1"/>
    <col min="15624" max="15624" width="13.88671875" bestFit="1" customWidth="1"/>
    <col min="15625" max="15625" width="11.33203125" bestFit="1" customWidth="1"/>
    <col min="15878" max="15878" width="11.33203125" bestFit="1" customWidth="1"/>
    <col min="15880" max="15880" width="13.88671875" bestFit="1" customWidth="1"/>
    <col min="15881" max="15881" width="11.33203125" bestFit="1" customWidth="1"/>
    <col min="16134" max="16134" width="11.33203125" bestFit="1" customWidth="1"/>
    <col min="16136" max="16136" width="13.88671875" bestFit="1" customWidth="1"/>
    <col min="16137" max="16137" width="11.33203125" bestFit="1" customWidth="1"/>
  </cols>
  <sheetData>
    <row r="2" spans="1:9" x14ac:dyDescent="0.25">
      <c r="I2" t="s">
        <v>436</v>
      </c>
    </row>
    <row r="3" spans="1:9" x14ac:dyDescent="0.25">
      <c r="H3" t="s">
        <v>340</v>
      </c>
    </row>
    <row r="4" spans="1:9" ht="13.8" thickBot="1" x14ac:dyDescent="0.3"/>
    <row r="5" spans="1:9" ht="15" thickBot="1" x14ac:dyDescent="0.35">
      <c r="A5" s="541" t="s">
        <v>177</v>
      </c>
      <c r="B5" s="542"/>
      <c r="C5" s="542"/>
      <c r="D5" s="542"/>
      <c r="E5" s="543"/>
      <c r="F5" s="262" t="s">
        <v>302</v>
      </c>
      <c r="G5" s="262" t="s">
        <v>246</v>
      </c>
      <c r="H5" s="263" t="s">
        <v>283</v>
      </c>
      <c r="I5" s="262" t="s">
        <v>303</v>
      </c>
    </row>
    <row r="6" spans="1:9" ht="13.8" thickBot="1" x14ac:dyDescent="0.3">
      <c r="A6" s="573" t="s">
        <v>341</v>
      </c>
      <c r="B6" s="574"/>
      <c r="C6" s="574"/>
      <c r="D6" s="574"/>
      <c r="E6" s="575"/>
      <c r="F6" s="265">
        <f>'[1]bér+jár'!F10+'[1]bér+jár'!F12+'[1]bér+jár'!F17</f>
        <v>3530268</v>
      </c>
      <c r="G6" s="265">
        <v>0</v>
      </c>
      <c r="H6" s="265">
        <f t="shared" ref="H6:H13" si="0">F6+G6</f>
        <v>3530268</v>
      </c>
      <c r="I6" s="265">
        <v>3530270</v>
      </c>
    </row>
    <row r="7" spans="1:9" ht="13.8" thickBot="1" x14ac:dyDescent="0.3">
      <c r="A7" s="573" t="s">
        <v>342</v>
      </c>
      <c r="B7" s="574"/>
      <c r="C7" s="574"/>
      <c r="D7" s="574"/>
      <c r="E7" s="575"/>
      <c r="F7" s="265">
        <v>100000</v>
      </c>
      <c r="G7" s="265">
        <v>0</v>
      </c>
      <c r="H7" s="265">
        <f t="shared" si="0"/>
        <v>100000</v>
      </c>
      <c r="I7" s="265">
        <v>100000</v>
      </c>
    </row>
    <row r="8" spans="1:9" ht="13.8" thickBot="1" x14ac:dyDescent="0.3">
      <c r="A8" s="573" t="s">
        <v>343</v>
      </c>
      <c r="B8" s="574"/>
      <c r="C8" s="574"/>
      <c r="D8" s="574"/>
      <c r="E8" s="575"/>
      <c r="F8" s="265">
        <v>96000</v>
      </c>
      <c r="G8" s="265">
        <v>0</v>
      </c>
      <c r="H8" s="265">
        <f t="shared" si="0"/>
        <v>96000</v>
      </c>
      <c r="I8" s="265">
        <v>96000</v>
      </c>
    </row>
    <row r="9" spans="1:9" ht="13.8" thickBot="1" x14ac:dyDescent="0.3">
      <c r="A9" s="573" t="s">
        <v>344</v>
      </c>
      <c r="B9" s="574"/>
      <c r="C9" s="574"/>
      <c r="D9" s="574"/>
      <c r="E9" s="575"/>
      <c r="F9" s="265">
        <v>0</v>
      </c>
      <c r="G9" s="265">
        <v>0</v>
      </c>
      <c r="H9" s="265">
        <f t="shared" si="0"/>
        <v>0</v>
      </c>
      <c r="I9" s="265">
        <v>0</v>
      </c>
    </row>
    <row r="10" spans="1:9" ht="13.8" thickBot="1" x14ac:dyDescent="0.3">
      <c r="A10" s="573" t="s">
        <v>345</v>
      </c>
      <c r="B10" s="574"/>
      <c r="C10" s="574"/>
      <c r="D10" s="574"/>
      <c r="E10" s="575"/>
      <c r="F10" s="265">
        <f>'[1]bér+jár'!D23+'[1]bér+jár'!D28</f>
        <v>142595</v>
      </c>
      <c r="G10" s="265">
        <v>0</v>
      </c>
      <c r="H10" s="265">
        <f t="shared" si="0"/>
        <v>142595</v>
      </c>
      <c r="I10" s="265">
        <v>142595</v>
      </c>
    </row>
    <row r="11" spans="1:9" s="264" customFormat="1" ht="15" thickBot="1" x14ac:dyDescent="0.35">
      <c r="A11" s="550" t="s">
        <v>346</v>
      </c>
      <c r="B11" s="551"/>
      <c r="C11" s="551"/>
      <c r="D11" s="551"/>
      <c r="E11" s="552"/>
      <c r="F11" s="266">
        <f>F6+F7+F8+F9+F10</f>
        <v>3868863</v>
      </c>
      <c r="G11" s="266">
        <v>0</v>
      </c>
      <c r="H11" s="266">
        <f t="shared" si="0"/>
        <v>3868863</v>
      </c>
      <c r="I11" s="266">
        <f>I6+I7+I8+I9+I10</f>
        <v>3868865</v>
      </c>
    </row>
    <row r="12" spans="1:9" s="269" customFormat="1" ht="13.8" thickBot="1" x14ac:dyDescent="0.3">
      <c r="A12" s="559" t="s">
        <v>347</v>
      </c>
      <c r="B12" s="560"/>
      <c r="C12" s="560"/>
      <c r="D12" s="560"/>
      <c r="E12" s="561"/>
      <c r="F12" s="265">
        <v>5447064</v>
      </c>
      <c r="G12" s="265">
        <v>0</v>
      </c>
      <c r="H12" s="265">
        <f t="shared" si="0"/>
        <v>5447064</v>
      </c>
      <c r="I12" s="265">
        <v>5447065</v>
      </c>
    </row>
    <row r="13" spans="1:9" s="269" customFormat="1" ht="13.8" thickBot="1" x14ac:dyDescent="0.3">
      <c r="A13" s="559" t="s">
        <v>348</v>
      </c>
      <c r="B13" s="560"/>
      <c r="C13" s="560"/>
      <c r="D13" s="560"/>
      <c r="E13" s="561"/>
      <c r="F13" s="265">
        <v>978360</v>
      </c>
      <c r="G13" s="265">
        <v>0</v>
      </c>
      <c r="H13" s="265">
        <f t="shared" si="0"/>
        <v>978360</v>
      </c>
      <c r="I13" s="265">
        <v>978360</v>
      </c>
    </row>
    <row r="14" spans="1:9" s="269" customFormat="1" ht="13.8" thickBot="1" x14ac:dyDescent="0.3">
      <c r="A14" s="559" t="s">
        <v>349</v>
      </c>
      <c r="B14" s="560"/>
      <c r="C14" s="560"/>
      <c r="D14" s="560"/>
      <c r="E14" s="561"/>
      <c r="F14" s="265">
        <v>450000</v>
      </c>
      <c r="G14" s="265"/>
      <c r="H14" s="265">
        <v>450000</v>
      </c>
      <c r="I14" s="265">
        <v>450000</v>
      </c>
    </row>
    <row r="15" spans="1:9" s="264" customFormat="1" ht="15" thickBot="1" x14ac:dyDescent="0.35">
      <c r="A15" s="541" t="s">
        <v>350</v>
      </c>
      <c r="B15" s="542"/>
      <c r="C15" s="542"/>
      <c r="D15" s="542"/>
      <c r="E15" s="543"/>
      <c r="F15" s="266">
        <f>F13+F12+F14</f>
        <v>6875424</v>
      </c>
      <c r="G15" s="266">
        <f>G13+G12+G14</f>
        <v>0</v>
      </c>
      <c r="H15" s="266">
        <f>H13+H12+H14</f>
        <v>6875424</v>
      </c>
      <c r="I15" s="266">
        <f>I13+I12+I14</f>
        <v>6875425</v>
      </c>
    </row>
    <row r="16" spans="1:9" s="271" customFormat="1" ht="16.2" thickBot="1" x14ac:dyDescent="0.35">
      <c r="A16" s="570" t="s">
        <v>351</v>
      </c>
      <c r="B16" s="571"/>
      <c r="C16" s="571"/>
      <c r="D16" s="571"/>
      <c r="E16" s="572"/>
      <c r="F16" s="270">
        <f>F15+F11</f>
        <v>10744287</v>
      </c>
      <c r="G16" s="270">
        <f>G11</f>
        <v>0</v>
      </c>
      <c r="H16" s="270">
        <f>H11+H15</f>
        <v>10744287</v>
      </c>
      <c r="I16" s="270">
        <f>I15+I11</f>
        <v>10744290</v>
      </c>
    </row>
    <row r="17" spans="1:9" s="273" customFormat="1" ht="16.2" thickBot="1" x14ac:dyDescent="0.35">
      <c r="A17" s="576" t="s">
        <v>352</v>
      </c>
      <c r="B17" s="577"/>
      <c r="C17" s="577"/>
      <c r="D17" s="577"/>
      <c r="E17" s="578"/>
      <c r="F17" s="272">
        <f>F16*19.5%</f>
        <v>2095135.9650000001</v>
      </c>
      <c r="G17" s="272">
        <v>0</v>
      </c>
      <c r="H17" s="272">
        <f>F17+G17</f>
        <v>2095135.9650000001</v>
      </c>
      <c r="I17" s="272">
        <v>1816610</v>
      </c>
    </row>
    <row r="18" spans="1:9" s="273" customFormat="1" ht="16.2" thickBot="1" x14ac:dyDescent="0.35">
      <c r="A18" s="576" t="s">
        <v>353</v>
      </c>
      <c r="B18" s="577"/>
      <c r="C18" s="577"/>
      <c r="D18" s="577"/>
      <c r="E18" s="578"/>
      <c r="F18" s="272">
        <f>F16*1.5%</f>
        <v>161164.30499999999</v>
      </c>
      <c r="G18" s="272">
        <v>0</v>
      </c>
      <c r="H18" s="272">
        <f>F18+G18</f>
        <v>161164.30499999999</v>
      </c>
      <c r="I18" s="272">
        <v>139740</v>
      </c>
    </row>
    <row r="19" spans="1:9" s="273" customFormat="1" ht="16.2" thickBot="1" x14ac:dyDescent="0.35">
      <c r="A19" s="576" t="s">
        <v>354</v>
      </c>
      <c r="B19" s="577"/>
      <c r="C19" s="577"/>
      <c r="D19" s="577"/>
      <c r="E19" s="578"/>
      <c r="F19" s="272">
        <v>263520</v>
      </c>
      <c r="G19" s="272">
        <v>0</v>
      </c>
      <c r="H19" s="272">
        <f>F19+G19</f>
        <v>263520</v>
      </c>
      <c r="I19" s="272">
        <v>263520</v>
      </c>
    </row>
    <row r="20" spans="1:9" s="273" customFormat="1" ht="16.2" thickBot="1" x14ac:dyDescent="0.35">
      <c r="A20" s="576" t="s">
        <v>355</v>
      </c>
      <c r="B20" s="577"/>
      <c r="C20" s="577"/>
      <c r="D20" s="577"/>
      <c r="E20" s="578"/>
      <c r="F20" s="272">
        <v>195955</v>
      </c>
      <c r="G20" s="272">
        <v>0</v>
      </c>
      <c r="H20" s="272">
        <f>F20+G20</f>
        <v>195955</v>
      </c>
      <c r="I20" s="272">
        <v>195955</v>
      </c>
    </row>
    <row r="21" spans="1:9" s="271" customFormat="1" ht="16.2" thickBot="1" x14ac:dyDescent="0.35">
      <c r="A21" s="579" t="s">
        <v>356</v>
      </c>
      <c r="B21" s="580"/>
      <c r="C21" s="580"/>
      <c r="D21" s="580"/>
      <c r="E21" s="581"/>
      <c r="F21" s="270">
        <f>F17+F18+F19+F20</f>
        <v>2715775.27</v>
      </c>
      <c r="G21" s="270">
        <f>'[2]bér+járulék'!E42</f>
        <v>0</v>
      </c>
      <c r="H21" s="270">
        <f>F21+G21</f>
        <v>2715775.27</v>
      </c>
      <c r="I21" s="270">
        <f>G21+H21</f>
        <v>2715775.27</v>
      </c>
    </row>
  </sheetData>
  <mergeCells count="17">
    <mergeCell ref="A17:E17"/>
    <mergeCell ref="A18:E18"/>
    <mergeCell ref="A19:E19"/>
    <mergeCell ref="A20:E20"/>
    <mergeCell ref="A21:E21"/>
    <mergeCell ref="A16:E16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Header>&amp;C&amp;"Arial CE,Félkövér"SZENTGYÖRGYVÁR KÖZSÉG ÖNKORMÁNYZAT 2018. ÉVI BÉR ÉS JÁRULÉK KIADÁSAI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F21" sqref="F21"/>
    </sheetView>
  </sheetViews>
  <sheetFormatPr defaultRowHeight="13.2" x14ac:dyDescent="0.25"/>
  <cols>
    <col min="1" max="1" width="53.44140625" bestFit="1" customWidth="1"/>
    <col min="2" max="2" width="20.5546875" bestFit="1" customWidth="1"/>
    <col min="3" max="3" width="10.33203125" style="276" customWidth="1"/>
    <col min="4" max="4" width="11.5546875" bestFit="1" customWidth="1"/>
    <col min="5" max="5" width="14.6640625" customWidth="1"/>
    <col min="6" max="6" width="16.109375" bestFit="1" customWidth="1"/>
    <col min="7" max="7" width="20" bestFit="1" customWidth="1"/>
    <col min="8" max="8" width="15.33203125" bestFit="1" customWidth="1"/>
  </cols>
  <sheetData>
    <row r="1" spans="1:8" x14ac:dyDescent="0.25">
      <c r="H1" t="s">
        <v>437</v>
      </c>
    </row>
    <row r="3" spans="1:8" x14ac:dyDescent="0.25">
      <c r="A3" s="329" t="s">
        <v>166</v>
      </c>
      <c r="B3" s="329" t="s">
        <v>383</v>
      </c>
    </row>
    <row r="4" spans="1:8" x14ac:dyDescent="0.25">
      <c r="A4" t="s">
        <v>384</v>
      </c>
      <c r="B4" s="329">
        <v>0</v>
      </c>
      <c r="C4" s="276" t="s">
        <v>385</v>
      </c>
      <c r="D4">
        <v>91101</v>
      </c>
    </row>
    <row r="5" spans="1:8" x14ac:dyDescent="0.25">
      <c r="A5" t="s">
        <v>386</v>
      </c>
      <c r="B5" s="329">
        <v>5000000</v>
      </c>
      <c r="C5" s="276" t="s">
        <v>387</v>
      </c>
      <c r="D5">
        <v>91102</v>
      </c>
      <c r="E5" s="329"/>
    </row>
    <row r="6" spans="1:8" x14ac:dyDescent="0.25">
      <c r="A6" t="s">
        <v>388</v>
      </c>
      <c r="B6" s="329">
        <v>4000000</v>
      </c>
      <c r="C6" s="276" t="s">
        <v>389</v>
      </c>
      <c r="D6">
        <v>91103</v>
      </c>
      <c r="E6" s="329"/>
    </row>
    <row r="7" spans="1:8" x14ac:dyDescent="0.25">
      <c r="A7" t="s">
        <v>390</v>
      </c>
      <c r="B7" s="329">
        <v>100000</v>
      </c>
      <c r="C7" s="276" t="s">
        <v>391</v>
      </c>
      <c r="D7">
        <v>91104</v>
      </c>
      <c r="E7" s="329"/>
    </row>
    <row r="8" spans="1:8" x14ac:dyDescent="0.25">
      <c r="A8" t="s">
        <v>392</v>
      </c>
      <c r="B8" s="329">
        <v>800000</v>
      </c>
      <c r="C8" s="276" t="s">
        <v>393</v>
      </c>
      <c r="D8">
        <v>91105</v>
      </c>
      <c r="E8" s="329"/>
    </row>
    <row r="9" spans="1:8" x14ac:dyDescent="0.25">
      <c r="A9" t="s">
        <v>394</v>
      </c>
      <c r="B9" s="329">
        <v>100000</v>
      </c>
      <c r="C9" s="276" t="s">
        <v>395</v>
      </c>
      <c r="D9">
        <v>91106</v>
      </c>
      <c r="E9" s="329"/>
    </row>
    <row r="10" spans="1:8" x14ac:dyDescent="0.25">
      <c r="A10" t="s">
        <v>396</v>
      </c>
      <c r="B10" s="329"/>
      <c r="C10" s="276" t="s">
        <v>395</v>
      </c>
      <c r="D10">
        <v>91106</v>
      </c>
      <c r="E10" s="329"/>
    </row>
    <row r="11" spans="1:8" x14ac:dyDescent="0.25">
      <c r="A11" t="s">
        <v>397</v>
      </c>
      <c r="B11" s="329">
        <v>0</v>
      </c>
      <c r="C11" s="276" t="s">
        <v>395</v>
      </c>
      <c r="D11">
        <v>91107</v>
      </c>
      <c r="E11" s="329"/>
    </row>
    <row r="12" spans="1:8" ht="15.6" x14ac:dyDescent="0.3">
      <c r="A12" s="275" t="s">
        <v>398</v>
      </c>
      <c r="B12" s="330">
        <f>SUM(B4:B11)</f>
        <v>10000000</v>
      </c>
      <c r="E12" s="331"/>
    </row>
    <row r="14" spans="1:8" x14ac:dyDescent="0.25">
      <c r="A14" s="332" t="s">
        <v>399</v>
      </c>
      <c r="B14" s="333">
        <v>996480</v>
      </c>
      <c r="C14" s="276" t="s">
        <v>400</v>
      </c>
      <c r="D14" s="276"/>
      <c r="F14" s="334" t="s">
        <v>401</v>
      </c>
      <c r="G14" s="334" t="s">
        <v>402</v>
      </c>
      <c r="H14" s="335">
        <v>18</v>
      </c>
    </row>
    <row r="15" spans="1:8" x14ac:dyDescent="0.25">
      <c r="A15" t="s">
        <v>403</v>
      </c>
      <c r="B15" s="329">
        <f>30000*12</f>
        <v>360000</v>
      </c>
      <c r="C15" s="276" t="s">
        <v>404</v>
      </c>
      <c r="F15" s="334"/>
      <c r="G15" s="334" t="s">
        <v>405</v>
      </c>
      <c r="H15" s="335">
        <v>251</v>
      </c>
    </row>
    <row r="16" spans="1:8" x14ac:dyDescent="0.25">
      <c r="A16" t="s">
        <v>406</v>
      </c>
      <c r="B16" s="329">
        <v>140000</v>
      </c>
      <c r="C16" s="276" t="s">
        <v>404</v>
      </c>
      <c r="F16" s="334"/>
      <c r="G16" s="334" t="s">
        <v>407</v>
      </c>
      <c r="H16" s="335">
        <v>402</v>
      </c>
    </row>
    <row r="17" spans="1:8" ht="15.6" x14ac:dyDescent="0.3">
      <c r="A17" s="275" t="s">
        <v>408</v>
      </c>
      <c r="B17" s="330">
        <f>B14+B15+B16</f>
        <v>1496480</v>
      </c>
      <c r="F17" s="334"/>
      <c r="G17" s="334" t="s">
        <v>409</v>
      </c>
      <c r="H17" s="336">
        <f>H14*H15*H16</f>
        <v>1816236</v>
      </c>
    </row>
    <row r="18" spans="1:8" x14ac:dyDescent="0.25">
      <c r="F18" s="334"/>
      <c r="G18" s="334"/>
      <c r="H18" s="336"/>
    </row>
    <row r="19" spans="1:8" ht="15" x14ac:dyDescent="0.25">
      <c r="A19" t="s">
        <v>410</v>
      </c>
      <c r="B19" s="337">
        <v>120069</v>
      </c>
      <c r="C19" s="338"/>
      <c r="D19" s="329"/>
      <c r="F19" s="334"/>
    </row>
    <row r="20" spans="1:8" ht="15" x14ac:dyDescent="0.25">
      <c r="A20" t="s">
        <v>411</v>
      </c>
      <c r="B20" s="337">
        <v>1838301</v>
      </c>
      <c r="C20" s="338"/>
      <c r="D20" s="329"/>
      <c r="F20" s="334"/>
      <c r="G20" s="334"/>
      <c r="H20" s="339"/>
    </row>
    <row r="21" spans="1:8" ht="15" x14ac:dyDescent="0.25">
      <c r="A21" t="s">
        <v>412</v>
      </c>
      <c r="B21" s="337">
        <v>328555</v>
      </c>
      <c r="C21" s="338"/>
      <c r="D21" s="329"/>
      <c r="F21" s="334"/>
      <c r="G21" s="334"/>
      <c r="H21" s="339"/>
    </row>
    <row r="22" spans="1:8" ht="15" x14ac:dyDescent="0.25">
      <c r="A22" t="s">
        <v>413</v>
      </c>
      <c r="B22" s="337">
        <v>21266520</v>
      </c>
      <c r="C22" s="338"/>
      <c r="D22" s="329"/>
      <c r="F22" s="334"/>
      <c r="G22" s="334"/>
      <c r="H22" s="339"/>
    </row>
    <row r="23" spans="1:8" ht="15" x14ac:dyDescent="0.25">
      <c r="A23" t="s">
        <v>414</v>
      </c>
      <c r="B23" s="337">
        <v>137425</v>
      </c>
      <c r="C23" s="338"/>
      <c r="D23" s="329"/>
      <c r="F23" s="334"/>
      <c r="G23" s="334"/>
      <c r="H23" s="339"/>
    </row>
    <row r="24" spans="1:8" ht="15.6" x14ac:dyDescent="0.3">
      <c r="A24" s="275" t="s">
        <v>415</v>
      </c>
      <c r="B24" s="330">
        <v>23553445</v>
      </c>
      <c r="C24" s="338" t="s">
        <v>416</v>
      </c>
      <c r="D24" s="329">
        <v>942</v>
      </c>
      <c r="F24" s="334"/>
    </row>
    <row r="29" spans="1:8" ht="15.6" x14ac:dyDescent="0.3">
      <c r="A29" t="s">
        <v>417</v>
      </c>
      <c r="B29" s="340">
        <v>17281278</v>
      </c>
      <c r="C29" s="276" t="s">
        <v>418</v>
      </c>
    </row>
    <row r="30" spans="1:8" ht="26.4" x14ac:dyDescent="0.25">
      <c r="A30" s="341" t="s">
        <v>419</v>
      </c>
      <c r="B30" s="329"/>
      <c r="C30" s="276" t="s">
        <v>420</v>
      </c>
    </row>
    <row r="31" spans="1:8" ht="26.4" x14ac:dyDescent="0.25">
      <c r="A31" s="341" t="s">
        <v>421</v>
      </c>
      <c r="B31" s="329">
        <v>6535850</v>
      </c>
      <c r="C31" s="276" t="s">
        <v>422</v>
      </c>
    </row>
    <row r="32" spans="1:8" x14ac:dyDescent="0.25">
      <c r="A32" s="341" t="s">
        <v>423</v>
      </c>
      <c r="B32" s="329">
        <v>1800000</v>
      </c>
      <c r="C32" s="276" t="s">
        <v>424</v>
      </c>
    </row>
    <row r="33" spans="1:5" s="275" customFormat="1" ht="15.6" x14ac:dyDescent="0.3">
      <c r="A33" s="342" t="s">
        <v>425</v>
      </c>
      <c r="B33" s="330">
        <f>SUM(B29:B32)</f>
        <v>25617128</v>
      </c>
      <c r="C33" s="343"/>
    </row>
    <row r="34" spans="1:5" ht="15.6" x14ac:dyDescent="0.3">
      <c r="B34" s="340"/>
    </row>
    <row r="35" spans="1:5" x14ac:dyDescent="0.25">
      <c r="B35" s="329"/>
    </row>
    <row r="36" spans="1:5" x14ac:dyDescent="0.25">
      <c r="A36" s="344" t="s">
        <v>426</v>
      </c>
      <c r="B36" s="329">
        <v>205908</v>
      </c>
      <c r="C36" s="276" t="s">
        <v>427</v>
      </c>
    </row>
    <row r="37" spans="1:5" x14ac:dyDescent="0.25">
      <c r="A37" t="s">
        <v>428</v>
      </c>
      <c r="B37" s="329">
        <v>185600</v>
      </c>
      <c r="C37" s="276" t="s">
        <v>429</v>
      </c>
    </row>
    <row r="38" spans="1:5" ht="15.6" x14ac:dyDescent="0.3">
      <c r="A38" s="275" t="s">
        <v>430</v>
      </c>
      <c r="B38" s="330">
        <f>B36+B37</f>
        <v>391508</v>
      </c>
    </row>
    <row r="41" spans="1:5" ht="16.2" thickBot="1" x14ac:dyDescent="0.35">
      <c r="B41" s="330"/>
    </row>
    <row r="42" spans="1:5" ht="16.2" thickBot="1" x14ac:dyDescent="0.35">
      <c r="A42" t="s">
        <v>431</v>
      </c>
      <c r="B42" s="330">
        <v>6196669</v>
      </c>
      <c r="C42" s="276" t="s">
        <v>432</v>
      </c>
      <c r="D42" s="553" t="s">
        <v>433</v>
      </c>
      <c r="E42" s="555"/>
    </row>
    <row r="43" spans="1:5" ht="18" thickBot="1" x14ac:dyDescent="0.35">
      <c r="A43" s="345" t="s">
        <v>434</v>
      </c>
      <c r="B43" s="346">
        <f>B12+B17+B24+B33+B38+B42</f>
        <v>67255230</v>
      </c>
    </row>
    <row r="49" spans="2:2" x14ac:dyDescent="0.25">
      <c r="B49" s="329"/>
    </row>
    <row r="50" spans="2:2" x14ac:dyDescent="0.25">
      <c r="B50" s="329"/>
    </row>
    <row r="52" spans="2:2" x14ac:dyDescent="0.25">
      <c r="B52" s="329"/>
    </row>
    <row r="53" spans="2:2" x14ac:dyDescent="0.25">
      <c r="B53" s="329"/>
    </row>
  </sheetData>
  <mergeCells count="1">
    <mergeCell ref="D42:E4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Header>&amp;C&amp;"Arial CE,Félkövér"SZENTGYÖRGYVÁR KÖZSÉG ÖNKORMÁNYZAT 2018. ÉVI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5"/>
  <sheetViews>
    <sheetView workbookViewId="0">
      <selection activeCell="I9" sqref="I9"/>
    </sheetView>
  </sheetViews>
  <sheetFormatPr defaultColWidth="9.109375" defaultRowHeight="20.100000000000001" customHeight="1" x14ac:dyDescent="0.25"/>
  <cols>
    <col min="1" max="1" width="6" style="2" customWidth="1"/>
    <col min="2" max="2" width="5.109375" style="1" customWidth="1"/>
    <col min="3" max="3" width="64.33203125" style="1" bestFit="1" customWidth="1"/>
    <col min="4" max="4" width="18.109375" style="2" customWidth="1"/>
    <col min="5" max="5" width="17.33203125" style="2" customWidth="1"/>
    <col min="6" max="6" width="16.6640625" style="2" customWidth="1"/>
    <col min="7" max="9" width="9.109375" style="11"/>
    <col min="10" max="10" width="15.6640625" style="11" bestFit="1" customWidth="1"/>
    <col min="11" max="16384" width="9.109375" style="11"/>
  </cols>
  <sheetData>
    <row r="2" spans="1:6" ht="20.100000000000001" customHeight="1" x14ac:dyDescent="0.25">
      <c r="A2" s="354"/>
      <c r="B2" s="354"/>
      <c r="C2" s="354"/>
      <c r="D2" s="354"/>
      <c r="E2" s="354"/>
      <c r="F2" s="354"/>
    </row>
    <row r="3" spans="1:6" ht="20.100000000000001" customHeight="1" x14ac:dyDescent="0.3">
      <c r="A3" s="386" t="s">
        <v>229</v>
      </c>
      <c r="B3" s="386"/>
      <c r="C3" s="386"/>
      <c r="D3" s="386"/>
      <c r="E3" s="386"/>
      <c r="F3" s="386"/>
    </row>
    <row r="4" spans="1:6" ht="20.100000000000001" customHeight="1" x14ac:dyDescent="0.25">
      <c r="A4" s="354" t="s">
        <v>189</v>
      </c>
      <c r="B4" s="354"/>
      <c r="C4" s="354"/>
      <c r="D4" s="354"/>
      <c r="E4" s="354"/>
      <c r="F4" s="354"/>
    </row>
    <row r="5" spans="1:6" ht="39" customHeight="1" thickBot="1" x14ac:dyDescent="0.35">
      <c r="A5" s="385" t="s">
        <v>223</v>
      </c>
      <c r="B5" s="385"/>
      <c r="C5" s="385"/>
      <c r="D5" s="385"/>
      <c r="E5" s="385"/>
      <c r="F5" s="385"/>
    </row>
    <row r="6" spans="1:6" ht="20.100000000000001" customHeight="1" x14ac:dyDescent="0.25">
      <c r="A6" s="380" t="s">
        <v>190</v>
      </c>
      <c r="B6" s="375" t="s">
        <v>177</v>
      </c>
      <c r="C6" s="375"/>
      <c r="D6" s="371" t="s">
        <v>241</v>
      </c>
      <c r="E6" s="367" t="s">
        <v>242</v>
      </c>
      <c r="F6" s="367" t="s">
        <v>243</v>
      </c>
    </row>
    <row r="7" spans="1:6" ht="38.25" customHeight="1" x14ac:dyDescent="0.25">
      <c r="A7" s="381"/>
      <c r="B7" s="383"/>
      <c r="C7" s="383"/>
      <c r="D7" s="372"/>
      <c r="E7" s="368"/>
      <c r="F7" s="368"/>
    </row>
    <row r="8" spans="1:6" ht="22.5" customHeight="1" thickBot="1" x14ac:dyDescent="0.3">
      <c r="A8" s="382"/>
      <c r="B8" s="384"/>
      <c r="C8" s="384"/>
      <c r="D8" s="376" t="s">
        <v>285</v>
      </c>
      <c r="E8" s="377"/>
      <c r="F8" s="378"/>
    </row>
    <row r="9" spans="1:6" ht="15.9" customHeight="1" x14ac:dyDescent="0.25">
      <c r="A9" s="209"/>
      <c r="B9" s="375" t="s">
        <v>191</v>
      </c>
      <c r="C9" s="375"/>
      <c r="D9" s="348"/>
      <c r="E9" s="349"/>
      <c r="F9" s="350"/>
    </row>
    <row r="10" spans="1:6" ht="15.9" customHeight="1" x14ac:dyDescent="0.3">
      <c r="A10" s="9">
        <v>1</v>
      </c>
      <c r="B10" s="363" t="s">
        <v>178</v>
      </c>
      <c r="C10" s="363"/>
      <c r="D10" s="210">
        <v>10744287</v>
      </c>
      <c r="E10" s="210">
        <v>10744287</v>
      </c>
      <c r="F10" s="140"/>
    </row>
    <row r="11" spans="1:6" ht="15.9" customHeight="1" x14ac:dyDescent="0.3">
      <c r="A11" s="9">
        <v>2</v>
      </c>
      <c r="B11" s="363" t="s">
        <v>186</v>
      </c>
      <c r="C11" s="363"/>
      <c r="D11" s="210">
        <v>2715775</v>
      </c>
      <c r="E11" s="210">
        <v>2715775</v>
      </c>
      <c r="F11" s="140"/>
    </row>
    <row r="12" spans="1:6" ht="15.9" customHeight="1" x14ac:dyDescent="0.3">
      <c r="A12" s="9">
        <v>3</v>
      </c>
      <c r="B12" s="363" t="s">
        <v>187</v>
      </c>
      <c r="C12" s="363"/>
      <c r="D12" s="210">
        <v>18197162</v>
      </c>
      <c r="E12" s="210">
        <v>18197162</v>
      </c>
      <c r="F12" s="140"/>
    </row>
    <row r="13" spans="1:6" ht="15.9" customHeight="1" x14ac:dyDescent="0.3">
      <c r="A13" s="9" t="s">
        <v>41</v>
      </c>
      <c r="B13" s="363" t="s">
        <v>170</v>
      </c>
      <c r="C13" s="363"/>
      <c r="D13" s="219"/>
      <c r="E13" s="13"/>
      <c r="F13" s="217"/>
    </row>
    <row r="14" spans="1:6" ht="15.9" customHeight="1" x14ac:dyDescent="0.25">
      <c r="A14" s="9" t="s">
        <v>42</v>
      </c>
      <c r="B14" s="373" t="s">
        <v>164</v>
      </c>
      <c r="C14" s="373"/>
      <c r="D14" s="219">
        <f>+D15+D16+D17+D18+D19</f>
        <v>4916975</v>
      </c>
      <c r="E14" s="13">
        <f>SUM(E15:E19)</f>
        <v>4916975</v>
      </c>
      <c r="F14" s="210">
        <f>SUM(F15:F19)</f>
        <v>0</v>
      </c>
    </row>
    <row r="15" spans="1:6" ht="15.9" customHeight="1" x14ac:dyDescent="0.3">
      <c r="A15" s="9" t="s">
        <v>155</v>
      </c>
      <c r="B15" s="379" t="s">
        <v>158</v>
      </c>
      <c r="C15" s="379"/>
      <c r="D15" s="210">
        <v>948675</v>
      </c>
      <c r="E15" s="13">
        <v>948675</v>
      </c>
      <c r="F15" s="217"/>
    </row>
    <row r="16" spans="1:6" ht="15.9" customHeight="1" x14ac:dyDescent="0.3">
      <c r="A16" s="9" t="s">
        <v>156</v>
      </c>
      <c r="B16" s="379" t="s">
        <v>222</v>
      </c>
      <c r="C16" s="379"/>
      <c r="D16" s="210">
        <v>635000</v>
      </c>
      <c r="E16" s="13">
        <v>635000</v>
      </c>
      <c r="F16" s="217"/>
    </row>
    <row r="17" spans="1:10" ht="15.9" customHeight="1" x14ac:dyDescent="0.3">
      <c r="A17" s="9"/>
      <c r="B17" s="370" t="s">
        <v>240</v>
      </c>
      <c r="C17" s="370"/>
      <c r="D17" s="210">
        <f>SUM(E17:F17)</f>
        <v>0</v>
      </c>
      <c r="E17" s="13">
        <v>0</v>
      </c>
      <c r="F17" s="217"/>
    </row>
    <row r="18" spans="1:10" ht="15.9" customHeight="1" x14ac:dyDescent="0.3">
      <c r="A18" s="9" t="s">
        <v>157</v>
      </c>
      <c r="B18" s="369" t="s">
        <v>160</v>
      </c>
      <c r="C18" s="369"/>
      <c r="D18" s="210">
        <v>3333300</v>
      </c>
      <c r="E18" s="13">
        <v>3333300</v>
      </c>
      <c r="F18" s="217"/>
    </row>
    <row r="19" spans="1:10" ht="15.9" customHeight="1" x14ac:dyDescent="0.3">
      <c r="A19" s="9" t="s">
        <v>63</v>
      </c>
      <c r="B19" s="369" t="s">
        <v>64</v>
      </c>
      <c r="C19" s="374"/>
      <c r="D19" s="210">
        <f>SUM(E19:F19)</f>
        <v>0</v>
      </c>
      <c r="E19" s="13">
        <v>0</v>
      </c>
      <c r="F19" s="217"/>
    </row>
    <row r="20" spans="1:10" ht="15.9" customHeight="1" x14ac:dyDescent="0.3">
      <c r="A20" s="9"/>
      <c r="B20" s="363" t="s">
        <v>280</v>
      </c>
      <c r="C20" s="363"/>
      <c r="D20" s="210">
        <v>3589557</v>
      </c>
      <c r="E20" s="13">
        <v>3589557</v>
      </c>
      <c r="F20" s="217"/>
      <c r="J20" s="255"/>
    </row>
    <row r="21" spans="1:10" ht="15.9" customHeight="1" x14ac:dyDescent="0.3">
      <c r="A21" s="9"/>
      <c r="B21" s="363" t="s">
        <v>219</v>
      </c>
      <c r="C21" s="363"/>
      <c r="D21" s="210">
        <v>17305248</v>
      </c>
      <c r="E21" s="210">
        <v>17305248</v>
      </c>
      <c r="F21" s="217"/>
    </row>
    <row r="22" spans="1:10" ht="15.9" customHeight="1" x14ac:dyDescent="0.25">
      <c r="A22" s="9" t="s">
        <v>183</v>
      </c>
      <c r="B22" s="206" t="s">
        <v>154</v>
      </c>
      <c r="C22" s="105"/>
      <c r="D22" s="219">
        <f>+D10+D11+D12+D13+D14+D21+D20</f>
        <v>57469004</v>
      </c>
      <c r="E22" s="13">
        <f>+E10+E11+E12+E13+E14+E21+E20</f>
        <v>57469004</v>
      </c>
      <c r="F22" s="210">
        <f>+F10+F11+F12+F13+F14+F21</f>
        <v>0</v>
      </c>
    </row>
    <row r="23" spans="1:10" ht="15.9" customHeight="1" x14ac:dyDescent="0.3">
      <c r="A23" s="9" t="s">
        <v>43</v>
      </c>
      <c r="B23" s="363" t="s">
        <v>180</v>
      </c>
      <c r="C23" s="363"/>
      <c r="D23" s="220">
        <v>8262226</v>
      </c>
      <c r="E23" s="234">
        <v>8262226</v>
      </c>
      <c r="F23" s="217"/>
    </row>
    <row r="24" spans="1:10" ht="15.9" customHeight="1" x14ac:dyDescent="0.3">
      <c r="A24" s="9" t="s">
        <v>44</v>
      </c>
      <c r="B24" s="363" t="s">
        <v>179</v>
      </c>
      <c r="C24" s="363"/>
      <c r="D24" s="220">
        <v>1524000</v>
      </c>
      <c r="E24" s="234">
        <v>1524000</v>
      </c>
      <c r="F24" s="217"/>
    </row>
    <row r="25" spans="1:10" ht="15.9" customHeight="1" x14ac:dyDescent="0.3">
      <c r="A25" s="9" t="s">
        <v>45</v>
      </c>
      <c r="B25" s="363" t="s">
        <v>161</v>
      </c>
      <c r="C25" s="363"/>
      <c r="D25" s="220"/>
      <c r="E25" s="234"/>
      <c r="F25" s="217"/>
    </row>
    <row r="26" spans="1:10" ht="15.9" customHeight="1" x14ac:dyDescent="0.3">
      <c r="A26" s="9" t="s">
        <v>184</v>
      </c>
      <c r="B26" s="363" t="s">
        <v>220</v>
      </c>
      <c r="C26" s="363"/>
      <c r="D26" s="220">
        <f>+D23+D24+D25</f>
        <v>9786226</v>
      </c>
      <c r="E26" s="220">
        <f>+E23+E24+E25</f>
        <v>9786226</v>
      </c>
      <c r="F26" s="217"/>
    </row>
    <row r="27" spans="1:10" ht="15.9" customHeight="1" x14ac:dyDescent="0.3">
      <c r="A27" s="9" t="s">
        <v>185</v>
      </c>
      <c r="B27" s="363"/>
      <c r="C27" s="363"/>
      <c r="D27" s="220"/>
      <c r="E27" s="234"/>
      <c r="F27" s="217"/>
    </row>
    <row r="28" spans="1:10" ht="15.9" customHeight="1" x14ac:dyDescent="0.3">
      <c r="A28" s="9" t="s">
        <v>171</v>
      </c>
      <c r="B28" s="358"/>
      <c r="C28" s="358"/>
      <c r="D28" s="221"/>
      <c r="E28" s="235"/>
      <c r="F28" s="217">
        <f>+D28+E28</f>
        <v>0</v>
      </c>
    </row>
    <row r="29" spans="1:10" ht="15.9" customHeight="1" x14ac:dyDescent="0.3">
      <c r="A29" s="9" t="s">
        <v>172</v>
      </c>
      <c r="B29" s="358"/>
      <c r="C29" s="358"/>
      <c r="D29" s="221"/>
      <c r="E29" s="236"/>
      <c r="F29" s="217">
        <f>+D29+E29</f>
        <v>0</v>
      </c>
    </row>
    <row r="30" spans="1:10" ht="15.9" customHeight="1" x14ac:dyDescent="0.3">
      <c r="A30" s="108" t="s">
        <v>162</v>
      </c>
      <c r="B30" s="361" t="s">
        <v>163</v>
      </c>
      <c r="C30" s="361"/>
      <c r="D30" s="222">
        <f>+D22+D26+D27+D28+D29</f>
        <v>67255230</v>
      </c>
      <c r="E30" s="237">
        <f>+E22+E26+E27+E28+E29</f>
        <v>67255230</v>
      </c>
      <c r="F30" s="227">
        <f>+F22+F26+F27+F28+F29</f>
        <v>0</v>
      </c>
    </row>
    <row r="31" spans="1:10" ht="15.9" customHeight="1" x14ac:dyDescent="0.3">
      <c r="A31" s="18"/>
      <c r="B31" s="364"/>
      <c r="C31" s="364"/>
      <c r="D31" s="223"/>
      <c r="E31" s="19"/>
      <c r="F31" s="213"/>
    </row>
    <row r="32" spans="1:10" ht="15.9" customHeight="1" x14ac:dyDescent="0.3">
      <c r="A32" s="9"/>
      <c r="B32" s="366" t="s">
        <v>192</v>
      </c>
      <c r="C32" s="366"/>
      <c r="D32" s="220"/>
      <c r="E32" s="234"/>
      <c r="F32" s="217"/>
    </row>
    <row r="33" spans="1:6" ht="15.9" customHeight="1" x14ac:dyDescent="0.3">
      <c r="A33" s="9" t="s">
        <v>30</v>
      </c>
      <c r="B33" s="360" t="s">
        <v>218</v>
      </c>
      <c r="C33" s="360"/>
      <c r="D33" s="210">
        <v>1496480</v>
      </c>
      <c r="E33" s="234">
        <v>1496480</v>
      </c>
      <c r="F33" s="217"/>
    </row>
    <row r="34" spans="1:6" ht="15.9" customHeight="1" x14ac:dyDescent="0.3">
      <c r="A34" s="9" t="s">
        <v>39</v>
      </c>
      <c r="B34" s="360" t="s">
        <v>188</v>
      </c>
      <c r="C34" s="360"/>
      <c r="D34" s="210">
        <v>10000000</v>
      </c>
      <c r="E34" s="234">
        <f>SUM(E35:E37)</f>
        <v>10000000</v>
      </c>
      <c r="F34" s="211">
        <f>SUM(F35:F37)</f>
        <v>0</v>
      </c>
    </row>
    <row r="35" spans="1:6" ht="15.9" customHeight="1" x14ac:dyDescent="0.3">
      <c r="A35" s="9"/>
      <c r="B35" s="174" t="s">
        <v>65</v>
      </c>
      <c r="C35" s="85" t="s">
        <v>166</v>
      </c>
      <c r="D35" s="210">
        <v>10000000</v>
      </c>
      <c r="E35" s="234">
        <v>10000000</v>
      </c>
      <c r="F35" s="217"/>
    </row>
    <row r="36" spans="1:6" ht="15.9" customHeight="1" x14ac:dyDescent="0.3">
      <c r="A36" s="9"/>
      <c r="B36" s="174" t="s">
        <v>66</v>
      </c>
      <c r="C36" s="85" t="s">
        <v>167</v>
      </c>
      <c r="D36" s="210"/>
      <c r="E36" s="234">
        <v>0</v>
      </c>
      <c r="F36" s="217"/>
    </row>
    <row r="37" spans="1:6" ht="15.9" customHeight="1" x14ac:dyDescent="0.3">
      <c r="A37" s="9"/>
      <c r="B37" s="174" t="s">
        <v>67</v>
      </c>
      <c r="C37" s="85" t="s">
        <v>168</v>
      </c>
      <c r="D37" s="210"/>
      <c r="E37" s="234">
        <v>0</v>
      </c>
      <c r="F37" s="217"/>
    </row>
    <row r="38" spans="1:6" ht="15.9" customHeight="1" x14ac:dyDescent="0.3">
      <c r="A38" s="9" t="s">
        <v>40</v>
      </c>
      <c r="B38" s="360" t="s">
        <v>133</v>
      </c>
      <c r="C38" s="360"/>
      <c r="D38" s="210">
        <f>D39+D40+D41</f>
        <v>26008636</v>
      </c>
      <c r="E38" s="234">
        <f>SUM(E39:E41)</f>
        <v>26008636</v>
      </c>
      <c r="F38" s="217">
        <f>SUM(F39:F41)</f>
        <v>0</v>
      </c>
    </row>
    <row r="39" spans="1:6" ht="15.9" customHeight="1" x14ac:dyDescent="0.3">
      <c r="A39" s="9"/>
      <c r="B39" s="175" t="s">
        <v>68</v>
      </c>
      <c r="C39" s="173" t="s">
        <v>221</v>
      </c>
      <c r="D39" s="210">
        <v>25617128</v>
      </c>
      <c r="E39" s="234">
        <v>25617128</v>
      </c>
      <c r="F39" s="217"/>
    </row>
    <row r="40" spans="1:6" ht="15.9" customHeight="1" x14ac:dyDescent="0.3">
      <c r="A40" s="9"/>
      <c r="B40" s="175" t="s">
        <v>69</v>
      </c>
      <c r="C40" s="173" t="s">
        <v>71</v>
      </c>
      <c r="D40" s="220"/>
      <c r="E40" s="234"/>
      <c r="F40" s="217">
        <f>SUM(D40:D40)</f>
        <v>0</v>
      </c>
    </row>
    <row r="41" spans="1:6" ht="15.9" customHeight="1" x14ac:dyDescent="0.3">
      <c r="A41" s="9"/>
      <c r="B41" s="175" t="s">
        <v>70</v>
      </c>
      <c r="C41" s="173" t="s">
        <v>247</v>
      </c>
      <c r="D41" s="210">
        <v>391508</v>
      </c>
      <c r="E41" s="234">
        <v>391508</v>
      </c>
      <c r="F41" s="217"/>
    </row>
    <row r="42" spans="1:6" ht="15.9" customHeight="1" x14ac:dyDescent="0.3">
      <c r="A42" s="9" t="s">
        <v>41</v>
      </c>
      <c r="B42" s="360" t="s">
        <v>134</v>
      </c>
      <c r="C42" s="360"/>
      <c r="D42" s="220">
        <f>SUM(D43:D46)</f>
        <v>0</v>
      </c>
      <c r="E42" s="234">
        <f>SUM(E43:E46)</f>
        <v>0</v>
      </c>
      <c r="F42" s="211">
        <f>SUM(F43:F46)</f>
        <v>0</v>
      </c>
    </row>
    <row r="43" spans="1:6" ht="15.9" customHeight="1" x14ac:dyDescent="0.3">
      <c r="A43" s="9"/>
      <c r="B43" s="175" t="s">
        <v>72</v>
      </c>
      <c r="C43" s="173" t="s">
        <v>76</v>
      </c>
      <c r="D43" s="220">
        <f>E43+F43</f>
        <v>0</v>
      </c>
      <c r="E43" s="234"/>
      <c r="F43" s="217"/>
    </row>
    <row r="44" spans="1:6" ht="15.9" customHeight="1" x14ac:dyDescent="0.3">
      <c r="A44" s="9"/>
      <c r="B44" s="175" t="s">
        <v>73</v>
      </c>
      <c r="C44" s="173" t="s">
        <v>77</v>
      </c>
      <c r="D44" s="220"/>
      <c r="E44" s="234"/>
      <c r="F44" s="217">
        <f>SUM(D44:D44)</f>
        <v>0</v>
      </c>
    </row>
    <row r="45" spans="1:6" ht="15.9" customHeight="1" x14ac:dyDescent="0.3">
      <c r="A45" s="9"/>
      <c r="B45" s="175" t="s">
        <v>74</v>
      </c>
      <c r="C45" s="173" t="s">
        <v>78</v>
      </c>
      <c r="D45" s="220"/>
      <c r="E45" s="234"/>
      <c r="F45" s="217">
        <f>SUM(D45:D45)</f>
        <v>0</v>
      </c>
    </row>
    <row r="46" spans="1:6" ht="15.9" customHeight="1" x14ac:dyDescent="0.3">
      <c r="A46" s="9"/>
      <c r="B46" s="175" t="s">
        <v>75</v>
      </c>
      <c r="C46" s="173" t="s">
        <v>79</v>
      </c>
      <c r="D46" s="220"/>
      <c r="E46" s="234"/>
      <c r="F46" s="217">
        <f>SUM(D46:D46)</f>
        <v>0</v>
      </c>
    </row>
    <row r="47" spans="1:6" s="177" customFormat="1" ht="15.9" customHeight="1" x14ac:dyDescent="0.3">
      <c r="A47" s="176" t="s">
        <v>183</v>
      </c>
      <c r="B47" s="359" t="s">
        <v>80</v>
      </c>
      <c r="C47" s="359"/>
      <c r="D47" s="220">
        <f>+D33+D34+D38+D42</f>
        <v>37505116</v>
      </c>
      <c r="E47" s="234">
        <f>+E33+E34+E38+E42</f>
        <v>37505116</v>
      </c>
      <c r="F47" s="228">
        <f>+F33+F34+F38+F42</f>
        <v>0</v>
      </c>
    </row>
    <row r="48" spans="1:6" ht="15.9" customHeight="1" x14ac:dyDescent="0.3">
      <c r="A48" s="9" t="s">
        <v>42</v>
      </c>
      <c r="B48" s="360" t="s">
        <v>181</v>
      </c>
      <c r="C48" s="360"/>
      <c r="D48" s="220">
        <f>SUM(D49:D50)</f>
        <v>0</v>
      </c>
      <c r="E48" s="234">
        <f>SUM(E49:E50)</f>
        <v>0</v>
      </c>
      <c r="F48" s="211"/>
    </row>
    <row r="49" spans="1:6" ht="15.9" customHeight="1" x14ac:dyDescent="0.3">
      <c r="A49" s="9"/>
      <c r="B49" s="175" t="s">
        <v>81</v>
      </c>
      <c r="C49" s="173" t="s">
        <v>83</v>
      </c>
      <c r="D49" s="220"/>
      <c r="E49" s="234"/>
      <c r="F49" s="217"/>
    </row>
    <row r="50" spans="1:6" ht="15.9" customHeight="1" x14ac:dyDescent="0.3">
      <c r="A50" s="9"/>
      <c r="B50" s="175" t="s">
        <v>82</v>
      </c>
      <c r="C50" s="173" t="s">
        <v>0</v>
      </c>
      <c r="D50" s="220"/>
      <c r="E50" s="234"/>
      <c r="F50" s="217"/>
    </row>
    <row r="51" spans="1:6" ht="15.9" customHeight="1" x14ac:dyDescent="0.3">
      <c r="A51" s="9" t="s">
        <v>43</v>
      </c>
      <c r="B51" s="360" t="s">
        <v>135</v>
      </c>
      <c r="C51" s="360"/>
      <c r="D51" s="220">
        <f>SUM(D52:D53)</f>
        <v>0</v>
      </c>
      <c r="E51" s="234">
        <f>SUM(E52:E53)</f>
        <v>0</v>
      </c>
      <c r="F51" s="217">
        <f>SUM(D51:D51)</f>
        <v>0</v>
      </c>
    </row>
    <row r="52" spans="1:6" ht="15.9" customHeight="1" x14ac:dyDescent="0.3">
      <c r="A52" s="9"/>
      <c r="B52" s="175" t="s">
        <v>84</v>
      </c>
      <c r="C52" s="173" t="s">
        <v>86</v>
      </c>
      <c r="D52" s="220"/>
      <c r="E52" s="234"/>
      <c r="F52" s="217">
        <f>SUM(D52:D52)</f>
        <v>0</v>
      </c>
    </row>
    <row r="53" spans="1:6" ht="15.9" customHeight="1" x14ac:dyDescent="0.3">
      <c r="A53" s="9"/>
      <c r="B53" s="175" t="s">
        <v>85</v>
      </c>
      <c r="C53" s="173" t="s">
        <v>87</v>
      </c>
      <c r="D53" s="220">
        <v>0</v>
      </c>
      <c r="E53" s="234"/>
      <c r="F53" s="217">
        <f>SUM(D53:D53)</f>
        <v>0</v>
      </c>
    </row>
    <row r="54" spans="1:6" ht="15.9" customHeight="1" x14ac:dyDescent="0.3">
      <c r="A54" s="9" t="s">
        <v>44</v>
      </c>
      <c r="B54" s="360" t="s">
        <v>136</v>
      </c>
      <c r="C54" s="360"/>
      <c r="D54" s="220">
        <f>SUM(D55:D57)</f>
        <v>6196669</v>
      </c>
      <c r="E54" s="220">
        <f>SUM(E55:E57)</f>
        <v>6196669</v>
      </c>
      <c r="F54" s="217">
        <v>0</v>
      </c>
    </row>
    <row r="55" spans="1:6" ht="15.9" customHeight="1" x14ac:dyDescent="0.3">
      <c r="A55" s="9"/>
      <c r="B55" s="175" t="s">
        <v>88</v>
      </c>
      <c r="C55" s="173" t="s">
        <v>91</v>
      </c>
      <c r="D55" s="220"/>
      <c r="E55" s="234"/>
      <c r="F55" s="217"/>
    </row>
    <row r="56" spans="1:6" ht="15.9" customHeight="1" x14ac:dyDescent="0.3">
      <c r="A56" s="9"/>
      <c r="B56" s="175" t="s">
        <v>89</v>
      </c>
      <c r="C56" s="173" t="s">
        <v>1</v>
      </c>
      <c r="D56" s="220">
        <v>6196669</v>
      </c>
      <c r="E56" s="234">
        <v>6196669</v>
      </c>
      <c r="F56" s="217">
        <v>0</v>
      </c>
    </row>
    <row r="57" spans="1:6" ht="15.9" customHeight="1" x14ac:dyDescent="0.3">
      <c r="A57" s="9"/>
      <c r="B57" s="175" t="s">
        <v>90</v>
      </c>
      <c r="C57" s="173" t="s">
        <v>92</v>
      </c>
      <c r="D57" s="220"/>
      <c r="E57" s="234"/>
      <c r="F57" s="217">
        <f>SUM(D57:D57)</f>
        <v>0</v>
      </c>
    </row>
    <row r="58" spans="1:6" s="177" customFormat="1" ht="15.9" customHeight="1" x14ac:dyDescent="0.3">
      <c r="A58" s="176" t="s">
        <v>184</v>
      </c>
      <c r="B58" s="359" t="s">
        <v>204</v>
      </c>
      <c r="C58" s="359"/>
      <c r="D58" s="221">
        <f>+D48+D51+D54</f>
        <v>6196669</v>
      </c>
      <c r="E58" s="235">
        <f>+E48+E51+E54</f>
        <v>6196669</v>
      </c>
      <c r="F58" s="229">
        <f>+F48+F51+F54</f>
        <v>0</v>
      </c>
    </row>
    <row r="59" spans="1:6" s="177" customFormat="1" ht="15.9" customHeight="1" x14ac:dyDescent="0.3">
      <c r="A59" s="176" t="s">
        <v>185</v>
      </c>
      <c r="B59" s="359" t="s">
        <v>137</v>
      </c>
      <c r="C59" s="359"/>
      <c r="D59" s="221"/>
      <c r="E59" s="235"/>
      <c r="F59" s="230"/>
    </row>
    <row r="60" spans="1:6" s="177" customFormat="1" ht="15.9" customHeight="1" x14ac:dyDescent="0.3">
      <c r="A60" s="176" t="s">
        <v>171</v>
      </c>
      <c r="B60" s="359" t="s">
        <v>21</v>
      </c>
      <c r="C60" s="359"/>
      <c r="D60" s="221"/>
      <c r="E60" s="235"/>
      <c r="F60" s="230"/>
    </row>
    <row r="61" spans="1:6" s="109" customFormat="1" ht="15.9" customHeight="1" x14ac:dyDescent="0.3">
      <c r="A61" s="108" t="s">
        <v>138</v>
      </c>
      <c r="B61" s="362" t="s">
        <v>139</v>
      </c>
      <c r="C61" s="362"/>
      <c r="D61" s="222">
        <f>+D47+D58+D59+D60</f>
        <v>43701785</v>
      </c>
      <c r="E61" s="237">
        <f>+E47+E58+E59+E60</f>
        <v>43701785</v>
      </c>
      <c r="F61" s="227">
        <f>+F47+F58+F59+F60</f>
        <v>0</v>
      </c>
    </row>
    <row r="62" spans="1:6" s="109" customFormat="1" ht="15.9" customHeight="1" x14ac:dyDescent="0.3">
      <c r="A62" s="108"/>
      <c r="B62" s="362" t="s">
        <v>140</v>
      </c>
      <c r="C62" s="362"/>
      <c r="D62" s="222">
        <f>+D30-D61</f>
        <v>23553445</v>
      </c>
      <c r="E62" s="237">
        <f>+E30-E61</f>
        <v>23553445</v>
      </c>
      <c r="F62" s="227"/>
    </row>
    <row r="63" spans="1:6" ht="15.9" customHeight="1" x14ac:dyDescent="0.3">
      <c r="A63" s="176" t="s">
        <v>172</v>
      </c>
      <c r="B63" s="359" t="s">
        <v>141</v>
      </c>
      <c r="C63" s="359"/>
      <c r="D63" s="221">
        <f>D64+D65</f>
        <v>23553445</v>
      </c>
      <c r="E63" s="221">
        <f>E64+E65</f>
        <v>23553445</v>
      </c>
      <c r="F63" s="234"/>
    </row>
    <row r="64" spans="1:6" s="109" customFormat="1" ht="15.9" customHeight="1" x14ac:dyDescent="0.35">
      <c r="A64" s="108"/>
      <c r="B64" s="208" t="s">
        <v>30</v>
      </c>
      <c r="C64" s="173" t="s">
        <v>93</v>
      </c>
      <c r="D64" s="220">
        <v>21233888</v>
      </c>
      <c r="E64" s="234">
        <v>21233888</v>
      </c>
      <c r="F64" s="231"/>
    </row>
    <row r="65" spans="1:6" s="109" customFormat="1" ht="15.9" customHeight="1" x14ac:dyDescent="0.3">
      <c r="A65" s="108"/>
      <c r="B65" s="208" t="s">
        <v>39</v>
      </c>
      <c r="C65" s="173" t="s">
        <v>94</v>
      </c>
      <c r="D65" s="220">
        <v>2319557</v>
      </c>
      <c r="E65" s="234">
        <v>2319557</v>
      </c>
      <c r="F65" s="217"/>
    </row>
    <row r="66" spans="1:6" s="109" customFormat="1" ht="39.75" customHeight="1" x14ac:dyDescent="0.3">
      <c r="A66" s="108" t="s">
        <v>142</v>
      </c>
      <c r="B66" s="361" t="s">
        <v>146</v>
      </c>
      <c r="C66" s="361"/>
      <c r="D66" s="225">
        <f>+D63</f>
        <v>23553445</v>
      </c>
      <c r="E66" s="237">
        <f>+E63</f>
        <v>23553445</v>
      </c>
      <c r="F66" s="227">
        <f>+F63</f>
        <v>0</v>
      </c>
    </row>
    <row r="67" spans="1:6" s="109" customFormat="1" ht="15.9" customHeight="1" x14ac:dyDescent="0.3">
      <c r="A67" s="9" t="s">
        <v>173</v>
      </c>
      <c r="B67" s="360" t="s">
        <v>143</v>
      </c>
      <c r="C67" s="360"/>
      <c r="D67" s="222"/>
      <c r="E67" s="237"/>
      <c r="F67" s="232">
        <f>SUM(D67:E67)</f>
        <v>0</v>
      </c>
    </row>
    <row r="68" spans="1:6" s="109" customFormat="1" ht="15.9" customHeight="1" x14ac:dyDescent="0.3">
      <c r="A68" s="9" t="s">
        <v>174</v>
      </c>
      <c r="B68" s="360" t="s">
        <v>144</v>
      </c>
      <c r="C68" s="360"/>
      <c r="D68" s="222">
        <f>SUM(D69:D72)</f>
        <v>0</v>
      </c>
      <c r="E68" s="237"/>
      <c r="F68" s="232">
        <f>SUM(D68:E68)</f>
        <v>0</v>
      </c>
    </row>
    <row r="69" spans="1:6" s="109" customFormat="1" ht="15.9" customHeight="1" x14ac:dyDescent="0.35">
      <c r="A69" s="9"/>
      <c r="B69" s="175" t="s">
        <v>30</v>
      </c>
      <c r="C69" s="173" t="s">
        <v>95</v>
      </c>
      <c r="D69" s="224"/>
      <c r="E69" s="238"/>
      <c r="F69" s="231">
        <f>SUM(D69:E69)</f>
        <v>0</v>
      </c>
    </row>
    <row r="70" spans="1:6" s="109" customFormat="1" ht="15.9" customHeight="1" x14ac:dyDescent="0.3">
      <c r="A70" s="9"/>
      <c r="B70" s="175" t="s">
        <v>39</v>
      </c>
      <c r="C70" s="173" t="s">
        <v>96</v>
      </c>
      <c r="D70" s="222"/>
      <c r="E70" s="237"/>
      <c r="F70" s="232">
        <f>SUM(D70:E70)</f>
        <v>0</v>
      </c>
    </row>
    <row r="71" spans="1:6" s="109" customFormat="1" ht="15.9" customHeight="1" x14ac:dyDescent="0.35">
      <c r="A71" s="9"/>
      <c r="B71" s="175" t="s">
        <v>40</v>
      </c>
      <c r="C71" s="173" t="s">
        <v>216</v>
      </c>
      <c r="D71" s="224"/>
      <c r="E71" s="237"/>
      <c r="F71" s="232"/>
    </row>
    <row r="72" spans="1:6" s="109" customFormat="1" ht="15.9" customHeight="1" x14ac:dyDescent="0.35">
      <c r="A72" s="9"/>
      <c r="B72" s="175" t="s">
        <v>41</v>
      </c>
      <c r="C72" s="173" t="s">
        <v>217</v>
      </c>
      <c r="D72" s="224"/>
      <c r="E72" s="237"/>
      <c r="F72" s="232"/>
    </row>
    <row r="73" spans="1:6" s="109" customFormat="1" ht="33" customHeight="1" x14ac:dyDescent="0.3">
      <c r="A73" s="108" t="s">
        <v>145</v>
      </c>
      <c r="B73" s="365" t="s">
        <v>147</v>
      </c>
      <c r="C73" s="365"/>
      <c r="D73" s="222">
        <f>+D67+D68</f>
        <v>0</v>
      </c>
      <c r="E73" s="237"/>
      <c r="F73" s="232">
        <f>SUM(D73:E73)</f>
        <v>0</v>
      </c>
    </row>
    <row r="74" spans="1:6" s="109" customFormat="1" ht="15.9" customHeight="1" x14ac:dyDescent="0.3">
      <c r="A74" s="108" t="s">
        <v>148</v>
      </c>
      <c r="B74" s="362" t="s">
        <v>149</v>
      </c>
      <c r="C74" s="362"/>
      <c r="D74" s="225">
        <f>+D66+D73</f>
        <v>23553445</v>
      </c>
      <c r="E74" s="237">
        <f>+E66+E73</f>
        <v>23553445</v>
      </c>
      <c r="F74" s="212">
        <f>+F66+F73</f>
        <v>0</v>
      </c>
    </row>
    <row r="75" spans="1:6" s="109" customFormat="1" ht="15.9" customHeight="1" x14ac:dyDescent="0.3">
      <c r="A75" s="9" t="s">
        <v>175</v>
      </c>
      <c r="B75" s="360" t="s">
        <v>150</v>
      </c>
      <c r="C75" s="360"/>
      <c r="D75" s="222"/>
      <c r="E75" s="237"/>
      <c r="F75" s="232">
        <f>SUM(D75:E75)</f>
        <v>0</v>
      </c>
    </row>
    <row r="76" spans="1:6" s="109" customFormat="1" ht="15.9" customHeight="1" x14ac:dyDescent="0.35">
      <c r="A76" s="9" t="s">
        <v>176</v>
      </c>
      <c r="B76" s="360" t="s">
        <v>151</v>
      </c>
      <c r="C76" s="360"/>
      <c r="D76" s="224">
        <f>SUM(D77:D79)</f>
        <v>0</v>
      </c>
      <c r="E76" s="238"/>
      <c r="F76" s="231">
        <f>SUM(D76:E76)</f>
        <v>0</v>
      </c>
    </row>
    <row r="77" spans="1:6" s="109" customFormat="1" ht="15.9" customHeight="1" x14ac:dyDescent="0.35">
      <c r="A77" s="9"/>
      <c r="B77" s="175" t="s">
        <v>30</v>
      </c>
      <c r="C77" s="173" t="s">
        <v>214</v>
      </c>
      <c r="D77" s="224"/>
      <c r="E77" s="238"/>
      <c r="F77" s="231">
        <f>SUM(D77:E77)</f>
        <v>0</v>
      </c>
    </row>
    <row r="78" spans="1:6" s="109" customFormat="1" ht="15.9" customHeight="1" x14ac:dyDescent="0.35">
      <c r="A78" s="9"/>
      <c r="B78" s="175" t="s">
        <v>39</v>
      </c>
      <c r="C78" s="173" t="s">
        <v>213</v>
      </c>
      <c r="D78" s="224"/>
      <c r="E78" s="238"/>
      <c r="F78" s="231">
        <f>SUM(D78:E78)</f>
        <v>0</v>
      </c>
    </row>
    <row r="79" spans="1:6" s="109" customFormat="1" ht="15.9" customHeight="1" x14ac:dyDescent="0.35">
      <c r="A79" s="9"/>
      <c r="B79" s="175" t="s">
        <v>40</v>
      </c>
      <c r="C79" s="173" t="s">
        <v>97</v>
      </c>
      <c r="D79" s="224"/>
      <c r="E79" s="238"/>
      <c r="F79" s="231">
        <f>SUM(D79:E79)</f>
        <v>0</v>
      </c>
    </row>
    <row r="80" spans="1:6" s="109" customFormat="1" ht="15.9" customHeight="1" x14ac:dyDescent="0.35">
      <c r="A80" s="9" t="s">
        <v>244</v>
      </c>
      <c r="B80" s="360" t="s">
        <v>245</v>
      </c>
      <c r="C80" s="360"/>
      <c r="D80" s="224">
        <v>0</v>
      </c>
      <c r="E80" s="238">
        <v>0</v>
      </c>
      <c r="F80" s="231"/>
    </row>
    <row r="81" spans="1:6" s="109" customFormat="1" ht="15.9" customHeight="1" x14ac:dyDescent="0.3">
      <c r="A81" s="108" t="s">
        <v>152</v>
      </c>
      <c r="B81" s="362" t="s">
        <v>153</v>
      </c>
      <c r="C81" s="362"/>
      <c r="D81" s="222">
        <f>+D75+D76+D80</f>
        <v>0</v>
      </c>
      <c r="E81" s="222">
        <f>+E75+E76+E80</f>
        <v>0</v>
      </c>
      <c r="F81" s="232"/>
    </row>
    <row r="82" spans="1:6" s="109" customFormat="1" ht="15.9" customHeight="1" x14ac:dyDescent="0.3">
      <c r="A82" s="108" t="s">
        <v>193</v>
      </c>
      <c r="B82" s="362" t="s">
        <v>195</v>
      </c>
      <c r="C82" s="362"/>
      <c r="D82" s="226">
        <f>+D30+D81</f>
        <v>67255230</v>
      </c>
      <c r="E82" s="239">
        <f>+E30+E81</f>
        <v>67255230</v>
      </c>
      <c r="F82" s="233">
        <f>+F30+F81</f>
        <v>0</v>
      </c>
    </row>
    <row r="83" spans="1:6" s="109" customFormat="1" ht="15.9" customHeight="1" thickBot="1" x14ac:dyDescent="0.35">
      <c r="A83" s="126" t="s">
        <v>194</v>
      </c>
      <c r="B83" s="127" t="s">
        <v>196</v>
      </c>
      <c r="C83" s="127"/>
      <c r="D83" s="129">
        <f>+D61+D74</f>
        <v>67255230</v>
      </c>
      <c r="E83" s="129">
        <f>+E61+E74</f>
        <v>67255230</v>
      </c>
      <c r="F83" s="129">
        <f>+F61+F74</f>
        <v>0</v>
      </c>
    </row>
    <row r="84" spans="1:6" ht="20.100000000000001" customHeight="1" x14ac:dyDescent="0.25">
      <c r="B84" s="15"/>
      <c r="C84" s="15"/>
      <c r="D84" s="16"/>
      <c r="E84" s="16"/>
      <c r="F84" s="16"/>
    </row>
    <row r="85" spans="1:6" ht="20.100000000000001" customHeight="1" x14ac:dyDescent="0.25">
      <c r="B85" s="15"/>
      <c r="C85" s="15"/>
      <c r="D85" s="131">
        <f>+D83-D82</f>
        <v>0</v>
      </c>
      <c r="E85" s="131">
        <f>+E83-E82</f>
        <v>0</v>
      </c>
      <c r="F85" s="131">
        <f>+F83-F82</f>
        <v>0</v>
      </c>
    </row>
    <row r="86" spans="1:6" ht="20.100000000000001" customHeight="1" x14ac:dyDescent="0.25">
      <c r="B86" s="15"/>
      <c r="C86" s="15"/>
      <c r="D86" s="16"/>
      <c r="E86" s="16"/>
      <c r="F86" s="16"/>
    </row>
    <row r="87" spans="1:6" ht="20.100000000000001" customHeight="1" x14ac:dyDescent="0.25">
      <c r="B87" s="15"/>
      <c r="C87" s="15"/>
      <c r="D87" s="16"/>
      <c r="E87" s="16"/>
      <c r="F87" s="16"/>
    </row>
    <row r="88" spans="1:6" ht="20.100000000000001" customHeight="1" x14ac:dyDescent="0.25">
      <c r="B88" s="15"/>
      <c r="C88" s="15"/>
      <c r="D88" s="16"/>
      <c r="E88" s="16"/>
      <c r="F88" s="16"/>
    </row>
    <row r="89" spans="1:6" ht="20.100000000000001" customHeight="1" x14ac:dyDescent="0.25">
      <c r="B89" s="15"/>
      <c r="C89" s="15"/>
      <c r="D89" s="16"/>
      <c r="E89" s="16"/>
      <c r="F89" s="16"/>
    </row>
    <row r="90" spans="1:6" ht="20.100000000000001" customHeight="1" x14ac:dyDescent="0.25">
      <c r="B90" s="15"/>
      <c r="C90" s="15"/>
      <c r="D90" s="16"/>
      <c r="E90" s="16"/>
      <c r="F90" s="16"/>
    </row>
    <row r="91" spans="1:6" ht="20.100000000000001" customHeight="1" x14ac:dyDescent="0.25">
      <c r="B91" s="15"/>
      <c r="C91" s="15"/>
      <c r="D91" s="16"/>
      <c r="E91" s="16"/>
      <c r="F91" s="16"/>
    </row>
    <row r="92" spans="1:6" ht="20.100000000000001" customHeight="1" x14ac:dyDescent="0.25">
      <c r="B92" s="15"/>
      <c r="C92" s="15"/>
      <c r="D92" s="16"/>
      <c r="E92" s="16"/>
      <c r="F92" s="16"/>
    </row>
    <row r="93" spans="1:6" ht="20.100000000000001" customHeight="1" x14ac:dyDescent="0.25">
      <c r="B93" s="15"/>
      <c r="C93" s="15"/>
      <c r="D93" s="16"/>
      <c r="E93" s="16"/>
      <c r="F93" s="16"/>
    </row>
    <row r="94" spans="1:6" ht="20.100000000000001" customHeight="1" x14ac:dyDescent="0.25">
      <c r="B94" s="15"/>
      <c r="C94" s="15"/>
      <c r="D94" s="16"/>
      <c r="E94" s="16"/>
      <c r="F94" s="16"/>
    </row>
    <row r="95" spans="1:6" ht="20.100000000000001" customHeight="1" x14ac:dyDescent="0.25">
      <c r="B95" s="15"/>
      <c r="C95" s="15"/>
      <c r="D95" s="16"/>
      <c r="E95" s="16"/>
      <c r="F95" s="16"/>
    </row>
    <row r="96" spans="1:6" ht="20.100000000000001" customHeight="1" x14ac:dyDescent="0.25">
      <c r="B96" s="15"/>
      <c r="C96" s="15"/>
      <c r="D96" s="16"/>
      <c r="E96" s="16"/>
      <c r="F96" s="16"/>
    </row>
    <row r="97" spans="2:6" ht="20.100000000000001" customHeight="1" x14ac:dyDescent="0.25">
      <c r="B97" s="15"/>
      <c r="C97" s="15"/>
      <c r="D97" s="16"/>
      <c r="E97" s="16"/>
      <c r="F97" s="16"/>
    </row>
    <row r="98" spans="2:6" ht="20.100000000000001" customHeight="1" x14ac:dyDescent="0.25">
      <c r="B98" s="15"/>
      <c r="C98" s="15"/>
      <c r="D98" s="16"/>
      <c r="E98" s="16"/>
      <c r="F98" s="16"/>
    </row>
    <row r="99" spans="2:6" ht="20.100000000000001" customHeight="1" x14ac:dyDescent="0.25">
      <c r="B99" s="15"/>
      <c r="C99" s="15"/>
      <c r="D99" s="16"/>
      <c r="E99" s="16"/>
      <c r="F99" s="16"/>
    </row>
    <row r="100" spans="2:6" ht="20.100000000000001" customHeight="1" x14ac:dyDescent="0.25">
      <c r="B100" s="15"/>
      <c r="C100" s="15"/>
      <c r="D100" s="16"/>
      <c r="E100" s="16"/>
      <c r="F100" s="16"/>
    </row>
    <row r="101" spans="2:6" ht="20.100000000000001" customHeight="1" x14ac:dyDescent="0.25">
      <c r="B101" s="15"/>
      <c r="C101" s="15"/>
      <c r="D101" s="16"/>
      <c r="E101" s="16"/>
      <c r="F101" s="16"/>
    </row>
    <row r="102" spans="2:6" ht="20.100000000000001" customHeight="1" x14ac:dyDescent="0.25">
      <c r="B102" s="15"/>
      <c r="C102" s="15"/>
      <c r="D102" s="16"/>
      <c r="E102" s="16"/>
      <c r="F102" s="16"/>
    </row>
    <row r="103" spans="2:6" ht="20.100000000000001" customHeight="1" x14ac:dyDescent="0.25">
      <c r="B103" s="15"/>
      <c r="C103" s="15"/>
      <c r="D103" s="16"/>
      <c r="E103" s="16"/>
      <c r="F103" s="16"/>
    </row>
    <row r="104" spans="2:6" ht="20.100000000000001" customHeight="1" x14ac:dyDescent="0.25">
      <c r="B104" s="15"/>
      <c r="C104" s="15"/>
      <c r="D104" s="16"/>
      <c r="E104" s="16"/>
      <c r="F104" s="16"/>
    </row>
    <row r="105" spans="2:6" ht="20.100000000000001" customHeight="1" x14ac:dyDescent="0.25">
      <c r="B105" s="15"/>
      <c r="C105" s="15"/>
      <c r="D105" s="16"/>
      <c r="E105" s="16"/>
      <c r="F105" s="16"/>
    </row>
  </sheetData>
  <mergeCells count="57">
    <mergeCell ref="A2:F2"/>
    <mergeCell ref="F6:F7"/>
    <mergeCell ref="A6:A8"/>
    <mergeCell ref="B6:C8"/>
    <mergeCell ref="A5:F5"/>
    <mergeCell ref="A4:F4"/>
    <mergeCell ref="A3:F3"/>
    <mergeCell ref="B23:C23"/>
    <mergeCell ref="D6:D7"/>
    <mergeCell ref="B14:C14"/>
    <mergeCell ref="B19:C19"/>
    <mergeCell ref="B9:C9"/>
    <mergeCell ref="B10:C10"/>
    <mergeCell ref="B20:C20"/>
    <mergeCell ref="D8:F8"/>
    <mergeCell ref="B15:C15"/>
    <mergeCell ref="B16:C16"/>
    <mergeCell ref="B21:C21"/>
    <mergeCell ref="E6:E7"/>
    <mergeCell ref="B18:C18"/>
    <mergeCell ref="B17:C17"/>
    <mergeCell ref="B13:C13"/>
    <mergeCell ref="B11:C11"/>
    <mergeCell ref="B12:C12"/>
    <mergeCell ref="B82:C82"/>
    <mergeCell ref="B31:C31"/>
    <mergeCell ref="B33:C33"/>
    <mergeCell ref="B48:C48"/>
    <mergeCell ref="B68:C68"/>
    <mergeCell ref="B73:C73"/>
    <mergeCell ref="B32:C32"/>
    <mergeCell ref="B59:C59"/>
    <mergeCell ref="B58:C58"/>
    <mergeCell ref="B81:C81"/>
    <mergeCell ref="B61:C61"/>
    <mergeCell ref="B80:C80"/>
    <mergeCell ref="B24:C24"/>
    <mergeCell ref="B27:C27"/>
    <mergeCell ref="B62:C62"/>
    <mergeCell ref="B30:C30"/>
    <mergeCell ref="B25:C25"/>
    <mergeCell ref="B26:C26"/>
    <mergeCell ref="B29:C29"/>
    <mergeCell ref="B47:C47"/>
    <mergeCell ref="B54:C54"/>
    <mergeCell ref="B63:C63"/>
    <mergeCell ref="B76:C76"/>
    <mergeCell ref="B66:C66"/>
    <mergeCell ref="B67:C67"/>
    <mergeCell ref="B74:C74"/>
    <mergeCell ref="B75:C75"/>
    <mergeCell ref="B28:C28"/>
    <mergeCell ref="B60:C60"/>
    <mergeCell ref="B34:C34"/>
    <mergeCell ref="B42:C42"/>
    <mergeCell ref="B51:C51"/>
    <mergeCell ref="B38:C38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0" zoomScale="75" zoomScaleNormal="75" workbookViewId="0">
      <selection activeCell="H20" sqref="H20"/>
    </sheetView>
  </sheetViews>
  <sheetFormatPr defaultRowHeight="13.2" x14ac:dyDescent="0.25"/>
  <cols>
    <col min="1" max="1" width="3.44140625" customWidth="1"/>
    <col min="2" max="2" width="6.109375" customWidth="1"/>
    <col min="3" max="3" width="65" customWidth="1"/>
    <col min="4" max="4" width="16.88671875" customWidth="1"/>
    <col min="5" max="5" width="3.109375" customWidth="1"/>
    <col min="6" max="6" width="46.6640625" customWidth="1"/>
    <col min="7" max="7" width="24" customWidth="1"/>
    <col min="8" max="8" width="17.33203125" customWidth="1"/>
  </cols>
  <sheetData>
    <row r="1" spans="1:8" ht="17.399999999999999" x14ac:dyDescent="0.3">
      <c r="B1" s="414" t="s">
        <v>284</v>
      </c>
      <c r="C1" s="414"/>
      <c r="D1" s="414"/>
      <c r="E1" s="414"/>
      <c r="F1" s="414"/>
      <c r="G1" s="414"/>
      <c r="H1" s="414"/>
    </row>
    <row r="2" spans="1:8" ht="15.6" x14ac:dyDescent="0.3">
      <c r="B2" s="386" t="s">
        <v>229</v>
      </c>
      <c r="C2" s="386"/>
      <c r="D2" s="386"/>
      <c r="E2" s="386"/>
      <c r="F2" s="386"/>
      <c r="G2" s="386"/>
      <c r="H2" s="386"/>
    </row>
    <row r="3" spans="1:8" ht="15.6" x14ac:dyDescent="0.3">
      <c r="B3" s="386" t="s">
        <v>210</v>
      </c>
      <c r="C3" s="386"/>
      <c r="D3" s="386"/>
      <c r="E3" s="386"/>
      <c r="F3" s="386"/>
      <c r="G3" s="386"/>
      <c r="H3" s="386"/>
    </row>
    <row r="4" spans="1:8" ht="15.6" x14ac:dyDescent="0.3">
      <c r="B4" s="385" t="s">
        <v>224</v>
      </c>
      <c r="C4" s="385"/>
      <c r="D4" s="385"/>
      <c r="E4" s="385"/>
      <c r="F4" s="385"/>
      <c r="G4" s="385"/>
      <c r="H4" s="385"/>
    </row>
    <row r="5" spans="1:8" ht="16.2" thickBot="1" x14ac:dyDescent="0.35">
      <c r="A5" s="123"/>
      <c r="B5" s="125"/>
      <c r="C5" s="125"/>
      <c r="D5" s="125"/>
      <c r="E5" s="125"/>
      <c r="F5" s="125"/>
      <c r="G5" s="125"/>
      <c r="H5" s="125"/>
    </row>
    <row r="6" spans="1:8" ht="27.6" x14ac:dyDescent="0.25">
      <c r="A6" s="124"/>
      <c r="B6" s="415" t="s">
        <v>190</v>
      </c>
      <c r="C6" s="419" t="s">
        <v>177</v>
      </c>
      <c r="D6" s="149" t="s">
        <v>37</v>
      </c>
      <c r="E6" s="149"/>
      <c r="F6" s="375" t="s">
        <v>177</v>
      </c>
      <c r="G6" s="375"/>
      <c r="H6" s="417" t="s">
        <v>37</v>
      </c>
    </row>
    <row r="7" spans="1:8" ht="13.8" x14ac:dyDescent="0.25">
      <c r="A7" s="118"/>
      <c r="B7" s="416"/>
      <c r="C7" s="420"/>
      <c r="D7" s="138"/>
      <c r="E7" s="138"/>
      <c r="F7" s="383"/>
      <c r="G7" s="383"/>
      <c r="H7" s="418"/>
    </row>
    <row r="8" spans="1:8" ht="12.75" customHeight="1" x14ac:dyDescent="0.25">
      <c r="A8" s="118"/>
      <c r="B8" s="416"/>
      <c r="C8" s="421"/>
      <c r="D8" s="138"/>
      <c r="E8" s="138"/>
      <c r="F8" s="383"/>
      <c r="G8" s="383"/>
      <c r="H8" s="130"/>
    </row>
    <row r="9" spans="1:8" ht="15.6" x14ac:dyDescent="0.3">
      <c r="A9" s="118"/>
      <c r="B9" s="366" t="s">
        <v>192</v>
      </c>
      <c r="C9" s="366"/>
      <c r="D9" s="140"/>
      <c r="E9" s="138"/>
      <c r="F9" s="383" t="s">
        <v>191</v>
      </c>
      <c r="G9" s="383"/>
      <c r="H9" s="146"/>
    </row>
    <row r="10" spans="1:8" ht="15.6" x14ac:dyDescent="0.3">
      <c r="A10" s="118" t="s">
        <v>30</v>
      </c>
      <c r="B10" s="360" t="s">
        <v>218</v>
      </c>
      <c r="C10" s="360"/>
      <c r="D10" s="140">
        <v>1496480</v>
      </c>
      <c r="E10" s="141" t="s">
        <v>30</v>
      </c>
      <c r="F10" s="363" t="s">
        <v>178</v>
      </c>
      <c r="G10" s="363"/>
      <c r="H10" s="14">
        <v>10744287</v>
      </c>
    </row>
    <row r="11" spans="1:8" ht="15.6" x14ac:dyDescent="0.3">
      <c r="A11" s="118" t="s">
        <v>39</v>
      </c>
      <c r="B11" s="360" t="s">
        <v>188</v>
      </c>
      <c r="C11" s="360"/>
      <c r="D11" s="140">
        <v>10000000</v>
      </c>
      <c r="E11" s="141" t="s">
        <v>39</v>
      </c>
      <c r="F11" s="363" t="s">
        <v>186</v>
      </c>
      <c r="G11" s="363"/>
      <c r="H11" s="14">
        <v>2715775</v>
      </c>
    </row>
    <row r="12" spans="1:8" ht="15.6" x14ac:dyDescent="0.3">
      <c r="A12" s="118" t="s">
        <v>40</v>
      </c>
      <c r="B12" s="360" t="s">
        <v>133</v>
      </c>
      <c r="C12" s="360"/>
      <c r="D12" s="140">
        <v>26008636</v>
      </c>
      <c r="E12" s="141" t="s">
        <v>40</v>
      </c>
      <c r="F12" s="363" t="s">
        <v>187</v>
      </c>
      <c r="G12" s="363"/>
      <c r="H12" s="14">
        <v>18197162</v>
      </c>
    </row>
    <row r="13" spans="1:8" ht="15.6" x14ac:dyDescent="0.3">
      <c r="A13" s="118" t="s">
        <v>41</v>
      </c>
      <c r="B13" s="360" t="s">
        <v>134</v>
      </c>
      <c r="C13" s="360"/>
      <c r="D13" s="140">
        <f>+'2'!D42</f>
        <v>0</v>
      </c>
      <c r="E13" s="141" t="s">
        <v>41</v>
      </c>
      <c r="F13" s="373" t="s">
        <v>164</v>
      </c>
      <c r="G13" s="413"/>
      <c r="H13" s="14">
        <f>SUM(H14:H17)</f>
        <v>4916975</v>
      </c>
    </row>
    <row r="14" spans="1:8" ht="15.6" x14ac:dyDescent="0.3">
      <c r="A14" s="150"/>
      <c r="B14" s="388"/>
      <c r="C14" s="388"/>
      <c r="D14" s="19"/>
      <c r="E14" s="141" t="s">
        <v>155</v>
      </c>
      <c r="F14" s="379" t="s">
        <v>158</v>
      </c>
      <c r="G14" s="406"/>
      <c r="H14" s="14">
        <f>'6'!G17</f>
        <v>948675</v>
      </c>
    </row>
    <row r="15" spans="1:8" ht="15.6" x14ac:dyDescent="0.3">
      <c r="A15" s="150"/>
      <c r="B15" s="388"/>
      <c r="C15" s="388"/>
      <c r="D15" s="19"/>
      <c r="E15" s="141" t="s">
        <v>156</v>
      </c>
      <c r="F15" s="379" t="s">
        <v>159</v>
      </c>
      <c r="G15" s="406"/>
      <c r="H15" s="14">
        <v>635000</v>
      </c>
    </row>
    <row r="16" spans="1:8" ht="15.6" x14ac:dyDescent="0.3">
      <c r="A16" s="150"/>
      <c r="B16" s="388"/>
      <c r="C16" s="388"/>
      <c r="D16" s="19"/>
      <c r="E16" s="141" t="s">
        <v>157</v>
      </c>
      <c r="F16" s="369" t="s">
        <v>160</v>
      </c>
      <c r="G16" s="369"/>
      <c r="H16" s="14">
        <v>3333300</v>
      </c>
    </row>
    <row r="17" spans="1:8" ht="16.2" x14ac:dyDescent="0.3">
      <c r="A17" s="152"/>
      <c r="B17" s="401"/>
      <c r="C17" s="401"/>
      <c r="D17" s="153"/>
      <c r="E17" s="154" t="s">
        <v>63</v>
      </c>
      <c r="F17" s="407" t="s">
        <v>165</v>
      </c>
      <c r="G17" s="408"/>
      <c r="H17" s="155"/>
    </row>
    <row r="18" spans="1:8" ht="15.6" x14ac:dyDescent="0.3">
      <c r="A18" s="168"/>
      <c r="B18" s="169"/>
      <c r="C18" s="169"/>
      <c r="D18" s="170"/>
      <c r="E18" s="171" t="s">
        <v>42</v>
      </c>
      <c r="F18" s="369"/>
      <c r="G18" s="369"/>
      <c r="H18" s="155"/>
    </row>
    <row r="19" spans="1:8" ht="16.5" customHeight="1" thickBot="1" x14ac:dyDescent="0.35">
      <c r="A19" s="168"/>
      <c r="B19" s="169"/>
      <c r="C19" s="169"/>
      <c r="D19" s="170"/>
      <c r="E19" s="214"/>
      <c r="F19" s="404" t="s">
        <v>219</v>
      </c>
      <c r="G19" s="405"/>
      <c r="H19" s="215">
        <v>20894805</v>
      </c>
    </row>
    <row r="20" spans="1:8" s="137" customFormat="1" ht="14.4" thickBot="1" x14ac:dyDescent="0.3">
      <c r="A20" s="159" t="s">
        <v>162</v>
      </c>
      <c r="B20" s="402" t="s">
        <v>203</v>
      </c>
      <c r="C20" s="402"/>
      <c r="D20" s="160">
        <f>SUM(D10:D18)</f>
        <v>37505116</v>
      </c>
      <c r="E20" s="161" t="s">
        <v>162</v>
      </c>
      <c r="F20" s="162" t="s">
        <v>154</v>
      </c>
      <c r="G20" s="163"/>
      <c r="H20" s="164">
        <f>+H10+H11+H12+H13+H19</f>
        <v>57469004</v>
      </c>
    </row>
    <row r="21" spans="1:8" s="137" customFormat="1" ht="13.8" x14ac:dyDescent="0.25">
      <c r="A21" s="183" t="s">
        <v>183</v>
      </c>
      <c r="B21" s="390" t="s">
        <v>98</v>
      </c>
      <c r="C21" s="391"/>
      <c r="D21" s="178">
        <f>+H20-D20</f>
        <v>19963888</v>
      </c>
      <c r="E21" s="179"/>
      <c r="F21" s="180"/>
      <c r="G21" s="181"/>
      <c r="H21" s="182"/>
    </row>
    <row r="22" spans="1:8" ht="15.6" x14ac:dyDescent="0.3">
      <c r="A22" s="116" t="s">
        <v>42</v>
      </c>
      <c r="B22" s="395" t="s">
        <v>181</v>
      </c>
      <c r="C22" s="395"/>
      <c r="D22" s="156">
        <f>+'2'!D48</f>
        <v>0</v>
      </c>
      <c r="E22" s="157" t="s">
        <v>43</v>
      </c>
      <c r="F22" s="411" t="s">
        <v>202</v>
      </c>
      <c r="G22" s="411"/>
      <c r="H22" s="158">
        <v>8262226</v>
      </c>
    </row>
    <row r="23" spans="1:8" ht="15.6" x14ac:dyDescent="0.3">
      <c r="A23" s="118" t="s">
        <v>43</v>
      </c>
      <c r="B23" s="360" t="s">
        <v>135</v>
      </c>
      <c r="C23" s="360"/>
      <c r="D23" s="140"/>
      <c r="E23" s="141" t="s">
        <v>44</v>
      </c>
      <c r="F23" s="363" t="s">
        <v>179</v>
      </c>
      <c r="G23" s="363"/>
      <c r="H23" s="14">
        <v>1524000</v>
      </c>
    </row>
    <row r="24" spans="1:8" ht="16.2" thickBot="1" x14ac:dyDescent="0.35">
      <c r="A24" s="117" t="s">
        <v>44</v>
      </c>
      <c r="B24" s="392" t="s">
        <v>136</v>
      </c>
      <c r="C24" s="392"/>
      <c r="D24" s="165">
        <f>+'2'!D54</f>
        <v>6196669</v>
      </c>
      <c r="E24" s="154" t="s">
        <v>45</v>
      </c>
      <c r="F24" s="412" t="s">
        <v>161</v>
      </c>
      <c r="G24" s="412"/>
      <c r="H24" s="155"/>
    </row>
    <row r="25" spans="1:8" s="137" customFormat="1" ht="14.4" thickBot="1" x14ac:dyDescent="0.3">
      <c r="A25" s="159" t="s">
        <v>138</v>
      </c>
      <c r="B25" s="402" t="s">
        <v>204</v>
      </c>
      <c r="C25" s="402"/>
      <c r="D25" s="160">
        <f>SUM(D22:D24)</f>
        <v>6196669</v>
      </c>
      <c r="E25" s="161" t="s">
        <v>138</v>
      </c>
      <c r="F25" s="396" t="s">
        <v>207</v>
      </c>
      <c r="G25" s="396"/>
      <c r="H25" s="166">
        <f>SUM(H22:H24)</f>
        <v>9786226</v>
      </c>
    </row>
    <row r="26" spans="1:8" s="137" customFormat="1" ht="13.8" x14ac:dyDescent="0.25">
      <c r="A26" s="183" t="s">
        <v>184</v>
      </c>
      <c r="B26" s="390" t="s">
        <v>209</v>
      </c>
      <c r="C26" s="391"/>
      <c r="D26" s="178">
        <f>+H25-D25</f>
        <v>3589557</v>
      </c>
      <c r="E26" s="179"/>
      <c r="F26" s="184"/>
      <c r="G26" s="184"/>
      <c r="H26" s="185"/>
    </row>
    <row r="27" spans="1:8" ht="15.6" x14ac:dyDescent="0.3">
      <c r="A27" s="116" t="s">
        <v>45</v>
      </c>
      <c r="B27" s="395" t="s">
        <v>137</v>
      </c>
      <c r="C27" s="395"/>
      <c r="D27" s="156"/>
      <c r="E27" s="167"/>
      <c r="F27" s="393"/>
      <c r="G27" s="393"/>
      <c r="H27" s="151"/>
    </row>
    <row r="28" spans="1:8" ht="15.6" x14ac:dyDescent="0.3">
      <c r="A28" s="118" t="s">
        <v>46</v>
      </c>
      <c r="B28" s="360" t="s">
        <v>141</v>
      </c>
      <c r="C28" s="360"/>
      <c r="D28" s="140">
        <v>23553445</v>
      </c>
      <c r="E28" s="145"/>
      <c r="F28" s="394"/>
      <c r="G28" s="394"/>
      <c r="H28" s="151"/>
    </row>
    <row r="29" spans="1:8" ht="15.6" x14ac:dyDescent="0.3">
      <c r="A29" s="118" t="s">
        <v>31</v>
      </c>
      <c r="B29" s="360" t="s">
        <v>143</v>
      </c>
      <c r="C29" s="360"/>
      <c r="D29" s="140"/>
      <c r="E29" s="167"/>
      <c r="F29" s="393"/>
      <c r="G29" s="393"/>
      <c r="H29" s="151"/>
    </row>
    <row r="30" spans="1:8" ht="15.6" x14ac:dyDescent="0.3">
      <c r="A30" s="118" t="s">
        <v>47</v>
      </c>
      <c r="B30" s="360" t="s">
        <v>144</v>
      </c>
      <c r="C30" s="360"/>
      <c r="D30" s="140"/>
      <c r="E30" s="167"/>
      <c r="F30" s="398"/>
      <c r="G30" s="399"/>
      <c r="H30" s="151"/>
    </row>
    <row r="31" spans="1:8" ht="15.6" x14ac:dyDescent="0.3">
      <c r="A31" s="147" t="s">
        <v>142</v>
      </c>
      <c r="B31" s="387" t="s">
        <v>205</v>
      </c>
      <c r="C31" s="387"/>
      <c r="D31" s="142">
        <f>D27+D28+D29+D30</f>
        <v>23553445</v>
      </c>
      <c r="E31" s="139" t="s">
        <v>145</v>
      </c>
      <c r="F31" s="409" t="s">
        <v>28</v>
      </c>
      <c r="G31" s="410"/>
      <c r="H31" s="17"/>
    </row>
    <row r="32" spans="1:8" ht="17.399999999999999" x14ac:dyDescent="0.3">
      <c r="A32" s="118"/>
      <c r="B32" s="360"/>
      <c r="C32" s="360"/>
      <c r="D32" s="144"/>
      <c r="E32" s="145"/>
      <c r="F32" s="364"/>
      <c r="G32" s="364"/>
      <c r="H32" s="20"/>
    </row>
    <row r="33" spans="1:8" ht="17.399999999999999" x14ac:dyDescent="0.3">
      <c r="A33" s="147" t="s">
        <v>145</v>
      </c>
      <c r="B33" s="362" t="s">
        <v>206</v>
      </c>
      <c r="C33" s="362"/>
      <c r="D33" s="144">
        <f>+D20+D25+D31</f>
        <v>67255230</v>
      </c>
      <c r="E33" s="143" t="s">
        <v>148</v>
      </c>
      <c r="F33" s="361" t="s">
        <v>208</v>
      </c>
      <c r="G33" s="361"/>
      <c r="H33" s="12">
        <f>+H20+H25+H29+H31+H27</f>
        <v>67255230</v>
      </c>
    </row>
    <row r="34" spans="1:8" ht="18" thickBot="1" x14ac:dyDescent="0.35">
      <c r="A34" s="119"/>
      <c r="B34" s="397" t="s">
        <v>132</v>
      </c>
      <c r="C34" s="397"/>
      <c r="D34" s="37">
        <f>+D33-H33</f>
        <v>0</v>
      </c>
      <c r="E34" s="128"/>
      <c r="F34" s="403"/>
      <c r="G34" s="403"/>
      <c r="H34" s="148"/>
    </row>
    <row r="35" spans="1:8" ht="15.6" x14ac:dyDescent="0.3">
      <c r="B35" s="132"/>
      <c r="C35" s="132"/>
      <c r="D35" s="132"/>
      <c r="E35" s="132"/>
      <c r="F35" s="400"/>
      <c r="G35" s="400"/>
      <c r="H35" s="133"/>
    </row>
    <row r="36" spans="1:8" ht="15.6" x14ac:dyDescent="0.3">
      <c r="B36" s="132"/>
      <c r="C36" s="132"/>
      <c r="D36" s="172"/>
      <c r="E36" s="132"/>
      <c r="F36" s="400"/>
      <c r="G36" s="400"/>
      <c r="H36" s="133"/>
    </row>
    <row r="37" spans="1:8" ht="15.6" x14ac:dyDescent="0.3">
      <c r="B37" s="132"/>
      <c r="C37" s="132"/>
      <c r="D37" s="132"/>
      <c r="E37" s="132"/>
      <c r="F37" s="400"/>
      <c r="G37" s="400"/>
      <c r="H37" s="133"/>
    </row>
    <row r="38" spans="1:8" ht="15.6" x14ac:dyDescent="0.3">
      <c r="B38" s="132"/>
      <c r="C38" s="132"/>
      <c r="D38" s="132"/>
      <c r="E38" s="132"/>
      <c r="F38" s="400"/>
      <c r="G38" s="400"/>
      <c r="H38" s="133"/>
    </row>
    <row r="39" spans="1:8" ht="15.6" x14ac:dyDescent="0.3">
      <c r="B39" s="132"/>
      <c r="C39" s="132"/>
      <c r="D39" s="132"/>
      <c r="E39" s="132"/>
      <c r="F39" s="400"/>
      <c r="G39" s="400"/>
      <c r="H39" s="133"/>
    </row>
    <row r="40" spans="1:8" ht="15.6" x14ac:dyDescent="0.3">
      <c r="B40" s="132"/>
      <c r="C40" s="132"/>
      <c r="D40" s="132"/>
      <c r="E40" s="132"/>
      <c r="F40" s="400"/>
      <c r="G40" s="400"/>
      <c r="H40" s="133"/>
    </row>
    <row r="41" spans="1:8" ht="15.6" x14ac:dyDescent="0.3">
      <c r="B41" s="132"/>
      <c r="C41" s="132"/>
      <c r="D41" s="132"/>
      <c r="E41" s="132"/>
      <c r="F41" s="400"/>
      <c r="G41" s="400"/>
      <c r="H41" s="133"/>
    </row>
    <row r="42" spans="1:8" ht="15.6" x14ac:dyDescent="0.3">
      <c r="B42" s="132"/>
      <c r="C42" s="132"/>
      <c r="D42" s="132"/>
      <c r="E42" s="132"/>
      <c r="F42" s="400"/>
      <c r="G42" s="400"/>
      <c r="H42" s="133"/>
    </row>
    <row r="43" spans="1:8" ht="15.6" x14ac:dyDescent="0.3">
      <c r="B43" s="132"/>
      <c r="C43" s="132"/>
      <c r="D43" s="132"/>
      <c r="E43" s="132"/>
      <c r="F43" s="400"/>
      <c r="G43" s="400"/>
      <c r="H43" s="133"/>
    </row>
    <row r="44" spans="1:8" ht="15.6" x14ac:dyDescent="0.3">
      <c r="B44" s="132"/>
      <c r="C44" s="132"/>
      <c r="D44" s="132"/>
      <c r="E44" s="132"/>
      <c r="F44" s="400"/>
      <c r="G44" s="400"/>
      <c r="H44" s="133"/>
    </row>
    <row r="45" spans="1:8" ht="15.6" x14ac:dyDescent="0.3">
      <c r="B45" s="132"/>
      <c r="C45" s="132"/>
      <c r="D45" s="132"/>
      <c r="E45" s="132"/>
      <c r="F45" s="400"/>
      <c r="G45" s="400"/>
      <c r="H45" s="133"/>
    </row>
    <row r="46" spans="1:8" ht="15.6" x14ac:dyDescent="0.3">
      <c r="B46" s="132"/>
      <c r="C46" s="132"/>
      <c r="D46" s="132"/>
      <c r="E46" s="132"/>
      <c r="F46" s="400"/>
      <c r="G46" s="400"/>
      <c r="H46" s="133"/>
    </row>
    <row r="47" spans="1:8" ht="15.6" x14ac:dyDescent="0.3">
      <c r="B47" s="132"/>
      <c r="C47" s="132"/>
      <c r="D47" s="132"/>
      <c r="E47" s="132"/>
      <c r="F47" s="400"/>
      <c r="G47" s="400"/>
      <c r="H47" s="133"/>
    </row>
    <row r="48" spans="1:8" ht="17.399999999999999" x14ac:dyDescent="0.3">
      <c r="B48" s="132"/>
      <c r="C48" s="132"/>
      <c r="D48" s="132"/>
      <c r="E48" s="132"/>
      <c r="F48" s="400"/>
      <c r="G48" s="400"/>
      <c r="H48" s="134"/>
    </row>
    <row r="49" spans="2:8" ht="17.399999999999999" x14ac:dyDescent="0.3">
      <c r="B49" s="135"/>
      <c r="C49" s="135"/>
      <c r="D49" s="135"/>
      <c r="E49" s="135"/>
      <c r="F49" s="389"/>
      <c r="G49" s="389"/>
      <c r="H49" s="134"/>
    </row>
    <row r="50" spans="2:8" ht="17.399999999999999" x14ac:dyDescent="0.3">
      <c r="B50" s="132"/>
      <c r="C50" s="132"/>
      <c r="D50" s="132"/>
      <c r="E50" s="132"/>
      <c r="F50" s="389"/>
      <c r="G50" s="389"/>
      <c r="H50" s="136"/>
    </row>
  </sheetData>
  <mergeCells count="71">
    <mergeCell ref="B1:H1"/>
    <mergeCell ref="B2:H2"/>
    <mergeCell ref="B3:H3"/>
    <mergeCell ref="B4:H4"/>
    <mergeCell ref="B6:B8"/>
    <mergeCell ref="F6:G8"/>
    <mergeCell ref="H6:H7"/>
    <mergeCell ref="C6:C8"/>
    <mergeCell ref="F9:G9"/>
    <mergeCell ref="F10:G10"/>
    <mergeCell ref="F11:G11"/>
    <mergeCell ref="F12:G12"/>
    <mergeCell ref="F13:G13"/>
    <mergeCell ref="F14:G14"/>
    <mergeCell ref="F36:G36"/>
    <mergeCell ref="F37:G37"/>
    <mergeCell ref="F15:G15"/>
    <mergeCell ref="F16:G16"/>
    <mergeCell ref="F17:G17"/>
    <mergeCell ref="F29:G29"/>
    <mergeCell ref="F31:G31"/>
    <mergeCell ref="F22:G22"/>
    <mergeCell ref="F23:G23"/>
    <mergeCell ref="F24:G24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45:G45"/>
    <mergeCell ref="B14:C14"/>
    <mergeCell ref="B15:C15"/>
    <mergeCell ref="B17:C17"/>
    <mergeCell ref="B20:C20"/>
    <mergeCell ref="F44:G44"/>
    <mergeCell ref="F32:G32"/>
    <mergeCell ref="F33:G33"/>
    <mergeCell ref="F34:G34"/>
    <mergeCell ref="F35:G35"/>
    <mergeCell ref="B21:C21"/>
    <mergeCell ref="B25:C25"/>
    <mergeCell ref="B27:C27"/>
    <mergeCell ref="F19:G19"/>
    <mergeCell ref="F18:G18"/>
    <mergeCell ref="B29:C29"/>
    <mergeCell ref="B30:C30"/>
    <mergeCell ref="B9:C9"/>
    <mergeCell ref="B10:C10"/>
    <mergeCell ref="B11:C11"/>
    <mergeCell ref="B12:C12"/>
    <mergeCell ref="B13:C13"/>
    <mergeCell ref="B31:C31"/>
    <mergeCell ref="B32:C32"/>
    <mergeCell ref="B16:C16"/>
    <mergeCell ref="B28:C28"/>
    <mergeCell ref="F50:G50"/>
    <mergeCell ref="B26:C26"/>
    <mergeCell ref="B24:C24"/>
    <mergeCell ref="F27:G27"/>
    <mergeCell ref="F28:G28"/>
    <mergeCell ref="B33:C33"/>
    <mergeCell ref="B22:C22"/>
    <mergeCell ref="B23:C23"/>
    <mergeCell ref="F25:G25"/>
    <mergeCell ref="B34:C34"/>
    <mergeCell ref="F30:G30"/>
    <mergeCell ref="F46:G46"/>
  </mergeCells>
  <phoneticPr fontId="19" type="noConversion"/>
  <pageMargins left="0.16" right="0.17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J16" sqref="J16"/>
    </sheetView>
  </sheetViews>
  <sheetFormatPr defaultRowHeight="13.2" x14ac:dyDescent="0.25"/>
  <cols>
    <col min="1" max="1" width="52" style="52" customWidth="1"/>
    <col min="2" max="2" width="13.44140625" style="53" customWidth="1"/>
    <col min="3" max="3" width="14" style="53" customWidth="1"/>
    <col min="4" max="4" width="15.44140625" style="53" customWidth="1"/>
    <col min="5" max="5" width="14.33203125" style="53" customWidth="1"/>
    <col min="6" max="6" width="16.109375" style="53" customWidth="1"/>
  </cols>
  <sheetData>
    <row r="1" spans="1:6" ht="18" x14ac:dyDescent="0.25">
      <c r="A1" s="422" t="s">
        <v>287</v>
      </c>
      <c r="B1" s="422"/>
      <c r="C1" s="422"/>
      <c r="D1" s="422"/>
      <c r="E1" s="422"/>
    </row>
    <row r="2" spans="1:6" ht="15.6" x14ac:dyDescent="0.3">
      <c r="A2" s="386" t="s">
        <v>229</v>
      </c>
      <c r="B2" s="386"/>
      <c r="C2" s="386"/>
      <c r="D2" s="386"/>
      <c r="E2" s="386"/>
      <c r="F2" s="386"/>
    </row>
    <row r="4" spans="1:6" ht="18" x14ac:dyDescent="0.25">
      <c r="A4" s="422" t="s">
        <v>211</v>
      </c>
      <c r="B4" s="423"/>
      <c r="C4" s="423"/>
      <c r="D4" s="423"/>
      <c r="E4" s="423"/>
      <c r="F4" s="260" t="s">
        <v>225</v>
      </c>
    </row>
    <row r="5" spans="1:6" ht="18.600000000000001" thickBot="1" x14ac:dyDescent="0.35">
      <c r="A5" s="257"/>
      <c r="B5" s="258"/>
      <c r="C5" s="258"/>
      <c r="D5" s="258"/>
      <c r="E5" s="258"/>
      <c r="F5" s="88"/>
    </row>
    <row r="6" spans="1:6" ht="34.799999999999997" thickBot="1" x14ac:dyDescent="0.3">
      <c r="A6" s="89" t="s">
        <v>126</v>
      </c>
      <c r="B6" s="90" t="s">
        <v>127</v>
      </c>
      <c r="C6" s="90" t="s">
        <v>128</v>
      </c>
      <c r="D6" s="90" t="s">
        <v>282</v>
      </c>
      <c r="E6" s="90" t="s">
        <v>297</v>
      </c>
      <c r="F6" s="91" t="s">
        <v>298</v>
      </c>
    </row>
    <row r="7" spans="1:6" ht="13.8" thickBot="1" x14ac:dyDescent="0.3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4">
        <v>6</v>
      </c>
    </row>
    <row r="8" spans="1:6" ht="20.25" customHeight="1" x14ac:dyDescent="0.25">
      <c r="A8" s="95" t="s">
        <v>129</v>
      </c>
      <c r="B8" s="96"/>
      <c r="C8" s="97"/>
      <c r="D8" s="96"/>
      <c r="E8" s="96">
        <f>SUM(E9:E11)</f>
        <v>1524000</v>
      </c>
      <c r="F8" s="98"/>
    </row>
    <row r="9" spans="1:6" ht="20.25" customHeight="1" x14ac:dyDescent="0.25">
      <c r="A9" s="99" t="s">
        <v>281</v>
      </c>
      <c r="B9" s="96"/>
      <c r="C9" s="97"/>
      <c r="D9" s="96"/>
      <c r="E9" s="96">
        <v>1270000</v>
      </c>
      <c r="F9" s="98"/>
    </row>
    <row r="10" spans="1:6" ht="36" customHeight="1" x14ac:dyDescent="0.25">
      <c r="A10" s="99" t="s">
        <v>292</v>
      </c>
      <c r="B10" s="96"/>
      <c r="C10" s="97"/>
      <c r="D10" s="96"/>
      <c r="E10" s="96">
        <v>254000</v>
      </c>
      <c r="F10" s="98"/>
    </row>
    <row r="11" spans="1:6" ht="36" customHeight="1" x14ac:dyDescent="0.25">
      <c r="A11" s="95" t="s">
        <v>130</v>
      </c>
      <c r="B11" s="96"/>
      <c r="C11" s="97"/>
      <c r="D11" s="96"/>
      <c r="E11" s="96"/>
      <c r="F11" s="98"/>
    </row>
    <row r="12" spans="1:6" ht="20.25" customHeight="1" x14ac:dyDescent="0.25">
      <c r="A12" s="99" t="s">
        <v>299</v>
      </c>
      <c r="B12" s="96"/>
      <c r="C12" s="97"/>
      <c r="D12" s="96"/>
      <c r="E12" s="96">
        <f>E14</f>
        <v>8262226</v>
      </c>
      <c r="F12" s="98"/>
    </row>
    <row r="13" spans="1:6" ht="20.25" customHeight="1" x14ac:dyDescent="0.25">
      <c r="A13" s="99" t="s">
        <v>300</v>
      </c>
      <c r="B13" s="96"/>
      <c r="C13" s="106"/>
      <c r="D13" s="96"/>
      <c r="E13" s="96"/>
      <c r="F13" s="98">
        <f>+B13-E13-D13</f>
        <v>0</v>
      </c>
    </row>
    <row r="14" spans="1:6" ht="20.25" customHeight="1" x14ac:dyDescent="0.25">
      <c r="A14" s="100"/>
      <c r="B14" s="96"/>
      <c r="C14" s="97"/>
      <c r="D14" s="96"/>
      <c r="E14" s="96">
        <v>8262226</v>
      </c>
      <c r="F14" s="98"/>
    </row>
    <row r="15" spans="1:6" ht="20.25" customHeight="1" thickBot="1" x14ac:dyDescent="0.3">
      <c r="A15" s="107"/>
      <c r="B15" s="96"/>
      <c r="C15" s="97"/>
      <c r="D15" s="96"/>
      <c r="E15" s="96">
        <f>+B15-D15</f>
        <v>0</v>
      </c>
      <c r="F15" s="98">
        <v>0</v>
      </c>
    </row>
    <row r="16" spans="1:6" ht="20.25" customHeight="1" thickBot="1" x14ac:dyDescent="0.3">
      <c r="A16" s="101" t="s">
        <v>131</v>
      </c>
      <c r="B16" s="102">
        <f ca="1">SUM(B9:B16)</f>
        <v>0</v>
      </c>
      <c r="C16" s="103"/>
      <c r="D16" s="102"/>
      <c r="E16" s="102">
        <f>E8+E12</f>
        <v>9786226</v>
      </c>
      <c r="F16" s="104">
        <f>SUM(F8:F15)</f>
        <v>0</v>
      </c>
    </row>
    <row r="20" spans="1:6" x14ac:dyDescent="0.25">
      <c r="A20" s="53"/>
      <c r="F20"/>
    </row>
    <row r="21" spans="1:6" x14ac:dyDescent="0.25">
      <c r="A21" s="53"/>
      <c r="F21"/>
    </row>
    <row r="22" spans="1:6" x14ac:dyDescent="0.25">
      <c r="A22" s="53"/>
      <c r="F22"/>
    </row>
    <row r="23" spans="1:6" x14ac:dyDescent="0.25">
      <c r="A23" s="53"/>
      <c r="F23"/>
    </row>
    <row r="24" spans="1:6" x14ac:dyDescent="0.25">
      <c r="A24" s="53"/>
      <c r="F24"/>
    </row>
    <row r="25" spans="1:6" x14ac:dyDescent="0.25">
      <c r="A25" s="187"/>
      <c r="B25" s="187"/>
      <c r="C25" s="187"/>
      <c r="F25"/>
    </row>
    <row r="26" spans="1:6" x14ac:dyDescent="0.25">
      <c r="A26" s="200"/>
      <c r="B26" s="204"/>
      <c r="C26" s="205"/>
      <c r="F26"/>
    </row>
    <row r="27" spans="1:6" x14ac:dyDescent="0.25">
      <c r="A27" s="201"/>
      <c r="B27" s="202"/>
      <c r="C27" s="205"/>
      <c r="F27"/>
    </row>
    <row r="28" spans="1:6" x14ac:dyDescent="0.25">
      <c r="A28" s="201"/>
      <c r="B28" s="202"/>
      <c r="C28" s="205"/>
      <c r="F28"/>
    </row>
    <row r="29" spans="1:6" x14ac:dyDescent="0.25">
      <c r="A29" s="201"/>
      <c r="B29" s="202"/>
      <c r="F29"/>
    </row>
    <row r="30" spans="1:6" x14ac:dyDescent="0.25">
      <c r="A30" s="201"/>
      <c r="B30" s="203"/>
      <c r="F30"/>
    </row>
    <row r="31" spans="1:6" ht="15.6" x14ac:dyDescent="0.3">
      <c r="A31" s="256"/>
      <c r="B31" s="201"/>
      <c r="C31" s="202"/>
      <c r="D31" s="205"/>
    </row>
    <row r="32" spans="1:6" ht="15.6" x14ac:dyDescent="0.3">
      <c r="A32" s="256"/>
      <c r="C32" s="205"/>
      <c r="D32" s="205"/>
    </row>
    <row r="33" spans="3:4" x14ac:dyDescent="0.25">
      <c r="C33" s="205"/>
      <c r="D33" s="205"/>
    </row>
  </sheetData>
  <mergeCells count="3">
    <mergeCell ref="A1:E1"/>
    <mergeCell ref="A4:E4"/>
    <mergeCell ref="A2:F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7"/>
  <sheetViews>
    <sheetView showGridLines="0" topLeftCell="A11" zoomScaleNormal="100" zoomScaleSheetLayoutView="100" workbookViewId="0">
      <selection sqref="A1:AE23"/>
    </sheetView>
  </sheetViews>
  <sheetFormatPr defaultColWidth="9.109375" defaultRowHeight="13.2" x14ac:dyDescent="0.25"/>
  <cols>
    <col min="1" max="6" width="3.33203125" style="21" customWidth="1"/>
    <col min="7" max="7" width="5.109375" style="21" customWidth="1"/>
    <col min="8" max="8" width="3.33203125" style="21" customWidth="1"/>
    <col min="9" max="9" width="13.6640625" style="21" bestFit="1" customWidth="1"/>
    <col min="10" max="11" width="3.33203125" style="21" customWidth="1"/>
    <col min="12" max="12" width="4.33203125" style="21" customWidth="1"/>
    <col min="13" max="14" width="3.33203125" style="21" customWidth="1"/>
    <col min="15" max="15" width="4.44140625" style="21" customWidth="1"/>
    <col min="16" max="19" width="3.33203125" style="21" customWidth="1"/>
    <col min="20" max="20" width="2.44140625" style="21" customWidth="1"/>
    <col min="21" max="21" width="8.109375" style="21" customWidth="1"/>
    <col min="22" max="25" width="3.33203125" style="21" customWidth="1"/>
    <col min="26" max="26" width="2.6640625" style="21" customWidth="1"/>
    <col min="27" max="27" width="3.44140625" style="21" customWidth="1"/>
    <col min="28" max="28" width="3.5546875" style="21" customWidth="1"/>
    <col min="29" max="29" width="3" style="21" customWidth="1"/>
    <col min="30" max="30" width="2.88671875" style="21" customWidth="1"/>
    <col min="31" max="31" width="2.44140625" style="21" customWidth="1"/>
    <col min="32" max="16384" width="9.109375" style="21"/>
  </cols>
  <sheetData>
    <row r="1" spans="1:31" s="28" customFormat="1" ht="22.5" customHeight="1" x14ac:dyDescent="0.3">
      <c r="A1" s="433" t="s">
        <v>286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</row>
    <row r="2" spans="1:31" s="28" customFormat="1" ht="15.6" x14ac:dyDescent="0.3">
      <c r="A2" s="433" t="s">
        <v>229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</row>
    <row r="3" spans="1:31" s="28" customFormat="1" ht="15.6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15.6" x14ac:dyDescent="0.25">
      <c r="A4" s="467" t="s">
        <v>197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</row>
    <row r="5" spans="1:31" ht="15.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3.8" thickBot="1" x14ac:dyDescent="0.3">
      <c r="W6" s="21" t="s">
        <v>233</v>
      </c>
    </row>
    <row r="7" spans="1:31" ht="31.5" customHeight="1" x14ac:dyDescent="0.25">
      <c r="A7" s="468" t="s">
        <v>177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70"/>
      <c r="T7" s="437" t="s">
        <v>190</v>
      </c>
      <c r="U7" s="475"/>
      <c r="V7" s="471" t="s">
        <v>198</v>
      </c>
      <c r="W7" s="469"/>
      <c r="X7" s="469"/>
      <c r="Y7" s="469"/>
      <c r="Z7" s="470"/>
      <c r="AA7" s="437" t="s">
        <v>268</v>
      </c>
      <c r="AB7" s="438"/>
      <c r="AC7" s="438"/>
      <c r="AD7" s="438"/>
      <c r="AE7" s="439"/>
    </row>
    <row r="8" spans="1:31" x14ac:dyDescent="0.25">
      <c r="A8" s="26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6"/>
      <c r="T8" s="476"/>
      <c r="U8" s="477"/>
      <c r="V8" s="472"/>
      <c r="W8" s="473"/>
      <c r="X8" s="473"/>
      <c r="Y8" s="473"/>
      <c r="Z8" s="474"/>
      <c r="AA8" s="440"/>
      <c r="AB8" s="441"/>
      <c r="AC8" s="441"/>
      <c r="AD8" s="441"/>
      <c r="AE8" s="442"/>
    </row>
    <row r="9" spans="1:31" ht="19.5" customHeight="1" x14ac:dyDescent="0.25">
      <c r="A9" s="434" t="s">
        <v>269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6"/>
      <c r="T9" s="451">
        <v>1</v>
      </c>
      <c r="U9" s="452"/>
      <c r="V9" s="459">
        <v>1056000</v>
      </c>
      <c r="W9" s="460"/>
      <c r="X9" s="460"/>
      <c r="Y9" s="460"/>
      <c r="Z9" s="466"/>
      <c r="AA9" s="459"/>
      <c r="AB9" s="460"/>
      <c r="AC9" s="460"/>
      <c r="AD9" s="460"/>
      <c r="AE9" s="461"/>
    </row>
    <row r="10" spans="1:31" ht="19.5" customHeight="1" x14ac:dyDescent="0.25">
      <c r="A10" s="456" t="s">
        <v>270</v>
      </c>
      <c r="B10" s="457"/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8"/>
      <c r="T10" s="451">
        <v>2</v>
      </c>
      <c r="U10" s="452"/>
      <c r="V10" s="459">
        <v>180000</v>
      </c>
      <c r="W10" s="460"/>
      <c r="X10" s="460"/>
      <c r="Y10" s="460"/>
      <c r="Z10" s="466"/>
      <c r="AA10" s="459"/>
      <c r="AB10" s="460"/>
      <c r="AC10" s="460"/>
      <c r="AD10" s="460"/>
      <c r="AE10" s="461"/>
    </row>
    <row r="11" spans="1:31" ht="19.5" customHeight="1" x14ac:dyDescent="0.25">
      <c r="A11" s="456" t="s">
        <v>271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8"/>
      <c r="T11" s="451">
        <v>3</v>
      </c>
      <c r="U11" s="452"/>
      <c r="V11" s="462">
        <v>370000</v>
      </c>
      <c r="W11" s="463"/>
      <c r="X11" s="463"/>
      <c r="Y11" s="463"/>
      <c r="Z11" s="464"/>
      <c r="AA11" s="462"/>
      <c r="AB11" s="463"/>
      <c r="AC11" s="463"/>
      <c r="AD11" s="463"/>
      <c r="AE11" s="465"/>
    </row>
    <row r="12" spans="1:31" ht="19.5" customHeight="1" x14ac:dyDescent="0.25">
      <c r="A12" s="478"/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80"/>
      <c r="T12" s="451">
        <v>4</v>
      </c>
      <c r="U12" s="452"/>
      <c r="V12" s="459"/>
      <c r="W12" s="460"/>
      <c r="X12" s="460"/>
      <c r="Y12" s="460"/>
      <c r="Z12" s="466"/>
      <c r="AA12" s="459"/>
      <c r="AB12" s="460"/>
      <c r="AC12" s="460"/>
      <c r="AD12" s="460"/>
      <c r="AE12" s="461"/>
    </row>
    <row r="13" spans="1:31" ht="25.5" customHeight="1" x14ac:dyDescent="0.25">
      <c r="A13" s="481" t="s">
        <v>272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3"/>
      <c r="T13" s="451">
        <v>5</v>
      </c>
      <c r="U13" s="452"/>
      <c r="V13" s="443">
        <f>SUM(V9:Z12)</f>
        <v>1606000</v>
      </c>
      <c r="W13" s="444"/>
      <c r="X13" s="444"/>
      <c r="Y13" s="444"/>
      <c r="Z13" s="445"/>
      <c r="AA13" s="443">
        <f>SUM(AA9:AE12)</f>
        <v>0</v>
      </c>
      <c r="AB13" s="444"/>
      <c r="AC13" s="444"/>
      <c r="AD13" s="444"/>
      <c r="AE13" s="449"/>
    </row>
    <row r="14" spans="1:31" ht="19.5" customHeight="1" x14ac:dyDescent="0.25">
      <c r="A14" s="456" t="s">
        <v>275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8"/>
      <c r="T14" s="451">
        <v>6</v>
      </c>
      <c r="U14" s="452"/>
      <c r="V14" s="459">
        <f>192000+66000</f>
        <v>258000</v>
      </c>
      <c r="W14" s="460"/>
      <c r="X14" s="460"/>
      <c r="Y14" s="460"/>
      <c r="Z14" s="466"/>
      <c r="AA14" s="459"/>
      <c r="AB14" s="460"/>
      <c r="AC14" s="460"/>
      <c r="AD14" s="460"/>
      <c r="AE14" s="461"/>
    </row>
    <row r="15" spans="1:31" ht="19.5" customHeight="1" x14ac:dyDescent="0.25">
      <c r="A15" s="456" t="s">
        <v>276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8"/>
      <c r="T15" s="451">
        <v>7</v>
      </c>
      <c r="U15" s="452"/>
      <c r="V15" s="446">
        <v>390000</v>
      </c>
      <c r="W15" s="447"/>
      <c r="X15" s="447"/>
      <c r="Y15" s="447"/>
      <c r="Z15" s="448"/>
      <c r="AA15" s="443">
        <f>SUM(AA14:AE14)</f>
        <v>0</v>
      </c>
      <c r="AB15" s="444"/>
      <c r="AC15" s="444"/>
      <c r="AD15" s="444"/>
      <c r="AE15" s="449"/>
    </row>
    <row r="16" spans="1:31" ht="26.25" customHeight="1" x14ac:dyDescent="0.25">
      <c r="A16" s="456" t="s">
        <v>277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8"/>
      <c r="T16" s="451">
        <v>8</v>
      </c>
      <c r="U16" s="452"/>
      <c r="V16" s="446">
        <v>195000</v>
      </c>
      <c r="W16" s="447"/>
      <c r="X16" s="447"/>
      <c r="Y16" s="447"/>
      <c r="Z16" s="448"/>
      <c r="AA16" s="443">
        <f>AA13+AA15</f>
        <v>0</v>
      </c>
      <c r="AB16" s="444"/>
      <c r="AC16" s="444"/>
      <c r="AD16" s="444"/>
      <c r="AE16" s="449"/>
    </row>
    <row r="17" spans="1:31" ht="27" customHeight="1" x14ac:dyDescent="0.25">
      <c r="A17" s="434" t="s">
        <v>301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6"/>
      <c r="T17" s="451">
        <v>9</v>
      </c>
      <c r="U17" s="452"/>
      <c r="V17" s="446">
        <v>51000</v>
      </c>
      <c r="W17" s="447"/>
      <c r="X17" s="447"/>
      <c r="Y17" s="447"/>
      <c r="Z17" s="448"/>
      <c r="AA17" s="446"/>
      <c r="AB17" s="447"/>
      <c r="AC17" s="447"/>
      <c r="AD17" s="447"/>
      <c r="AE17" s="450"/>
    </row>
    <row r="18" spans="1:31" ht="20.25" customHeight="1" x14ac:dyDescent="0.25">
      <c r="A18" s="453" t="s">
        <v>273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5"/>
      <c r="T18" s="451">
        <v>10</v>
      </c>
      <c r="U18" s="452"/>
      <c r="V18" s="443">
        <f>SUM(V14:Z17)</f>
        <v>894000</v>
      </c>
      <c r="W18" s="444"/>
      <c r="X18" s="444"/>
      <c r="Y18" s="444"/>
      <c r="Z18" s="445"/>
      <c r="AA18" s="443">
        <f>AA17+AA16</f>
        <v>0</v>
      </c>
      <c r="AB18" s="444"/>
      <c r="AC18" s="444"/>
      <c r="AD18" s="444"/>
      <c r="AE18" s="445"/>
    </row>
    <row r="19" spans="1:31" ht="21.9" customHeight="1" x14ac:dyDescent="0.25">
      <c r="A19" s="484" t="s">
        <v>278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5"/>
      <c r="T19" s="451">
        <v>11</v>
      </c>
      <c r="U19" s="452"/>
      <c r="V19" s="443">
        <f>V18+V13</f>
        <v>2500000</v>
      </c>
      <c r="W19" s="444"/>
      <c r="X19" s="444"/>
      <c r="Y19" s="444"/>
      <c r="Z19" s="445"/>
      <c r="AA19" s="443">
        <f>AA18+AA17</f>
        <v>0</v>
      </c>
      <c r="AB19" s="444"/>
      <c r="AC19" s="444"/>
      <c r="AD19" s="444"/>
      <c r="AE19" s="449"/>
    </row>
    <row r="20" spans="1:31" ht="21.9" customHeight="1" x14ac:dyDescent="0.25">
      <c r="A20" s="484" t="s">
        <v>279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5"/>
      <c r="T20" s="451">
        <v>12</v>
      </c>
      <c r="U20" s="452"/>
      <c r="V20" s="443">
        <v>185600</v>
      </c>
      <c r="W20" s="444"/>
      <c r="X20" s="444"/>
      <c r="Y20" s="444"/>
      <c r="Z20" s="445"/>
      <c r="AA20" s="443">
        <f t="shared" ref="AA20" si="0">AA19+AA18</f>
        <v>0</v>
      </c>
      <c r="AB20" s="444"/>
      <c r="AC20" s="444"/>
      <c r="AD20" s="444"/>
      <c r="AE20" s="449"/>
    </row>
    <row r="21" spans="1:31" ht="21.9" customHeight="1" x14ac:dyDescent="0.25">
      <c r="A21" s="484" t="s">
        <v>274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5"/>
      <c r="T21" s="451">
        <v>13</v>
      </c>
      <c r="U21" s="452"/>
      <c r="V21" s="443">
        <v>647700</v>
      </c>
      <c r="W21" s="444"/>
      <c r="X21" s="444"/>
      <c r="Y21" s="444"/>
      <c r="Z21" s="445"/>
      <c r="AA21" s="443">
        <f t="shared" ref="AA21:AA22" si="1">AA20+AA19</f>
        <v>0</v>
      </c>
      <c r="AB21" s="444"/>
      <c r="AC21" s="444"/>
      <c r="AD21" s="444"/>
      <c r="AE21" s="449"/>
    </row>
    <row r="22" spans="1:31" ht="21.9" customHeight="1" thickBot="1" x14ac:dyDescent="0.3">
      <c r="A22" s="424" t="s">
        <v>283</v>
      </c>
      <c r="B22" s="425"/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6"/>
      <c r="T22" s="427">
        <v>14</v>
      </c>
      <c r="U22" s="428"/>
      <c r="V22" s="429">
        <f>V19+V20+V21</f>
        <v>3333300</v>
      </c>
      <c r="W22" s="430"/>
      <c r="X22" s="430"/>
      <c r="Y22" s="430"/>
      <c r="Z22" s="431"/>
      <c r="AA22" s="429">
        <f t="shared" si="1"/>
        <v>0</v>
      </c>
      <c r="AB22" s="430"/>
      <c r="AC22" s="430"/>
      <c r="AD22" s="430"/>
      <c r="AE22" s="432"/>
    </row>
    <row r="23" spans="1:31" ht="21.9" customHeight="1" x14ac:dyDescent="0.25">
      <c r="I23" s="240"/>
    </row>
    <row r="24" spans="1:31" ht="21.9" customHeight="1" x14ac:dyDescent="0.25"/>
    <row r="25" spans="1:31" ht="21.9" customHeight="1" x14ac:dyDescent="0.25"/>
    <row r="26" spans="1:31" ht="21.9" customHeight="1" x14ac:dyDescent="0.25"/>
    <row r="27" spans="1:31" ht="21.9" customHeight="1" x14ac:dyDescent="0.25"/>
    <row r="28" spans="1:31" ht="21.9" customHeight="1" x14ac:dyDescent="0.25"/>
    <row r="29" spans="1:31" ht="21.9" customHeight="1" x14ac:dyDescent="0.25"/>
    <row r="30" spans="1:31" ht="21.9" customHeight="1" x14ac:dyDescent="0.25"/>
    <row r="31" spans="1:31" ht="21.9" customHeight="1" x14ac:dyDescent="0.25"/>
    <row r="32" spans="1:31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spans="1:4" ht="21.9" customHeight="1" x14ac:dyDescent="0.25"/>
    <row r="82" spans="1:4" ht="21.9" customHeight="1" x14ac:dyDescent="0.25"/>
    <row r="83" spans="1:4" ht="21.9" customHeight="1" x14ac:dyDescent="0.25"/>
    <row r="84" spans="1:4" ht="21.9" customHeight="1" x14ac:dyDescent="0.25"/>
    <row r="85" spans="1:4" ht="21.9" customHeight="1" x14ac:dyDescent="0.25">
      <c r="A85" s="27"/>
      <c r="B85" s="27"/>
      <c r="C85" s="27"/>
      <c r="D85" s="27"/>
    </row>
    <row r="86" spans="1:4" ht="21.9" customHeight="1" x14ac:dyDescent="0.25">
      <c r="A86" s="27"/>
      <c r="B86" s="27"/>
      <c r="C86" s="27"/>
      <c r="D86" s="27"/>
    </row>
    <row r="87" spans="1:4" ht="21.9" customHeight="1" x14ac:dyDescent="0.25">
      <c r="A87" s="27"/>
      <c r="B87" s="27"/>
      <c r="C87" s="27"/>
      <c r="D87" s="27"/>
    </row>
    <row r="88" spans="1:4" ht="21.9" customHeight="1" x14ac:dyDescent="0.25">
      <c r="A88" s="27"/>
      <c r="B88" s="27"/>
      <c r="C88" s="27"/>
      <c r="D88" s="27"/>
    </row>
    <row r="89" spans="1:4" ht="21.9" customHeight="1" x14ac:dyDescent="0.25">
      <c r="A89" s="27"/>
      <c r="B89" s="27"/>
      <c r="C89" s="27"/>
      <c r="D89" s="27"/>
    </row>
    <row r="90" spans="1:4" ht="21.9" customHeight="1" x14ac:dyDescent="0.25">
      <c r="A90" s="27"/>
      <c r="B90" s="27"/>
      <c r="C90" s="27"/>
      <c r="D90" s="27"/>
    </row>
    <row r="91" spans="1:4" ht="21.9" customHeight="1" x14ac:dyDescent="0.25">
      <c r="A91" s="27"/>
      <c r="B91" s="27"/>
      <c r="C91" s="27"/>
      <c r="D91" s="27"/>
    </row>
    <row r="92" spans="1:4" ht="21.9" customHeight="1" x14ac:dyDescent="0.25">
      <c r="A92" s="27"/>
      <c r="B92" s="27"/>
      <c r="C92" s="27"/>
      <c r="D92" s="27"/>
    </row>
    <row r="93" spans="1:4" ht="21.9" customHeight="1" x14ac:dyDescent="0.25">
      <c r="A93" s="27"/>
      <c r="B93" s="27"/>
      <c r="C93" s="27"/>
      <c r="D93" s="27"/>
    </row>
    <row r="94" spans="1:4" ht="21.9" customHeight="1" x14ac:dyDescent="0.25">
      <c r="A94" s="27"/>
      <c r="B94" s="27"/>
      <c r="C94" s="27"/>
      <c r="D94" s="27"/>
    </row>
    <row r="95" spans="1:4" ht="21.9" customHeight="1" x14ac:dyDescent="0.25">
      <c r="A95" s="27"/>
      <c r="B95" s="27"/>
      <c r="C95" s="27"/>
      <c r="D95" s="27"/>
    </row>
    <row r="96" spans="1:4" ht="21.9" customHeight="1" x14ac:dyDescent="0.25">
      <c r="A96" s="27"/>
      <c r="B96" s="27"/>
      <c r="C96" s="27"/>
      <c r="D96" s="27"/>
    </row>
    <row r="97" spans="1:4" ht="21.9" customHeight="1" x14ac:dyDescent="0.25">
      <c r="A97" s="27"/>
      <c r="B97" s="27"/>
      <c r="C97" s="27"/>
      <c r="D97" s="27"/>
    </row>
    <row r="98" spans="1:4" ht="21.9" customHeight="1" x14ac:dyDescent="0.25">
      <c r="A98" s="27"/>
      <c r="B98" s="27"/>
      <c r="C98" s="27"/>
      <c r="D98" s="27"/>
    </row>
    <row r="99" spans="1:4" ht="21.9" customHeight="1" x14ac:dyDescent="0.25">
      <c r="A99" s="27"/>
      <c r="B99" s="27"/>
      <c r="C99" s="27"/>
      <c r="D99" s="27"/>
    </row>
    <row r="100" spans="1:4" ht="21.9" customHeight="1" x14ac:dyDescent="0.25">
      <c r="A100" s="27"/>
      <c r="B100" s="27"/>
      <c r="C100" s="27"/>
      <c r="D100" s="27"/>
    </row>
    <row r="101" spans="1:4" ht="21.9" customHeight="1" x14ac:dyDescent="0.25">
      <c r="A101" s="27"/>
      <c r="B101" s="27"/>
      <c r="C101" s="27"/>
      <c r="D101" s="27"/>
    </row>
    <row r="102" spans="1:4" ht="21.9" customHeight="1" x14ac:dyDescent="0.25">
      <c r="A102" s="27"/>
      <c r="B102" s="27"/>
      <c r="C102" s="27"/>
      <c r="D102" s="27"/>
    </row>
    <row r="103" spans="1:4" ht="21.9" customHeight="1" x14ac:dyDescent="0.25">
      <c r="A103" s="27"/>
      <c r="B103" s="27"/>
      <c r="C103" s="27"/>
      <c r="D103" s="27"/>
    </row>
    <row r="104" spans="1:4" ht="21.9" customHeight="1" x14ac:dyDescent="0.25">
      <c r="A104" s="27"/>
      <c r="B104" s="27"/>
      <c r="C104" s="27"/>
      <c r="D104" s="27"/>
    </row>
    <row r="105" spans="1:4" ht="21.9" customHeight="1" x14ac:dyDescent="0.25">
      <c r="A105" s="27"/>
      <c r="B105" s="27"/>
      <c r="C105" s="27"/>
      <c r="D105" s="27"/>
    </row>
    <row r="106" spans="1:4" ht="21.9" customHeight="1" x14ac:dyDescent="0.25">
      <c r="A106" s="27"/>
      <c r="B106" s="27"/>
      <c r="C106" s="27"/>
      <c r="D106" s="27"/>
    </row>
    <row r="107" spans="1:4" ht="21.9" customHeight="1" x14ac:dyDescent="0.25">
      <c r="A107" s="27"/>
      <c r="B107" s="27"/>
      <c r="C107" s="27"/>
      <c r="D107" s="27"/>
    </row>
    <row r="108" spans="1:4" ht="21.9" customHeight="1" x14ac:dyDescent="0.25">
      <c r="A108" s="27"/>
      <c r="B108" s="27"/>
      <c r="C108" s="27"/>
      <c r="D108" s="27"/>
    </row>
    <row r="109" spans="1:4" ht="21.9" customHeight="1" x14ac:dyDescent="0.25">
      <c r="A109" s="27"/>
      <c r="B109" s="27"/>
      <c r="C109" s="27"/>
      <c r="D109" s="27"/>
    </row>
    <row r="110" spans="1:4" ht="21.9" customHeight="1" x14ac:dyDescent="0.25">
      <c r="A110" s="27"/>
      <c r="B110" s="27"/>
      <c r="C110" s="27"/>
      <c r="D110" s="27"/>
    </row>
    <row r="111" spans="1:4" ht="21.9" customHeight="1" x14ac:dyDescent="0.25">
      <c r="A111" s="27"/>
      <c r="B111" s="27"/>
      <c r="C111" s="27"/>
      <c r="D111" s="27"/>
    </row>
    <row r="112" spans="1:4" ht="21.9" customHeight="1" x14ac:dyDescent="0.25">
      <c r="A112" s="27"/>
      <c r="B112" s="27"/>
      <c r="C112" s="27"/>
      <c r="D112" s="27"/>
    </row>
    <row r="113" spans="1:4" ht="21.9" customHeight="1" x14ac:dyDescent="0.25">
      <c r="A113" s="27"/>
      <c r="B113" s="27"/>
      <c r="C113" s="27"/>
      <c r="D113" s="27"/>
    </row>
    <row r="114" spans="1:4" ht="21.9" customHeight="1" x14ac:dyDescent="0.25">
      <c r="A114" s="27"/>
      <c r="B114" s="27"/>
      <c r="C114" s="27"/>
      <c r="D114" s="27"/>
    </row>
    <row r="115" spans="1:4" ht="21.9" customHeight="1" x14ac:dyDescent="0.25">
      <c r="A115" s="27"/>
      <c r="B115" s="27"/>
      <c r="C115" s="27"/>
      <c r="D115" s="27"/>
    </row>
    <row r="116" spans="1:4" ht="21.9" customHeight="1" x14ac:dyDescent="0.25">
      <c r="A116" s="27"/>
      <c r="B116" s="27"/>
      <c r="C116" s="27"/>
      <c r="D116" s="27"/>
    </row>
    <row r="117" spans="1:4" ht="21.9" customHeight="1" x14ac:dyDescent="0.25">
      <c r="A117" s="27"/>
      <c r="B117" s="27"/>
      <c r="C117" s="27"/>
      <c r="D117" s="27"/>
    </row>
    <row r="118" spans="1:4" ht="21.9" customHeight="1" x14ac:dyDescent="0.25">
      <c r="A118" s="27"/>
      <c r="B118" s="27"/>
      <c r="C118" s="27"/>
      <c r="D118" s="27"/>
    </row>
    <row r="119" spans="1:4" ht="21.9" customHeight="1" x14ac:dyDescent="0.25">
      <c r="A119" s="27"/>
      <c r="B119" s="27"/>
      <c r="C119" s="27"/>
      <c r="D119" s="27"/>
    </row>
    <row r="120" spans="1:4" ht="21.9" customHeight="1" x14ac:dyDescent="0.25">
      <c r="A120" s="27"/>
      <c r="B120" s="27"/>
      <c r="C120" s="27"/>
      <c r="D120" s="27"/>
    </row>
    <row r="121" spans="1:4" ht="21.9" customHeight="1" x14ac:dyDescent="0.25">
      <c r="A121" s="27"/>
      <c r="B121" s="27"/>
      <c r="C121" s="27"/>
      <c r="D121" s="27"/>
    </row>
    <row r="122" spans="1:4" ht="21.9" customHeight="1" x14ac:dyDescent="0.25">
      <c r="A122" s="27"/>
      <c r="B122" s="27"/>
      <c r="C122" s="27"/>
      <c r="D122" s="27"/>
    </row>
    <row r="123" spans="1:4" ht="21.9" customHeight="1" x14ac:dyDescent="0.25">
      <c r="A123" s="27"/>
      <c r="B123" s="27"/>
      <c r="C123" s="27"/>
      <c r="D123" s="27"/>
    </row>
    <row r="124" spans="1:4" ht="21.9" customHeight="1" x14ac:dyDescent="0.25">
      <c r="A124" s="27"/>
      <c r="B124" s="27"/>
      <c r="C124" s="27"/>
      <c r="D124" s="27"/>
    </row>
    <row r="125" spans="1:4" ht="21.9" customHeight="1" x14ac:dyDescent="0.25">
      <c r="A125" s="27"/>
      <c r="B125" s="27"/>
      <c r="C125" s="27"/>
      <c r="D125" s="27"/>
    </row>
    <row r="126" spans="1:4" ht="21.9" customHeight="1" x14ac:dyDescent="0.25">
      <c r="A126" s="27"/>
      <c r="B126" s="27"/>
      <c r="C126" s="27"/>
      <c r="D126" s="27"/>
    </row>
    <row r="127" spans="1:4" ht="21.9" customHeight="1" x14ac:dyDescent="0.25">
      <c r="A127" s="27"/>
      <c r="B127" s="27"/>
      <c r="C127" s="27"/>
      <c r="D127" s="27"/>
    </row>
    <row r="128" spans="1:4" ht="21.9" customHeight="1" x14ac:dyDescent="0.25">
      <c r="A128" s="27"/>
      <c r="B128" s="27"/>
      <c r="C128" s="27"/>
      <c r="D128" s="27"/>
    </row>
    <row r="129" spans="1:4" ht="21.9" customHeight="1" x14ac:dyDescent="0.25">
      <c r="A129" s="27"/>
      <c r="B129" s="27"/>
      <c r="C129" s="27"/>
      <c r="D129" s="27"/>
    </row>
    <row r="130" spans="1:4" ht="21.9" customHeight="1" x14ac:dyDescent="0.25">
      <c r="A130" s="27"/>
      <c r="B130" s="27"/>
      <c r="C130" s="27"/>
      <c r="D130" s="27"/>
    </row>
    <row r="131" spans="1:4" ht="21.9" customHeight="1" x14ac:dyDescent="0.25">
      <c r="A131" s="27"/>
      <c r="B131" s="27"/>
      <c r="C131" s="27"/>
      <c r="D131" s="27"/>
    </row>
    <row r="132" spans="1:4" ht="21.9" customHeight="1" x14ac:dyDescent="0.25">
      <c r="A132" s="27"/>
      <c r="B132" s="27"/>
      <c r="C132" s="27"/>
      <c r="D132" s="27"/>
    </row>
    <row r="133" spans="1:4" ht="21.9" customHeight="1" x14ac:dyDescent="0.25">
      <c r="A133" s="27"/>
      <c r="B133" s="27"/>
      <c r="C133" s="27"/>
      <c r="D133" s="27"/>
    </row>
    <row r="134" spans="1:4" ht="21.9" customHeight="1" x14ac:dyDescent="0.25">
      <c r="A134" s="27"/>
      <c r="B134" s="27"/>
      <c r="C134" s="27"/>
      <c r="D134" s="27"/>
    </row>
    <row r="135" spans="1:4" ht="21.9" customHeight="1" x14ac:dyDescent="0.25">
      <c r="A135" s="27"/>
      <c r="B135" s="27"/>
      <c r="C135" s="27"/>
      <c r="D135" s="27"/>
    </row>
    <row r="136" spans="1:4" ht="21.9" customHeight="1" x14ac:dyDescent="0.25">
      <c r="A136" s="27"/>
      <c r="B136" s="27"/>
      <c r="C136" s="27"/>
      <c r="D136" s="27"/>
    </row>
    <row r="137" spans="1:4" ht="21.9" customHeight="1" x14ac:dyDescent="0.25">
      <c r="A137" s="27"/>
      <c r="B137" s="27"/>
      <c r="C137" s="27"/>
      <c r="D137" s="27"/>
    </row>
    <row r="138" spans="1:4" ht="21.9" customHeight="1" x14ac:dyDescent="0.25">
      <c r="A138" s="27"/>
      <c r="B138" s="27"/>
      <c r="C138" s="27"/>
      <c r="D138" s="27"/>
    </row>
    <row r="139" spans="1:4" ht="21.9" customHeight="1" x14ac:dyDescent="0.25">
      <c r="A139" s="27"/>
      <c r="B139" s="27"/>
      <c r="C139" s="27"/>
      <c r="D139" s="27"/>
    </row>
    <row r="140" spans="1:4" ht="21.9" customHeight="1" x14ac:dyDescent="0.25">
      <c r="A140" s="27"/>
      <c r="B140" s="27"/>
      <c r="C140" s="27"/>
      <c r="D140" s="27"/>
    </row>
    <row r="141" spans="1:4" ht="21.9" customHeight="1" x14ac:dyDescent="0.25">
      <c r="A141" s="27"/>
      <c r="B141" s="27"/>
      <c r="C141" s="27"/>
      <c r="D141" s="27"/>
    </row>
    <row r="142" spans="1:4" ht="21.9" customHeight="1" x14ac:dyDescent="0.25">
      <c r="A142" s="27"/>
      <c r="B142" s="27"/>
      <c r="C142" s="27"/>
      <c r="D142" s="27"/>
    </row>
    <row r="143" spans="1:4" ht="21.9" customHeight="1" x14ac:dyDescent="0.25">
      <c r="A143" s="27"/>
      <c r="B143" s="27"/>
      <c r="C143" s="27"/>
      <c r="D143" s="27"/>
    </row>
    <row r="144" spans="1:4" ht="21.9" customHeight="1" x14ac:dyDescent="0.25">
      <c r="A144" s="27"/>
      <c r="B144" s="27"/>
      <c r="C144" s="27"/>
      <c r="D144" s="27"/>
    </row>
    <row r="145" spans="1:4" ht="21.9" customHeight="1" x14ac:dyDescent="0.25">
      <c r="A145" s="27"/>
      <c r="B145" s="27"/>
      <c r="C145" s="27"/>
      <c r="D145" s="27"/>
    </row>
    <row r="146" spans="1:4" ht="21.9" customHeight="1" x14ac:dyDescent="0.25">
      <c r="A146" s="27"/>
      <c r="B146" s="27"/>
      <c r="C146" s="27"/>
      <c r="D146" s="27"/>
    </row>
    <row r="147" spans="1:4" ht="21.9" customHeight="1" x14ac:dyDescent="0.25">
      <c r="A147" s="27"/>
      <c r="B147" s="27"/>
      <c r="C147" s="27"/>
      <c r="D147" s="27"/>
    </row>
    <row r="148" spans="1:4" ht="21.9" customHeight="1" x14ac:dyDescent="0.25">
      <c r="A148" s="27"/>
      <c r="B148" s="27"/>
      <c r="C148" s="27"/>
      <c r="D148" s="27"/>
    </row>
    <row r="149" spans="1:4" ht="21.9" customHeight="1" x14ac:dyDescent="0.25">
      <c r="A149" s="27"/>
      <c r="B149" s="27"/>
      <c r="C149" s="27"/>
      <c r="D149" s="27"/>
    </row>
    <row r="150" spans="1:4" ht="21.9" customHeight="1" x14ac:dyDescent="0.25">
      <c r="A150" s="27"/>
      <c r="B150" s="27"/>
      <c r="C150" s="27"/>
      <c r="D150" s="27"/>
    </row>
    <row r="151" spans="1:4" ht="21.9" customHeight="1" x14ac:dyDescent="0.25">
      <c r="A151" s="27"/>
      <c r="B151" s="27"/>
      <c r="C151" s="27"/>
      <c r="D151" s="27"/>
    </row>
    <row r="152" spans="1:4" ht="21.9" customHeight="1" x14ac:dyDescent="0.25">
      <c r="A152" s="27"/>
      <c r="B152" s="27"/>
      <c r="C152" s="27"/>
      <c r="D152" s="27"/>
    </row>
    <row r="153" spans="1:4" ht="21.9" customHeight="1" x14ac:dyDescent="0.25">
      <c r="A153" s="27"/>
      <c r="B153" s="27"/>
      <c r="C153" s="27"/>
      <c r="D153" s="27"/>
    </row>
    <row r="154" spans="1:4" ht="21.9" customHeight="1" x14ac:dyDescent="0.25">
      <c r="A154" s="27"/>
      <c r="B154" s="27"/>
      <c r="C154" s="27"/>
      <c r="D154" s="27"/>
    </row>
    <row r="155" spans="1:4" ht="21.9" customHeight="1" x14ac:dyDescent="0.25">
      <c r="A155" s="27"/>
      <c r="B155" s="27"/>
      <c r="C155" s="27"/>
      <c r="D155" s="27"/>
    </row>
    <row r="156" spans="1:4" ht="21.9" customHeight="1" x14ac:dyDescent="0.25">
      <c r="A156" s="27"/>
      <c r="B156" s="27"/>
      <c r="C156" s="27"/>
      <c r="D156" s="27"/>
    </row>
    <row r="157" spans="1:4" ht="21.9" customHeight="1" x14ac:dyDescent="0.25">
      <c r="A157" s="27"/>
      <c r="B157" s="27"/>
      <c r="C157" s="27"/>
      <c r="D157" s="27"/>
    </row>
    <row r="158" spans="1:4" ht="21.9" customHeight="1" x14ac:dyDescent="0.25">
      <c r="A158" s="27"/>
      <c r="B158" s="27"/>
      <c r="C158" s="27"/>
      <c r="D158" s="27"/>
    </row>
    <row r="159" spans="1:4" ht="21.9" customHeight="1" x14ac:dyDescent="0.25">
      <c r="A159" s="27"/>
      <c r="B159" s="27"/>
      <c r="C159" s="27"/>
      <c r="D159" s="27"/>
    </row>
    <row r="160" spans="1:4" ht="21.9" customHeight="1" x14ac:dyDescent="0.25">
      <c r="A160" s="27"/>
      <c r="B160" s="27"/>
      <c r="C160" s="27"/>
      <c r="D160" s="27"/>
    </row>
    <row r="161" spans="1:4" x14ac:dyDescent="0.25">
      <c r="A161" s="27"/>
      <c r="B161" s="27"/>
      <c r="C161" s="27"/>
      <c r="D161" s="27"/>
    </row>
    <row r="162" spans="1:4" x14ac:dyDescent="0.25">
      <c r="A162" s="27"/>
      <c r="B162" s="27"/>
      <c r="C162" s="27"/>
      <c r="D162" s="27"/>
    </row>
    <row r="163" spans="1:4" x14ac:dyDescent="0.25">
      <c r="A163" s="27"/>
      <c r="B163" s="27"/>
      <c r="C163" s="27"/>
      <c r="D163" s="27"/>
    </row>
    <row r="164" spans="1:4" x14ac:dyDescent="0.25">
      <c r="A164" s="27"/>
      <c r="B164" s="27"/>
      <c r="C164" s="27"/>
      <c r="D164" s="27"/>
    </row>
    <row r="165" spans="1:4" x14ac:dyDescent="0.25">
      <c r="A165" s="27"/>
      <c r="B165" s="27"/>
      <c r="C165" s="27"/>
      <c r="D165" s="27"/>
    </row>
    <row r="166" spans="1:4" x14ac:dyDescent="0.25">
      <c r="A166" s="27"/>
      <c r="B166" s="27"/>
      <c r="C166" s="27"/>
      <c r="D166" s="27"/>
    </row>
    <row r="167" spans="1:4" x14ac:dyDescent="0.25">
      <c r="A167" s="27"/>
      <c r="B167" s="27"/>
      <c r="C167" s="27"/>
      <c r="D167" s="27"/>
    </row>
  </sheetData>
  <mergeCells count="63">
    <mergeCell ref="A21:S21"/>
    <mergeCell ref="T21:U21"/>
    <mergeCell ref="V21:Z21"/>
    <mergeCell ref="AA21:AE21"/>
    <mergeCell ref="A19:S19"/>
    <mergeCell ref="T19:U19"/>
    <mergeCell ref="V19:Z19"/>
    <mergeCell ref="AA19:AE19"/>
    <mergeCell ref="A20:S20"/>
    <mergeCell ref="T20:U20"/>
    <mergeCell ref="V20:Z20"/>
    <mergeCell ref="AA20:AE20"/>
    <mergeCell ref="A11:S11"/>
    <mergeCell ref="T11:U11"/>
    <mergeCell ref="V17:Z17"/>
    <mergeCell ref="T15:U15"/>
    <mergeCell ref="V18:Z18"/>
    <mergeCell ref="A15:S15"/>
    <mergeCell ref="T14:U14"/>
    <mergeCell ref="T12:U12"/>
    <mergeCell ref="T13:U13"/>
    <mergeCell ref="A14:S14"/>
    <mergeCell ref="A12:S12"/>
    <mergeCell ref="A13:S13"/>
    <mergeCell ref="A10:S10"/>
    <mergeCell ref="V7:Z8"/>
    <mergeCell ref="T7:U8"/>
    <mergeCell ref="T10:U10"/>
    <mergeCell ref="V10:Z10"/>
    <mergeCell ref="T9:U9"/>
    <mergeCell ref="V9:Z9"/>
    <mergeCell ref="A1:AE1"/>
    <mergeCell ref="V15:Z15"/>
    <mergeCell ref="AA15:AE15"/>
    <mergeCell ref="A16:S16"/>
    <mergeCell ref="AA10:AE10"/>
    <mergeCell ref="AA14:AE14"/>
    <mergeCell ref="V11:Z11"/>
    <mergeCell ref="AA11:AE11"/>
    <mergeCell ref="V12:Z12"/>
    <mergeCell ref="AA12:AE12"/>
    <mergeCell ref="V13:Z13"/>
    <mergeCell ref="AA13:AE13"/>
    <mergeCell ref="V14:Z14"/>
    <mergeCell ref="A4:AE4"/>
    <mergeCell ref="A7:S7"/>
    <mergeCell ref="AA9:AE9"/>
    <mergeCell ref="A22:S22"/>
    <mergeCell ref="T22:U22"/>
    <mergeCell ref="V22:Z22"/>
    <mergeCell ref="AA22:AE22"/>
    <mergeCell ref="A2:AE2"/>
    <mergeCell ref="A9:S9"/>
    <mergeCell ref="AA7:AE8"/>
    <mergeCell ref="AA18:AE18"/>
    <mergeCell ref="V16:Z16"/>
    <mergeCell ref="AA16:AE16"/>
    <mergeCell ref="AA17:AE17"/>
    <mergeCell ref="A17:S17"/>
    <mergeCell ref="T16:U16"/>
    <mergeCell ref="T17:U17"/>
    <mergeCell ref="A18:S18"/>
    <mergeCell ref="T18:U18"/>
  </mergeCells>
  <phoneticPr fontId="0" type="noConversion"/>
  <printOptions horizontalCentered="1"/>
  <pageMargins left="0.15748031496062992" right="0.19685039370078741" top="0.27559055118110237" bottom="0.35433070866141736" header="0.19685039370078741" footer="0.31496062992125984"/>
  <pageSetup paperSize="9" scale="75" fitToHeight="0" orientation="portrait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showGridLines="0" topLeftCell="A16" zoomScaleNormal="100" zoomScaleSheetLayoutView="100" workbookViewId="0">
      <selection activeCell="A4" sqref="A4:H27"/>
    </sheetView>
  </sheetViews>
  <sheetFormatPr defaultColWidth="9.109375" defaultRowHeight="13.2" x14ac:dyDescent="0.25"/>
  <cols>
    <col min="1" max="1" width="14.44140625" style="21" customWidth="1"/>
    <col min="2" max="2" width="14.109375" style="21" customWidth="1"/>
    <col min="3" max="3" width="10.44140625" style="21" customWidth="1"/>
    <col min="4" max="4" width="12.33203125" style="21" customWidth="1"/>
    <col min="5" max="6" width="3.33203125" style="21" customWidth="1"/>
    <col min="7" max="7" width="13.88671875" style="115" bestFit="1" customWidth="1"/>
    <col min="8" max="10" width="9.109375" style="21" customWidth="1"/>
    <col min="11" max="16384" width="9.109375" style="21"/>
  </cols>
  <sheetData>
    <row r="1" spans="1:19" x14ac:dyDescent="0.25">
      <c r="A1" s="433"/>
      <c r="B1" s="433"/>
      <c r="C1" s="433"/>
      <c r="D1" s="433"/>
      <c r="E1" s="433"/>
      <c r="F1" s="433"/>
    </row>
    <row r="2" spans="1:19" x14ac:dyDescent="0.25">
      <c r="A2" s="433"/>
      <c r="B2" s="433"/>
      <c r="C2" s="433"/>
      <c r="D2" s="433"/>
      <c r="E2" s="433"/>
      <c r="F2" s="433"/>
    </row>
    <row r="3" spans="1:19" s="28" customFormat="1" ht="26.25" customHeight="1" x14ac:dyDescent="0.3">
      <c r="A3" s="433" t="s">
        <v>286</v>
      </c>
      <c r="B3" s="433"/>
      <c r="C3" s="433"/>
      <c r="D3" s="433"/>
      <c r="E3" s="433"/>
      <c r="F3" s="433"/>
      <c r="G3" s="246"/>
    </row>
    <row r="4" spans="1:19" s="28" customFormat="1" ht="19.5" customHeight="1" x14ac:dyDescent="0.3">
      <c r="A4" s="433"/>
      <c r="B4" s="433"/>
      <c r="C4" s="433"/>
      <c r="D4" s="433"/>
      <c r="E4" s="433"/>
      <c r="F4" s="433"/>
      <c r="G4" s="246"/>
    </row>
    <row r="5" spans="1:19" s="28" customFormat="1" ht="15.6" x14ac:dyDescent="0.3">
      <c r="A5" s="433" t="s">
        <v>229</v>
      </c>
      <c r="B5" s="490"/>
      <c r="C5" s="490"/>
      <c r="D5" s="490"/>
      <c r="E5" s="490"/>
      <c r="F5" s="490"/>
      <c r="G5" s="246"/>
    </row>
    <row r="6" spans="1:19" ht="15.6" x14ac:dyDescent="0.25">
      <c r="A6" s="467" t="s">
        <v>199</v>
      </c>
      <c r="B6" s="467"/>
      <c r="C6" s="467"/>
      <c r="D6" s="467"/>
      <c r="E6" s="467"/>
      <c r="F6" s="467"/>
    </row>
    <row r="7" spans="1:19" ht="15.6" x14ac:dyDescent="0.25">
      <c r="A7" s="277"/>
      <c r="B7" s="277"/>
      <c r="C7" s="277"/>
      <c r="D7" s="277"/>
      <c r="E7" s="277"/>
      <c r="F7" s="277"/>
    </row>
    <row r="8" spans="1:19" x14ac:dyDescent="0.25">
      <c r="G8" s="115" t="s">
        <v>252</v>
      </c>
    </row>
    <row r="9" spans="1:19" ht="31.5" customHeight="1" x14ac:dyDescent="0.25">
      <c r="A9" s="491" t="s">
        <v>177</v>
      </c>
      <c r="B9" s="492"/>
      <c r="C9" s="492"/>
      <c r="D9" s="492"/>
      <c r="E9" s="492"/>
      <c r="F9" s="492"/>
      <c r="G9" s="247"/>
      <c r="H9" s="245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</row>
    <row r="10" spans="1:19" x14ac:dyDescent="0.25">
      <c r="A10" s="25"/>
      <c r="B10" s="23"/>
      <c r="C10" s="23"/>
      <c r="D10" s="23"/>
      <c r="E10" s="22"/>
      <c r="F10" s="22"/>
      <c r="G10" s="247"/>
      <c r="H10" s="245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</row>
    <row r="11" spans="1:19" ht="24.75" customHeight="1" x14ac:dyDescent="0.25">
      <c r="A11" s="279" t="s">
        <v>23</v>
      </c>
      <c r="B11" s="278"/>
      <c r="C11" s="278"/>
      <c r="D11" s="278"/>
      <c r="E11" s="278"/>
      <c r="F11" s="278"/>
      <c r="G11" s="247"/>
      <c r="H11" s="245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ht="24.75" customHeight="1" x14ac:dyDescent="0.25">
      <c r="A12" s="485" t="s">
        <v>293</v>
      </c>
      <c r="B12" s="489"/>
      <c r="C12" s="489"/>
      <c r="D12" s="489"/>
      <c r="E12" s="489"/>
      <c r="F12" s="489"/>
      <c r="G12" s="248">
        <v>8225</v>
      </c>
      <c r="H12" s="51" t="s">
        <v>265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</row>
    <row r="13" spans="1:19" ht="24.75" customHeight="1" x14ac:dyDescent="0.25">
      <c r="A13" t="s">
        <v>294</v>
      </c>
      <c r="B13" s="278"/>
      <c r="C13" s="278"/>
      <c r="D13" s="278"/>
      <c r="E13" s="278"/>
      <c r="F13" s="278"/>
      <c r="G13" s="248">
        <v>16450</v>
      </c>
      <c r="H13" s="51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</row>
    <row r="14" spans="1:19" ht="23.25" customHeight="1" x14ac:dyDescent="0.25">
      <c r="A14" s="488" t="s">
        <v>200</v>
      </c>
      <c r="B14" s="489"/>
      <c r="C14" s="489"/>
      <c r="D14" s="489"/>
      <c r="E14" s="489"/>
      <c r="F14" s="489"/>
      <c r="G14" s="248">
        <v>300000</v>
      </c>
      <c r="H14" s="51" t="s">
        <v>266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</row>
    <row r="15" spans="1:19" ht="23.25" customHeight="1" x14ac:dyDescent="0.25">
      <c r="A15" s="485" t="s">
        <v>248</v>
      </c>
      <c r="B15" s="435"/>
      <c r="C15" s="435"/>
      <c r="D15" s="435"/>
      <c r="E15" s="435"/>
      <c r="F15" s="435"/>
      <c r="G15" s="248">
        <v>520000</v>
      </c>
      <c r="H15" s="51" t="s">
        <v>267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</row>
    <row r="16" spans="1:19" ht="23.25" customHeight="1" x14ac:dyDescent="0.25">
      <c r="A16" s="485" t="s">
        <v>249</v>
      </c>
      <c r="B16" s="435"/>
      <c r="C16" s="435"/>
      <c r="D16" s="435"/>
      <c r="E16" s="435"/>
      <c r="F16" s="435"/>
      <c r="G16" s="248">
        <v>104000</v>
      </c>
      <c r="H16" s="51" t="s">
        <v>267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</row>
    <row r="17" spans="1:19" ht="19.5" customHeight="1" x14ac:dyDescent="0.25">
      <c r="A17" s="453" t="s">
        <v>24</v>
      </c>
      <c r="B17" s="454"/>
      <c r="C17" s="454"/>
      <c r="D17" s="454"/>
      <c r="E17" s="454"/>
      <c r="F17" s="454"/>
      <c r="G17" s="248">
        <f>SUM(G12:G16)</f>
        <v>948675</v>
      </c>
      <c r="H17" s="51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1:19" ht="19.5" customHeight="1" x14ac:dyDescent="0.25">
      <c r="A18" s="486"/>
      <c r="B18" s="487"/>
      <c r="C18" s="487"/>
      <c r="D18" s="487"/>
      <c r="E18" s="487"/>
      <c r="F18" s="487"/>
      <c r="G18" s="249"/>
      <c r="H18" s="250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</row>
    <row r="19" spans="1:19" ht="19.5" customHeight="1" x14ac:dyDescent="0.25">
      <c r="A19" s="493" t="s">
        <v>25</v>
      </c>
      <c r="B19" s="494"/>
      <c r="C19" s="494"/>
      <c r="D19" s="494"/>
      <c r="E19" s="494"/>
      <c r="F19" s="494"/>
      <c r="G19" s="248"/>
      <c r="H19" s="51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</row>
    <row r="20" spans="1:19" ht="19.5" customHeight="1" x14ac:dyDescent="0.25">
      <c r="A20" s="485" t="s">
        <v>239</v>
      </c>
      <c r="B20" s="435"/>
      <c r="C20" s="435"/>
      <c r="D20" s="435"/>
      <c r="E20" s="435"/>
      <c r="F20" s="435"/>
      <c r="G20" s="248">
        <v>120000</v>
      </c>
      <c r="H20" s="51" t="s">
        <v>262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</row>
    <row r="21" spans="1:19" ht="19.5" customHeight="1" x14ac:dyDescent="0.25">
      <c r="A21" s="485" t="s">
        <v>295</v>
      </c>
      <c r="B21" s="435"/>
      <c r="C21" s="435"/>
      <c r="D21" s="435"/>
      <c r="E21" s="435"/>
      <c r="F21" s="436"/>
      <c r="G21" s="248">
        <v>0</v>
      </c>
      <c r="H21" s="51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</row>
    <row r="22" spans="1:19" ht="19.5" customHeight="1" x14ac:dyDescent="0.25">
      <c r="A22" s="495" t="s">
        <v>230</v>
      </c>
      <c r="B22" s="479"/>
      <c r="C22" s="479"/>
      <c r="D22" s="479"/>
      <c r="E22" s="479"/>
      <c r="F22" s="479"/>
      <c r="G22" s="248">
        <v>500000</v>
      </c>
      <c r="H22" s="51" t="s">
        <v>263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</row>
    <row r="23" spans="1:19" ht="19.5" customHeight="1" x14ac:dyDescent="0.25">
      <c r="A23" s="495" t="s">
        <v>251</v>
      </c>
      <c r="B23" s="479"/>
      <c r="C23" s="479"/>
      <c r="D23" s="479"/>
      <c r="E23" s="479"/>
      <c r="F23" s="479"/>
      <c r="G23" s="248">
        <v>15000</v>
      </c>
      <c r="H23" s="51" t="s">
        <v>264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</row>
    <row r="24" spans="1:19" ht="19.5" customHeight="1" x14ac:dyDescent="0.25">
      <c r="A24" s="488" t="s">
        <v>250</v>
      </c>
      <c r="B24" s="457"/>
      <c r="C24" s="457"/>
      <c r="D24" s="457"/>
      <c r="E24" s="457"/>
      <c r="F24" s="457"/>
      <c r="G24" s="248"/>
      <c r="H24" s="51" t="s">
        <v>264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</row>
    <row r="25" spans="1:19" ht="19.5" customHeight="1" x14ac:dyDescent="0.25">
      <c r="A25" s="453" t="s">
        <v>26</v>
      </c>
      <c r="B25" s="454"/>
      <c r="C25" s="454"/>
      <c r="D25" s="454"/>
      <c r="E25" s="454"/>
      <c r="F25" s="454"/>
      <c r="G25" s="248">
        <f>SUM(G20:G24)</f>
        <v>635000</v>
      </c>
      <c r="H25" s="51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</row>
    <row r="26" spans="1:19" ht="19.5" customHeight="1" x14ac:dyDescent="0.25">
      <c r="A26" s="453" t="s">
        <v>27</v>
      </c>
      <c r="B26" s="454"/>
      <c r="C26" s="454"/>
      <c r="D26" s="454"/>
      <c r="E26" s="454"/>
      <c r="F26" s="454"/>
      <c r="G26" s="248">
        <f>G25+G17</f>
        <v>1583675</v>
      </c>
      <c r="H26" s="51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</row>
    <row r="27" spans="1:19" ht="21.9" customHeight="1" x14ac:dyDescent="0.25"/>
    <row r="28" spans="1:19" ht="21.9" customHeight="1" x14ac:dyDescent="0.25"/>
    <row r="29" spans="1:19" ht="21.9" customHeight="1" x14ac:dyDescent="0.25"/>
    <row r="30" spans="1:19" ht="21.9" customHeight="1" x14ac:dyDescent="0.25"/>
    <row r="31" spans="1:19" ht="21.9" customHeight="1" x14ac:dyDescent="0.25"/>
    <row r="32" spans="1:19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spans="1:4" ht="21.9" customHeight="1" x14ac:dyDescent="0.25"/>
    <row r="66" spans="1:4" ht="21.9" customHeight="1" x14ac:dyDescent="0.25"/>
    <row r="67" spans="1:4" ht="21.9" customHeight="1" x14ac:dyDescent="0.25"/>
    <row r="68" spans="1:4" ht="21.9" customHeight="1" x14ac:dyDescent="0.25"/>
    <row r="69" spans="1:4" ht="21.9" customHeight="1" x14ac:dyDescent="0.25"/>
    <row r="70" spans="1:4" ht="21.9" customHeight="1" x14ac:dyDescent="0.25"/>
    <row r="71" spans="1:4" ht="21.9" customHeight="1" x14ac:dyDescent="0.25"/>
    <row r="72" spans="1:4" ht="21.9" customHeight="1" x14ac:dyDescent="0.25"/>
    <row r="73" spans="1:4" ht="21.9" customHeight="1" x14ac:dyDescent="0.25"/>
    <row r="74" spans="1:4" ht="21.9" customHeight="1" x14ac:dyDescent="0.25"/>
    <row r="75" spans="1:4" ht="21.9" customHeight="1" x14ac:dyDescent="0.25"/>
    <row r="76" spans="1:4" ht="21.9" customHeight="1" x14ac:dyDescent="0.25">
      <c r="A76" s="27"/>
      <c r="B76" s="27"/>
      <c r="C76" s="27"/>
      <c r="D76" s="27"/>
    </row>
    <row r="77" spans="1:4" ht="21.9" customHeight="1" x14ac:dyDescent="0.25">
      <c r="A77" s="27"/>
      <c r="B77" s="27"/>
      <c r="C77" s="27"/>
      <c r="D77" s="27"/>
    </row>
    <row r="78" spans="1:4" ht="21.9" customHeight="1" x14ac:dyDescent="0.25">
      <c r="A78" s="27"/>
      <c r="B78" s="27"/>
      <c r="C78" s="27"/>
      <c r="D78" s="27"/>
    </row>
    <row r="79" spans="1:4" ht="21.9" customHeight="1" x14ac:dyDescent="0.25">
      <c r="A79" s="27"/>
      <c r="B79" s="27"/>
      <c r="C79" s="27"/>
      <c r="D79" s="27"/>
    </row>
    <row r="80" spans="1:4" ht="21.9" customHeight="1" x14ac:dyDescent="0.25">
      <c r="A80" s="27"/>
      <c r="B80" s="27"/>
      <c r="C80" s="27"/>
      <c r="D80" s="27"/>
    </row>
    <row r="81" spans="1:4" ht="21.9" customHeight="1" x14ac:dyDescent="0.25">
      <c r="A81" s="27"/>
      <c r="B81" s="27"/>
      <c r="C81" s="27"/>
      <c r="D81" s="27"/>
    </row>
    <row r="82" spans="1:4" ht="21.9" customHeight="1" x14ac:dyDescent="0.25">
      <c r="A82" s="27"/>
      <c r="B82" s="27"/>
      <c r="C82" s="27"/>
      <c r="D82" s="27"/>
    </row>
    <row r="83" spans="1:4" ht="21.9" customHeight="1" x14ac:dyDescent="0.25">
      <c r="A83" s="27"/>
      <c r="B83" s="27"/>
      <c r="C83" s="27"/>
      <c r="D83" s="27"/>
    </row>
    <row r="84" spans="1:4" ht="21.9" customHeight="1" x14ac:dyDescent="0.25">
      <c r="A84" s="27"/>
      <c r="B84" s="27"/>
      <c r="C84" s="27"/>
      <c r="D84" s="27"/>
    </row>
    <row r="85" spans="1:4" ht="21.9" customHeight="1" x14ac:dyDescent="0.25">
      <c r="A85" s="27"/>
      <c r="B85" s="27"/>
      <c r="C85" s="27"/>
      <c r="D85" s="27"/>
    </row>
    <row r="86" spans="1:4" ht="21.9" customHeight="1" x14ac:dyDescent="0.25">
      <c r="A86" s="27"/>
      <c r="B86" s="27"/>
      <c r="C86" s="27"/>
      <c r="D86" s="27"/>
    </row>
    <row r="87" spans="1:4" ht="21.9" customHeight="1" x14ac:dyDescent="0.25">
      <c r="A87" s="27"/>
      <c r="B87" s="27"/>
      <c r="C87" s="27"/>
      <c r="D87" s="27"/>
    </row>
    <row r="88" spans="1:4" ht="21.9" customHeight="1" x14ac:dyDescent="0.25">
      <c r="A88" s="27"/>
      <c r="B88" s="27"/>
      <c r="C88" s="27"/>
      <c r="D88" s="27"/>
    </row>
    <row r="89" spans="1:4" ht="21.9" customHeight="1" x14ac:dyDescent="0.25">
      <c r="A89" s="27"/>
      <c r="B89" s="27"/>
      <c r="C89" s="27"/>
      <c r="D89" s="27"/>
    </row>
    <row r="90" spans="1:4" ht="21.9" customHeight="1" x14ac:dyDescent="0.25">
      <c r="A90" s="27"/>
      <c r="B90" s="27"/>
      <c r="C90" s="27"/>
      <c r="D90" s="27"/>
    </row>
    <row r="91" spans="1:4" ht="21.9" customHeight="1" x14ac:dyDescent="0.25">
      <c r="A91" s="27"/>
      <c r="B91" s="27"/>
      <c r="C91" s="27"/>
      <c r="D91" s="27"/>
    </row>
    <row r="92" spans="1:4" ht="21.9" customHeight="1" x14ac:dyDescent="0.25">
      <c r="A92" s="27"/>
      <c r="B92" s="27"/>
      <c r="C92" s="27"/>
      <c r="D92" s="27"/>
    </row>
    <row r="93" spans="1:4" ht="21.9" customHeight="1" x14ac:dyDescent="0.25">
      <c r="A93" s="27"/>
      <c r="B93" s="27"/>
      <c r="C93" s="27"/>
      <c r="D93" s="27"/>
    </row>
    <row r="94" spans="1:4" ht="21.9" customHeight="1" x14ac:dyDescent="0.25">
      <c r="A94" s="27"/>
      <c r="B94" s="27"/>
      <c r="C94" s="27"/>
      <c r="D94" s="27"/>
    </row>
    <row r="95" spans="1:4" ht="21.9" customHeight="1" x14ac:dyDescent="0.25">
      <c r="A95" s="27"/>
      <c r="B95" s="27"/>
      <c r="C95" s="27"/>
      <c r="D95" s="27"/>
    </row>
    <row r="96" spans="1:4" ht="21.9" customHeight="1" x14ac:dyDescent="0.25">
      <c r="A96" s="27"/>
      <c r="B96" s="27"/>
      <c r="C96" s="27"/>
      <c r="D96" s="27"/>
    </row>
    <row r="97" spans="1:4" ht="21.9" customHeight="1" x14ac:dyDescent="0.25">
      <c r="A97" s="27"/>
      <c r="B97" s="27"/>
      <c r="C97" s="27"/>
      <c r="D97" s="27"/>
    </row>
    <row r="98" spans="1:4" ht="21.9" customHeight="1" x14ac:dyDescent="0.25">
      <c r="A98" s="27"/>
      <c r="B98" s="27"/>
      <c r="C98" s="27"/>
      <c r="D98" s="27"/>
    </row>
    <row r="99" spans="1:4" ht="21.9" customHeight="1" x14ac:dyDescent="0.25">
      <c r="A99" s="27"/>
      <c r="B99" s="27"/>
      <c r="C99" s="27"/>
      <c r="D99" s="27"/>
    </row>
    <row r="100" spans="1:4" ht="21.9" customHeight="1" x14ac:dyDescent="0.25">
      <c r="A100" s="27"/>
      <c r="B100" s="27"/>
      <c r="C100" s="27"/>
      <c r="D100" s="27"/>
    </row>
    <row r="101" spans="1:4" ht="21.9" customHeight="1" x14ac:dyDescent="0.25">
      <c r="A101" s="27"/>
      <c r="B101" s="27"/>
      <c r="C101" s="27"/>
      <c r="D101" s="27"/>
    </row>
    <row r="102" spans="1:4" ht="21.9" customHeight="1" x14ac:dyDescent="0.25">
      <c r="A102" s="27"/>
      <c r="B102" s="27"/>
      <c r="C102" s="27"/>
      <c r="D102" s="27"/>
    </row>
    <row r="103" spans="1:4" ht="21.9" customHeight="1" x14ac:dyDescent="0.25">
      <c r="A103" s="27"/>
      <c r="B103" s="27"/>
      <c r="C103" s="27"/>
      <c r="D103" s="27"/>
    </row>
    <row r="104" spans="1:4" ht="21.9" customHeight="1" x14ac:dyDescent="0.25">
      <c r="A104" s="27"/>
      <c r="B104" s="27"/>
      <c r="C104" s="27"/>
      <c r="D104" s="27"/>
    </row>
    <row r="105" spans="1:4" ht="21.9" customHeight="1" x14ac:dyDescent="0.25">
      <c r="A105" s="27"/>
      <c r="B105" s="27"/>
      <c r="C105" s="27"/>
      <c r="D105" s="27"/>
    </row>
    <row r="106" spans="1:4" ht="21.9" customHeight="1" x14ac:dyDescent="0.25">
      <c r="A106" s="27"/>
      <c r="B106" s="27"/>
      <c r="C106" s="27"/>
      <c r="D106" s="27"/>
    </row>
    <row r="107" spans="1:4" ht="21.9" customHeight="1" x14ac:dyDescent="0.25">
      <c r="A107" s="27"/>
      <c r="B107" s="27"/>
      <c r="C107" s="27"/>
      <c r="D107" s="27"/>
    </row>
    <row r="108" spans="1:4" ht="21.9" customHeight="1" x14ac:dyDescent="0.25">
      <c r="A108" s="27"/>
      <c r="B108" s="27"/>
      <c r="C108" s="27"/>
      <c r="D108" s="27"/>
    </row>
    <row r="109" spans="1:4" ht="21.9" customHeight="1" x14ac:dyDescent="0.25">
      <c r="A109" s="27"/>
      <c r="B109" s="27"/>
      <c r="C109" s="27"/>
      <c r="D109" s="27"/>
    </row>
    <row r="110" spans="1:4" ht="21.9" customHeight="1" x14ac:dyDescent="0.25">
      <c r="A110" s="27"/>
      <c r="B110" s="27"/>
      <c r="C110" s="27"/>
      <c r="D110" s="27"/>
    </row>
    <row r="111" spans="1:4" ht="21.9" customHeight="1" x14ac:dyDescent="0.25">
      <c r="A111" s="27"/>
      <c r="B111" s="27"/>
      <c r="C111" s="27"/>
      <c r="D111" s="27"/>
    </row>
    <row r="112" spans="1:4" ht="21.9" customHeight="1" x14ac:dyDescent="0.25">
      <c r="A112" s="27"/>
      <c r="B112" s="27"/>
      <c r="C112" s="27"/>
      <c r="D112" s="27"/>
    </row>
    <row r="113" spans="1:4" ht="21.9" customHeight="1" x14ac:dyDescent="0.25">
      <c r="A113" s="27"/>
      <c r="B113" s="27"/>
      <c r="C113" s="27"/>
      <c r="D113" s="27"/>
    </row>
    <row r="114" spans="1:4" ht="21.9" customHeight="1" x14ac:dyDescent="0.25">
      <c r="A114" s="27"/>
      <c r="B114" s="27"/>
      <c r="C114" s="27"/>
      <c r="D114" s="27"/>
    </row>
    <row r="115" spans="1:4" ht="21.9" customHeight="1" x14ac:dyDescent="0.25">
      <c r="A115" s="27"/>
      <c r="B115" s="27"/>
      <c r="C115" s="27"/>
      <c r="D115" s="27"/>
    </row>
    <row r="116" spans="1:4" ht="21.9" customHeight="1" x14ac:dyDescent="0.25">
      <c r="A116" s="27"/>
      <c r="B116" s="27"/>
      <c r="C116" s="27"/>
      <c r="D116" s="27"/>
    </row>
    <row r="117" spans="1:4" ht="21.9" customHeight="1" x14ac:dyDescent="0.25">
      <c r="A117" s="27"/>
      <c r="B117" s="27"/>
      <c r="C117" s="27"/>
      <c r="D117" s="27"/>
    </row>
    <row r="118" spans="1:4" ht="21.9" customHeight="1" x14ac:dyDescent="0.25">
      <c r="A118" s="27"/>
      <c r="B118" s="27"/>
      <c r="C118" s="27"/>
      <c r="D118" s="27"/>
    </row>
    <row r="119" spans="1:4" ht="21.9" customHeight="1" x14ac:dyDescent="0.25">
      <c r="A119" s="27"/>
      <c r="B119" s="27"/>
      <c r="C119" s="27"/>
      <c r="D119" s="27"/>
    </row>
    <row r="120" spans="1:4" ht="21.9" customHeight="1" x14ac:dyDescent="0.25">
      <c r="A120" s="27"/>
      <c r="B120" s="27"/>
      <c r="C120" s="27"/>
      <c r="D120" s="27"/>
    </row>
    <row r="121" spans="1:4" ht="21.9" customHeight="1" x14ac:dyDescent="0.25">
      <c r="A121" s="27"/>
      <c r="B121" s="27"/>
      <c r="C121" s="27"/>
      <c r="D121" s="27"/>
    </row>
    <row r="122" spans="1:4" ht="21.9" customHeight="1" x14ac:dyDescent="0.25">
      <c r="A122" s="27"/>
      <c r="B122" s="27"/>
      <c r="C122" s="27"/>
      <c r="D122" s="27"/>
    </row>
    <row r="123" spans="1:4" ht="21.9" customHeight="1" x14ac:dyDescent="0.25">
      <c r="A123" s="27"/>
      <c r="B123" s="27"/>
      <c r="C123" s="27"/>
      <c r="D123" s="27"/>
    </row>
    <row r="124" spans="1:4" ht="21.9" customHeight="1" x14ac:dyDescent="0.25">
      <c r="A124" s="27"/>
      <c r="B124" s="27"/>
      <c r="C124" s="27"/>
      <c r="D124" s="27"/>
    </row>
    <row r="125" spans="1:4" ht="21.9" customHeight="1" x14ac:dyDescent="0.25">
      <c r="A125" s="27"/>
      <c r="B125" s="27"/>
      <c r="C125" s="27"/>
      <c r="D125" s="27"/>
    </row>
    <row r="126" spans="1:4" ht="21.9" customHeight="1" x14ac:dyDescent="0.25">
      <c r="A126" s="27"/>
      <c r="B126" s="27"/>
      <c r="C126" s="27"/>
      <c r="D126" s="27"/>
    </row>
    <row r="127" spans="1:4" ht="21.9" customHeight="1" x14ac:dyDescent="0.25">
      <c r="A127" s="27"/>
      <c r="B127" s="27"/>
      <c r="C127" s="27"/>
      <c r="D127" s="27"/>
    </row>
    <row r="128" spans="1:4" ht="21.9" customHeight="1" x14ac:dyDescent="0.25">
      <c r="A128" s="27"/>
      <c r="B128" s="27"/>
      <c r="C128" s="27"/>
      <c r="D128" s="27"/>
    </row>
    <row r="129" spans="1:4" ht="21.9" customHeight="1" x14ac:dyDescent="0.25">
      <c r="A129" s="27"/>
      <c r="B129" s="27"/>
      <c r="C129" s="27"/>
      <c r="D129" s="27"/>
    </row>
    <row r="130" spans="1:4" ht="21.9" customHeight="1" x14ac:dyDescent="0.25">
      <c r="A130" s="27"/>
      <c r="B130" s="27"/>
      <c r="C130" s="27"/>
      <c r="D130" s="27"/>
    </row>
    <row r="131" spans="1:4" ht="21.9" customHeight="1" x14ac:dyDescent="0.25">
      <c r="A131" s="27"/>
      <c r="B131" s="27"/>
      <c r="C131" s="27"/>
      <c r="D131" s="27"/>
    </row>
    <row r="132" spans="1:4" ht="21.9" customHeight="1" x14ac:dyDescent="0.25">
      <c r="A132" s="27"/>
      <c r="B132" s="27"/>
      <c r="C132" s="27"/>
      <c r="D132" s="27"/>
    </row>
    <row r="133" spans="1:4" ht="21.9" customHeight="1" x14ac:dyDescent="0.25">
      <c r="A133" s="27"/>
      <c r="B133" s="27"/>
      <c r="C133" s="27"/>
      <c r="D133" s="27"/>
    </row>
    <row r="134" spans="1:4" ht="21.9" customHeight="1" x14ac:dyDescent="0.25">
      <c r="A134" s="27"/>
      <c r="B134" s="27"/>
      <c r="C134" s="27"/>
      <c r="D134" s="27"/>
    </row>
    <row r="135" spans="1:4" ht="21.9" customHeight="1" x14ac:dyDescent="0.25">
      <c r="A135" s="27"/>
      <c r="B135" s="27"/>
      <c r="C135" s="27"/>
      <c r="D135" s="27"/>
    </row>
    <row r="136" spans="1:4" ht="21.9" customHeight="1" x14ac:dyDescent="0.25">
      <c r="A136" s="27"/>
      <c r="B136" s="27"/>
      <c r="C136" s="27"/>
      <c r="D136" s="27"/>
    </row>
    <row r="137" spans="1:4" ht="21.9" customHeight="1" x14ac:dyDescent="0.25">
      <c r="A137" s="27"/>
      <c r="B137" s="27"/>
      <c r="C137" s="27"/>
      <c r="D137" s="27"/>
    </row>
    <row r="138" spans="1:4" ht="21.9" customHeight="1" x14ac:dyDescent="0.25">
      <c r="A138" s="27"/>
      <c r="B138" s="27"/>
      <c r="C138" s="27"/>
      <c r="D138" s="27"/>
    </row>
    <row r="139" spans="1:4" ht="21.9" customHeight="1" x14ac:dyDescent="0.25">
      <c r="A139" s="27"/>
      <c r="B139" s="27"/>
      <c r="C139" s="27"/>
      <c r="D139" s="27"/>
    </row>
    <row r="140" spans="1:4" ht="21.9" customHeight="1" x14ac:dyDescent="0.25">
      <c r="A140" s="27"/>
      <c r="B140" s="27"/>
      <c r="C140" s="27"/>
      <c r="D140" s="27"/>
    </row>
    <row r="141" spans="1:4" ht="21.9" customHeight="1" x14ac:dyDescent="0.25">
      <c r="A141" s="27"/>
      <c r="B141" s="27"/>
      <c r="C141" s="27"/>
      <c r="D141" s="27"/>
    </row>
    <row r="142" spans="1:4" ht="21.9" customHeight="1" x14ac:dyDescent="0.25">
      <c r="A142" s="27"/>
      <c r="B142" s="27"/>
      <c r="C142" s="27"/>
      <c r="D142" s="27"/>
    </row>
    <row r="143" spans="1:4" ht="21.9" customHeight="1" x14ac:dyDescent="0.25">
      <c r="A143" s="27"/>
      <c r="B143" s="27"/>
      <c r="C143" s="27"/>
      <c r="D143" s="27"/>
    </row>
    <row r="144" spans="1:4" ht="21.9" customHeight="1" x14ac:dyDescent="0.25">
      <c r="A144" s="27"/>
      <c r="B144" s="27"/>
      <c r="C144" s="27"/>
      <c r="D144" s="27"/>
    </row>
    <row r="145" spans="1:4" ht="21.9" customHeight="1" x14ac:dyDescent="0.25">
      <c r="A145" s="27"/>
      <c r="B145" s="27"/>
      <c r="C145" s="27"/>
      <c r="D145" s="27"/>
    </row>
    <row r="146" spans="1:4" ht="21.9" customHeight="1" x14ac:dyDescent="0.25">
      <c r="A146" s="27"/>
      <c r="B146" s="27"/>
      <c r="C146" s="27"/>
      <c r="D146" s="27"/>
    </row>
    <row r="147" spans="1:4" ht="21.9" customHeight="1" x14ac:dyDescent="0.25">
      <c r="A147" s="27"/>
      <c r="B147" s="27"/>
      <c r="C147" s="27"/>
      <c r="D147" s="27"/>
    </row>
    <row r="148" spans="1:4" ht="21.9" customHeight="1" x14ac:dyDescent="0.25">
      <c r="A148" s="27"/>
      <c r="B148" s="27"/>
      <c r="C148" s="27"/>
      <c r="D148" s="27"/>
    </row>
    <row r="149" spans="1:4" ht="21.9" customHeight="1" x14ac:dyDescent="0.25">
      <c r="A149" s="27"/>
      <c r="B149" s="27"/>
      <c r="C149" s="27"/>
      <c r="D149" s="27"/>
    </row>
    <row r="150" spans="1:4" ht="21.9" customHeight="1" x14ac:dyDescent="0.25">
      <c r="A150" s="27"/>
      <c r="B150" s="27"/>
      <c r="C150" s="27"/>
      <c r="D150" s="27"/>
    </row>
    <row r="151" spans="1:4" ht="21.9" customHeight="1" x14ac:dyDescent="0.25">
      <c r="A151" s="27"/>
      <c r="B151" s="27"/>
      <c r="C151" s="27"/>
      <c r="D151" s="27"/>
    </row>
    <row r="152" spans="1:4" x14ac:dyDescent="0.25">
      <c r="A152" s="27"/>
      <c r="B152" s="27"/>
      <c r="C152" s="27"/>
      <c r="D152" s="27"/>
    </row>
    <row r="153" spans="1:4" x14ac:dyDescent="0.25">
      <c r="A153" s="27"/>
      <c r="B153" s="27"/>
      <c r="C153" s="27"/>
      <c r="D153" s="27"/>
    </row>
    <row r="154" spans="1:4" x14ac:dyDescent="0.25">
      <c r="A154" s="27"/>
      <c r="B154" s="27"/>
      <c r="C154" s="27"/>
      <c r="D154" s="27"/>
    </row>
    <row r="155" spans="1:4" x14ac:dyDescent="0.25">
      <c r="A155" s="27"/>
      <c r="B155" s="27"/>
      <c r="C155" s="27"/>
      <c r="D155" s="27"/>
    </row>
    <row r="156" spans="1:4" x14ac:dyDescent="0.25">
      <c r="A156" s="27"/>
      <c r="B156" s="27"/>
      <c r="C156" s="27"/>
      <c r="D156" s="27"/>
    </row>
    <row r="157" spans="1:4" x14ac:dyDescent="0.25">
      <c r="A157" s="27"/>
      <c r="B157" s="27"/>
      <c r="C157" s="27"/>
      <c r="D157" s="27"/>
    </row>
    <row r="158" spans="1:4" x14ac:dyDescent="0.25">
      <c r="A158" s="27"/>
      <c r="B158" s="27"/>
      <c r="C158" s="27"/>
      <c r="D158" s="27"/>
    </row>
  </sheetData>
  <mergeCells count="20">
    <mergeCell ref="A26:F26"/>
    <mergeCell ref="A24:F24"/>
    <mergeCell ref="A19:F19"/>
    <mergeCell ref="A25:F25"/>
    <mergeCell ref="A22:F22"/>
    <mergeCell ref="A23:F23"/>
    <mergeCell ref="A20:F20"/>
    <mergeCell ref="A21:F21"/>
    <mergeCell ref="A1:F2"/>
    <mergeCell ref="A6:F6"/>
    <mergeCell ref="A3:F3"/>
    <mergeCell ref="A4:F4"/>
    <mergeCell ref="A12:F12"/>
    <mergeCell ref="A5:F5"/>
    <mergeCell ref="A9:F9"/>
    <mergeCell ref="A16:F16"/>
    <mergeCell ref="A18:F18"/>
    <mergeCell ref="A17:F17"/>
    <mergeCell ref="A14:F14"/>
    <mergeCell ref="A15:F1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zoomScaleNormal="100" zoomScaleSheetLayoutView="100" workbookViewId="0">
      <selection activeCell="I21" sqref="I21"/>
    </sheetView>
  </sheetViews>
  <sheetFormatPr defaultRowHeight="13.2" x14ac:dyDescent="0.25"/>
  <cols>
    <col min="1" max="1" width="38.109375" style="45" customWidth="1"/>
    <col min="2" max="2" width="15.6640625" style="188" bestFit="1" customWidth="1"/>
    <col min="3" max="3" width="18" style="188" bestFit="1" customWidth="1"/>
    <col min="4" max="4" width="13.6640625" style="188" bestFit="1" customWidth="1"/>
    <col min="5" max="5" width="18" style="188" bestFit="1" customWidth="1"/>
    <col min="6" max="7" width="9.109375" style="45" customWidth="1"/>
  </cols>
  <sheetData>
    <row r="1" spans="1:5" ht="17.399999999999999" x14ac:dyDescent="0.3">
      <c r="A1" s="497" t="s">
        <v>287</v>
      </c>
      <c r="B1" s="498"/>
      <c r="C1" s="498"/>
      <c r="D1" s="498"/>
      <c r="E1" s="498"/>
    </row>
    <row r="2" spans="1:5" ht="17.399999999999999" x14ac:dyDescent="0.3">
      <c r="A2" s="499" t="s">
        <v>229</v>
      </c>
      <c r="B2" s="499"/>
      <c r="C2" s="499"/>
      <c r="D2" s="499"/>
      <c r="E2" s="499"/>
    </row>
    <row r="4" spans="1:5" ht="45" customHeight="1" x14ac:dyDescent="0.25">
      <c r="A4" s="496" t="s">
        <v>114</v>
      </c>
      <c r="B4" s="496"/>
      <c r="C4" s="496"/>
      <c r="D4" s="496"/>
      <c r="E4" s="496"/>
    </row>
    <row r="5" spans="1:5" ht="29.25" customHeight="1" x14ac:dyDescent="0.25"/>
    <row r="6" spans="1:5" ht="18" customHeight="1" x14ac:dyDescent="0.25"/>
    <row r="7" spans="1:5" ht="15.6" x14ac:dyDescent="0.25">
      <c r="B7" s="501"/>
      <c r="C7" s="501"/>
      <c r="D7" s="501"/>
      <c r="E7" s="501"/>
    </row>
    <row r="8" spans="1:5" ht="15.6" x14ac:dyDescent="0.3">
      <c r="A8" s="81" t="s">
        <v>115</v>
      </c>
      <c r="B8" s="500"/>
      <c r="C8" s="500"/>
      <c r="D8" s="500"/>
      <c r="E8" s="500"/>
    </row>
    <row r="9" spans="1:5" ht="13.8" thickBot="1" x14ac:dyDescent="0.3">
      <c r="E9" s="188" t="s">
        <v>234</v>
      </c>
    </row>
    <row r="10" spans="1:5" ht="16.2" thickBot="1" x14ac:dyDescent="0.35">
      <c r="A10" s="82" t="s">
        <v>116</v>
      </c>
      <c r="B10" s="189">
        <v>2017</v>
      </c>
      <c r="C10" s="189">
        <v>2018</v>
      </c>
      <c r="D10" s="189">
        <v>2019</v>
      </c>
      <c r="E10" s="190" t="s">
        <v>38</v>
      </c>
    </row>
    <row r="11" spans="1:5" ht="15.6" x14ac:dyDescent="0.3">
      <c r="A11" s="83" t="s">
        <v>117</v>
      </c>
      <c r="B11" s="191"/>
      <c r="C11" s="191">
        <v>2065557</v>
      </c>
      <c r="D11" s="191"/>
      <c r="E11" s="192">
        <f t="shared" ref="E11:E17" si="0">SUM(B11:D11)</f>
        <v>2065557</v>
      </c>
    </row>
    <row r="12" spans="1:5" ht="15.6" x14ac:dyDescent="0.3">
      <c r="A12" s="84" t="s">
        <v>118</v>
      </c>
      <c r="B12" s="193"/>
      <c r="C12" s="193"/>
      <c r="D12" s="193"/>
      <c r="E12" s="192">
        <f t="shared" si="0"/>
        <v>0</v>
      </c>
    </row>
    <row r="13" spans="1:5" ht="15.6" x14ac:dyDescent="0.3">
      <c r="A13" s="86" t="s">
        <v>119</v>
      </c>
      <c r="B13" s="193"/>
      <c r="C13" s="193">
        <v>6196669</v>
      </c>
      <c r="D13" s="193"/>
      <c r="E13" s="192">
        <f t="shared" si="0"/>
        <v>6196669</v>
      </c>
    </row>
    <row r="14" spans="1:5" ht="15.6" x14ac:dyDescent="0.3">
      <c r="A14" s="86" t="s">
        <v>120</v>
      </c>
      <c r="B14" s="193"/>
      <c r="C14" s="193"/>
      <c r="D14" s="193"/>
      <c r="E14" s="192">
        <f t="shared" si="0"/>
        <v>0</v>
      </c>
    </row>
    <row r="15" spans="1:5" ht="15.6" x14ac:dyDescent="0.3">
      <c r="A15" s="86" t="s">
        <v>121</v>
      </c>
      <c r="B15" s="193"/>
      <c r="C15" s="193"/>
      <c r="D15" s="193"/>
      <c r="E15" s="192">
        <f t="shared" si="0"/>
        <v>0</v>
      </c>
    </row>
    <row r="16" spans="1:5" ht="16.2" thickBot="1" x14ac:dyDescent="0.35">
      <c r="A16" s="87" t="s">
        <v>32</v>
      </c>
      <c r="B16" s="194"/>
      <c r="C16" s="194"/>
      <c r="D16" s="194"/>
      <c r="E16" s="195">
        <f t="shared" si="0"/>
        <v>0</v>
      </c>
    </row>
    <row r="17" spans="1:5" ht="16.2" thickBot="1" x14ac:dyDescent="0.35">
      <c r="A17" s="82" t="s">
        <v>122</v>
      </c>
      <c r="B17" s="196">
        <f>SUM(B11:B16)</f>
        <v>0</v>
      </c>
      <c r="C17" s="196">
        <f>SUM(C11:C16)</f>
        <v>8262226</v>
      </c>
      <c r="D17" s="196">
        <f>SUM(D11:D16)</f>
        <v>0</v>
      </c>
      <c r="E17" s="197">
        <f t="shared" si="0"/>
        <v>8262226</v>
      </c>
    </row>
    <row r="18" spans="1:5" ht="16.2" thickBot="1" x14ac:dyDescent="0.35">
      <c r="A18" s="46"/>
      <c r="B18" s="198"/>
      <c r="C18" s="198"/>
      <c r="D18" s="198"/>
      <c r="E18" s="198"/>
    </row>
    <row r="19" spans="1:5" ht="16.2" thickBot="1" x14ac:dyDescent="0.35">
      <c r="A19" s="82" t="s">
        <v>123</v>
      </c>
      <c r="B19" s="189">
        <v>2017</v>
      </c>
      <c r="C19" s="189">
        <v>2018</v>
      </c>
      <c r="D19" s="189">
        <v>2019</v>
      </c>
      <c r="E19" s="190" t="s">
        <v>38</v>
      </c>
    </row>
    <row r="20" spans="1:5" ht="15.6" x14ac:dyDescent="0.3">
      <c r="A20" s="83" t="s">
        <v>124</v>
      </c>
      <c r="B20" s="191"/>
      <c r="C20" s="191"/>
      <c r="D20" s="191"/>
      <c r="E20" s="192">
        <f>SUM(B20:D20)</f>
        <v>0</v>
      </c>
    </row>
    <row r="21" spans="1:5" ht="34.5" customHeight="1" x14ac:dyDescent="0.3">
      <c r="A21" s="259" t="s">
        <v>288</v>
      </c>
      <c r="B21" s="193"/>
      <c r="C21" s="193">
        <v>8262226</v>
      </c>
      <c r="D21" s="193"/>
      <c r="E21" s="192">
        <f>SUM(B21:D21)</f>
        <v>8262226</v>
      </c>
    </row>
    <row r="22" spans="1:5" ht="15.6" x14ac:dyDescent="0.3">
      <c r="A22" s="86" t="s">
        <v>125</v>
      </c>
      <c r="B22" s="193"/>
      <c r="C22" s="193"/>
      <c r="D22" s="193"/>
      <c r="E22" s="192">
        <f>SUM(B22:D22)</f>
        <v>0</v>
      </c>
    </row>
    <row r="23" spans="1:5" ht="16.2" thickBot="1" x14ac:dyDescent="0.35">
      <c r="A23" s="87" t="s">
        <v>215</v>
      </c>
      <c r="B23" s="194"/>
      <c r="C23" s="194"/>
      <c r="D23" s="194"/>
      <c r="E23" s="195">
        <f>SUM(B23:D23)</f>
        <v>0</v>
      </c>
    </row>
    <row r="24" spans="1:5" ht="16.2" thickBot="1" x14ac:dyDescent="0.35">
      <c r="A24" s="82" t="s">
        <v>38</v>
      </c>
      <c r="B24" s="196">
        <f>SUM(B20:B23)</f>
        <v>0</v>
      </c>
      <c r="C24" s="196">
        <f>SUM(C20:C23)</f>
        <v>8262226</v>
      </c>
      <c r="D24" s="196">
        <f>SUM(D20:D23)</f>
        <v>0</v>
      </c>
      <c r="E24" s="197">
        <f>SUM(B24:D24)</f>
        <v>8262226</v>
      </c>
    </row>
  </sheetData>
  <mergeCells count="5">
    <mergeCell ref="A4:E4"/>
    <mergeCell ref="A1:E1"/>
    <mergeCell ref="A2:E2"/>
    <mergeCell ref="B8:E8"/>
    <mergeCell ref="B7:E7"/>
  </mergeCells>
  <phoneticPr fontId="19" type="noConversion"/>
  <pageMargins left="0.75" right="0.18" top="0.56999999999999995" bottom="1" header="0.5" footer="0.5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workbookViewId="0">
      <selection activeCell="D17" sqref="D17"/>
    </sheetView>
  </sheetViews>
  <sheetFormatPr defaultColWidth="8" defaultRowHeight="13.2" x14ac:dyDescent="0.25"/>
  <cols>
    <col min="1" max="1" width="5" style="80" customWidth="1"/>
    <col min="2" max="2" width="47" style="67" customWidth="1"/>
    <col min="3" max="4" width="15.109375" style="67" customWidth="1"/>
    <col min="5" max="16384" width="8" style="67"/>
  </cols>
  <sheetData>
    <row r="1" spans="1:4" ht="17.399999999999999" x14ac:dyDescent="0.25">
      <c r="B1" s="503" t="s">
        <v>289</v>
      </c>
      <c r="C1" s="504"/>
    </row>
    <row r="3" spans="1:4" ht="37.5" customHeight="1" x14ac:dyDescent="0.25">
      <c r="B3" s="503" t="s">
        <v>229</v>
      </c>
      <c r="C3" s="504"/>
    </row>
    <row r="4" spans="1:4" ht="36.75" customHeight="1" x14ac:dyDescent="0.25">
      <c r="B4" s="503" t="s">
        <v>212</v>
      </c>
      <c r="C4" s="504"/>
    </row>
    <row r="5" spans="1:4" s="55" customFormat="1" ht="14.4" thickBot="1" x14ac:dyDescent="0.3">
      <c r="A5" s="54"/>
      <c r="D5" s="186" t="s">
        <v>226</v>
      </c>
    </row>
    <row r="6" spans="1:4" s="59" customFormat="1" ht="48" customHeight="1" thickBot="1" x14ac:dyDescent="0.3">
      <c r="A6" s="56" t="s">
        <v>190</v>
      </c>
      <c r="B6" s="57" t="s">
        <v>50</v>
      </c>
      <c r="C6" s="57" t="s">
        <v>51</v>
      </c>
      <c r="D6" s="58" t="s">
        <v>52</v>
      </c>
    </row>
    <row r="7" spans="1:4" s="59" customFormat="1" ht="14.1" customHeight="1" thickBot="1" x14ac:dyDescent="0.3">
      <c r="A7" s="60">
        <v>1</v>
      </c>
      <c r="B7" s="61">
        <v>2</v>
      </c>
      <c r="C7" s="61">
        <v>3</v>
      </c>
      <c r="D7" s="62">
        <v>4</v>
      </c>
    </row>
    <row r="8" spans="1:4" ht="18" customHeight="1" x14ac:dyDescent="0.25">
      <c r="A8" s="63" t="s">
        <v>30</v>
      </c>
      <c r="B8" s="64" t="s">
        <v>53</v>
      </c>
      <c r="C8" s="65"/>
      <c r="D8" s="66"/>
    </row>
    <row r="9" spans="1:4" ht="18" customHeight="1" x14ac:dyDescent="0.25">
      <c r="A9" s="68" t="s">
        <v>39</v>
      </c>
      <c r="B9" s="69" t="s">
        <v>54</v>
      </c>
      <c r="C9" s="70"/>
      <c r="D9" s="71"/>
    </row>
    <row r="10" spans="1:4" ht="18" customHeight="1" x14ac:dyDescent="0.25">
      <c r="A10" s="68" t="s">
        <v>40</v>
      </c>
      <c r="B10" s="69" t="s">
        <v>55</v>
      </c>
      <c r="C10" s="70"/>
      <c r="D10" s="71"/>
    </row>
    <row r="11" spans="1:4" ht="18" customHeight="1" x14ac:dyDescent="0.25">
      <c r="A11" s="68" t="s">
        <v>41</v>
      </c>
      <c r="B11" s="69" t="s">
        <v>56</v>
      </c>
      <c r="C11" s="70"/>
      <c r="D11" s="71"/>
    </row>
    <row r="12" spans="1:4" ht="18" customHeight="1" x14ac:dyDescent="0.25">
      <c r="A12" s="68" t="s">
        <v>42</v>
      </c>
      <c r="B12" s="69" t="s">
        <v>57</v>
      </c>
      <c r="C12" s="70"/>
      <c r="D12" s="71"/>
    </row>
    <row r="13" spans="1:4" ht="18" customHeight="1" x14ac:dyDescent="0.25">
      <c r="A13" s="68" t="s">
        <v>43</v>
      </c>
      <c r="B13" s="69" t="s">
        <v>58</v>
      </c>
      <c r="C13" s="70"/>
      <c r="D13" s="71"/>
    </row>
    <row r="14" spans="1:4" ht="18" customHeight="1" x14ac:dyDescent="0.25">
      <c r="A14" s="68" t="s">
        <v>44</v>
      </c>
      <c r="B14" s="72" t="s">
        <v>59</v>
      </c>
      <c r="C14" s="70"/>
      <c r="D14" s="71"/>
    </row>
    <row r="15" spans="1:4" ht="18" customHeight="1" x14ac:dyDescent="0.25">
      <c r="A15" s="68" t="s">
        <v>45</v>
      </c>
      <c r="B15" s="72" t="s">
        <v>60</v>
      </c>
      <c r="C15" s="70"/>
      <c r="D15" s="71"/>
    </row>
    <row r="16" spans="1:4" ht="18" customHeight="1" x14ac:dyDescent="0.25">
      <c r="A16" s="68" t="s">
        <v>46</v>
      </c>
      <c r="B16" s="72" t="s">
        <v>61</v>
      </c>
      <c r="C16" s="70">
        <f>51180*2</f>
        <v>102360</v>
      </c>
      <c r="D16" s="71">
        <v>78000</v>
      </c>
    </row>
    <row r="17" spans="1:4" ht="18" customHeight="1" x14ac:dyDescent="0.25">
      <c r="A17" s="68" t="s">
        <v>31</v>
      </c>
      <c r="B17" s="72" t="s">
        <v>62</v>
      </c>
      <c r="C17" s="70"/>
      <c r="D17" s="71"/>
    </row>
    <row r="18" spans="1:4" ht="18" customHeight="1" x14ac:dyDescent="0.25">
      <c r="A18" s="68" t="s">
        <v>47</v>
      </c>
      <c r="B18" s="72" t="s">
        <v>100</v>
      </c>
      <c r="C18" s="70"/>
      <c r="D18" s="71"/>
    </row>
    <row r="19" spans="1:4" ht="22.5" customHeight="1" x14ac:dyDescent="0.25">
      <c r="A19" s="68" t="s">
        <v>48</v>
      </c>
      <c r="B19" s="72" t="s">
        <v>101</v>
      </c>
      <c r="C19" s="70"/>
      <c r="D19" s="71"/>
    </row>
    <row r="20" spans="1:4" ht="18" customHeight="1" x14ac:dyDescent="0.25">
      <c r="A20" s="68" t="s">
        <v>102</v>
      </c>
      <c r="B20" s="69" t="s">
        <v>103</v>
      </c>
      <c r="C20" s="70"/>
      <c r="D20" s="71"/>
    </row>
    <row r="21" spans="1:4" ht="18" customHeight="1" x14ac:dyDescent="0.25">
      <c r="A21" s="68" t="s">
        <v>104</v>
      </c>
      <c r="B21" s="69" t="s">
        <v>105</v>
      </c>
      <c r="C21" s="70"/>
      <c r="D21" s="71"/>
    </row>
    <row r="22" spans="1:4" ht="18" customHeight="1" x14ac:dyDescent="0.25">
      <c r="A22" s="68" t="s">
        <v>106</v>
      </c>
      <c r="B22" s="69" t="s">
        <v>107</v>
      </c>
      <c r="C22" s="70"/>
      <c r="D22" s="71"/>
    </row>
    <row r="23" spans="1:4" ht="18" customHeight="1" x14ac:dyDescent="0.25">
      <c r="A23" s="68" t="s">
        <v>108</v>
      </c>
      <c r="B23" s="69" t="s">
        <v>109</v>
      </c>
      <c r="C23" s="70"/>
      <c r="D23" s="71"/>
    </row>
    <row r="24" spans="1:4" ht="18" customHeight="1" x14ac:dyDescent="0.25">
      <c r="A24" s="68" t="s">
        <v>110</v>
      </c>
      <c r="B24" s="69" t="s">
        <v>111</v>
      </c>
      <c r="C24" s="70"/>
      <c r="D24" s="71"/>
    </row>
    <row r="25" spans="1:4" ht="18" customHeight="1" thickBot="1" x14ac:dyDescent="0.3">
      <c r="A25" s="68" t="s">
        <v>112</v>
      </c>
      <c r="B25" s="73"/>
      <c r="C25" s="74"/>
      <c r="D25" s="71"/>
    </row>
    <row r="26" spans="1:4" ht="18" customHeight="1" thickBot="1" x14ac:dyDescent="0.3">
      <c r="A26" s="75" t="s">
        <v>113</v>
      </c>
      <c r="B26" s="76" t="s">
        <v>49</v>
      </c>
      <c r="C26" s="77">
        <f>SUM(C8:C25)</f>
        <v>102360</v>
      </c>
      <c r="D26" s="78">
        <f>SUM(D8:D25)</f>
        <v>78000</v>
      </c>
    </row>
    <row r="27" spans="1:4" ht="8.25" customHeight="1" x14ac:dyDescent="0.25">
      <c r="A27" s="79"/>
      <c r="B27" s="502"/>
      <c r="C27" s="502"/>
      <c r="D27" s="502"/>
    </row>
  </sheetData>
  <mergeCells count="4">
    <mergeCell ref="B27:D27"/>
    <mergeCell ref="B1:C1"/>
    <mergeCell ref="B3:C3"/>
    <mergeCell ref="B4:C4"/>
  </mergeCells>
  <phoneticPr fontId="30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K9" sqref="K9"/>
    </sheetView>
  </sheetViews>
  <sheetFormatPr defaultColWidth="8" defaultRowHeight="13.2" x14ac:dyDescent="0.25"/>
  <cols>
    <col min="1" max="1" width="5.88671875" style="52" customWidth="1"/>
    <col min="2" max="2" width="42.5546875" style="53" customWidth="1"/>
    <col min="3" max="3" width="12.109375" style="53" bestFit="1" customWidth="1"/>
    <col min="4" max="8" width="11" style="53" customWidth="1"/>
    <col min="9" max="9" width="11.88671875" style="53" customWidth="1"/>
    <col min="10" max="16384" width="8" style="53"/>
  </cols>
  <sheetData>
    <row r="1" spans="1:9" ht="17.399999999999999" x14ac:dyDescent="0.25">
      <c r="B1" s="422" t="s">
        <v>361</v>
      </c>
      <c r="C1" s="509"/>
      <c r="D1" s="509"/>
      <c r="E1" s="509"/>
      <c r="F1" s="509"/>
      <c r="G1" s="509"/>
      <c r="H1" s="509"/>
    </row>
    <row r="2" spans="1:9" ht="18" x14ac:dyDescent="0.25">
      <c r="B2" s="422" t="s">
        <v>229</v>
      </c>
      <c r="C2" s="422"/>
      <c r="D2" s="422"/>
      <c r="E2" s="422"/>
      <c r="F2" s="422"/>
      <c r="G2" s="422"/>
      <c r="H2" s="422"/>
      <c r="I2" s="187" t="s">
        <v>362</v>
      </c>
    </row>
    <row r="3" spans="1:9" ht="17.399999999999999" x14ac:dyDescent="0.25">
      <c r="B3" s="422" t="s">
        <v>363</v>
      </c>
      <c r="C3" s="509"/>
      <c r="D3" s="509"/>
      <c r="E3" s="509"/>
      <c r="F3" s="509"/>
      <c r="G3" s="509"/>
      <c r="H3" s="509"/>
    </row>
    <row r="5" spans="1:9" ht="14.4" thickBot="1" x14ac:dyDescent="0.35">
      <c r="I5" s="280" t="s">
        <v>364</v>
      </c>
    </row>
    <row r="6" spans="1:9" x14ac:dyDescent="0.25">
      <c r="A6" s="510" t="s">
        <v>365</v>
      </c>
      <c r="B6" s="505" t="s">
        <v>366</v>
      </c>
      <c r="C6" s="510" t="s">
        <v>367</v>
      </c>
      <c r="D6" s="510" t="s">
        <v>368</v>
      </c>
      <c r="E6" s="512" t="s">
        <v>369</v>
      </c>
      <c r="F6" s="513"/>
      <c r="G6" s="513"/>
      <c r="H6" s="514"/>
      <c r="I6" s="505" t="s">
        <v>38</v>
      </c>
    </row>
    <row r="7" spans="1:9" ht="23.4" thickBot="1" x14ac:dyDescent="0.3">
      <c r="A7" s="511"/>
      <c r="B7" s="506"/>
      <c r="C7" s="506"/>
      <c r="D7" s="511"/>
      <c r="E7" s="281" t="s">
        <v>370</v>
      </c>
      <c r="F7" s="281" t="s">
        <v>371</v>
      </c>
      <c r="G7" s="281" t="s">
        <v>372</v>
      </c>
      <c r="H7" s="282" t="s">
        <v>373</v>
      </c>
      <c r="I7" s="506"/>
    </row>
    <row r="8" spans="1:9" ht="13.8" thickBot="1" x14ac:dyDescent="0.3">
      <c r="A8" s="283">
        <v>1</v>
      </c>
      <c r="B8" s="284">
        <v>2</v>
      </c>
      <c r="C8" s="285">
        <v>3</v>
      </c>
      <c r="D8" s="284">
        <v>4</v>
      </c>
      <c r="E8" s="283">
        <v>5</v>
      </c>
      <c r="F8" s="285">
        <v>6</v>
      </c>
      <c r="G8" s="285">
        <v>7</v>
      </c>
      <c r="H8" s="286">
        <v>8</v>
      </c>
      <c r="I8" s="287" t="s">
        <v>374</v>
      </c>
    </row>
    <row r="9" spans="1:9" ht="13.8" thickBot="1" x14ac:dyDescent="0.3">
      <c r="A9" s="288" t="s">
        <v>30</v>
      </c>
      <c r="B9" s="289" t="s">
        <v>375</v>
      </c>
      <c r="C9" s="290"/>
      <c r="D9" s="291">
        <f>SUM(D10:D11)</f>
        <v>0</v>
      </c>
      <c r="E9" s="292"/>
      <c r="F9" s="293"/>
      <c r="G9" s="293"/>
      <c r="H9" s="294"/>
      <c r="I9" s="295"/>
    </row>
    <row r="10" spans="1:9" x14ac:dyDescent="0.25">
      <c r="A10" s="296" t="s">
        <v>39</v>
      </c>
      <c r="B10" s="297"/>
      <c r="C10" s="298"/>
      <c r="D10" s="299"/>
      <c r="E10" s="300"/>
      <c r="F10" s="301"/>
      <c r="G10" s="301"/>
      <c r="H10" s="302"/>
      <c r="I10" s="303">
        <f t="shared" ref="I10:I22" si="0">SUM(D10:H10)</f>
        <v>0</v>
      </c>
    </row>
    <row r="11" spans="1:9" ht="13.8" thickBot="1" x14ac:dyDescent="0.3">
      <c r="A11" s="296" t="s">
        <v>40</v>
      </c>
      <c r="B11" s="297"/>
      <c r="C11" s="298"/>
      <c r="D11" s="299"/>
      <c r="E11" s="300"/>
      <c r="F11" s="301"/>
      <c r="G11" s="301"/>
      <c r="H11" s="302"/>
      <c r="I11" s="303">
        <f t="shared" si="0"/>
        <v>0</v>
      </c>
    </row>
    <row r="12" spans="1:9" ht="13.8" thickBot="1" x14ac:dyDescent="0.3">
      <c r="A12" s="288" t="s">
        <v>41</v>
      </c>
      <c r="B12" s="304" t="s">
        <v>376</v>
      </c>
      <c r="C12" s="305"/>
      <c r="D12" s="291">
        <f>SUM(D13:D14)</f>
        <v>0</v>
      </c>
      <c r="E12" s="292">
        <f>SUM(E13:E14)</f>
        <v>0</v>
      </c>
      <c r="F12" s="293">
        <f>SUM(F13:F14)</f>
        <v>0</v>
      </c>
      <c r="G12" s="293">
        <f>SUM(G13:G14)</f>
        <v>0</v>
      </c>
      <c r="H12" s="294">
        <f>SUM(H13:H14)</f>
        <v>0</v>
      </c>
      <c r="I12" s="295">
        <f t="shared" si="0"/>
        <v>0</v>
      </c>
    </row>
    <row r="13" spans="1:9" x14ac:dyDescent="0.25">
      <c r="A13" s="296" t="s">
        <v>42</v>
      </c>
      <c r="B13" s="297"/>
      <c r="C13" s="306"/>
      <c r="D13" s="299"/>
      <c r="E13" s="300"/>
      <c r="F13" s="301"/>
      <c r="G13" s="301"/>
      <c r="H13" s="302"/>
      <c r="I13" s="303">
        <f t="shared" si="0"/>
        <v>0</v>
      </c>
    </row>
    <row r="14" spans="1:9" ht="13.8" thickBot="1" x14ac:dyDescent="0.3">
      <c r="A14" s="296" t="s">
        <v>43</v>
      </c>
      <c r="B14" s="297"/>
      <c r="C14" s="298"/>
      <c r="D14" s="299"/>
      <c r="E14" s="300"/>
      <c r="F14" s="301"/>
      <c r="G14" s="301"/>
      <c r="H14" s="302"/>
      <c r="I14" s="303">
        <f t="shared" si="0"/>
        <v>0</v>
      </c>
    </row>
    <row r="15" spans="1:9" ht="13.8" thickBot="1" x14ac:dyDescent="0.3">
      <c r="A15" s="288" t="s">
        <v>44</v>
      </c>
      <c r="B15" s="304" t="s">
        <v>377</v>
      </c>
      <c r="C15" s="305"/>
      <c r="D15" s="291">
        <f>SUM(D17:D17)</f>
        <v>0</v>
      </c>
      <c r="E15" s="292">
        <f>E17</f>
        <v>8262226</v>
      </c>
      <c r="F15" s="293"/>
      <c r="G15" s="293"/>
      <c r="H15" s="294">
        <f>SUM(H17:H17)</f>
        <v>0</v>
      </c>
      <c r="I15" s="295">
        <f t="shared" si="0"/>
        <v>8262226</v>
      </c>
    </row>
    <row r="16" spans="1:9" ht="31.2" x14ac:dyDescent="0.25">
      <c r="A16" s="307"/>
      <c r="B16" s="99" t="s">
        <v>299</v>
      </c>
      <c r="C16" s="308"/>
      <c r="D16" s="309"/>
      <c r="E16" s="310"/>
      <c r="F16" s="311"/>
      <c r="G16" s="311"/>
      <c r="H16" s="312"/>
      <c r="I16" s="313"/>
    </row>
    <row r="17" spans="1:9" ht="16.2" thickBot="1" x14ac:dyDescent="0.3">
      <c r="A17" s="296" t="s">
        <v>45</v>
      </c>
      <c r="B17" s="99" t="s">
        <v>300</v>
      </c>
      <c r="C17" s="298"/>
      <c r="D17" s="299"/>
      <c r="E17" s="96">
        <v>8262226</v>
      </c>
      <c r="F17" s="300"/>
      <c r="G17" s="300"/>
      <c r="H17" s="302"/>
      <c r="I17" s="303">
        <f t="shared" si="0"/>
        <v>8262226</v>
      </c>
    </row>
    <row r="18" spans="1:9" ht="13.8" thickBot="1" x14ac:dyDescent="0.3">
      <c r="A18" s="288" t="s">
        <v>46</v>
      </c>
      <c r="B18" s="304" t="s">
        <v>378</v>
      </c>
      <c r="C18" s="305"/>
      <c r="D18" s="291"/>
      <c r="E18" s="292">
        <f>E19+E20</f>
        <v>1524000</v>
      </c>
      <c r="F18" s="293">
        <f>F20</f>
        <v>0</v>
      </c>
      <c r="G18" s="293">
        <f>SUM(G19:G19)</f>
        <v>0</v>
      </c>
      <c r="H18" s="294">
        <f>SUM(H19:H19)</f>
        <v>0</v>
      </c>
      <c r="I18" s="295">
        <f t="shared" si="0"/>
        <v>1524000</v>
      </c>
    </row>
    <row r="19" spans="1:9" ht="16.2" thickBot="1" x14ac:dyDescent="0.3">
      <c r="A19" s="314" t="s">
        <v>31</v>
      </c>
      <c r="B19" s="99" t="s">
        <v>379</v>
      </c>
      <c r="C19" s="298"/>
      <c r="D19" s="299"/>
      <c r="E19" s="300">
        <v>1270000</v>
      </c>
      <c r="F19" s="300"/>
      <c r="G19" s="300"/>
      <c r="H19" s="302"/>
      <c r="I19" s="315">
        <f t="shared" si="0"/>
        <v>1270000</v>
      </c>
    </row>
    <row r="20" spans="1:9" ht="13.8" thickBot="1" x14ac:dyDescent="0.3">
      <c r="A20" s="288" t="s">
        <v>47</v>
      </c>
      <c r="B20" s="316" t="s">
        <v>292</v>
      </c>
      <c r="C20" s="305"/>
      <c r="D20" s="317">
        <f>SUM(D21:D21)</f>
        <v>0</v>
      </c>
      <c r="E20" s="318">
        <v>254000</v>
      </c>
      <c r="F20" s="319"/>
      <c r="G20" s="319">
        <f>SUM(G21:G21)</f>
        <v>0</v>
      </c>
      <c r="H20" s="320"/>
      <c r="I20" s="295">
        <f t="shared" si="0"/>
        <v>254000</v>
      </c>
    </row>
    <row r="21" spans="1:9" ht="13.8" thickBot="1" x14ac:dyDescent="0.3">
      <c r="A21" s="307" t="s">
        <v>48</v>
      </c>
      <c r="B21" s="321" t="s">
        <v>380</v>
      </c>
      <c r="C21" s="322"/>
      <c r="D21" s="323"/>
      <c r="E21" s="324"/>
      <c r="F21" s="325"/>
      <c r="G21" s="325"/>
      <c r="H21" s="326"/>
      <c r="I21" s="313">
        <f t="shared" si="0"/>
        <v>0</v>
      </c>
    </row>
    <row r="22" spans="1:9" ht="13.8" thickBot="1" x14ac:dyDescent="0.3">
      <c r="A22" s="507" t="s">
        <v>381</v>
      </c>
      <c r="B22" s="508"/>
      <c r="C22" s="327"/>
      <c r="D22" s="291">
        <f>D9+D12+D15+D18+D20</f>
        <v>0</v>
      </c>
      <c r="E22" s="292">
        <f>E18+E15</f>
        <v>9786226</v>
      </c>
      <c r="F22" s="293">
        <f>F18</f>
        <v>0</v>
      </c>
      <c r="G22" s="293">
        <f>G9+G12+G15+G18+G20</f>
        <v>0</v>
      </c>
      <c r="H22" s="294">
        <f>H9+H12+H15+H18+H20</f>
        <v>0</v>
      </c>
      <c r="I22" s="295">
        <f t="shared" si="0"/>
        <v>9786226</v>
      </c>
    </row>
    <row r="32" spans="1:9" x14ac:dyDescent="0.25">
      <c r="B32" s="328"/>
    </row>
  </sheetData>
  <mergeCells count="10">
    <mergeCell ref="I6:I7"/>
    <mergeCell ref="A22:B22"/>
    <mergeCell ref="B1:H1"/>
    <mergeCell ref="B2:H2"/>
    <mergeCell ref="B3:H3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4</vt:i4>
      </vt:variant>
    </vt:vector>
  </HeadingPairs>
  <TitlesOfParts>
    <vt:vector size="1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13_dologi_részletező</vt:lpstr>
      <vt:lpstr>14_bér+jár</vt:lpstr>
      <vt:lpstr>15_bevételek</vt:lpstr>
      <vt:lpstr>'5'!Nyomtatási_cím</vt:lpstr>
      <vt:lpstr>'11'!Nyomtatási_terület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2018-03-14T08:30:10Z</cp:lastPrinted>
  <dcterms:created xsi:type="dcterms:W3CDTF">1997-01-17T14:02:09Z</dcterms:created>
  <dcterms:modified xsi:type="dcterms:W3CDTF">2018-03-14T09:52:48Z</dcterms:modified>
</cp:coreProperties>
</file>