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20. évi rendeletek\"/>
    </mc:Choice>
  </mc:AlternateContent>
  <xr:revisionPtr revIDLastSave="0" documentId="8_{B434D21B-BAD6-4693-B8B9-452F7C4BF2DF}" xr6:coauthVersionLast="45" xr6:coauthVersionMax="45" xr10:uidLastSave="{00000000-0000-0000-0000-000000000000}"/>
  <bookViews>
    <workbookView xWindow="-120" yWindow="-120" windowWidth="29040" windowHeight="15840" tabRatio="847" firstSheet="3" activeTab="6" xr2:uid="{00000000-000D-0000-FFFF-FFFF00000000}"/>
  </bookViews>
  <sheets>
    <sheet name="Önk bevételek 2019" sheetId="29" r:id="rId1"/>
    <sheet name="Önk kiadások 2019" sheetId="28" r:id="rId2"/>
    <sheet name="Óvoda bev 2019" sheetId="30" r:id="rId3"/>
    <sheet name="Óvoda kiad 2019" sheetId="31" r:id="rId4"/>
    <sheet name="1.sz.melléklet" sheetId="19" r:id="rId5"/>
    <sheet name="2. sz.melléklet" sheetId="3" r:id="rId6"/>
    <sheet name="3.sz. melléklet" sheetId="20" r:id="rId7"/>
    <sheet name="4. sz. melléklet" sheetId="2" r:id="rId8"/>
    <sheet name="5. sz. melléklet" sheetId="18" r:id="rId9"/>
    <sheet name="6. sz.melléklet" sheetId="5" r:id="rId10"/>
    <sheet name="7.sz. melléklet" sheetId="21" r:id="rId11"/>
    <sheet name="8.sz. melléklet" sheetId="22" r:id="rId12"/>
    <sheet name="9.sz.melléklet" sheetId="23" r:id="rId13"/>
    <sheet name="10.sz.melléklet" sheetId="24" r:id="rId14"/>
    <sheet name="11.sz.melléklet" sheetId="25" r:id="rId15"/>
    <sheet name="12. sz. melléklet" sheetId="26" r:id="rId16"/>
    <sheet name="Munka1" sheetId="27" r:id="rId17"/>
  </sheets>
  <definedNames>
    <definedName name="_xlnm._FilterDatabase" localSheetId="0" hidden="1">'Önk bevételek 2019'!#REF!</definedName>
    <definedName name="_xlnm._FilterDatabase" localSheetId="1" hidden="1">'Önk kiadások 2019'!#REF!</definedName>
    <definedName name="_xlnm.Print_Area" localSheetId="4">'1.sz.melléklet'!$A$1:$E$57</definedName>
    <definedName name="_xlnm.Print_Area" localSheetId="13">'10.sz.melléklet'!$A$1:$O$45</definedName>
    <definedName name="_xlnm.Print_Area" localSheetId="14">'11.sz.melléklet'!$A$1:$F$37</definedName>
    <definedName name="_xlnm.Print_Area" localSheetId="5">'2. sz.melléklet'!$A$1:$K$27</definedName>
    <definedName name="_xlnm.Print_Area" localSheetId="6">'3.sz. melléklet'!$A$1:$R$79</definedName>
    <definedName name="_xlnm.Print_Area" localSheetId="7">'4. sz. melléklet'!$A$1:$E$47</definedName>
    <definedName name="_xlnm.Print_Area" localSheetId="8">'5. sz. melléklet'!$A$1:$B$26</definedName>
    <definedName name="_xlnm.Print_Area" localSheetId="9">'6. sz.melléklet'!$A$1:$D$29</definedName>
    <definedName name="_xlnm.Print_Area" localSheetId="10">'7.sz. melléklet'!$A$1:$D$43</definedName>
    <definedName name="_xlnm.Print_Area" localSheetId="11">'8.sz. melléklet'!$A$1:$D$34</definedName>
    <definedName name="_xlnm.Print_Area" localSheetId="12">'9.sz.melléklet'!$A$1:$F$69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1" i="24" l="1"/>
  <c r="N20" i="24"/>
  <c r="C20" i="24"/>
  <c r="D20" i="24"/>
  <c r="E20" i="24"/>
  <c r="F20" i="24"/>
  <c r="G20" i="24"/>
  <c r="H20" i="24"/>
  <c r="I20" i="24"/>
  <c r="J20" i="24"/>
  <c r="K20" i="24"/>
  <c r="L20" i="24"/>
  <c r="M20" i="24"/>
  <c r="B19" i="24"/>
  <c r="D9" i="2" l="1"/>
  <c r="D8" i="2"/>
  <c r="D31" i="2"/>
  <c r="J53" i="20"/>
  <c r="I53" i="20"/>
  <c r="S69" i="20"/>
  <c r="S70" i="20"/>
  <c r="S71" i="20"/>
  <c r="S72" i="20"/>
  <c r="S73" i="20"/>
  <c r="S74" i="20"/>
  <c r="S75" i="20"/>
  <c r="G11" i="20"/>
  <c r="R8" i="20"/>
  <c r="R9" i="20"/>
  <c r="R10" i="20"/>
  <c r="R11" i="20"/>
  <c r="R12" i="20"/>
  <c r="R13" i="20"/>
  <c r="R14" i="20"/>
  <c r="R15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2" i="20"/>
  <c r="R33" i="20"/>
  <c r="R35" i="20"/>
  <c r="R7" i="20" l="1"/>
  <c r="E11" i="3"/>
  <c r="I22" i="3"/>
  <c r="H22" i="3" s="1"/>
  <c r="I10" i="3"/>
  <c r="G49" i="28"/>
  <c r="J17" i="3"/>
  <c r="J16" i="3"/>
  <c r="I19" i="3"/>
  <c r="I12" i="3"/>
  <c r="J12" i="3"/>
  <c r="J15" i="3" s="1"/>
  <c r="D18" i="3"/>
  <c r="G37" i="31"/>
  <c r="G32" i="31"/>
  <c r="G17" i="31"/>
  <c r="F10" i="30"/>
  <c r="F11" i="30"/>
  <c r="E11" i="30"/>
  <c r="E10" i="30"/>
  <c r="E8" i="30"/>
  <c r="E15" i="3" l="1"/>
  <c r="C51" i="29"/>
  <c r="D51" i="29"/>
  <c r="G46" i="29"/>
  <c r="E16" i="3" s="1"/>
  <c r="G72" i="28"/>
  <c r="G63" i="28"/>
  <c r="G57" i="28"/>
  <c r="I11" i="3" s="1"/>
  <c r="G20" i="28"/>
  <c r="I9" i="3" s="1"/>
  <c r="G17" i="28"/>
  <c r="I8" i="3" s="1"/>
  <c r="G79" i="28" l="1"/>
  <c r="G17" i="29"/>
  <c r="G18" i="29" s="1"/>
  <c r="E20" i="3" s="1"/>
  <c r="C20" i="3" s="1"/>
  <c r="G40" i="29"/>
  <c r="D11" i="3" s="1"/>
  <c r="C11" i="3" s="1"/>
  <c r="G30" i="29"/>
  <c r="D10" i="3" s="1"/>
  <c r="C10" i="3" s="1"/>
  <c r="G16" i="29"/>
  <c r="B16" i="24" l="1"/>
  <c r="C40" i="23"/>
  <c r="B14" i="24"/>
  <c r="C11" i="23"/>
  <c r="C11" i="26"/>
  <c r="E21" i="3"/>
  <c r="E23" i="3" s="1"/>
  <c r="B15" i="24"/>
  <c r="C10" i="23"/>
  <c r="F8" i="29"/>
  <c r="B13" i="24" l="1"/>
  <c r="B11" i="24"/>
  <c r="O12" i="24"/>
  <c r="O13" i="24"/>
  <c r="O14" i="24"/>
  <c r="O15" i="24"/>
  <c r="O16" i="24"/>
  <c r="Q16" i="24" s="1"/>
  <c r="O17" i="24"/>
  <c r="O18" i="24"/>
  <c r="O19" i="24"/>
  <c r="O29" i="24"/>
  <c r="O30" i="24"/>
  <c r="O31" i="24"/>
  <c r="O32" i="24"/>
  <c r="O33" i="24"/>
  <c r="O34" i="24"/>
  <c r="O35" i="24"/>
  <c r="Q35" i="24" s="1"/>
  <c r="O36" i="24"/>
  <c r="O37" i="24"/>
  <c r="O38" i="24"/>
  <c r="O39" i="24"/>
  <c r="O40" i="24"/>
  <c r="O11" i="24"/>
  <c r="C16" i="22"/>
  <c r="C14" i="22"/>
  <c r="C39" i="21"/>
  <c r="C19" i="21"/>
  <c r="C28" i="21"/>
  <c r="C27" i="21"/>
  <c r="C26" i="21"/>
  <c r="B14" i="18"/>
  <c r="B13" i="18"/>
  <c r="B12" i="18"/>
  <c r="B11" i="18"/>
  <c r="B10" i="18"/>
  <c r="B15" i="18" s="1"/>
  <c r="D43" i="2"/>
  <c r="D42" i="2"/>
  <c r="D41" i="2"/>
  <c r="D40" i="2"/>
  <c r="D14" i="2"/>
  <c r="D26" i="2"/>
  <c r="D27" i="2" s="1"/>
  <c r="D21" i="2"/>
  <c r="D20" i="2"/>
  <c r="D19" i="2"/>
  <c r="D18" i="2"/>
  <c r="D13" i="2"/>
  <c r="D12" i="2"/>
  <c r="D11" i="2"/>
  <c r="D10" i="2"/>
  <c r="E78" i="20"/>
  <c r="M61" i="20"/>
  <c r="G61" i="20"/>
  <c r="Q13" i="24" l="1"/>
  <c r="Q19" i="24"/>
  <c r="Q11" i="24"/>
  <c r="C29" i="21"/>
  <c r="D15" i="2"/>
  <c r="E38" i="20" l="1"/>
  <c r="Q31" i="20"/>
  <c r="I34" i="20"/>
  <c r="R34" i="20" s="1"/>
  <c r="J18" i="3"/>
  <c r="J21" i="3" s="1"/>
  <c r="D22" i="3"/>
  <c r="C52" i="23"/>
  <c r="C51" i="23"/>
  <c r="C62" i="23" s="1"/>
  <c r="I13" i="3"/>
  <c r="I15" i="3" s="1"/>
  <c r="I21" i="3" s="1"/>
  <c r="D19" i="3"/>
  <c r="D17" i="3"/>
  <c r="D9" i="3"/>
  <c r="D8" i="3"/>
  <c r="F8" i="30"/>
  <c r="F16" i="30"/>
  <c r="E16" i="30"/>
  <c r="E17" i="30" s="1"/>
  <c r="F34" i="31" l="1"/>
  <c r="F31" i="31"/>
  <c r="F29" i="31"/>
  <c r="F27" i="31"/>
  <c r="F25" i="31"/>
  <c r="E23" i="31"/>
  <c r="E22" i="31"/>
  <c r="E15" i="31"/>
  <c r="E14" i="31"/>
  <c r="E13" i="31"/>
  <c r="F12" i="31"/>
  <c r="F11" i="31"/>
  <c r="G9" i="30" l="1"/>
  <c r="E9" i="30" s="1"/>
  <c r="E12" i="30" s="1"/>
  <c r="E12" i="31"/>
  <c r="F21" i="31"/>
  <c r="F9" i="31"/>
  <c r="E11" i="31"/>
  <c r="F14" i="31"/>
  <c r="F24" i="31"/>
  <c r="F26" i="31"/>
  <c r="F28" i="31"/>
  <c r="F30" i="31"/>
  <c r="F35" i="31"/>
  <c r="E10" i="31"/>
  <c r="F13" i="31"/>
  <c r="F16" i="31"/>
  <c r="F19" i="31"/>
  <c r="F22" i="31"/>
  <c r="F36" i="31"/>
  <c r="F20" i="31"/>
  <c r="F37" i="31"/>
  <c r="F32" i="31"/>
  <c r="E8" i="31"/>
  <c r="E9" i="31"/>
  <c r="E16" i="31"/>
  <c r="E18" i="31"/>
  <c r="E19" i="31"/>
  <c r="E21" i="31"/>
  <c r="E34" i="31"/>
  <c r="E35" i="31"/>
  <c r="F8" i="31"/>
  <c r="F18" i="31"/>
  <c r="E24" i="31"/>
  <c r="E25" i="31"/>
  <c r="E26" i="31"/>
  <c r="E27" i="31"/>
  <c r="E28" i="31"/>
  <c r="E29" i="31"/>
  <c r="E30" i="31"/>
  <c r="E31" i="31"/>
  <c r="F33" i="31"/>
  <c r="G12" i="30" l="1"/>
  <c r="D30" i="2"/>
  <c r="D35" i="2" s="1"/>
  <c r="F31" i="20"/>
  <c r="R31" i="20" s="1"/>
  <c r="D14" i="3"/>
  <c r="F9" i="30"/>
  <c r="F17" i="31"/>
  <c r="E32" i="31"/>
  <c r="E36" i="31" s="1"/>
  <c r="E17" i="31"/>
  <c r="E20" i="31"/>
  <c r="G17" i="30" l="1"/>
  <c r="F17" i="30" s="1"/>
  <c r="F12" i="30"/>
  <c r="E37" i="31"/>
  <c r="F78" i="28" l="1"/>
  <c r="E77" i="28"/>
  <c r="F76" i="28"/>
  <c r="E76" i="28"/>
  <c r="E74" i="28"/>
  <c r="F74" i="28"/>
  <c r="E73" i="28"/>
  <c r="E71" i="28"/>
  <c r="F71" i="28"/>
  <c r="F70" i="28"/>
  <c r="E70" i="28"/>
  <c r="F69" i="28"/>
  <c r="E69" i="28"/>
  <c r="F68" i="28"/>
  <c r="E67" i="28"/>
  <c r="F67" i="28"/>
  <c r="F66" i="28"/>
  <c r="E66" i="28"/>
  <c r="F65" i="28"/>
  <c r="E65" i="28"/>
  <c r="F64" i="28"/>
  <c r="F63" i="28"/>
  <c r="F62" i="28"/>
  <c r="E62" i="28"/>
  <c r="E61" i="28"/>
  <c r="F60" i="28"/>
  <c r="E60" i="28"/>
  <c r="E59" i="28"/>
  <c r="F58" i="28"/>
  <c r="E58" i="28"/>
  <c r="F56" i="28"/>
  <c r="E55" i="28"/>
  <c r="F55" i="28"/>
  <c r="F54" i="28"/>
  <c r="E54" i="28"/>
  <c r="F53" i="28"/>
  <c r="E53" i="28"/>
  <c r="F52" i="28"/>
  <c r="E51" i="28"/>
  <c r="F51" i="28"/>
  <c r="F57" i="28"/>
  <c r="F50" i="28"/>
  <c r="E50" i="28"/>
  <c r="F48" i="28"/>
  <c r="E47" i="28"/>
  <c r="E46" i="28"/>
  <c r="F45" i="28"/>
  <c r="E45" i="28"/>
  <c r="F44" i="28"/>
  <c r="E43" i="28"/>
  <c r="F43" i="28"/>
  <c r="F42" i="28"/>
  <c r="E42" i="28"/>
  <c r="F41" i="28"/>
  <c r="E41" i="28"/>
  <c r="F40" i="28"/>
  <c r="E39" i="28"/>
  <c r="F39" i="28"/>
  <c r="F38" i="28"/>
  <c r="E38" i="28"/>
  <c r="F37" i="28"/>
  <c r="E37" i="28"/>
  <c r="F36" i="28"/>
  <c r="E36" i="28"/>
  <c r="F35" i="28"/>
  <c r="E35" i="28"/>
  <c r="E34" i="28"/>
  <c r="F33" i="28"/>
  <c r="E32" i="28"/>
  <c r="F32" i="28"/>
  <c r="F31" i="28"/>
  <c r="E31" i="28"/>
  <c r="F30" i="28"/>
  <c r="E30" i="28"/>
  <c r="F29" i="28"/>
  <c r="E29" i="28"/>
  <c r="F28" i="28"/>
  <c r="E28" i="28"/>
  <c r="F27" i="28"/>
  <c r="E27" i="28"/>
  <c r="F26" i="28"/>
  <c r="E26" i="28"/>
  <c r="F25" i="28"/>
  <c r="E25" i="28"/>
  <c r="F24" i="28"/>
  <c r="E24" i="28"/>
  <c r="F23" i="28"/>
  <c r="E23" i="28"/>
  <c r="F22" i="28"/>
  <c r="E22" i="28"/>
  <c r="F49" i="28"/>
  <c r="F21" i="28"/>
  <c r="F19" i="28"/>
  <c r="E19" i="28"/>
  <c r="F18" i="28"/>
  <c r="F16" i="28"/>
  <c r="E16" i="28"/>
  <c r="F15" i="28"/>
  <c r="E15" i="28"/>
  <c r="F14" i="28"/>
  <c r="E13" i="28"/>
  <c r="F13" i="28"/>
  <c r="F12" i="28"/>
  <c r="E12" i="28"/>
  <c r="F11" i="28"/>
  <c r="E11" i="28"/>
  <c r="F10" i="28"/>
  <c r="E9" i="28"/>
  <c r="F9" i="28"/>
  <c r="F8" i="28"/>
  <c r="E8" i="28"/>
  <c r="E48" i="29"/>
  <c r="E47" i="29"/>
  <c r="F47" i="29"/>
  <c r="E45" i="29"/>
  <c r="E44" i="29"/>
  <c r="E43" i="29"/>
  <c r="E42" i="29"/>
  <c r="F41" i="29"/>
  <c r="E41" i="29"/>
  <c r="F39" i="29"/>
  <c r="E38" i="29"/>
  <c r="F37" i="29"/>
  <c r="E37" i="29"/>
  <c r="F36" i="29"/>
  <c r="E35" i="29"/>
  <c r="F35" i="29"/>
  <c r="F34" i="29"/>
  <c r="E34" i="29"/>
  <c r="F33" i="29"/>
  <c r="E33" i="29"/>
  <c r="F40" i="29"/>
  <c r="F31" i="29"/>
  <c r="E31" i="29"/>
  <c r="E29" i="29"/>
  <c r="F28" i="29"/>
  <c r="E28" i="29"/>
  <c r="E27" i="29"/>
  <c r="E26" i="29"/>
  <c r="E25" i="29"/>
  <c r="E24" i="29"/>
  <c r="F23" i="29"/>
  <c r="E23" i="29"/>
  <c r="F22" i="29"/>
  <c r="E21" i="29"/>
  <c r="F21" i="29"/>
  <c r="E20" i="29"/>
  <c r="F30" i="29"/>
  <c r="F19" i="29"/>
  <c r="E17" i="29"/>
  <c r="E18" i="29" s="1"/>
  <c r="F16" i="29"/>
  <c r="E15" i="29"/>
  <c r="E16" i="29" s="1"/>
  <c r="E14" i="29"/>
  <c r="E12" i="29"/>
  <c r="F11" i="29"/>
  <c r="E11" i="29"/>
  <c r="F10" i="29"/>
  <c r="E10" i="29"/>
  <c r="F9" i="29"/>
  <c r="E63" i="28" l="1"/>
  <c r="E46" i="29"/>
  <c r="E10" i="28"/>
  <c r="E33" i="28"/>
  <c r="E40" i="28"/>
  <c r="E44" i="28"/>
  <c r="E48" i="28"/>
  <c r="E52" i="28"/>
  <c r="E56" i="28"/>
  <c r="E64" i="28"/>
  <c r="E68" i="28"/>
  <c r="E75" i="28"/>
  <c r="E78" i="28"/>
  <c r="F72" i="28"/>
  <c r="F17" i="28"/>
  <c r="E14" i="28"/>
  <c r="E18" i="28"/>
  <c r="E20" i="28" s="1"/>
  <c r="F20" i="28"/>
  <c r="E21" i="28"/>
  <c r="F75" i="28"/>
  <c r="F13" i="29"/>
  <c r="E9" i="29"/>
  <c r="F15" i="29"/>
  <c r="E22" i="29"/>
  <c r="E36" i="29"/>
  <c r="E39" i="29"/>
  <c r="E8" i="29"/>
  <c r="E19" i="29"/>
  <c r="E32" i="29"/>
  <c r="E17" i="28" l="1"/>
  <c r="E57" i="28"/>
  <c r="E30" i="29"/>
  <c r="E72" i="28"/>
  <c r="E40" i="29"/>
  <c r="E49" i="28"/>
  <c r="E13" i="29"/>
  <c r="E49" i="29" l="1"/>
  <c r="E79" i="28"/>
  <c r="F79" i="28"/>
  <c r="E51" i="29" l="1"/>
  <c r="C17" i="5"/>
  <c r="C13" i="5"/>
  <c r="S60" i="20"/>
  <c r="S61" i="20"/>
  <c r="S62" i="20"/>
  <c r="S63" i="20"/>
  <c r="S64" i="20"/>
  <c r="S65" i="20"/>
  <c r="S66" i="20"/>
  <c r="S67" i="20"/>
  <c r="S68" i="20"/>
  <c r="S49" i="20"/>
  <c r="S50" i="20"/>
  <c r="S51" i="20"/>
  <c r="S52" i="20"/>
  <c r="S54" i="20"/>
  <c r="S55" i="20"/>
  <c r="S56" i="20"/>
  <c r="S57" i="20"/>
  <c r="S58" i="20"/>
  <c r="S59" i="20"/>
  <c r="S48" i="20"/>
  <c r="C22" i="5" l="1"/>
  <c r="S53" i="20"/>
  <c r="D23" i="2" l="1"/>
  <c r="D44" i="2"/>
  <c r="D76" i="20"/>
  <c r="D46" i="2" l="1"/>
  <c r="C41" i="24"/>
  <c r="H41" i="24"/>
  <c r="N42" i="24"/>
  <c r="N43" i="24" s="1"/>
  <c r="F42" i="24"/>
  <c r="G42" i="24"/>
  <c r="H42" i="24"/>
  <c r="I42" i="24"/>
  <c r="J42" i="24"/>
  <c r="K42" i="24"/>
  <c r="L42" i="24"/>
  <c r="M42" i="24"/>
  <c r="E42" i="24"/>
  <c r="D42" i="24"/>
  <c r="C42" i="24"/>
  <c r="E21" i="24"/>
  <c r="F21" i="24"/>
  <c r="G21" i="24"/>
  <c r="H21" i="24"/>
  <c r="I21" i="24"/>
  <c r="I22" i="24" s="1"/>
  <c r="J21" i="24"/>
  <c r="K21" i="24"/>
  <c r="L21" i="24"/>
  <c r="M21" i="24"/>
  <c r="N21" i="24"/>
  <c r="N22" i="24" s="1"/>
  <c r="D21" i="24"/>
  <c r="C21" i="24"/>
  <c r="O42" i="24" l="1"/>
  <c r="O21" i="24"/>
  <c r="H8" i="3"/>
  <c r="B29" i="24" l="1"/>
  <c r="Q29" i="24" s="1"/>
  <c r="C40" i="21"/>
  <c r="C21" i="23"/>
  <c r="N76" i="20"/>
  <c r="O76" i="20"/>
  <c r="P76" i="20"/>
  <c r="Q76" i="20"/>
  <c r="G36" i="20"/>
  <c r="J36" i="20"/>
  <c r="L36" i="20"/>
  <c r="M36" i="20"/>
  <c r="N36" i="20"/>
  <c r="O36" i="20"/>
  <c r="P36" i="20"/>
  <c r="E76" i="20"/>
  <c r="D36" i="20"/>
  <c r="C42" i="21" l="1"/>
  <c r="Q36" i="20"/>
  <c r="H10" i="3"/>
  <c r="H9" i="3"/>
  <c r="H11" i="3"/>
  <c r="H16" i="3"/>
  <c r="H19" i="3"/>
  <c r="H13" i="3"/>
  <c r="H14" i="3"/>
  <c r="B31" i="24" l="1"/>
  <c r="Q31" i="24" s="1"/>
  <c r="C23" i="23"/>
  <c r="B30" i="24"/>
  <c r="Q30" i="24" s="1"/>
  <c r="C22" i="23"/>
  <c r="B38" i="24"/>
  <c r="Q38" i="24" s="1"/>
  <c r="B32" i="24"/>
  <c r="Q32" i="24" s="1"/>
  <c r="C27" i="23"/>
  <c r="B33" i="24"/>
  <c r="Q33" i="24" s="1"/>
  <c r="C25" i="23"/>
  <c r="B34" i="24"/>
  <c r="Q34" i="24" s="1"/>
  <c r="C24" i="23"/>
  <c r="B37" i="24"/>
  <c r="Q37" i="24" s="1"/>
  <c r="C29" i="23"/>
  <c r="B36" i="24"/>
  <c r="Q36" i="24" s="1"/>
  <c r="C26" i="23"/>
  <c r="H12" i="3"/>
  <c r="H15" i="3" s="1"/>
  <c r="H18" i="3" l="1"/>
  <c r="H17" i="3"/>
  <c r="H21" i="3" s="1"/>
  <c r="H23" i="3" s="1"/>
  <c r="G76" i="20"/>
  <c r="F76" i="20"/>
  <c r="B40" i="24" l="1"/>
  <c r="Q40" i="24" s="1"/>
  <c r="C32" i="23"/>
  <c r="C33" i="23" s="1"/>
  <c r="B39" i="24"/>
  <c r="Q39" i="24" s="1"/>
  <c r="B41" i="24" l="1"/>
  <c r="C19" i="3"/>
  <c r="C18" i="23" s="1"/>
  <c r="C17" i="3"/>
  <c r="C19" i="23" s="1"/>
  <c r="C18" i="3" l="1"/>
  <c r="I76" i="20" l="1"/>
  <c r="M76" i="20"/>
  <c r="H36" i="20"/>
  <c r="I36" i="20"/>
  <c r="J76" i="20"/>
  <c r="C22" i="3"/>
  <c r="B21" i="24" s="1"/>
  <c r="Q21" i="24" s="1"/>
  <c r="C16" i="3"/>
  <c r="F36" i="20"/>
  <c r="L76" i="20"/>
  <c r="H76" i="20"/>
  <c r="C38" i="23" l="1"/>
  <c r="C50" i="23" s="1"/>
  <c r="B17" i="24"/>
  <c r="Q17" i="24" s="1"/>
  <c r="B42" i="24"/>
  <c r="Q42" i="24" s="1"/>
  <c r="C65" i="23"/>
  <c r="K76" i="20"/>
  <c r="E77" i="20" s="1"/>
  <c r="E79" i="20" s="1"/>
  <c r="K36" i="20"/>
  <c r="C9" i="3"/>
  <c r="C14" i="3"/>
  <c r="C8" i="3"/>
  <c r="C15" i="3" s="1"/>
  <c r="C21" i="3" l="1"/>
  <c r="C23" i="3" s="1"/>
  <c r="C13" i="23"/>
  <c r="B12" i="24"/>
  <c r="S76" i="20"/>
  <c r="Q15" i="24"/>
  <c r="C12" i="23"/>
  <c r="C20" i="23" s="1"/>
  <c r="C63" i="23" s="1"/>
  <c r="C14" i="23"/>
  <c r="B18" i="24"/>
  <c r="Q18" i="24" s="1"/>
  <c r="S79" i="20"/>
  <c r="B20" i="24" l="1"/>
  <c r="B22" i="24" s="1"/>
  <c r="Q12" i="24"/>
  <c r="Q14" i="24"/>
  <c r="J23" i="3"/>
  <c r="I23" i="3"/>
  <c r="D15" i="3"/>
  <c r="D21" i="3" l="1"/>
  <c r="D23" i="3" s="1"/>
  <c r="M41" i="24"/>
  <c r="L41" i="24"/>
  <c r="K41" i="24"/>
  <c r="J41" i="24"/>
  <c r="J43" i="24" s="1"/>
  <c r="I41" i="24"/>
  <c r="H43" i="24"/>
  <c r="G41" i="24"/>
  <c r="G43" i="24" s="1"/>
  <c r="F41" i="24"/>
  <c r="F43" i="24" s="1"/>
  <c r="E41" i="24"/>
  <c r="E43" i="24" s="1"/>
  <c r="D41" i="24"/>
  <c r="D43" i="24" s="1"/>
  <c r="C43" i="24"/>
  <c r="I43" i="24" l="1"/>
  <c r="O41" i="24"/>
  <c r="Q41" i="24" s="1"/>
  <c r="M43" i="24"/>
  <c r="L43" i="24"/>
  <c r="K43" i="24"/>
  <c r="L22" i="24"/>
  <c r="K22" i="24"/>
  <c r="J22" i="24"/>
  <c r="H22" i="24"/>
  <c r="G22" i="24"/>
  <c r="F22" i="24"/>
  <c r="E22" i="24"/>
  <c r="D22" i="24"/>
  <c r="B43" i="24"/>
  <c r="E62" i="23"/>
  <c r="D50" i="23"/>
  <c r="D62" i="23"/>
  <c r="E50" i="23"/>
  <c r="E33" i="23"/>
  <c r="D33" i="23"/>
  <c r="E20" i="23"/>
  <c r="D20" i="23"/>
  <c r="C64" i="23"/>
  <c r="C66" i="23" s="1"/>
  <c r="C17" i="22"/>
  <c r="C19" i="22" s="1"/>
  <c r="O43" i="24" l="1"/>
  <c r="Q43" i="24" s="1"/>
  <c r="C22" i="24"/>
  <c r="O20" i="24"/>
  <c r="Q20" i="24" s="1"/>
  <c r="D64" i="23"/>
  <c r="D66" i="23" s="1"/>
  <c r="M22" i="24"/>
  <c r="E63" i="23"/>
  <c r="D63" i="23"/>
  <c r="E64" i="23"/>
  <c r="E66" i="23" s="1"/>
  <c r="O22" i="24" l="1"/>
  <c r="Q22" i="24" s="1"/>
  <c r="E36" i="20"/>
  <c r="E37" i="20" s="1"/>
  <c r="E19" i="26"/>
  <c r="D19" i="26"/>
  <c r="C19" i="26"/>
  <c r="E39" i="20" l="1"/>
  <c r="T39" i="20" s="1"/>
  <c r="G49" i="29"/>
  <c r="F46" i="29"/>
  <c r="F49" i="29" l="1"/>
  <c r="F51" i="29" s="1"/>
  <c r="G51" i="29"/>
</calcChain>
</file>

<file path=xl/sharedStrings.xml><?xml version="1.0" encoding="utf-8"?>
<sst xmlns="http://schemas.openxmlformats.org/spreadsheetml/2006/main" count="1017" uniqueCount="711">
  <si>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</si>
  <si>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</si>
  <si>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</si>
  <si>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</si>
  <si>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</si>
  <si>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</si>
  <si>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</si>
  <si>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</si>
  <si>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</si>
  <si>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</si>
  <si>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</si>
  <si>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Leányvár Község Önkormányzata</t>
  </si>
  <si>
    <t xml:space="preserve">Leányvár Község Önkormányzata </t>
  </si>
  <si>
    <t>Építményadó</t>
  </si>
  <si>
    <t xml:space="preserve">Címrend </t>
  </si>
  <si>
    <t>Cím</t>
  </si>
  <si>
    <t>Alcím</t>
  </si>
  <si>
    <t>Cím neve</t>
  </si>
  <si>
    <t>1.</t>
  </si>
  <si>
    <t>Települési hulladék vegyes(ömlesztett) begyűjtése, szállítása, átrakása</t>
  </si>
  <si>
    <t>Közutak, hidak, alagutak üzemeltetése, fenntartása</t>
  </si>
  <si>
    <t>Óvodai intézményi étkeztetés</t>
  </si>
  <si>
    <t>Iskolai intézményi étkeztetés</t>
  </si>
  <si>
    <t>Ár- és belvízvédelmmel összefüggő tevékenységek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</si>
  <si>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</si>
  <si>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</si>
  <si>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</si>
  <si>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</si>
  <si>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</si>
  <si>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</si>
  <si>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</si>
  <si>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</si>
  <si>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</si>
  <si>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</si>
  <si>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>Szociális étkeztetés</t>
  </si>
  <si>
    <t>Házi segítségnyújtás</t>
  </si>
  <si>
    <t>Családsegítés</t>
  </si>
  <si>
    <t xml:space="preserve">Könyvtári szolgáltatások       </t>
  </si>
  <si>
    <t>Köztemető fenntartás és működtetés</t>
  </si>
  <si>
    <t>Lakóingatlan bérbeadása, üzemeltetése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</si>
  <si>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</si>
  <si>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</si>
  <si>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</si>
  <si>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</si>
  <si>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</si>
  <si>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</si>
  <si>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</si>
  <si>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</si>
  <si>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</si>
  <si>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</si>
  <si>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</si>
  <si>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</si>
  <si>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</si>
  <si>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</si>
  <si>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</si>
  <si>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</si>
  <si>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</si>
  <si>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</si>
  <si>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</si>
  <si>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</si>
  <si>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</si>
  <si>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</si>
  <si>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</si>
  <si>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</si>
  <si>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</si>
  <si>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</si>
  <si>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</si>
  <si>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</si>
  <si>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</si>
  <si>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</si>
  <si>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</si>
  <si>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</si>
  <si>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</si>
  <si>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</si>
  <si>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</si>
  <si>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</si>
  <si>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</si>
  <si>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</si>
  <si>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</si>
  <si>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</si>
  <si>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</si>
  <si>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</si>
  <si>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</si>
  <si>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</si>
  <si>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</si>
  <si>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</si>
  <si>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</si>
  <si>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</si>
  <si>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</si>
  <si>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</si>
  <si>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</si>
  <si>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</si>
  <si>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</si>
  <si>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</si>
  <si>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</si>
  <si>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</si>
  <si>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</si>
  <si>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</si>
  <si>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</si>
  <si>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</si>
  <si>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</si>
  <si>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</si>
  <si>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</si>
  <si>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</si>
  <si>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</si>
  <si>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</si>
  <si>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</si>
  <si>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</si>
  <si>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</si>
  <si>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</si>
  <si>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</si>
  <si>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</si>
  <si>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</si>
  <si>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</si>
  <si>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</si>
  <si>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</si>
  <si>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</si>
  <si>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</si>
  <si>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</si>
  <si>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</si>
  <si>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</si>
  <si>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</si>
  <si>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Hosszú lejáratú hitel</t>
  </si>
  <si>
    <t>Hosszú lejáratú értékpapírok kibocsátása</t>
  </si>
  <si>
    <t>Felhalmozási célú bevételek összesen (25+ …+36)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</si>
  <si>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</si>
  <si>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</si>
  <si>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</si>
  <si>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</si>
  <si>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</si>
  <si>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</si>
  <si>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</si>
  <si>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</si>
  <si>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</si>
  <si>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</si>
  <si>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</si>
  <si>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</si>
  <si>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</si>
  <si>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</si>
  <si>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</si>
  <si>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</si>
  <si>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</si>
  <si>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</si>
  <si>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</si>
  <si>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</si>
  <si>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</si>
  <si>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</si>
  <si>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</si>
  <si>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</si>
  <si>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</si>
  <si>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</si>
  <si>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</si>
  <si>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</si>
  <si>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</si>
  <si>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</si>
  <si>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</si>
  <si>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</si>
  <si>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</si>
  <si>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</si>
  <si>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</si>
  <si>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</si>
  <si>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Támog.</t>
  </si>
  <si>
    <t>Működési bevételek</t>
  </si>
  <si>
    <t>Átv.pe. felhalm-ra</t>
  </si>
  <si>
    <t>Műk.hitel</t>
  </si>
  <si>
    <t>Fejl.hitel</t>
  </si>
  <si>
    <t>Bevételek mindösszesen</t>
  </si>
  <si>
    <t>Személyi jutt.</t>
  </si>
  <si>
    <t>Járulé- kok</t>
  </si>
  <si>
    <t>Tám.ért. kiad.</t>
  </si>
  <si>
    <t>Felújítás</t>
  </si>
  <si>
    <t>Beruhá-zás</t>
  </si>
  <si>
    <t>Felhalmozási kiadás</t>
  </si>
  <si>
    <t>Működési kiadás</t>
  </si>
  <si>
    <t>Tartalék</t>
  </si>
  <si>
    <t>Felhalmozási kiadások</t>
  </si>
  <si>
    <t>Kiadások mindösszesen</t>
  </si>
  <si>
    <t>Leányvári Óvoda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</si>
  <si>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</si>
  <si>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</si>
  <si>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</si>
  <si>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</si>
  <si>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</si>
  <si>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</si>
  <si>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</si>
  <si>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</si>
  <si>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</si>
  <si>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</si>
  <si>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</si>
  <si>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</si>
  <si>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</si>
  <si>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</si>
  <si>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</si>
  <si>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</si>
  <si>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Egyéb műk. c. tám. bev. államh.-on belülről össz.</t>
  </si>
  <si>
    <t xml:space="preserve">Ellátottak pénzbeli juttatásai </t>
  </si>
  <si>
    <t>Beruházások</t>
  </si>
  <si>
    <t>Fejlesztési célú támogatások áh.-on belülről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</si>
  <si>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</si>
  <si>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</si>
  <si>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</si>
  <si>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</si>
  <si>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</si>
  <si>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</si>
  <si>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</si>
  <si>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</si>
  <si>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</si>
  <si>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</si>
  <si>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</si>
  <si>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</si>
  <si>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</si>
  <si>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</si>
  <si>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Hitel-, kölcsöntörlesztés államh.-on kívülre</t>
  </si>
  <si>
    <t>Központi, irányító szervi kiadások folyósítása</t>
  </si>
  <si>
    <t xml:space="preserve">Felújítások </t>
  </si>
  <si>
    <t xml:space="preserve">Tartalékok </t>
  </si>
  <si>
    <t>kötelező feladat</t>
  </si>
  <si>
    <t>önként vállalt feladat</t>
  </si>
  <si>
    <t>Támogatás mindösszesen</t>
  </si>
  <si>
    <t>Beruházási kiadások</t>
  </si>
  <si>
    <t>Felújítási kiadások</t>
  </si>
  <si>
    <t>Felhalmozási kiadások összesen:</t>
  </si>
  <si>
    <t xml:space="preserve">Céltartalék (elkötelezettség pénzmaradvány terhére) 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</si>
  <si>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</si>
  <si>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</si>
  <si>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</si>
  <si>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</si>
  <si>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</si>
  <si>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</si>
  <si>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</si>
  <si>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</si>
  <si>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</si>
  <si>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</si>
  <si>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</si>
  <si>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</si>
  <si>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</si>
  <si>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</si>
  <si>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</si>
  <si>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</si>
  <si>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</si>
  <si>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</si>
  <si>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</si>
  <si>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</si>
  <si>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</si>
  <si>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</si>
  <si>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</si>
  <si>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</si>
  <si>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</si>
  <si>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</si>
  <si>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</si>
  <si>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</si>
  <si>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</si>
  <si>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</si>
  <si>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</si>
  <si>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</si>
  <si>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</si>
  <si>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</si>
  <si>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</si>
  <si>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</si>
  <si>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</si>
  <si>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Köznevelési intézmény 5-8. évfolyamán tanulók nevelésével, oktatásával összefüggő működtetési feladatok</t>
  </si>
  <si>
    <t>Támogatási célú finanszírozási műveletek</t>
  </si>
  <si>
    <t>Start-munka program - Téli közfoglalkoztatás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</si>
  <si>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</si>
  <si>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</si>
  <si>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</si>
  <si>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</si>
  <si>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</si>
  <si>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Elhunyt személyek hátramaradottainak pénzbeli ellátásai</t>
  </si>
  <si>
    <t>Gyermekvédelmi pénzbeli és természetbeni ellátások</t>
  </si>
  <si>
    <t>Egyéb szociális pénzbeli és természetbeni ellátások, támogatások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</si>
  <si>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</si>
  <si>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</si>
  <si>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</si>
  <si>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</si>
  <si>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</si>
  <si>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</si>
  <si>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</si>
  <si>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</si>
  <si>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</si>
  <si>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Egyéb, az Önkormányzat rendeletében megállapított juttatás</t>
  </si>
  <si>
    <t>Ellátottak pénzbeli juttatásai összesen</t>
  </si>
  <si>
    <t xml:space="preserve">Lakásfenntartási támogatás 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</si>
  <si>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</si>
  <si>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</si>
  <si>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</si>
  <si>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</si>
  <si>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Általános forgalmi adó visszatérítése</t>
  </si>
  <si>
    <t>Egyéb közhatalmi bevétel</t>
  </si>
  <si>
    <t xml:space="preserve">                    számítástechnikai eszközök</t>
  </si>
  <si>
    <t xml:space="preserve">                     ebből:   Panoráma utca folyt.</t>
  </si>
  <si>
    <t xml:space="preserve">                         Beiskolázási támogatás</t>
  </si>
  <si>
    <t>Beruházási kiadások (ÁFÁ-val)</t>
  </si>
  <si>
    <t>Likvidtartalék</t>
  </si>
  <si>
    <t xml:space="preserve">Óvoda tartaléka </t>
  </si>
  <si>
    <t>K1</t>
  </si>
  <si>
    <t>K2</t>
  </si>
  <si>
    <t>K3</t>
  </si>
  <si>
    <t>K4</t>
  </si>
  <si>
    <t xml:space="preserve">Munkaadót terh. járulékok és szoc. h. adó </t>
  </si>
  <si>
    <t xml:space="preserve">Dologi kiadások </t>
  </si>
  <si>
    <t>adatok: ezer Ft-ban</t>
  </si>
  <si>
    <t>Rovat</t>
  </si>
  <si>
    <t>B11</t>
  </si>
  <si>
    <t>B16</t>
  </si>
  <si>
    <t>B25</t>
  </si>
  <si>
    <t>B3</t>
  </si>
  <si>
    <t>B4</t>
  </si>
  <si>
    <t>B5</t>
  </si>
  <si>
    <t>B7</t>
  </si>
  <si>
    <t>B816</t>
  </si>
  <si>
    <t>B813</t>
  </si>
  <si>
    <t>K7</t>
  </si>
  <si>
    <t>K6</t>
  </si>
  <si>
    <t xml:space="preserve">Működési bevételek </t>
  </si>
  <si>
    <t>Maradvány igénybevétele - önkormányzat</t>
  </si>
  <si>
    <t>Felújítások</t>
  </si>
  <si>
    <t>Átvett pénzeszk.</t>
  </si>
  <si>
    <t>Műk.  tám.</t>
  </si>
  <si>
    <t>Műk.  bev.</t>
  </si>
  <si>
    <t>Pénzforg.   n.bev.</t>
  </si>
  <si>
    <t>Tám.c.   felh. bev.</t>
  </si>
  <si>
    <t>Közhat.  bev.</t>
  </si>
  <si>
    <t>Dologi kiadás</t>
  </si>
  <si>
    <t>Pénzeszk. átadás</t>
  </si>
  <si>
    <t>Tám.ért. Kiadás</t>
  </si>
  <si>
    <t>Ssz.</t>
  </si>
  <si>
    <t>Leányvár Község Önkormányata költségvetése kormányzati funkciónként - összevont mérleg</t>
  </si>
  <si>
    <t>Létszám</t>
  </si>
  <si>
    <t>Felh.átad. pénzeszk.</t>
  </si>
  <si>
    <t>adatok: Ft-ban</t>
  </si>
  <si>
    <t>Támogatás összege</t>
  </si>
  <si>
    <t>Összeg</t>
  </si>
  <si>
    <t>Beruházási kiadások összesen:</t>
  </si>
  <si>
    <t>Felújítási kiadások összesen</t>
  </si>
  <si>
    <t xml:space="preserve">3. </t>
  </si>
  <si>
    <t xml:space="preserve">4. </t>
  </si>
  <si>
    <t xml:space="preserve">7. </t>
  </si>
  <si>
    <t xml:space="preserve">9. </t>
  </si>
  <si>
    <t xml:space="preserve">15. </t>
  </si>
  <si>
    <t xml:space="preserve">16. </t>
  </si>
  <si>
    <t xml:space="preserve">18. </t>
  </si>
  <si>
    <t xml:space="preserve">20. </t>
  </si>
  <si>
    <t xml:space="preserve">21. </t>
  </si>
  <si>
    <t xml:space="preserve">22. </t>
  </si>
  <si>
    <t>Működési célú pénzeszközátvétel Áht-on belülről</t>
  </si>
  <si>
    <t>Felhalm-i célú kölcsönök visszatérülése, igénybev.</t>
  </si>
  <si>
    <t>Óvodai nevelés, ellátás szakmai feladatai</t>
  </si>
  <si>
    <t>Szennyvíz gyűjtése, tisztítása, elhelyezése</t>
  </si>
  <si>
    <t>Köztemetés</t>
  </si>
  <si>
    <t>Közgyógyellátás</t>
  </si>
  <si>
    <t>Nemzetiségi óvodai nevelés, ellátás szakmai feladatai</t>
  </si>
  <si>
    <t>Gyermekétkeztetés köznevelési intézményben</t>
  </si>
  <si>
    <t>2019. évi összevont mérleg</t>
  </si>
  <si>
    <t>Főkönyvi szám</t>
  </si>
  <si>
    <t>Főkönyvi szám neve</t>
  </si>
  <si>
    <t>Eredeti előirányzat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</si>
  <si>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</si>
  <si>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</si>
  <si>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</si>
  <si>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</si>
  <si>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0925031</t>
  </si>
  <si>
    <t>Egyéb felhalmozási célú támogatások bevételei államháztartáson belülről-fejezeti kezelésű előirányzatok EU-s programok és azok hazai társfinanszírozása</t>
  </si>
  <si>
    <t>Egyéb közhatalmi bevételek</t>
  </si>
  <si>
    <t>094022</t>
  </si>
  <si>
    <t>094041</t>
  </si>
  <si>
    <t>094071</t>
  </si>
  <si>
    <t>094082</t>
  </si>
  <si>
    <t>Kamatbevételek</t>
  </si>
  <si>
    <t>094111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</si>
  <si>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</si>
  <si>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</si>
  <si>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</si>
  <si>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</si>
  <si>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</si>
  <si>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</si>
  <si>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091111</t>
  </si>
  <si>
    <t>091121</t>
  </si>
  <si>
    <t>091131</t>
  </si>
  <si>
    <t>091141</t>
  </si>
  <si>
    <t>091151</t>
  </si>
  <si>
    <t>098141</t>
  </si>
  <si>
    <t>Államháztartáson belüli megelőlegezések teljesítése</t>
  </si>
  <si>
    <t>Működési célú költségvetési támogatások és kiegészítő támogatások</t>
  </si>
  <si>
    <t>0981311</t>
  </si>
  <si>
    <t>Előző év költségvetési maradványának igénybevétele</t>
  </si>
  <si>
    <t>094061</t>
  </si>
  <si>
    <t>094051</t>
  </si>
  <si>
    <t>093411</t>
  </si>
  <si>
    <t>093432</t>
  </si>
  <si>
    <t>Magánszemélyek kommunális adója</t>
  </si>
  <si>
    <t>093441</t>
  </si>
  <si>
    <t>09351071</t>
  </si>
  <si>
    <t>0935411</t>
  </si>
  <si>
    <t>Talajterhelési díj</t>
  </si>
  <si>
    <t>0936112</t>
  </si>
  <si>
    <t>Szabálysértési pénz- és helyszíni bírság és a közlekedési szabályszegések után kiszabott közigazgatási bírság helyi önkormányzatot megillető része</t>
  </si>
  <si>
    <t>0936121</t>
  </si>
  <si>
    <t>Egyéb bírság</t>
  </si>
  <si>
    <t>0936162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</si>
  <si>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</si>
  <si>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</si>
  <si>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</si>
  <si>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</si>
  <si>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05110111</t>
  </si>
  <si>
    <t>0511021</t>
  </si>
  <si>
    <t>Normatív jutalmak</t>
  </si>
  <si>
    <t>0511091</t>
  </si>
  <si>
    <t>Közlekedési költségtérítés</t>
  </si>
  <si>
    <t>0511101</t>
  </si>
  <si>
    <t>Egyéb költségtérítések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</si>
  <si>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</si>
  <si>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</si>
  <si>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</si>
  <si>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</si>
  <si>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</si>
  <si>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Reprezentáció, üzleti ajándék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</si>
  <si>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</si>
  <si>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</si>
  <si>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</si>
  <si>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</si>
  <si>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</si>
  <si>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</si>
  <si>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0531141</t>
  </si>
  <si>
    <t>Informatikai eszközök</t>
  </si>
  <si>
    <t>053121</t>
  </si>
  <si>
    <t>Üzemeltetési anyagok beszerzése</t>
  </si>
  <si>
    <t>0532111</t>
  </si>
  <si>
    <t>Internet díj</t>
  </si>
  <si>
    <t>0532211</t>
  </si>
  <si>
    <t>Telefon, telefax, telex, mobíl díj</t>
  </si>
  <si>
    <t>0533111</t>
  </si>
  <si>
    <t>0533121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</si>
  <si>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</si>
  <si>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</si>
  <si>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</si>
  <si>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</si>
  <si>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</si>
  <si>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</si>
  <si>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</si>
  <si>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</si>
  <si>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</si>
  <si>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</si>
  <si>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</si>
  <si>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</si>
  <si>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</si>
  <si>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</si>
  <si>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</si>
  <si>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</si>
  <si>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</si>
  <si>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</si>
  <si>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</si>
  <si>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</si>
  <si>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</si>
  <si>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</si>
  <si>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055061</t>
  </si>
  <si>
    <t>055121</t>
  </si>
  <si>
    <t>055131</t>
  </si>
  <si>
    <t>05612</t>
  </si>
  <si>
    <t>Immateriális javak beszerzése, létesítése</t>
  </si>
  <si>
    <t>05631</t>
  </si>
  <si>
    <t>Informatikai eszközök beszerzése, létesítése</t>
  </si>
  <si>
    <t>05641</t>
  </si>
  <si>
    <t>05671</t>
  </si>
  <si>
    <t>05711</t>
  </si>
  <si>
    <t>05741</t>
  </si>
  <si>
    <t>Felújítási célú előzetesen felszámított általános forgalmi adó</t>
  </si>
  <si>
    <t>05841</t>
  </si>
  <si>
    <t>0533131</t>
  </si>
  <si>
    <t>05621</t>
  </si>
  <si>
    <t>Ingatlanok beszerzése, létesítése</t>
  </si>
  <si>
    <t>0531221</t>
  </si>
  <si>
    <t>Irodaszer, nyomtatvány</t>
  </si>
  <si>
    <t>0531231</t>
  </si>
  <si>
    <t>Hajtó és kenőanyag</t>
  </si>
  <si>
    <t>059141</t>
  </si>
  <si>
    <t>Államháztartáson belüli megelőlegezések visszafizetése</t>
  </si>
  <si>
    <t>059151</t>
  </si>
  <si>
    <t>Központi, irányító szervi támogatás folyósítása</t>
  </si>
  <si>
    <t>05110131</t>
  </si>
  <si>
    <t>MT alapján teljes, részmunkaidős bére</t>
  </si>
  <si>
    <t>0511131</t>
  </si>
  <si>
    <t>Foglalkoztatottak egyéb személyi juttatásai</t>
  </si>
  <si>
    <t>0531241</t>
  </si>
  <si>
    <t>Munka és védőruha</t>
  </si>
  <si>
    <t>0531261</t>
  </si>
  <si>
    <t>05731</t>
  </si>
  <si>
    <t>Egyéb tárgyi eszközök felújítása</t>
  </si>
  <si>
    <t>0531111</t>
  </si>
  <si>
    <t>053311</t>
  </si>
  <si>
    <t>0534111</t>
  </si>
  <si>
    <t>Foglalkoztatottak kiküldetései</t>
  </si>
  <si>
    <t>Köztisztviselők,közalkalmazottak bére</t>
  </si>
  <si>
    <t>0531251</t>
  </si>
  <si>
    <t>Nyomtatást segítő anyagok</t>
  </si>
  <si>
    <t>053411</t>
  </si>
  <si>
    <t>Kiküldetések kiadásai</t>
  </si>
  <si>
    <t>0531121</t>
  </si>
  <si>
    <t>Könyv, folyóirat</t>
  </si>
  <si>
    <t>05471</t>
  </si>
  <si>
    <t>Intézményi ellátottak pénzbeli juttatásai</t>
  </si>
  <si>
    <t>0531211</t>
  </si>
  <si>
    <t>Élelmiszer</t>
  </si>
  <si>
    <t>053321</t>
  </si>
  <si>
    <t>Vásárolt élelmezés</t>
  </si>
  <si>
    <t>054861</t>
  </si>
  <si>
    <t>Temetési segély [Szoctv. 46. §]</t>
  </si>
  <si>
    <t>05421</t>
  </si>
  <si>
    <t>054831</t>
  </si>
  <si>
    <t>054851</t>
  </si>
  <si>
    <t>Önkormányzati segély [Szoctv. 45.§]</t>
  </si>
  <si>
    <t>0548</t>
  </si>
  <si>
    <t>Egyéb műk. c. tám. Bevételek ÁH-on belülről</t>
  </si>
  <si>
    <t>Egyéb felhalm. c. tám. bevételei ÁH-on belülről</t>
  </si>
  <si>
    <t>Bevételek - COFOG: 018030</t>
  </si>
  <si>
    <t>098161</t>
  </si>
  <si>
    <t>Központi, irányító szervi támogatás</t>
  </si>
  <si>
    <t>-ebből állami normatív támogatás</t>
  </si>
  <si>
    <t>Bevételek - COFOG: 091140</t>
  </si>
  <si>
    <t>09411</t>
  </si>
  <si>
    <t xml:space="preserve">Egyéb működési bevételek </t>
  </si>
  <si>
    <t>Bevételek összesen:</t>
  </si>
  <si>
    <t>0511041</t>
  </si>
  <si>
    <t>Készenléti, ügyeleti, helyettesítési díj, túlóra, túlszolgálat</t>
  </si>
  <si>
    <t>Reprezentáció</t>
  </si>
  <si>
    <t>Gyógyszer</t>
  </si>
  <si>
    <t>K914</t>
  </si>
  <si>
    <t>Államháztartáson belüli megelőlegezés visszaf.</t>
  </si>
  <si>
    <t>K5</t>
  </si>
  <si>
    <t>Átadott pénzeszközök</t>
  </si>
  <si>
    <t>K9</t>
  </si>
  <si>
    <t>Irányítószervi támogatás</t>
  </si>
  <si>
    <t>K513</t>
  </si>
  <si>
    <t>2019. évi bevételek</t>
  </si>
  <si>
    <t>Család és nővédelmi egészségügyi gondozás</t>
  </si>
  <si>
    <t>Önkormányzatok funkcióira nem sorolható bevételei államháztartáson kívülről</t>
  </si>
  <si>
    <t>011130</t>
  </si>
  <si>
    <t>013320</t>
  </si>
  <si>
    <t>018010</t>
  </si>
  <si>
    <t>018030</t>
  </si>
  <si>
    <t>052020</t>
  </si>
  <si>
    <t>074031</t>
  </si>
  <si>
    <t>082092</t>
  </si>
  <si>
    <t>096015</t>
  </si>
  <si>
    <t>900020</t>
  </si>
  <si>
    <t>104051</t>
  </si>
  <si>
    <t>013350</t>
  </si>
  <si>
    <t>Az önkormányzati vagyonnal való gazdálkodással kapcsolatos feladatok</t>
  </si>
  <si>
    <t>016080</t>
  </si>
  <si>
    <t xml:space="preserve">Kiemelt állami és önkormányzati rendezvények </t>
  </si>
  <si>
    <t>045160</t>
  </si>
  <si>
    <t>064010</t>
  </si>
  <si>
    <t>Közvilágítás</t>
  </si>
  <si>
    <t>066020</t>
  </si>
  <si>
    <t xml:space="preserve">Város-, és községgazdálkodái egyéb szolgáltatások </t>
  </si>
  <si>
    <t>Könyvtári állomány gyarapítása, nyilvántartása</t>
  </si>
  <si>
    <t>084031</t>
  </si>
  <si>
    <t>104037</t>
  </si>
  <si>
    <t>Intézményen kívüli gyermekétkeztetés</t>
  </si>
  <si>
    <t>107052</t>
  </si>
  <si>
    <t>104042</t>
  </si>
  <si>
    <t>Családsegítés és gyermekjóléti szolgáltatások</t>
  </si>
  <si>
    <t>107060</t>
  </si>
  <si>
    <t>091110</t>
  </si>
  <si>
    <t>091130</t>
  </si>
  <si>
    <t>091140</t>
  </si>
  <si>
    <t>Korm. Funkció száma</t>
  </si>
  <si>
    <t>Kormányzati funkció megnevezése</t>
  </si>
  <si>
    <t>Tám. kölcs. visszat.</t>
  </si>
  <si>
    <t>Felh. bev.</t>
  </si>
  <si>
    <t>ellenőrzés:</t>
  </si>
  <si>
    <t>ellenőrzés</t>
  </si>
  <si>
    <t>NEA finanszírozás</t>
  </si>
  <si>
    <t>Közfoglalkoztatottakra kapott támogatás</t>
  </si>
  <si>
    <t>Gyermekvédelmi támogatások</t>
  </si>
  <si>
    <t>Pénzmaradvány igénybevétele</t>
  </si>
  <si>
    <t>Felhalmozási bevételek összesen</t>
  </si>
  <si>
    <t>Óvoda fenntartói támogatása bevétel</t>
  </si>
  <si>
    <t>2019. évi költségvetés</t>
  </si>
  <si>
    <t xml:space="preserve">               ebből: Születési támogatás</t>
  </si>
  <si>
    <t xml:space="preserve">                         Időskorúak támogatása</t>
  </si>
  <si>
    <t>Önkormányzati segély (Szoc.tv. 45.§)</t>
  </si>
  <si>
    <t>ebből: Bölcsődei elhelyezés támogatása</t>
  </si>
  <si>
    <t>Rendkívüli települési támogatás</t>
  </si>
  <si>
    <t xml:space="preserve">                                 Templom utcai útépítés - tervezési ktg</t>
  </si>
  <si>
    <t>Szennyvíz tisztító telepen végzett felújítás</t>
  </si>
  <si>
    <t xml:space="preserve">         ebből:   számítástechnikai szoftverek</t>
  </si>
  <si>
    <t>egyéb tárgyi eszközök beszerzése, létesítése</t>
  </si>
  <si>
    <t xml:space="preserve">                   Közvilágítás kiépítése Bécsi út - 1 lámpaoszlop</t>
  </si>
  <si>
    <t xml:space="preserve">Hótoló </t>
  </si>
  <si>
    <t>védőnői program</t>
  </si>
  <si>
    <t>védőnőhöz, orvosi rendelőbe bútorok, eszközök</t>
  </si>
  <si>
    <t>Művelődési Házban színpadtechn., egyéb tárgyi eszközök</t>
  </si>
  <si>
    <t>Informatikai eszközök beszerzése - óvoda</t>
  </si>
  <si>
    <t>Ingatlan vásárlása</t>
  </si>
  <si>
    <t>Jogcím</t>
  </si>
  <si>
    <t xml:space="preserve">                                 Ravatalozó felújítása</t>
  </si>
  <si>
    <t>Orvosi rendelőben klímarendszer kiépítése</t>
  </si>
  <si>
    <t>Felhalm-i célú előző évi pénzmaradvány igénybevétele</t>
  </si>
  <si>
    <t>Államháztartáson belüli megelőlegezés visszafiz.</t>
  </si>
  <si>
    <t>2019. évi várható kiadások havi forgalma</t>
  </si>
  <si>
    <t>2019 évi várható bevételek havi forgalma</t>
  </si>
  <si>
    <t>Játszótéri beruházás</t>
  </si>
  <si>
    <t>1. melléklet a 2/2019. (I.29.) önkormányzati rendelethez</t>
  </si>
  <si>
    <t>2. melléklet a 2/2019. (I.29.) önkormányzati rendelethez</t>
  </si>
  <si>
    <t>3. melléklet a 2/2019. (I.29.) önkormányzati rendelethez</t>
  </si>
  <si>
    <t>4. melléklet a  2/2019. (I.29.) önkormányzati rendelethez</t>
  </si>
  <si>
    <t>5. sz. melléklet a 2/2019. (I.29.) számú önkormányzati rendelethez</t>
  </si>
  <si>
    <t>6. sz. melléklet a 2/2019. (I.29.) számú önkormányzati rendelethez</t>
  </si>
  <si>
    <t>7. sz. melléklet a 2/2019. (I.29.) számú önkormányzati rendelethez</t>
  </si>
  <si>
    <t>8. melléklet a 2/2019. (I.29.) sz. önkormányzati rendelethez</t>
  </si>
  <si>
    <t>9.sz. melléklet a 2/2019. (I.29.) számú önkormányzati rendelethez</t>
  </si>
  <si>
    <t>10. melléklet a 2/2019. (I.29.) számú önkormányzati rendelethez</t>
  </si>
  <si>
    <t>11. melléklet a 2/2019. (I.29.) számú önkormányzati rendelethez</t>
  </si>
  <si>
    <t>12. melléklet a 2/2019. (I.29.) önkormányzati rendelethez</t>
  </si>
  <si>
    <t>I/2.számú melléklet</t>
  </si>
  <si>
    <t>Módosítás</t>
  </si>
  <si>
    <t>%</t>
  </si>
  <si>
    <t>0911   Önkormányzatok működési támogatása</t>
  </si>
  <si>
    <t>0916   Egyéb működési célú támogatások bevételei ÁH-on belülről</t>
  </si>
  <si>
    <t>Felhalmozási célú önkormányzati támogatások bevételei</t>
  </si>
  <si>
    <t>0921   Felhalmozási célú önkormányzati támogatások</t>
  </si>
  <si>
    <t>09355022</t>
  </si>
  <si>
    <t>09362</t>
  </si>
  <si>
    <t>093   Közhatalmi bevételek</t>
  </si>
  <si>
    <t>Kiadások visszatérítései</t>
  </si>
  <si>
    <t>094   Működési bevételek</t>
  </si>
  <si>
    <t>097533</t>
  </si>
  <si>
    <t>Egyéb felhalmozási célú átvett pénzeszközök-háztartások</t>
  </si>
  <si>
    <t>0952 Felhalmozási bevételek</t>
  </si>
  <si>
    <t>Bevételek összesen</t>
  </si>
  <si>
    <t>Ellenőrzés:</t>
  </si>
  <si>
    <t>I/3. számú melléklet</t>
  </si>
  <si>
    <t>Munkaadót terhelő járulékok</t>
  </si>
  <si>
    <t>Amelyek nem számolhatóak el szakmai anyagnak</t>
  </si>
  <si>
    <t>Közüzemidíjak</t>
  </si>
  <si>
    <t>ebből: villamos energia</t>
  </si>
  <si>
    <t>ebből: gázdíj</t>
  </si>
  <si>
    <t>ebből: víz- és csatornadíj</t>
  </si>
  <si>
    <t>Műk-i célú előzetesen felszámított áfa</t>
  </si>
  <si>
    <t>Egyéb pénzbeni és természetbeni gyermekvédelmi ell.</t>
  </si>
  <si>
    <t>Lakásfennt-i támogatás [Szoctv. 45. § ]</t>
  </si>
  <si>
    <t>Egyéb, Önkormányzat rendeletében megállapított juttatás</t>
  </si>
  <si>
    <t>Egyéb, működési célú támogatások Áht-on belülre</t>
  </si>
  <si>
    <t>Bursa</t>
  </si>
  <si>
    <t>Szociális juttatások</t>
  </si>
  <si>
    <t>Egyéb működési célú támogatások ÁH-on belülre</t>
  </si>
  <si>
    <t>055081</t>
  </si>
  <si>
    <t>Működési célú visszatérítendő támogatások, kölcsönök nyújtása államháztartáson kívülre</t>
  </si>
  <si>
    <t>Egyéb működési célú támogatások ÁH-on kívülre</t>
  </si>
  <si>
    <t>Beruházási célú előzetesen felszámított áfa</t>
  </si>
  <si>
    <t>Felújítási célú előzetesen felszámított áfa</t>
  </si>
  <si>
    <t>Fejlesztések</t>
  </si>
  <si>
    <t>Fejezeti kezelésű EI-nak EU-s progr.-ra  nyújtott felhalm-i c. támog.</t>
  </si>
  <si>
    <t>Tartalékok (általános)</t>
  </si>
  <si>
    <t>Tartalékok (elköt.pénzm..terh.)</t>
  </si>
  <si>
    <t>Maradvány igénybevétele - Óvoda</t>
  </si>
  <si>
    <t>B814</t>
  </si>
  <si>
    <t>Áht-on belüli megelőlegezések</t>
  </si>
  <si>
    <t>Hosszú távú közfoglalkoztatás</t>
  </si>
  <si>
    <t>041233</t>
  </si>
  <si>
    <t>Kamatbevételek, egyéb működési bevételek, kiadások visszatérítése</t>
  </si>
  <si>
    <t>Felhalmozási célú átvett pénzeszközök háztartásoktól</t>
  </si>
  <si>
    <t>B8</t>
  </si>
  <si>
    <t>B5-9</t>
  </si>
  <si>
    <t>Áht-on belüli megelőlegezések teljesítése</t>
  </si>
  <si>
    <t>Összes bevétel:</t>
  </si>
  <si>
    <t>Vissza nem térítendő lakás építési tám.</t>
  </si>
  <si>
    <t xml:space="preserve">Az önkormányzat általános működésének és ágazati feladatainak                                                2019. évi támogatása </t>
  </si>
  <si>
    <t>II.sz. EI módosítás</t>
  </si>
  <si>
    <t>094031</t>
  </si>
  <si>
    <t>Közvetített szolgáltatások ellenértéke</t>
  </si>
  <si>
    <t>0511031</t>
  </si>
  <si>
    <t>Céljuttatás, projektprémium</t>
  </si>
  <si>
    <t>Leányvári Cseresznyefa Óvoda</t>
  </si>
  <si>
    <t>I.sz. EI mód.</t>
  </si>
  <si>
    <t xml:space="preserve">-ebből fenntartói támogatás </t>
  </si>
  <si>
    <t>I. sz. EI mód.</t>
  </si>
  <si>
    <t>Eredeti EI</t>
  </si>
  <si>
    <t>053211</t>
  </si>
  <si>
    <t>Informatikai szolgáltatások igénybevétele</t>
  </si>
  <si>
    <t>053221</t>
  </si>
  <si>
    <t xml:space="preserve">Egyéb kommunikációs szolgáltatások </t>
  </si>
  <si>
    <t xml:space="preserve">Közüzemi díjak </t>
  </si>
  <si>
    <t>Karbantartás, kisjavítás szolgáltatások</t>
  </si>
  <si>
    <t>Egyéb szakmai szolgáltatások</t>
  </si>
  <si>
    <t>Informatikai eszköz beszerzése, létesítése</t>
  </si>
  <si>
    <t>Egyéb tárgyi eszközök beszerzése</t>
  </si>
  <si>
    <t>Beruházási célú, előzetesen felszámított általános forgalmi adó</t>
  </si>
  <si>
    <t>Beruházások, fejlesztések</t>
  </si>
  <si>
    <t>B5, B7</t>
  </si>
  <si>
    <t>Felhalmozási bevételek, átvett pénzeszközök</t>
  </si>
  <si>
    <t>Működési célú támogatás bevétele (diákmunkások)</t>
  </si>
  <si>
    <t>Működési költségvetési támogatások és kiegészítő támogatások</t>
  </si>
  <si>
    <t>Konyhabútor vásárlás, felújítása óvodában</t>
  </si>
  <si>
    <t>Játszótéren kerítés építés, szegélyek készítése</t>
  </si>
  <si>
    <t>2019. évi költségvetés III. számú előirányzat módosítása</t>
  </si>
  <si>
    <t>III.sz. EI módosítás</t>
  </si>
  <si>
    <t>09253</t>
  </si>
  <si>
    <t>2019.II.sz. EI mód.</t>
  </si>
  <si>
    <t>2019. III. sz. EI mód.</t>
  </si>
  <si>
    <t>2019. évi költségvetés II. sz. EI módosítása</t>
  </si>
  <si>
    <t>II.sz. EI mód.</t>
  </si>
  <si>
    <t>II. sz. EI mód.</t>
  </si>
  <si>
    <t>Ellenőrzés</t>
  </si>
  <si>
    <t>062020</t>
  </si>
  <si>
    <t>Településfejlesztési projektek és támogatásuk</t>
  </si>
  <si>
    <t>B2</t>
  </si>
  <si>
    <t>Felhalmozási célú önk-i támogatás (Közművelődési érdekelteség)</t>
  </si>
  <si>
    <t>Felhalmozási célú támogatás bevétele (Ravatalozó felújítása)</t>
  </si>
  <si>
    <t>Működési támogatás (és szociális tüzifa)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</si>
</sst>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  <numFmt numFmtId="167" formatCode="#,##0.0"/>
    <numFmt numFmtId="168" formatCode="#,##0_ ;\-#,##0\ "/>
    <numFmt numFmtId="169" formatCode="_-* #,##0,_F_t_-;\-* #,##0,_F_t_-;_-* \-??\ _F_t_-;_-@_-"/>
  </numFmts>
  <fonts count="10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Arial CE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2"/>
      <name val="Bookman Old Style"/>
      <family val="1"/>
      <charset val="238"/>
    </font>
    <font>
      <i/>
      <sz val="10"/>
      <name val="Arial CE"/>
      <charset val="238"/>
    </font>
    <font>
      <b/>
      <sz val="10"/>
      <name val="Bookman Old Style"/>
      <family val="1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b/>
      <i/>
      <sz val="9"/>
      <name val="Bookman Old Style"/>
      <family val="1"/>
      <charset val="238"/>
    </font>
    <font>
      <sz val="8"/>
      <name val="Bookman Old Style"/>
      <family val="1"/>
      <charset val="238"/>
    </font>
    <font>
      <i/>
      <sz val="10"/>
      <name val="Arial"/>
      <family val="2"/>
      <charset val="238"/>
    </font>
    <font>
      <i/>
      <sz val="10"/>
      <name val="Bookman Old Style"/>
      <family val="1"/>
      <charset val="238"/>
    </font>
    <font>
      <i/>
      <sz val="10"/>
      <name val="Times New Roman"/>
      <family val="1"/>
      <charset val="238"/>
    </font>
    <font>
      <i/>
      <sz val="11"/>
      <name val="Arial CE"/>
      <charset val="238"/>
    </font>
    <font>
      <b/>
      <i/>
      <sz val="10"/>
      <name val="Book Antiqua"/>
      <family val="1"/>
      <charset val="238"/>
    </font>
    <font>
      <i/>
      <sz val="10"/>
      <name val="Book Antiqua"/>
      <family val="1"/>
      <charset val="238"/>
    </font>
    <font>
      <b/>
      <i/>
      <sz val="8"/>
      <name val="Bookman Old Style"/>
      <family val="1"/>
      <charset val="238"/>
    </font>
    <font>
      <i/>
      <sz val="8"/>
      <name val="Bookman Old Style"/>
      <family val="1"/>
      <charset val="238"/>
    </font>
    <font>
      <sz val="8"/>
      <name val="Arial"/>
      <family val="2"/>
    </font>
    <font>
      <sz val="8"/>
      <color theme="1"/>
      <name val="Arial CE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1"/>
    </font>
    <font>
      <i/>
      <sz val="10"/>
      <color rgb="FFFF0000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"/>
      <name val="Bookman Old Style"/>
      <family val="1"/>
      <charset val="238"/>
    </font>
    <font>
      <b/>
      <i/>
      <sz val="10"/>
      <name val="Bookman Old Style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b/>
      <sz val="8"/>
      <name val="Times New Roman"/>
      <family val="1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name val="Verdana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b/>
      <sz val="10"/>
      <color theme="1"/>
      <name val="Bookman Old Style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rgb="FFF8CBAD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FFFFCC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6" fontId="3" fillId="0" borderId="0"/>
    <xf numFmtId="0" fontId="23" fillId="0" borderId="0"/>
    <xf numFmtId="9" fontId="1" fillId="0" borderId="0" applyFont="0" applyFill="0" applyBorder="0" applyAlignment="0" applyProtection="0"/>
    <xf numFmtId="166" fontId="3" fillId="0" borderId="0"/>
  </cellStyleXfs>
  <cellXfs count="9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22" fillId="0" borderId="0" xfId="0" applyFont="1"/>
    <xf numFmtId="3" fontId="0" fillId="0" borderId="0" xfId="0" applyNumberFormat="1"/>
    <xf numFmtId="0" fontId="24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12" fillId="0" borderId="0" xfId="0" applyFont="1" applyAlignment="1"/>
    <xf numFmtId="0" fontId="19" fillId="0" borderId="0" xfId="0" applyFont="1" applyAlignment="1"/>
    <xf numFmtId="0" fontId="32" fillId="0" borderId="0" xfId="0" applyFont="1" applyAlignment="1">
      <alignment horizontal="right"/>
    </xf>
    <xf numFmtId="0" fontId="31" fillId="0" borderId="0" xfId="0" applyFont="1" applyAlignment="1"/>
    <xf numFmtId="3" fontId="31" fillId="0" borderId="0" xfId="0" applyNumberFormat="1" applyFont="1" applyAlignment="1"/>
    <xf numFmtId="0" fontId="32" fillId="0" borderId="0" xfId="0" applyFont="1" applyAlignment="1"/>
    <xf numFmtId="0" fontId="35" fillId="2" borderId="0" xfId="0" applyFont="1" applyFill="1" applyBorder="1" applyAlignment="1">
      <alignment wrapText="1"/>
    </xf>
    <xf numFmtId="0" fontId="23" fillId="0" borderId="0" xfId="0" applyFont="1"/>
    <xf numFmtId="0" fontId="6" fillId="0" borderId="0" xfId="0" applyFont="1"/>
    <xf numFmtId="0" fontId="36" fillId="2" borderId="0" xfId="0" applyFont="1" applyFill="1" applyBorder="1" applyAlignment="1">
      <alignment wrapText="1"/>
    </xf>
    <xf numFmtId="14" fontId="40" fillId="0" borderId="0" xfId="0" applyNumberFormat="1" applyFont="1" applyAlignment="1">
      <alignment vertical="top" wrapText="1"/>
    </xf>
    <xf numFmtId="0" fontId="40" fillId="0" borderId="0" xfId="0" applyFont="1" applyAlignment="1">
      <alignment vertical="top" wrapText="1"/>
    </xf>
    <xf numFmtId="0" fontId="42" fillId="0" borderId="36" xfId="0" applyFont="1" applyBorder="1"/>
    <xf numFmtId="0" fontId="42" fillId="0" borderId="37" xfId="0" applyFont="1" applyBorder="1"/>
    <xf numFmtId="0" fontId="42" fillId="0" borderId="37" xfId="0" applyFont="1" applyFill="1" applyBorder="1"/>
    <xf numFmtId="0" fontId="42" fillId="0" borderId="38" xfId="0" applyFont="1" applyBorder="1"/>
    <xf numFmtId="3" fontId="42" fillId="0" borderId="37" xfId="0" applyNumberFormat="1" applyFont="1" applyBorder="1"/>
    <xf numFmtId="3" fontId="18" fillId="0" borderId="0" xfId="0" applyNumberFormat="1" applyFont="1" applyAlignment="1">
      <alignment horizontal="center" wrapText="1"/>
    </xf>
    <xf numFmtId="165" fontId="0" fillId="0" borderId="0" xfId="0" applyNumberFormat="1"/>
    <xf numFmtId="165" fontId="2" fillId="0" borderId="0" xfId="0" applyNumberFormat="1" applyFont="1" applyBorder="1"/>
    <xf numFmtId="165" fontId="13" fillId="0" borderId="0" xfId="0" applyNumberFormat="1" applyFont="1"/>
    <xf numFmtId="0" fontId="17" fillId="0" borderId="0" xfId="0" applyFont="1" applyAlignment="1">
      <alignment horizontal="right"/>
    </xf>
    <xf numFmtId="3" fontId="30" fillId="0" borderId="0" xfId="0" applyNumberFormat="1" applyFont="1" applyBorder="1" applyAlignment="1">
      <alignment horizontal="center"/>
    </xf>
    <xf numFmtId="0" fontId="31" fillId="0" borderId="0" xfId="3" applyFont="1" applyAlignment="1"/>
    <xf numFmtId="0" fontId="49" fillId="0" borderId="9" xfId="0" applyFont="1" applyBorder="1"/>
    <xf numFmtId="0" fontId="49" fillId="0" borderId="44" xfId="3" applyFont="1" applyBorder="1" applyAlignment="1">
      <alignment horizontal="center" wrapText="1"/>
    </xf>
    <xf numFmtId="3" fontId="49" fillId="0" borderId="44" xfId="3" applyNumberFormat="1" applyFont="1" applyBorder="1" applyAlignment="1">
      <alignment horizontal="center" wrapText="1"/>
    </xf>
    <xf numFmtId="3" fontId="49" fillId="0" borderId="13" xfId="3" applyNumberFormat="1" applyFont="1" applyBorder="1" applyAlignment="1">
      <alignment horizontal="center" wrapText="1"/>
    </xf>
    <xf numFmtId="0" fontId="49" fillId="0" borderId="22" xfId="0" applyFont="1" applyBorder="1"/>
    <xf numFmtId="0" fontId="49" fillId="0" borderId="24" xfId="3" applyFont="1" applyBorder="1" applyAlignment="1">
      <alignment horizontal="left" wrapText="1"/>
    </xf>
    <xf numFmtId="49" fontId="20" fillId="0" borderId="5" xfId="0" applyNumberFormat="1" applyFont="1" applyBorder="1" applyAlignment="1">
      <alignment horizontal="right"/>
    </xf>
    <xf numFmtId="49" fontId="20" fillId="0" borderId="1" xfId="3" applyNumberFormat="1" applyFont="1" applyBorder="1" applyAlignment="1">
      <alignment horizontal="justify" wrapText="1"/>
    </xf>
    <xf numFmtId="3" fontId="20" fillId="0" borderId="1" xfId="3" applyNumberFormat="1" applyFont="1" applyBorder="1" applyAlignment="1">
      <alignment horizontal="right" wrapText="1"/>
    </xf>
    <xf numFmtId="3" fontId="20" fillId="0" borderId="10" xfId="3" applyNumberFormat="1" applyFont="1" applyBorder="1" applyAlignment="1">
      <alignment horizontal="right" wrapText="1"/>
    </xf>
    <xf numFmtId="49" fontId="49" fillId="0" borderId="5" xfId="0" applyNumberFormat="1" applyFont="1" applyBorder="1"/>
    <xf numFmtId="49" fontId="49" fillId="0" borderId="1" xfId="3" applyNumberFormat="1" applyFont="1" applyBorder="1" applyAlignment="1">
      <alignment horizontal="justify" wrapText="1"/>
    </xf>
    <xf numFmtId="49" fontId="49" fillId="0" borderId="1" xfId="3" applyNumberFormat="1" applyFont="1" applyBorder="1"/>
    <xf numFmtId="0" fontId="49" fillId="0" borderId="1" xfId="3" applyFont="1" applyBorder="1"/>
    <xf numFmtId="0" fontId="49" fillId="0" borderId="10" xfId="3" applyFont="1" applyBorder="1"/>
    <xf numFmtId="49" fontId="20" fillId="0" borderId="1" xfId="3" applyNumberFormat="1" applyFont="1" applyFill="1" applyBorder="1" applyAlignment="1">
      <alignment horizontal="justify" wrapText="1"/>
    </xf>
    <xf numFmtId="0" fontId="20" fillId="0" borderId="1" xfId="3" applyFont="1" applyBorder="1"/>
    <xf numFmtId="0" fontId="20" fillId="0" borderId="10" xfId="3" applyFont="1" applyBorder="1"/>
    <xf numFmtId="49" fontId="20" fillId="0" borderId="1" xfId="3" applyNumberFormat="1" applyFont="1" applyBorder="1"/>
    <xf numFmtId="0" fontId="20" fillId="0" borderId="1" xfId="0" applyFont="1" applyBorder="1"/>
    <xf numFmtId="0" fontId="20" fillId="0" borderId="10" xfId="0" applyFont="1" applyBorder="1"/>
    <xf numFmtId="49" fontId="20" fillId="0" borderId="27" xfId="0" applyNumberFormat="1" applyFont="1" applyBorder="1" applyAlignment="1">
      <alignment horizontal="right"/>
    </xf>
    <xf numFmtId="0" fontId="20" fillId="0" borderId="25" xfId="0" applyFont="1" applyBorder="1"/>
    <xf numFmtId="0" fontId="20" fillId="0" borderId="26" xfId="0" applyFont="1" applyBorder="1"/>
    <xf numFmtId="0" fontId="48" fillId="2" borderId="0" xfId="0" applyFont="1" applyFill="1"/>
    <xf numFmtId="0" fontId="50" fillId="0" borderId="0" xfId="0" applyFont="1"/>
    <xf numFmtId="0" fontId="8" fillId="0" borderId="0" xfId="0" applyFont="1" applyAlignment="1">
      <alignment horizontal="center"/>
    </xf>
    <xf numFmtId="49" fontId="49" fillId="0" borderId="2" xfId="0" applyNumberFormat="1" applyFont="1" applyFill="1" applyBorder="1" applyAlignment="1" applyProtection="1">
      <alignment horizontal="left" vertical="center" wrapText="1" shrinkToFit="1"/>
    </xf>
    <xf numFmtId="49" fontId="51" fillId="0" borderId="4" xfId="0" applyNumberFormat="1" applyFont="1" applyFill="1" applyBorder="1" applyAlignment="1" applyProtection="1">
      <alignment vertical="center" wrapText="1" shrinkToFit="1"/>
    </xf>
    <xf numFmtId="49" fontId="51" fillId="0" borderId="5" xfId="0" applyNumberFormat="1" applyFont="1" applyFill="1" applyBorder="1" applyAlignment="1" applyProtection="1">
      <alignment vertical="center" wrapText="1" shrinkToFit="1"/>
    </xf>
    <xf numFmtId="49" fontId="51" fillId="0" borderId="22" xfId="0" applyNumberFormat="1" applyFont="1" applyFill="1" applyBorder="1" applyAlignment="1" applyProtection="1">
      <alignment vertical="center" wrapText="1" shrinkToFit="1"/>
    </xf>
    <xf numFmtId="49" fontId="51" fillId="0" borderId="11" xfId="0" applyNumberFormat="1" applyFont="1" applyFill="1" applyBorder="1" applyAlignment="1" applyProtection="1">
      <alignment vertical="center" wrapText="1" shrinkToFit="1"/>
    </xf>
    <xf numFmtId="3" fontId="35" fillId="2" borderId="0" xfId="0" applyNumberFormat="1" applyFont="1" applyFill="1" applyBorder="1" applyAlignment="1">
      <alignment wrapText="1"/>
    </xf>
    <xf numFmtId="0" fontId="52" fillId="0" borderId="0" xfId="0" applyFont="1"/>
    <xf numFmtId="167" fontId="0" fillId="0" borderId="0" xfId="0" applyNumberFormat="1"/>
    <xf numFmtId="167" fontId="0" fillId="0" borderId="0" xfId="0" applyNumberFormat="1" applyBorder="1"/>
    <xf numFmtId="1" fontId="0" fillId="0" borderId="0" xfId="0" applyNumberFormat="1"/>
    <xf numFmtId="3" fontId="8" fillId="0" borderId="0" xfId="0" applyNumberFormat="1" applyFont="1" applyBorder="1" applyAlignment="1">
      <alignment horizontal="center" vertical="center"/>
    </xf>
    <xf numFmtId="3" fontId="55" fillId="0" borderId="0" xfId="0" applyNumberFormat="1" applyFont="1" applyBorder="1" applyAlignment="1">
      <alignment horizontal="right"/>
    </xf>
    <xf numFmtId="0" fontId="56" fillId="0" borderId="0" xfId="0" applyFont="1" applyAlignment="1">
      <alignment horizontal="right"/>
    </xf>
    <xf numFmtId="3" fontId="43" fillId="0" borderId="70" xfId="0" applyNumberFormat="1" applyFont="1" applyBorder="1"/>
    <xf numFmtId="3" fontId="43" fillId="0" borderId="71" xfId="0" applyNumberFormat="1" applyFont="1" applyBorder="1"/>
    <xf numFmtId="1" fontId="45" fillId="0" borderId="19" xfId="4" applyNumberFormat="1" applyFont="1" applyBorder="1" applyAlignment="1">
      <alignment horizontal="center" vertical="center" wrapText="1"/>
    </xf>
    <xf numFmtId="1" fontId="46" fillId="0" borderId="42" xfId="4" applyNumberFormat="1" applyFont="1" applyBorder="1" applyAlignment="1">
      <alignment horizontal="center" vertical="center" wrapText="1"/>
    </xf>
    <xf numFmtId="1" fontId="46" fillId="0" borderId="48" xfId="4" applyNumberFormat="1" applyFont="1" applyBorder="1" applyAlignment="1">
      <alignment horizontal="center" vertical="center" wrapText="1"/>
    </xf>
    <xf numFmtId="1" fontId="46" fillId="0" borderId="66" xfId="4" applyNumberFormat="1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/>
    </xf>
    <xf numFmtId="0" fontId="43" fillId="0" borderId="69" xfId="0" applyFont="1" applyBorder="1"/>
    <xf numFmtId="0" fontId="43" fillId="0" borderId="70" xfId="0" applyFont="1" applyBorder="1"/>
    <xf numFmtId="0" fontId="43" fillId="0" borderId="70" xfId="0" applyFont="1" applyFill="1" applyBorder="1"/>
    <xf numFmtId="0" fontId="46" fillId="0" borderId="60" xfId="0" applyFont="1" applyBorder="1" applyAlignment="1">
      <alignment horizontal="center" vertical="center"/>
    </xf>
    <xf numFmtId="3" fontId="43" fillId="0" borderId="65" xfId="0" applyNumberFormat="1" applyFont="1" applyBorder="1"/>
    <xf numFmtId="3" fontId="60" fillId="0" borderId="5" xfId="4" applyNumberFormat="1" applyFont="1" applyBorder="1"/>
    <xf numFmtId="3" fontId="60" fillId="0" borderId="2" xfId="4" applyNumberFormat="1" applyFont="1" applyBorder="1" applyAlignment="1">
      <alignment horizontal="left"/>
    </xf>
    <xf numFmtId="3" fontId="60" fillId="0" borderId="5" xfId="4" applyNumberFormat="1" applyFont="1" applyBorder="1" applyAlignment="1">
      <alignment horizontal="left"/>
    </xf>
    <xf numFmtId="3" fontId="60" fillId="0" borderId="11" xfId="4" applyNumberFormat="1" applyFont="1" applyBorder="1"/>
    <xf numFmtId="0" fontId="60" fillId="0" borderId="22" xfId="0" applyFont="1" applyBorder="1"/>
    <xf numFmtId="0" fontId="60" fillId="0" borderId="5" xfId="0" applyFont="1" applyBorder="1"/>
    <xf numFmtId="1" fontId="46" fillId="0" borderId="21" xfId="4" applyNumberFormat="1" applyFont="1" applyBorder="1" applyAlignment="1">
      <alignment horizontal="center" vertical="center" wrapText="1"/>
    </xf>
    <xf numFmtId="1" fontId="46" fillId="0" borderId="55" xfId="4" applyNumberFormat="1" applyFont="1" applyBorder="1" applyAlignment="1">
      <alignment horizontal="center" vertical="center" wrapText="1"/>
    </xf>
    <xf numFmtId="1" fontId="46" fillId="0" borderId="59" xfId="4" applyNumberFormat="1" applyFont="1" applyBorder="1" applyAlignment="1">
      <alignment horizontal="center" vertical="center" wrapText="1"/>
    </xf>
    <xf numFmtId="0" fontId="47" fillId="0" borderId="0" xfId="0" applyFont="1"/>
    <xf numFmtId="0" fontId="47" fillId="0" borderId="0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8" fontId="51" fillId="0" borderId="10" xfId="1" applyNumberFormat="1" applyFont="1" applyFill="1" applyBorder="1" applyAlignment="1" applyProtection="1">
      <alignment horizontal="right" vertical="center" wrapText="1" shrinkToFit="1"/>
    </xf>
    <xf numFmtId="168" fontId="51" fillId="0" borderId="12" xfId="1" applyNumberFormat="1" applyFont="1" applyFill="1" applyBorder="1" applyAlignment="1" applyProtection="1">
      <alignment horizontal="right" vertical="center" wrapText="1" shrinkToFit="1"/>
    </xf>
    <xf numFmtId="0" fontId="63" fillId="0" borderId="0" xfId="0" applyFont="1" applyBorder="1" applyAlignment="1">
      <alignment horizontal="right"/>
    </xf>
    <xf numFmtId="49" fontId="49" fillId="5" borderId="9" xfId="0" applyNumberFormat="1" applyFont="1" applyFill="1" applyBorder="1" applyAlignment="1" applyProtection="1">
      <alignment vertical="center" wrapText="1" shrinkToFit="1"/>
    </xf>
    <xf numFmtId="168" fontId="49" fillId="5" borderId="13" xfId="1" applyNumberFormat="1" applyFont="1" applyFill="1" applyBorder="1" applyAlignment="1" applyProtection="1">
      <alignment horizontal="right" vertical="center" wrapText="1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49" fontId="18" fillId="5" borderId="47" xfId="0" applyNumberFormat="1" applyFont="1" applyFill="1" applyBorder="1" applyAlignment="1" applyProtection="1">
      <alignment horizontal="center" vertical="center" wrapText="1" shrinkToFit="1"/>
    </xf>
    <xf numFmtId="0" fontId="18" fillId="5" borderId="18" xfId="0" applyFont="1" applyFill="1" applyBorder="1" applyAlignment="1">
      <alignment horizontal="center" vertical="center"/>
    </xf>
    <xf numFmtId="49" fontId="18" fillId="5" borderId="47" xfId="0" applyNumberFormat="1" applyFont="1" applyFill="1" applyBorder="1" applyAlignment="1" applyProtection="1">
      <alignment vertical="center" wrapText="1" shrinkToFit="1"/>
    </xf>
    <xf numFmtId="0" fontId="57" fillId="0" borderId="0" xfId="0" applyFont="1" applyAlignment="1">
      <alignment horizontal="center"/>
    </xf>
    <xf numFmtId="0" fontId="0" fillId="0" borderId="0" xfId="0" applyFont="1"/>
    <xf numFmtId="0" fontId="63" fillId="0" borderId="0" xfId="0" applyFont="1" applyBorder="1" applyAlignment="1">
      <alignment horizontal="center"/>
    </xf>
    <xf numFmtId="0" fontId="63" fillId="0" borderId="0" xfId="0" applyFont="1" applyAlignment="1">
      <alignment horizontal="right"/>
    </xf>
    <xf numFmtId="0" fontId="29" fillId="0" borderId="5" xfId="0" applyFont="1" applyBorder="1"/>
    <xf numFmtId="0" fontId="64" fillId="0" borderId="5" xfId="0" applyFont="1" applyBorder="1"/>
    <xf numFmtId="0" fontId="26" fillId="0" borderId="0" xfId="0" applyFont="1"/>
    <xf numFmtId="0" fontId="29" fillId="0" borderId="11" xfId="0" applyFont="1" applyBorder="1"/>
    <xf numFmtId="0" fontId="26" fillId="3" borderId="2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9" xfId="0" applyFont="1" applyFill="1" applyBorder="1"/>
    <xf numFmtId="3" fontId="65" fillId="0" borderId="0" xfId="0" applyNumberFormat="1" applyFont="1" applyAlignment="1">
      <alignment horizontal="right"/>
    </xf>
    <xf numFmtId="0" fontId="58" fillId="0" borderId="15" xfId="0" applyFont="1" applyBorder="1" applyAlignment="1">
      <alignment horizontal="justify" wrapText="1"/>
    </xf>
    <xf numFmtId="3" fontId="58" fillId="0" borderId="15" xfId="0" applyNumberFormat="1" applyFont="1" applyFill="1" applyBorder="1"/>
    <xf numFmtId="3" fontId="58" fillId="0" borderId="15" xfId="0" applyNumberFormat="1" applyFont="1" applyBorder="1" applyAlignment="1">
      <alignment horizontal="right" wrapText="1"/>
    </xf>
    <xf numFmtId="0" fontId="58" fillId="0" borderId="16" xfId="0" applyFont="1" applyBorder="1" applyAlignment="1">
      <alignment horizontal="justify" wrapText="1"/>
    </xf>
    <xf numFmtId="3" fontId="58" fillId="0" borderId="16" xfId="0" applyNumberFormat="1" applyFont="1" applyFill="1" applyBorder="1"/>
    <xf numFmtId="3" fontId="58" fillId="0" borderId="16" xfId="0" applyNumberFormat="1" applyFont="1" applyBorder="1" applyAlignment="1">
      <alignment horizontal="right" wrapText="1"/>
    </xf>
    <xf numFmtId="3" fontId="58" fillId="2" borderId="16" xfId="0" applyNumberFormat="1" applyFont="1" applyFill="1" applyBorder="1" applyAlignment="1">
      <alignment horizontal="right" wrapText="1"/>
    </xf>
    <xf numFmtId="0" fontId="58" fillId="0" borderId="17" xfId="0" applyFont="1" applyBorder="1" applyAlignment="1">
      <alignment horizontal="justify" wrapText="1"/>
    </xf>
    <xf numFmtId="3" fontId="58" fillId="0" borderId="17" xfId="0" applyNumberFormat="1" applyFont="1" applyBorder="1" applyAlignment="1">
      <alignment horizontal="right" wrapText="1"/>
    </xf>
    <xf numFmtId="3" fontId="58" fillId="0" borderId="10" xfId="0" applyNumberFormat="1" applyFont="1" applyFill="1" applyBorder="1" applyAlignment="1">
      <alignment horizontal="right" wrapText="1"/>
    </xf>
    <xf numFmtId="0" fontId="59" fillId="0" borderId="14" xfId="0" applyFont="1" applyBorder="1" applyAlignment="1">
      <alignment horizontal="center" wrapText="1"/>
    </xf>
    <xf numFmtId="3" fontId="59" fillId="0" borderId="14" xfId="0" applyNumberFormat="1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58" fillId="0" borderId="37" xfId="0" applyFont="1" applyBorder="1"/>
    <xf numFmtId="0" fontId="58" fillId="0" borderId="16" xfId="0" applyFont="1" applyBorder="1" applyAlignment="1">
      <alignment horizontal="center" wrapText="1"/>
    </xf>
    <xf numFmtId="3" fontId="58" fillId="0" borderId="16" xfId="4" applyNumberFormat="1" applyFont="1" applyBorder="1"/>
    <xf numFmtId="0" fontId="58" fillId="0" borderId="41" xfId="0" applyFont="1" applyBorder="1"/>
    <xf numFmtId="3" fontId="58" fillId="0" borderId="15" xfId="4" applyNumberFormat="1" applyFont="1" applyBorder="1"/>
    <xf numFmtId="3" fontId="58" fillId="0" borderId="16" xfId="0" applyNumberFormat="1" applyFont="1" applyFill="1" applyBorder="1" applyAlignment="1">
      <alignment horizontal="right" wrapText="1"/>
    </xf>
    <xf numFmtId="0" fontId="66" fillId="6" borderId="18" xfId="0" applyFont="1" applyFill="1" applyBorder="1" applyAlignment="1">
      <alignment horizontal="justify" wrapText="1"/>
    </xf>
    <xf numFmtId="3" fontId="59" fillId="6" borderId="18" xfId="0" applyNumberFormat="1" applyFont="1" applyFill="1" applyBorder="1" applyAlignment="1">
      <alignment horizontal="right" wrapText="1"/>
    </xf>
    <xf numFmtId="0" fontId="66" fillId="4" borderId="18" xfId="0" applyFont="1" applyFill="1" applyBorder="1" applyAlignment="1">
      <alignment wrapText="1"/>
    </xf>
    <xf numFmtId="3" fontId="59" fillId="4" borderId="18" xfId="0" applyNumberFormat="1" applyFont="1" applyFill="1" applyBorder="1" applyAlignment="1">
      <alignment wrapText="1"/>
    </xf>
    <xf numFmtId="0" fontId="67" fillId="0" borderId="0" xfId="0" applyFont="1" applyBorder="1" applyAlignment="1">
      <alignment wrapText="1"/>
    </xf>
    <xf numFmtId="0" fontId="66" fillId="0" borderId="23" xfId="0" applyFont="1" applyBorder="1" applyAlignment="1">
      <alignment wrapText="1"/>
    </xf>
    <xf numFmtId="3" fontId="59" fillId="0" borderId="23" xfId="0" applyNumberFormat="1" applyFont="1" applyBorder="1" applyAlignment="1">
      <alignment wrapText="1"/>
    </xf>
    <xf numFmtId="0" fontId="67" fillId="0" borderId="19" xfId="0" applyFont="1" applyBorder="1" applyAlignment="1">
      <alignment horizontal="center" wrapText="1"/>
    </xf>
    <xf numFmtId="0" fontId="67" fillId="0" borderId="19" xfId="0" applyFont="1" applyBorder="1" applyAlignment="1">
      <alignment horizontal="justify" wrapText="1"/>
    </xf>
    <xf numFmtId="0" fontId="59" fillId="0" borderId="18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3" fontId="58" fillId="0" borderId="20" xfId="0" applyNumberFormat="1" applyFont="1" applyBorder="1" applyAlignment="1">
      <alignment horizontal="right" wrapText="1"/>
    </xf>
    <xf numFmtId="0" fontId="58" fillId="0" borderId="21" xfId="0" applyFont="1" applyBorder="1" applyAlignment="1">
      <alignment horizontal="justify" wrapText="1"/>
    </xf>
    <xf numFmtId="3" fontId="58" fillId="0" borderId="21" xfId="0" applyNumberFormat="1" applyFont="1" applyBorder="1" applyAlignment="1">
      <alignment horizontal="right" wrapText="1"/>
    </xf>
    <xf numFmtId="3" fontId="58" fillId="0" borderId="21" xfId="0" applyNumberFormat="1" applyFont="1" applyBorder="1" applyAlignment="1">
      <alignment horizontal="justify" wrapText="1"/>
    </xf>
    <xf numFmtId="3" fontId="58" fillId="0" borderId="15" xfId="0" applyNumberFormat="1" applyFont="1" applyBorder="1" applyAlignment="1">
      <alignment horizontal="justify" wrapText="1"/>
    </xf>
    <xf numFmtId="0" fontId="58" fillId="0" borderId="16" xfId="0" applyFont="1" applyBorder="1" applyAlignment="1">
      <alignment horizontal="right" wrapText="1"/>
    </xf>
    <xf numFmtId="3" fontId="58" fillId="0" borderId="16" xfId="0" applyNumberFormat="1" applyFont="1" applyBorder="1" applyAlignment="1">
      <alignment horizontal="justify" wrapText="1"/>
    </xf>
    <xf numFmtId="167" fontId="58" fillId="0" borderId="15" xfId="0" applyNumberFormat="1" applyFont="1" applyBorder="1" applyAlignment="1">
      <alignment horizontal="right" wrapText="1"/>
    </xf>
    <xf numFmtId="0" fontId="66" fillId="0" borderId="18" xfId="0" applyFont="1" applyBorder="1" applyAlignment="1">
      <alignment horizontal="center" wrapText="1"/>
    </xf>
    <xf numFmtId="0" fontId="66" fillId="4" borderId="50" xfId="0" applyFont="1" applyFill="1" applyBorder="1" applyAlignment="1">
      <alignment horizontal="justify" wrapText="1"/>
    </xf>
    <xf numFmtId="3" fontId="59" fillId="4" borderId="18" xfId="0" applyNumberFormat="1" applyFont="1" applyFill="1" applyBorder="1" applyAlignment="1">
      <alignment horizontal="right" wrapText="1"/>
    </xf>
    <xf numFmtId="0" fontId="59" fillId="0" borderId="50" xfId="0" applyFont="1" applyBorder="1" applyAlignment="1">
      <alignment horizontal="justify" wrapText="1"/>
    </xf>
    <xf numFmtId="3" fontId="59" fillId="0" borderId="18" xfId="0" applyNumberFormat="1" applyFont="1" applyBorder="1" applyAlignment="1">
      <alignment horizontal="right" wrapText="1"/>
    </xf>
    <xf numFmtId="0" fontId="59" fillId="0" borderId="21" xfId="0" applyFont="1" applyBorder="1" applyAlignment="1">
      <alignment horizontal="center" wrapText="1"/>
    </xf>
    <xf numFmtId="0" fontId="59" fillId="0" borderId="0" xfId="0" applyFont="1" applyBorder="1" applyAlignment="1">
      <alignment horizontal="justify" wrapText="1"/>
    </xf>
    <xf numFmtId="3" fontId="59" fillId="0" borderId="21" xfId="0" applyNumberFormat="1" applyFont="1" applyBorder="1" applyAlignment="1">
      <alignment horizontal="right" wrapText="1"/>
    </xf>
    <xf numFmtId="0" fontId="59" fillId="0" borderId="50" xfId="0" applyFont="1" applyBorder="1"/>
    <xf numFmtId="3" fontId="58" fillId="0" borderId="18" xfId="0" applyNumberFormat="1" applyFont="1" applyBorder="1"/>
    <xf numFmtId="0" fontId="58" fillId="0" borderId="18" xfId="0" applyFont="1" applyBorder="1"/>
    <xf numFmtId="0" fontId="59" fillId="0" borderId="42" xfId="0" applyFont="1" applyBorder="1" applyAlignment="1">
      <alignment horizontal="center" wrapText="1"/>
    </xf>
    <xf numFmtId="0" fontId="59" fillId="0" borderId="19" xfId="0" applyFont="1" applyBorder="1"/>
    <xf numFmtId="3" fontId="59" fillId="0" borderId="42" xfId="0" applyNumberFormat="1" applyFont="1" applyBorder="1"/>
    <xf numFmtId="0" fontId="58" fillId="0" borderId="64" xfId="0" applyFont="1" applyBorder="1" applyAlignment="1">
      <alignment horizontal="justify" wrapText="1"/>
    </xf>
    <xf numFmtId="0" fontId="58" fillId="0" borderId="72" xfId="0" applyFont="1" applyBorder="1" applyAlignment="1">
      <alignment horizontal="justify" wrapText="1"/>
    </xf>
    <xf numFmtId="0" fontId="58" fillId="0" borderId="56" xfId="0" applyFont="1" applyBorder="1" applyAlignment="1">
      <alignment horizontal="justify" wrapText="1"/>
    </xf>
    <xf numFmtId="0" fontId="58" fillId="0" borderId="57" xfId="0" applyFont="1" applyBorder="1" applyAlignment="1">
      <alignment horizontal="justify" wrapText="1"/>
    </xf>
    <xf numFmtId="0" fontId="59" fillId="0" borderId="63" xfId="0" applyFont="1" applyBorder="1" applyAlignment="1">
      <alignment horizontal="center" wrapText="1"/>
    </xf>
    <xf numFmtId="0" fontId="66" fillId="0" borderId="42" xfId="0" applyFont="1" applyBorder="1" applyAlignment="1">
      <alignment horizontal="center" wrapText="1"/>
    </xf>
    <xf numFmtId="0" fontId="58" fillId="0" borderId="14" xfId="0" applyFont="1" applyBorder="1" applyAlignment="1">
      <alignment horizontal="center" wrapText="1"/>
    </xf>
    <xf numFmtId="0" fontId="58" fillId="0" borderId="17" xfId="0" applyFont="1" applyBorder="1" applyAlignment="1">
      <alignment horizontal="center" wrapText="1"/>
    </xf>
    <xf numFmtId="0" fontId="34" fillId="6" borderId="73" xfId="0" applyFont="1" applyFill="1" applyBorder="1" applyAlignment="1">
      <alignment horizontal="center" wrapText="1"/>
    </xf>
    <xf numFmtId="0" fontId="34" fillId="6" borderId="74" xfId="0" applyFont="1" applyFill="1" applyBorder="1" applyAlignment="1">
      <alignment horizontal="center" wrapText="1"/>
    </xf>
    <xf numFmtId="0" fontId="36" fillId="6" borderId="45" xfId="0" applyFont="1" applyFill="1" applyBorder="1" applyAlignment="1">
      <alignment wrapText="1"/>
    </xf>
    <xf numFmtId="0" fontId="34" fillId="4" borderId="33" xfId="0" applyFont="1" applyFill="1" applyBorder="1" applyAlignment="1">
      <alignment horizontal="center" wrapText="1"/>
    </xf>
    <xf numFmtId="0" fontId="34" fillId="4" borderId="34" xfId="0" applyFont="1" applyFill="1" applyBorder="1" applyAlignment="1">
      <alignment horizontal="center" wrapText="1"/>
    </xf>
    <xf numFmtId="0" fontId="34" fillId="4" borderId="12" xfId="0" applyFont="1" applyFill="1" applyBorder="1" applyAlignment="1">
      <alignment horizontal="center" wrapText="1"/>
    </xf>
    <xf numFmtId="3" fontId="42" fillId="0" borderId="49" xfId="0" applyNumberFormat="1" applyFont="1" applyBorder="1"/>
    <xf numFmtId="0" fontId="9" fillId="0" borderId="46" xfId="0" applyFont="1" applyBorder="1"/>
    <xf numFmtId="3" fontId="61" fillId="0" borderId="37" xfId="0" applyNumberFormat="1" applyFont="1" applyFill="1" applyBorder="1"/>
    <xf numFmtId="3" fontId="61" fillId="2" borderId="5" xfId="0" applyNumberFormat="1" applyFont="1" applyFill="1" applyBorder="1" applyAlignment="1">
      <alignment horizontal="right" wrapText="1"/>
    </xf>
    <xf numFmtId="3" fontId="61" fillId="2" borderId="1" xfId="0" applyNumberFormat="1" applyFont="1" applyFill="1" applyBorder="1" applyAlignment="1">
      <alignment horizontal="right" wrapText="1"/>
    </xf>
    <xf numFmtId="3" fontId="61" fillId="2" borderId="10" xfId="0" applyNumberFormat="1" applyFont="1" applyFill="1" applyBorder="1" applyAlignment="1">
      <alignment horizontal="right" wrapText="1"/>
    </xf>
    <xf numFmtId="3" fontId="61" fillId="0" borderId="37" xfId="0" applyNumberFormat="1" applyFont="1" applyBorder="1"/>
    <xf numFmtId="3" fontId="61" fillId="0" borderId="49" xfId="0" applyNumberFormat="1" applyFont="1" applyBorder="1"/>
    <xf numFmtId="3" fontId="46" fillId="2" borderId="11" xfId="0" applyNumberFormat="1" applyFont="1" applyFill="1" applyBorder="1" applyAlignment="1">
      <alignment horizontal="right" wrapText="1"/>
    </xf>
    <xf numFmtId="3" fontId="46" fillId="2" borderId="34" xfId="0" applyNumberFormat="1" applyFont="1" applyFill="1" applyBorder="1" applyAlignment="1">
      <alignment horizontal="right" wrapText="1"/>
    </xf>
    <xf numFmtId="3" fontId="61" fillId="2" borderId="34" xfId="0" applyNumberFormat="1" applyFont="1" applyFill="1" applyBorder="1" applyAlignment="1">
      <alignment horizontal="right" wrapText="1"/>
    </xf>
    <xf numFmtId="3" fontId="61" fillId="2" borderId="12" xfId="0" applyNumberFormat="1" applyFont="1" applyFill="1" applyBorder="1" applyAlignment="1">
      <alignment horizontal="right" wrapText="1"/>
    </xf>
    <xf numFmtId="3" fontId="46" fillId="2" borderId="46" xfId="0" applyNumberFormat="1" applyFont="1" applyFill="1" applyBorder="1" applyAlignment="1">
      <alignment horizontal="center" wrapText="1"/>
    </xf>
    <xf numFmtId="3" fontId="69" fillId="2" borderId="75" xfId="0" applyNumberFormat="1" applyFont="1" applyFill="1" applyBorder="1" applyAlignment="1">
      <alignment wrapText="1"/>
    </xf>
    <xf numFmtId="3" fontId="69" fillId="2" borderId="59" xfId="0" applyNumberFormat="1" applyFont="1" applyFill="1" applyBorder="1" applyAlignment="1">
      <alignment wrapText="1"/>
    </xf>
    <xf numFmtId="3" fontId="70" fillId="2" borderId="24" xfId="0" applyNumberFormat="1" applyFont="1" applyFill="1" applyBorder="1" applyAlignment="1">
      <alignment horizontal="right" wrapText="1"/>
    </xf>
    <xf numFmtId="3" fontId="70" fillId="2" borderId="28" xfId="0" applyNumberFormat="1" applyFont="1" applyFill="1" applyBorder="1" applyAlignment="1">
      <alignment horizontal="right" wrapText="1"/>
    </xf>
    <xf numFmtId="3" fontId="70" fillId="2" borderId="1" xfId="0" applyNumberFormat="1" applyFont="1" applyFill="1" applyBorder="1" applyAlignment="1">
      <alignment wrapText="1"/>
    </xf>
    <xf numFmtId="3" fontId="70" fillId="2" borderId="10" xfId="0" applyNumberFormat="1" applyFont="1" applyFill="1" applyBorder="1" applyAlignment="1">
      <alignment wrapText="1"/>
    </xf>
    <xf numFmtId="3" fontId="70" fillId="2" borderId="1" xfId="0" applyNumberFormat="1" applyFont="1" applyFill="1" applyBorder="1" applyAlignment="1">
      <alignment horizontal="right" wrapText="1"/>
    </xf>
    <xf numFmtId="3" fontId="70" fillId="2" borderId="10" xfId="0" applyNumberFormat="1" applyFont="1" applyFill="1" applyBorder="1" applyAlignment="1">
      <alignment horizontal="right" wrapText="1"/>
    </xf>
    <xf numFmtId="3" fontId="72" fillId="2" borderId="1" xfId="0" applyNumberFormat="1" applyFont="1" applyFill="1" applyBorder="1" applyAlignment="1">
      <alignment horizontal="right" wrapText="1"/>
    </xf>
    <xf numFmtId="3" fontId="72" fillId="2" borderId="10" xfId="0" applyNumberFormat="1" applyFont="1" applyFill="1" applyBorder="1" applyAlignment="1">
      <alignment horizontal="right" wrapText="1"/>
    </xf>
    <xf numFmtId="3" fontId="73" fillId="2" borderId="1" xfId="0" applyNumberFormat="1" applyFont="1" applyFill="1" applyBorder="1" applyAlignment="1">
      <alignment horizontal="right" wrapText="1"/>
    </xf>
    <xf numFmtId="3" fontId="73" fillId="2" borderId="10" xfId="0" applyNumberFormat="1" applyFont="1" applyFill="1" applyBorder="1" applyAlignment="1">
      <alignment horizontal="right" wrapText="1"/>
    </xf>
    <xf numFmtId="3" fontId="72" fillId="2" borderId="75" xfId="0" applyNumberFormat="1" applyFont="1" applyFill="1" applyBorder="1" applyAlignment="1">
      <alignment horizontal="right" wrapText="1"/>
    </xf>
    <xf numFmtId="3" fontId="72" fillId="2" borderId="59" xfId="0" applyNumberFormat="1" applyFont="1" applyFill="1" applyBorder="1" applyAlignment="1">
      <alignment horizontal="right" wrapText="1"/>
    </xf>
    <xf numFmtId="3" fontId="71" fillId="0" borderId="1" xfId="0" applyNumberFormat="1" applyFont="1" applyBorder="1" applyAlignment="1"/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 wrapText="1"/>
    </xf>
    <xf numFmtId="0" fontId="29" fillId="2" borderId="56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6" fillId="0" borderId="5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6" fillId="2" borderId="10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29" fillId="0" borderId="25" xfId="0" applyFont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60" fillId="0" borderId="11" xfId="0" applyFont="1" applyBorder="1"/>
    <xf numFmtId="0" fontId="43" fillId="0" borderId="71" xfId="0" applyFont="1" applyFill="1" applyBorder="1"/>
    <xf numFmtId="3" fontId="60" fillId="0" borderId="22" xfId="4" applyNumberFormat="1" applyFont="1" applyBorder="1"/>
    <xf numFmtId="3" fontId="43" fillId="0" borderId="69" xfId="0" applyNumberFormat="1" applyFont="1" applyBorder="1"/>
    <xf numFmtId="0" fontId="76" fillId="0" borderId="0" xfId="0" applyFont="1"/>
    <xf numFmtId="0" fontId="77" fillId="0" borderId="0" xfId="0" applyFont="1"/>
    <xf numFmtId="0" fontId="0" fillId="0" borderId="0" xfId="0" applyFill="1"/>
    <xf numFmtId="0" fontId="62" fillId="0" borderId="0" xfId="0" applyFont="1"/>
    <xf numFmtId="49" fontId="0" fillId="0" borderId="0" xfId="0" applyNumberFormat="1"/>
    <xf numFmtId="0" fontId="62" fillId="0" borderId="0" xfId="0" applyFont="1" applyAlignment="1">
      <alignment horizontal="right"/>
    </xf>
    <xf numFmtId="169" fontId="44" fillId="0" borderId="18" xfId="0" applyNumberFormat="1" applyFont="1" applyBorder="1" applyAlignment="1">
      <alignment horizontal="right"/>
    </xf>
    <xf numFmtId="169" fontId="44" fillId="0" borderId="52" xfId="0" applyNumberFormat="1" applyFont="1" applyBorder="1" applyAlignment="1">
      <alignment horizontal="right"/>
    </xf>
    <xf numFmtId="169" fontId="43" fillId="0" borderId="15" xfId="4" applyNumberFormat="1" applyFont="1" applyBorder="1" applyAlignment="1">
      <alignment horizontal="right"/>
    </xf>
    <xf numFmtId="169" fontId="43" fillId="0" borderId="30" xfId="4" applyNumberFormat="1" applyFont="1" applyBorder="1" applyAlignment="1">
      <alignment horizontal="right"/>
    </xf>
    <xf numFmtId="169" fontId="43" fillId="0" borderId="28" xfId="4" applyNumberFormat="1" applyFont="1" applyBorder="1" applyAlignment="1">
      <alignment horizontal="right"/>
    </xf>
    <xf numFmtId="169" fontId="43" fillId="0" borderId="29" xfId="4" applyNumberFormat="1" applyFont="1" applyBorder="1" applyAlignment="1">
      <alignment horizontal="right"/>
    </xf>
    <xf numFmtId="169" fontId="43" fillId="0" borderId="10" xfId="4" applyNumberFormat="1" applyFont="1" applyBorder="1" applyAlignment="1">
      <alignment horizontal="right"/>
    </xf>
    <xf numFmtId="169" fontId="43" fillId="0" borderId="29" xfId="4" applyNumberFormat="1" applyFont="1" applyFill="1" applyBorder="1" applyAlignment="1">
      <alignment horizontal="right"/>
    </xf>
    <xf numFmtId="169" fontId="44" fillId="5" borderId="53" xfId="0" applyNumberFormat="1" applyFont="1" applyFill="1" applyBorder="1" applyAlignment="1">
      <alignment horizontal="right"/>
    </xf>
    <xf numFmtId="169" fontId="43" fillId="0" borderId="56" xfId="0" applyNumberFormat="1" applyFont="1" applyBorder="1" applyAlignment="1">
      <alignment horizontal="right"/>
    </xf>
    <xf numFmtId="169" fontId="43" fillId="0" borderId="55" xfId="0" applyNumberFormat="1" applyFont="1" applyBorder="1" applyAlignment="1">
      <alignment horizontal="right"/>
    </xf>
    <xf numFmtId="169" fontId="38" fillId="0" borderId="58" xfId="0" applyNumberFormat="1" applyFont="1" applyBorder="1" applyAlignment="1">
      <alignment horizontal="right"/>
    </xf>
    <xf numFmtId="169" fontId="44" fillId="6" borderId="53" xfId="0" applyNumberFormat="1" applyFont="1" applyFill="1" applyBorder="1" applyAlignment="1">
      <alignment horizontal="right"/>
    </xf>
    <xf numFmtId="169" fontId="44" fillId="6" borderId="52" xfId="0" applyNumberFormat="1" applyFont="1" applyFill="1" applyBorder="1" applyAlignment="1">
      <alignment horizontal="right"/>
    </xf>
    <xf numFmtId="169" fontId="44" fillId="6" borderId="50" xfId="0" applyNumberFormat="1" applyFont="1" applyFill="1" applyBorder="1" applyAlignment="1">
      <alignment horizontal="right"/>
    </xf>
    <xf numFmtId="169" fontId="47" fillId="0" borderId="16" xfId="0" applyNumberFormat="1" applyFont="1" applyBorder="1" applyAlignment="1">
      <alignment horizontal="right"/>
    </xf>
    <xf numFmtId="169" fontId="47" fillId="0" borderId="83" xfId="0" applyNumberFormat="1" applyFont="1" applyBorder="1" applyAlignment="1">
      <alignment horizontal="right"/>
    </xf>
    <xf numFmtId="169" fontId="47" fillId="0" borderId="90" xfId="0" applyNumberFormat="1" applyFont="1" applyBorder="1" applyAlignment="1">
      <alignment horizontal="right"/>
    </xf>
    <xf numFmtId="169" fontId="47" fillId="0" borderId="91" xfId="0" applyNumberFormat="1" applyFont="1" applyBorder="1" applyAlignment="1">
      <alignment horizontal="right"/>
    </xf>
    <xf numFmtId="169" fontId="47" fillId="0" borderId="30" xfId="4" applyNumberFormat="1" applyFont="1" applyBorder="1" applyAlignment="1">
      <alignment horizontal="right"/>
    </xf>
    <xf numFmtId="169" fontId="47" fillId="0" borderId="28" xfId="4" applyNumberFormat="1" applyFont="1" applyBorder="1" applyAlignment="1">
      <alignment horizontal="right"/>
    </xf>
    <xf numFmtId="169" fontId="47" fillId="0" borderId="15" xfId="0" applyNumberFormat="1" applyFont="1" applyBorder="1" applyAlignment="1">
      <alignment horizontal="right"/>
    </xf>
    <xf numFmtId="169" fontId="47" fillId="0" borderId="29" xfId="4" applyNumberFormat="1" applyFont="1" applyBorder="1" applyAlignment="1">
      <alignment horizontal="right"/>
    </xf>
    <xf numFmtId="169" fontId="47" fillId="0" borderId="10" xfId="4" applyNumberFormat="1" applyFont="1" applyBorder="1" applyAlignment="1">
      <alignment horizontal="right"/>
    </xf>
    <xf numFmtId="169" fontId="47" fillId="0" borderId="33" xfId="4" applyNumberFormat="1" applyFont="1" applyFill="1" applyBorder="1" applyAlignment="1">
      <alignment horizontal="right"/>
    </xf>
    <xf numFmtId="169" fontId="47" fillId="0" borderId="12" xfId="4" applyNumberFormat="1" applyFont="1" applyBorder="1" applyAlignment="1">
      <alignment horizontal="right"/>
    </xf>
    <xf numFmtId="3" fontId="60" fillId="0" borderId="87" xfId="0" applyNumberFormat="1" applyFont="1" applyBorder="1" applyAlignment="1"/>
    <xf numFmtId="0" fontId="45" fillId="0" borderId="0" xfId="0" applyFont="1" applyBorder="1" applyAlignment="1">
      <alignment horizontal="center"/>
    </xf>
    <xf numFmtId="0" fontId="47" fillId="0" borderId="0" xfId="0" applyFont="1" applyBorder="1" applyAlignment="1">
      <alignment horizontal="right"/>
    </xf>
    <xf numFmtId="0" fontId="45" fillId="0" borderId="0" xfId="0" applyFont="1" applyBorder="1" applyAlignment="1">
      <alignment horizontal="center" vertical="top" wrapText="1"/>
    </xf>
    <xf numFmtId="0" fontId="39" fillId="0" borderId="0" xfId="3" applyFont="1" applyAlignment="1">
      <alignment horizontal="center" vertical="center" wrapText="1"/>
    </xf>
    <xf numFmtId="169" fontId="47" fillId="0" borderId="83" xfId="0" applyNumberFormat="1" applyFont="1" applyFill="1" applyBorder="1"/>
    <xf numFmtId="169" fontId="47" fillId="0" borderId="40" xfId="0" applyNumberFormat="1" applyFont="1" applyFill="1" applyBorder="1"/>
    <xf numFmtId="169" fontId="38" fillId="0" borderId="4" xfId="1" applyNumberFormat="1" applyFont="1" applyBorder="1"/>
    <xf numFmtId="169" fontId="47" fillId="0" borderId="15" xfId="0" applyNumberFormat="1" applyFont="1" applyFill="1" applyBorder="1"/>
    <xf numFmtId="169" fontId="47" fillId="0" borderId="29" xfId="0" applyNumberFormat="1" applyFont="1" applyFill="1" applyBorder="1"/>
    <xf numFmtId="169" fontId="38" fillId="0" borderId="10" xfId="1" applyNumberFormat="1" applyFont="1" applyBorder="1"/>
    <xf numFmtId="169" fontId="47" fillId="0" borderId="16" xfId="0" applyNumberFormat="1" applyFont="1" applyFill="1" applyBorder="1"/>
    <xf numFmtId="169" fontId="38" fillId="0" borderId="10" xfId="1" applyNumberFormat="1" applyFont="1" applyFill="1" applyBorder="1"/>
    <xf numFmtId="169" fontId="47" fillId="0" borderId="29" xfId="1" applyNumberFormat="1" applyFont="1" applyBorder="1" applyAlignment="1"/>
    <xf numFmtId="169" fontId="47" fillId="0" borderId="10" xfId="1" applyNumberFormat="1" applyFont="1" applyBorder="1"/>
    <xf numFmtId="169" fontId="47" fillId="0" borderId="10" xfId="1" applyNumberFormat="1" applyFont="1" applyFill="1" applyBorder="1"/>
    <xf numFmtId="169" fontId="53" fillId="0" borderId="29" xfId="1" applyNumberFormat="1" applyFont="1" applyBorder="1" applyAlignment="1"/>
    <xf numFmtId="169" fontId="53" fillId="0" borderId="29" xfId="1" applyNumberFormat="1" applyFont="1" applyBorder="1"/>
    <xf numFmtId="169" fontId="45" fillId="0" borderId="18" xfId="0" applyNumberFormat="1" applyFont="1" applyBorder="1"/>
    <xf numFmtId="169" fontId="41" fillId="0" borderId="52" xfId="1" applyNumberFormat="1" applyFont="1" applyBorder="1"/>
    <xf numFmtId="169" fontId="41" fillId="0" borderId="13" xfId="1" applyNumberFormat="1" applyFont="1" applyBorder="1"/>
    <xf numFmtId="169" fontId="47" fillId="0" borderId="15" xfId="0" applyNumberFormat="1" applyFont="1" applyBorder="1"/>
    <xf numFmtId="169" fontId="41" fillId="0" borderId="90" xfId="1" applyNumberFormat="1" applyFont="1" applyBorder="1"/>
    <xf numFmtId="169" fontId="38" fillId="0" borderId="85" xfId="1" applyNumberFormat="1" applyFont="1" applyBorder="1"/>
    <xf numFmtId="169" fontId="38" fillId="0" borderId="30" xfId="1" applyNumberFormat="1" applyFont="1" applyBorder="1"/>
    <xf numFmtId="169" fontId="38" fillId="0" borderId="28" xfId="1" applyNumberFormat="1" applyFont="1" applyBorder="1"/>
    <xf numFmtId="169" fontId="38" fillId="0" borderId="29" xfId="1" applyNumberFormat="1" applyFont="1" applyBorder="1"/>
    <xf numFmtId="169" fontId="47" fillId="0" borderId="21" xfId="0" applyNumberFormat="1" applyFont="1" applyBorder="1"/>
    <xf numFmtId="169" fontId="38" fillId="0" borderId="33" xfId="1" applyNumberFormat="1" applyFont="1" applyBorder="1"/>
    <xf numFmtId="169" fontId="38" fillId="0" borderId="12" xfId="1" applyNumberFormat="1" applyFont="1" applyBorder="1"/>
    <xf numFmtId="169" fontId="38" fillId="0" borderId="96" xfId="1" applyNumberFormat="1" applyFont="1" applyBorder="1"/>
    <xf numFmtId="169" fontId="38" fillId="0" borderId="88" xfId="1" applyNumberFormat="1" applyFont="1" applyBorder="1"/>
    <xf numFmtId="169" fontId="41" fillId="4" borderId="48" xfId="1" applyNumberFormat="1" applyFont="1" applyFill="1" applyBorder="1"/>
    <xf numFmtId="169" fontId="41" fillId="4" borderId="51" xfId="1" applyNumberFormat="1" applyFont="1" applyFill="1" applyBorder="1"/>
    <xf numFmtId="0" fontId="47" fillId="0" borderId="22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 wrapText="1"/>
    </xf>
    <xf numFmtId="0" fontId="47" fillId="0" borderId="32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3" fontId="47" fillId="0" borderId="41" xfId="0" applyNumberFormat="1" applyFont="1" applyBorder="1" applyAlignment="1">
      <alignment horizontal="right" vertical="center" wrapText="1"/>
    </xf>
    <xf numFmtId="3" fontId="47" fillId="0" borderId="37" xfId="0" applyNumberFormat="1" applyFont="1" applyBorder="1" applyAlignment="1">
      <alignment horizontal="right" vertical="center"/>
    </xf>
    <xf numFmtId="3" fontId="47" fillId="0" borderId="37" xfId="0" applyNumberFormat="1" applyFont="1" applyBorder="1" applyAlignment="1">
      <alignment horizontal="right" vertical="center" wrapText="1"/>
    </xf>
    <xf numFmtId="3" fontId="47" fillId="0" borderId="37" xfId="0" applyNumberFormat="1" applyFont="1" applyFill="1" applyBorder="1" applyAlignment="1">
      <alignment horizontal="right" vertical="center" wrapText="1"/>
    </xf>
    <xf numFmtId="0" fontId="47" fillId="0" borderId="37" xfId="0" applyFont="1" applyBorder="1" applyAlignment="1">
      <alignment horizontal="right" vertical="center"/>
    </xf>
    <xf numFmtId="0" fontId="47" fillId="0" borderId="49" xfId="0" applyFont="1" applyBorder="1" applyAlignment="1">
      <alignment horizontal="right" vertical="center"/>
    </xf>
    <xf numFmtId="167" fontId="45" fillId="0" borderId="47" xfId="0" applyNumberFormat="1" applyFont="1" applyBorder="1" applyAlignment="1">
      <alignment horizontal="right" vertical="center" wrapText="1"/>
    </xf>
    <xf numFmtId="49" fontId="47" fillId="0" borderId="69" xfId="0" applyNumberFormat="1" applyFont="1" applyBorder="1" applyAlignment="1">
      <alignment horizontal="center" vertical="center" wrapText="1"/>
    </xf>
    <xf numFmtId="49" fontId="47" fillId="0" borderId="70" xfId="0" applyNumberFormat="1" applyFont="1" applyBorder="1" applyAlignment="1">
      <alignment horizontal="center" vertical="center" wrapText="1"/>
    </xf>
    <xf numFmtId="49" fontId="47" fillId="0" borderId="71" xfId="0" applyNumberFormat="1" applyFont="1" applyBorder="1" applyAlignment="1">
      <alignment horizontal="center" vertical="center" wrapText="1"/>
    </xf>
    <xf numFmtId="49" fontId="47" fillId="0" borderId="0" xfId="0" applyNumberFormat="1" applyFont="1" applyBorder="1" applyAlignment="1">
      <alignment horizontal="center" vertical="center" wrapText="1"/>
    </xf>
    <xf numFmtId="0" fontId="47" fillId="0" borderId="87" xfId="0" applyFont="1" applyBorder="1" applyAlignment="1">
      <alignment horizontal="center" vertical="center" wrapText="1"/>
    </xf>
    <xf numFmtId="49" fontId="47" fillId="0" borderId="84" xfId="0" applyNumberFormat="1" applyFont="1" applyBorder="1" applyAlignment="1">
      <alignment horizontal="center" vertical="center" wrapText="1"/>
    </xf>
    <xf numFmtId="0" fontId="47" fillId="0" borderId="91" xfId="0" applyFont="1" applyBorder="1" applyAlignment="1">
      <alignment horizontal="left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7" fillId="0" borderId="18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3" borderId="25" xfId="0" applyFont="1" applyFill="1" applyBorder="1" applyAlignment="1">
      <alignment horizontal="center" vertical="center" wrapText="1"/>
    </xf>
    <xf numFmtId="0" fontId="46" fillId="3" borderId="26" xfId="0" applyFont="1" applyFill="1" applyBorder="1" applyAlignment="1">
      <alignment horizontal="center" vertical="center" wrapText="1"/>
    </xf>
    <xf numFmtId="0" fontId="46" fillId="3" borderId="27" xfId="0" applyFont="1" applyFill="1" applyBorder="1" applyAlignment="1">
      <alignment horizontal="center" vertical="center" wrapText="1"/>
    </xf>
    <xf numFmtId="0" fontId="46" fillId="3" borderId="26" xfId="0" applyFont="1" applyFill="1" applyBorder="1" applyAlignment="1">
      <alignment horizontal="center" vertical="center" textRotation="90" wrapText="1"/>
    </xf>
    <xf numFmtId="0" fontId="46" fillId="3" borderId="27" xfId="0" applyFont="1" applyFill="1" applyBorder="1" applyAlignment="1">
      <alignment horizontal="center" vertical="center" textRotation="90" wrapText="1"/>
    </xf>
    <xf numFmtId="0" fontId="46" fillId="3" borderId="33" xfId="0" applyFont="1" applyFill="1" applyBorder="1" applyAlignment="1">
      <alignment horizontal="center" vertical="center" textRotation="90" wrapText="1"/>
    </xf>
    <xf numFmtId="0" fontId="46" fillId="3" borderId="34" xfId="0" applyFont="1" applyFill="1" applyBorder="1" applyAlignment="1">
      <alignment horizontal="center" vertical="center" textRotation="90" wrapText="1"/>
    </xf>
    <xf numFmtId="0" fontId="46" fillId="3" borderId="12" xfId="0" applyFont="1" applyFill="1" applyBorder="1" applyAlignment="1">
      <alignment horizontal="center" vertical="center" textRotation="90" wrapText="1"/>
    </xf>
    <xf numFmtId="0" fontId="46" fillId="3" borderId="11" xfId="0" applyFont="1" applyFill="1" applyBorder="1" applyAlignment="1">
      <alignment horizontal="center" vertical="center" textRotation="90" wrapText="1"/>
    </xf>
    <xf numFmtId="167" fontId="45" fillId="0" borderId="89" xfId="0" applyNumberFormat="1" applyFont="1" applyBorder="1" applyAlignment="1">
      <alignment horizontal="right" vertical="center" wrapText="1"/>
    </xf>
    <xf numFmtId="0" fontId="56" fillId="0" borderId="0" xfId="0" applyFont="1"/>
    <xf numFmtId="3" fontId="56" fillId="0" borderId="0" xfId="0" applyNumberFormat="1" applyFont="1"/>
    <xf numFmtId="169" fontId="47" fillId="0" borderId="31" xfId="0" applyNumberFormat="1" applyFont="1" applyBorder="1" applyAlignment="1">
      <alignment horizontal="right" vertical="center" wrapText="1"/>
    </xf>
    <xf numFmtId="169" fontId="47" fillId="0" borderId="32" xfId="0" applyNumberFormat="1" applyFont="1" applyBorder="1" applyAlignment="1">
      <alignment horizontal="right" vertical="center"/>
    </xf>
    <xf numFmtId="169" fontId="47" fillId="0" borderId="32" xfId="0" applyNumberFormat="1" applyFont="1" applyBorder="1" applyAlignment="1">
      <alignment horizontal="right" vertical="center" wrapText="1"/>
    </xf>
    <xf numFmtId="169" fontId="47" fillId="0" borderId="35" xfId="0" applyNumberFormat="1" applyFont="1" applyBorder="1" applyAlignment="1">
      <alignment horizontal="right" vertical="center"/>
    </xf>
    <xf numFmtId="49" fontId="2" fillId="0" borderId="0" xfId="0" applyNumberFormat="1" applyFont="1"/>
    <xf numFmtId="49" fontId="20" fillId="0" borderId="11" xfId="0" applyNumberFormat="1" applyFont="1" applyFill="1" applyBorder="1" applyAlignment="1" applyProtection="1">
      <alignment vertical="center" wrapText="1" shrinkToFit="1"/>
    </xf>
    <xf numFmtId="49" fontId="13" fillId="0" borderId="76" xfId="0" applyNumberFormat="1" applyFont="1" applyBorder="1"/>
    <xf numFmtId="49" fontId="0" fillId="0" borderId="21" xfId="0" applyNumberFormat="1" applyBorder="1"/>
    <xf numFmtId="49" fontId="0" fillId="0" borderId="42" xfId="0" applyNumberFormat="1" applyBorder="1"/>
    <xf numFmtId="49" fontId="2" fillId="0" borderId="76" xfId="0" applyNumberFormat="1" applyFont="1" applyBorder="1"/>
    <xf numFmtId="49" fontId="0" fillId="0" borderId="21" xfId="0" applyNumberFormat="1" applyFont="1" applyBorder="1"/>
    <xf numFmtId="49" fontId="0" fillId="0" borderId="42" xfId="0" applyNumberFormat="1" applyFont="1" applyBorder="1"/>
    <xf numFmtId="49" fontId="51" fillId="0" borderId="82" xfId="0" applyNumberFormat="1" applyFont="1" applyFill="1" applyBorder="1" applyAlignment="1" applyProtection="1">
      <alignment vertical="center" wrapText="1" shrinkToFit="1"/>
    </xf>
    <xf numFmtId="49" fontId="49" fillId="0" borderId="87" xfId="0" applyNumberFormat="1" applyFont="1" applyFill="1" applyBorder="1" applyAlignment="1" applyProtection="1">
      <alignment vertical="center" wrapText="1" shrinkToFit="1"/>
    </xf>
    <xf numFmtId="49" fontId="49" fillId="5" borderId="77" xfId="0" applyNumberFormat="1" applyFont="1" applyFill="1" applyBorder="1" applyAlignment="1" applyProtection="1">
      <alignment vertical="center" wrapText="1" shrinkToFit="1"/>
    </xf>
    <xf numFmtId="49" fontId="13" fillId="0" borderId="21" xfId="0" applyNumberFormat="1" applyFont="1" applyBorder="1"/>
    <xf numFmtId="49" fontId="0" fillId="0" borderId="0" xfId="0" applyNumberFormat="1" applyBorder="1"/>
    <xf numFmtId="49" fontId="49" fillId="0" borderId="77" xfId="0" applyNumberFormat="1" applyFont="1" applyFill="1" applyBorder="1" applyAlignment="1" applyProtection="1">
      <alignment vertical="center" wrapText="1" shrinkToFit="1"/>
    </xf>
    <xf numFmtId="49" fontId="49" fillId="0" borderId="82" xfId="0" applyNumberFormat="1" applyFont="1" applyFill="1" applyBorder="1" applyAlignment="1" applyProtection="1">
      <alignment vertical="center" wrapText="1" shrinkToFit="1"/>
    </xf>
    <xf numFmtId="168" fontId="0" fillId="0" borderId="0" xfId="0" applyNumberFormat="1"/>
    <xf numFmtId="49" fontId="20" fillId="0" borderId="82" xfId="0" applyNumberFormat="1" applyFont="1" applyFill="1" applyBorder="1" applyAlignment="1" applyProtection="1">
      <alignment vertical="center" wrapText="1" shrinkToFit="1"/>
    </xf>
    <xf numFmtId="169" fontId="51" fillId="0" borderId="10" xfId="1" applyNumberFormat="1" applyFont="1" applyFill="1" applyBorder="1" applyAlignment="1" applyProtection="1">
      <alignment horizontal="right" vertical="center" wrapText="1" shrinkToFit="1"/>
    </xf>
    <xf numFmtId="169" fontId="51" fillId="0" borderId="59" xfId="1" applyNumberFormat="1" applyFont="1" applyFill="1" applyBorder="1" applyAlignment="1" applyProtection="1">
      <alignment horizontal="right" vertical="center" wrapText="1" shrinkToFit="1"/>
    </xf>
    <xf numFmtId="169" fontId="49" fillId="5" borderId="13" xfId="1" applyNumberFormat="1" applyFont="1" applyFill="1" applyBorder="1" applyAlignment="1" applyProtection="1">
      <alignment horizontal="right" vertical="center" wrapText="1" shrinkToFit="1"/>
    </xf>
    <xf numFmtId="169" fontId="51" fillId="0" borderId="85" xfId="1" applyNumberFormat="1" applyFont="1" applyFill="1" applyBorder="1" applyAlignment="1" applyProtection="1">
      <alignment horizontal="right" vertical="center" wrapText="1" shrinkToFit="1"/>
    </xf>
    <xf numFmtId="169" fontId="51" fillId="0" borderId="12" xfId="1" applyNumberFormat="1" applyFont="1" applyFill="1" applyBorder="1" applyAlignment="1" applyProtection="1">
      <alignment horizontal="right" vertical="center" wrapText="1" shrinkToFit="1"/>
    </xf>
    <xf numFmtId="169" fontId="49" fillId="5" borderId="88" xfId="1" applyNumberFormat="1" applyFont="1" applyFill="1" applyBorder="1" applyAlignment="1" applyProtection="1">
      <alignment horizontal="right" vertical="center" wrapText="1" shrinkToFit="1"/>
    </xf>
    <xf numFmtId="169" fontId="49" fillId="0" borderId="59" xfId="1" applyNumberFormat="1" applyFont="1" applyFill="1" applyBorder="1" applyAlignment="1" applyProtection="1">
      <alignment horizontal="right" vertical="center" wrapText="1" shrinkToFit="1"/>
    </xf>
    <xf numFmtId="169" fontId="20" fillId="0" borderId="12" xfId="1" applyNumberFormat="1" applyFont="1" applyFill="1" applyBorder="1" applyAlignment="1" applyProtection="1">
      <alignment horizontal="right" vertical="center" wrapText="1" shrinkToFit="1"/>
    </xf>
    <xf numFmtId="169" fontId="49" fillId="0" borderId="88" xfId="1" applyNumberFormat="1" applyFont="1" applyFill="1" applyBorder="1" applyAlignment="1" applyProtection="1">
      <alignment horizontal="right" vertical="center" wrapText="1" shrinkToFit="1"/>
    </xf>
    <xf numFmtId="169" fontId="49" fillId="0" borderId="85" xfId="1" applyNumberFormat="1" applyFont="1" applyFill="1" applyBorder="1" applyAlignment="1" applyProtection="1">
      <alignment horizontal="right" vertical="center" wrapText="1" shrinkToFit="1"/>
    </xf>
    <xf numFmtId="169" fontId="51" fillId="0" borderId="28" xfId="1" applyNumberFormat="1" applyFont="1" applyFill="1" applyBorder="1" applyAlignment="1" applyProtection="1">
      <alignment horizontal="right" vertical="center" wrapText="1" shrinkToFit="1"/>
    </xf>
    <xf numFmtId="49" fontId="63" fillId="0" borderId="37" xfId="0" applyNumberFormat="1" applyFont="1" applyFill="1" applyBorder="1" applyAlignment="1" applyProtection="1">
      <alignment vertical="center" wrapText="1" shrinkToFit="1"/>
    </xf>
    <xf numFmtId="49" fontId="63" fillId="0" borderId="49" xfId="0" applyNumberFormat="1" applyFont="1" applyFill="1" applyBorder="1" applyAlignment="1" applyProtection="1">
      <alignment horizontal="left" vertical="center" wrapText="1" indent="5" shrinkToFit="1"/>
    </xf>
    <xf numFmtId="49" fontId="18" fillId="0" borderId="37" xfId="0" applyNumberFormat="1" applyFont="1" applyFill="1" applyBorder="1" applyAlignment="1" applyProtection="1">
      <alignment vertical="center" wrapText="1" shrinkToFit="1"/>
    </xf>
    <xf numFmtId="0" fontId="64" fillId="0" borderId="5" xfId="0" applyFont="1" applyBorder="1" applyAlignment="1">
      <alignment horizontal="left" indent="5"/>
    </xf>
    <xf numFmtId="0" fontId="64" fillId="0" borderId="5" xfId="0" applyFont="1" applyBorder="1" applyAlignment="1">
      <alignment horizontal="left" indent="8"/>
    </xf>
    <xf numFmtId="0" fontId="26" fillId="3" borderId="89" xfId="0" applyFont="1" applyFill="1" applyBorder="1"/>
    <xf numFmtId="0" fontId="29" fillId="0" borderId="82" xfId="0" applyFont="1" applyBorder="1"/>
    <xf numFmtId="0" fontId="26" fillId="3" borderId="87" xfId="0" applyFont="1" applyFill="1" applyBorder="1" applyAlignment="1">
      <alignment horizontal="left" vertical="center"/>
    </xf>
    <xf numFmtId="0" fontId="64" fillId="0" borderId="11" xfId="0" applyFont="1" applyBorder="1" applyAlignment="1">
      <alignment horizontal="left" indent="5"/>
    </xf>
    <xf numFmtId="0" fontId="29" fillId="0" borderId="22" xfId="0" applyFont="1" applyFill="1" applyBorder="1" applyAlignment="1">
      <alignment horizontal="left" vertical="center"/>
    </xf>
    <xf numFmtId="169" fontId="18" fillId="0" borderId="16" xfId="1" applyNumberFormat="1" applyFont="1" applyBorder="1" applyAlignment="1">
      <alignment vertical="center"/>
    </xf>
    <xf numFmtId="169" fontId="63" fillId="0" borderId="16" xfId="1" applyNumberFormat="1" applyFont="1" applyBorder="1" applyAlignment="1">
      <alignment vertical="center"/>
    </xf>
    <xf numFmtId="169" fontId="63" fillId="0" borderId="17" xfId="1" applyNumberFormat="1" applyFont="1" applyBorder="1" applyAlignment="1">
      <alignment vertical="center"/>
    </xf>
    <xf numFmtId="169" fontId="81" fillId="5" borderId="18" xfId="1" applyNumberFormat="1" applyFont="1" applyFill="1" applyBorder="1" applyAlignment="1">
      <alignment vertical="center"/>
    </xf>
    <xf numFmtId="169" fontId="29" fillId="0" borderId="28" xfId="0" applyNumberFormat="1" applyFont="1" applyFill="1" applyBorder="1" applyAlignment="1">
      <alignment horizontal="right" vertical="center"/>
    </xf>
    <xf numFmtId="169" fontId="29" fillId="0" borderId="10" xfId="1" applyNumberFormat="1" applyFont="1" applyBorder="1" applyAlignment="1">
      <alignment horizontal="right"/>
    </xf>
    <xf numFmtId="169" fontId="64" fillId="0" borderId="10" xfId="0" applyNumberFormat="1" applyFont="1" applyBorder="1" applyAlignment="1">
      <alignment horizontal="right"/>
    </xf>
    <xf numFmtId="169" fontId="64" fillId="0" borderId="12" xfId="0" applyNumberFormat="1" applyFont="1" applyBorder="1" applyAlignment="1">
      <alignment horizontal="right"/>
    </xf>
    <xf numFmtId="169" fontId="29" fillId="0" borderId="12" xfId="1" applyNumberFormat="1" applyFont="1" applyBorder="1" applyAlignment="1">
      <alignment horizontal="right"/>
    </xf>
    <xf numFmtId="169" fontId="26" fillId="3" borderId="13" xfId="1" applyNumberFormat="1" applyFont="1" applyFill="1" applyBorder="1" applyAlignment="1">
      <alignment horizontal="right"/>
    </xf>
    <xf numFmtId="169" fontId="29" fillId="0" borderId="59" xfId="0" applyNumberFormat="1" applyFont="1" applyBorder="1" applyAlignment="1"/>
    <xf numFmtId="169" fontId="26" fillId="3" borderId="85" xfId="0" applyNumberFormat="1" applyFont="1" applyFill="1" applyBorder="1" applyAlignment="1">
      <alignment horizontal="center" vertical="center"/>
    </xf>
    <xf numFmtId="169" fontId="29" fillId="0" borderId="10" xfId="1" applyNumberFormat="1" applyFont="1" applyBorder="1" applyAlignment="1"/>
    <xf numFmtId="169" fontId="64" fillId="0" borderId="10" xfId="0" applyNumberFormat="1" applyFont="1" applyBorder="1" applyAlignment="1"/>
    <xf numFmtId="169" fontId="26" fillId="3" borderId="18" xfId="0" applyNumberFormat="1" applyFont="1" applyFill="1" applyBorder="1" applyAlignment="1"/>
    <xf numFmtId="169" fontId="29" fillId="0" borderId="0" xfId="0" applyNumberFormat="1" applyFont="1" applyAlignment="1"/>
    <xf numFmtId="169" fontId="26" fillId="3" borderId="18" xfId="0" applyNumberFormat="1" applyFont="1" applyFill="1" applyBorder="1" applyAlignment="1">
      <alignment horizontal="right"/>
    </xf>
    <xf numFmtId="0" fontId="54" fillId="0" borderId="97" xfId="0" applyFont="1" applyBorder="1" applyAlignment="1"/>
    <xf numFmtId="0" fontId="54" fillId="0" borderId="37" xfId="0" applyFont="1" applyBorder="1"/>
    <xf numFmtId="0" fontId="54" fillId="0" borderId="38" xfId="0" applyFont="1" applyBorder="1" applyAlignment="1"/>
    <xf numFmtId="0" fontId="30" fillId="0" borderId="46" xfId="0" applyFont="1" applyBorder="1"/>
    <xf numFmtId="0" fontId="30" fillId="0" borderId="37" xfId="0" applyFont="1" applyFill="1" applyBorder="1"/>
    <xf numFmtId="0" fontId="30" fillId="0" borderId="38" xfId="0" applyFont="1" applyFill="1" applyBorder="1" applyAlignment="1"/>
    <xf numFmtId="169" fontId="54" fillId="0" borderId="83" xfId="0" applyNumberFormat="1" applyFont="1" applyBorder="1" applyAlignment="1">
      <alignment horizontal="right"/>
    </xf>
    <xf numFmtId="169" fontId="54" fillId="0" borderId="14" xfId="0" applyNumberFormat="1" applyFont="1" applyBorder="1" applyAlignment="1">
      <alignment horizontal="right"/>
    </xf>
    <xf numFmtId="169" fontId="30" fillId="0" borderId="21" xfId="0" applyNumberFormat="1" applyFont="1" applyBorder="1"/>
    <xf numFmtId="169" fontId="30" fillId="0" borderId="14" xfId="0" applyNumberFormat="1" applyFont="1" applyBorder="1"/>
    <xf numFmtId="3" fontId="65" fillId="0" borderId="0" xfId="3" applyNumberFormat="1" applyFont="1" applyAlignment="1"/>
    <xf numFmtId="3" fontId="65" fillId="0" borderId="0" xfId="3" applyNumberFormat="1" applyFont="1" applyAlignment="1">
      <alignment horizontal="right"/>
    </xf>
    <xf numFmtId="169" fontId="20" fillId="0" borderId="1" xfId="3" applyNumberFormat="1" applyFont="1" applyBorder="1" applyAlignment="1">
      <alignment horizontal="right" wrapText="1"/>
    </xf>
    <xf numFmtId="169" fontId="20" fillId="0" borderId="10" xfId="3" applyNumberFormat="1" applyFont="1" applyBorder="1" applyAlignment="1">
      <alignment horizontal="right" wrapText="1"/>
    </xf>
    <xf numFmtId="169" fontId="20" fillId="2" borderId="1" xfId="3" applyNumberFormat="1" applyFont="1" applyFill="1" applyBorder="1" applyAlignment="1">
      <alignment horizontal="right" wrapText="1"/>
    </xf>
    <xf numFmtId="169" fontId="20" fillId="2" borderId="10" xfId="3" applyNumberFormat="1" applyFont="1" applyFill="1" applyBorder="1" applyAlignment="1">
      <alignment horizontal="right" wrapText="1"/>
    </xf>
    <xf numFmtId="169" fontId="49" fillId="0" borderId="24" xfId="3" applyNumberFormat="1" applyFont="1" applyBorder="1" applyAlignment="1">
      <alignment horizontal="right" wrapText="1"/>
    </xf>
    <xf numFmtId="169" fontId="49" fillId="0" borderId="28" xfId="3" applyNumberFormat="1" applyFont="1" applyBorder="1" applyAlignment="1">
      <alignment horizontal="right" wrapText="1"/>
    </xf>
    <xf numFmtId="0" fontId="82" fillId="2" borderId="10" xfId="0" applyFont="1" applyFill="1" applyBorder="1" applyAlignment="1">
      <alignment vertical="center" wrapText="1"/>
    </xf>
    <xf numFmtId="3" fontId="58" fillId="0" borderId="0" xfId="0" applyNumberFormat="1" applyFont="1" applyBorder="1"/>
    <xf numFmtId="0" fontId="34" fillId="6" borderId="102" xfId="0" applyFont="1" applyFill="1" applyBorder="1" applyAlignment="1">
      <alignment horizontal="center" wrapText="1"/>
    </xf>
    <xf numFmtId="3" fontId="70" fillId="2" borderId="30" xfId="0" applyNumberFormat="1" applyFont="1" applyFill="1" applyBorder="1" applyAlignment="1">
      <alignment horizontal="right" wrapText="1"/>
    </xf>
    <xf numFmtId="3" fontId="70" fillId="2" borderId="29" xfId="0" applyNumberFormat="1" applyFont="1" applyFill="1" applyBorder="1" applyAlignment="1">
      <alignment wrapText="1"/>
    </xf>
    <xf numFmtId="3" fontId="70" fillId="2" borderId="29" xfId="0" applyNumberFormat="1" applyFont="1" applyFill="1" applyBorder="1" applyAlignment="1">
      <alignment horizontal="right" wrapText="1"/>
    </xf>
    <xf numFmtId="3" fontId="73" fillId="2" borderId="29" xfId="0" applyNumberFormat="1" applyFont="1" applyFill="1" applyBorder="1" applyAlignment="1">
      <alignment horizontal="right" wrapText="1"/>
    </xf>
    <xf numFmtId="3" fontId="35" fillId="6" borderId="96" xfId="0" applyNumberFormat="1" applyFont="1" applyFill="1" applyBorder="1" applyAlignment="1">
      <alignment horizontal="center" wrapText="1"/>
    </xf>
    <xf numFmtId="3" fontId="72" fillId="2" borderId="55" xfId="0" applyNumberFormat="1" applyFont="1" applyFill="1" applyBorder="1" applyAlignment="1">
      <alignment horizontal="right" wrapText="1"/>
    </xf>
    <xf numFmtId="3" fontId="42" fillId="0" borderId="15" xfId="4" applyNumberFormat="1" applyFont="1" applyBorder="1" applyAlignment="1"/>
    <xf numFmtId="3" fontId="42" fillId="0" borderId="16" xfId="4" applyNumberFormat="1" applyFont="1" applyBorder="1" applyAlignment="1"/>
    <xf numFmtId="3" fontId="42" fillId="0" borderId="16" xfId="4" applyNumberFormat="1" applyFont="1" applyFill="1" applyBorder="1" applyAlignment="1"/>
    <xf numFmtId="3" fontId="61" fillId="0" borderId="16" xfId="4" applyNumberFormat="1" applyFont="1" applyFill="1" applyBorder="1" applyAlignment="1"/>
    <xf numFmtId="3" fontId="42" fillId="0" borderId="17" xfId="4" applyNumberFormat="1" applyFont="1" applyFill="1" applyBorder="1" applyAlignment="1"/>
    <xf numFmtId="3" fontId="35" fillId="6" borderId="18" xfId="0" applyNumberFormat="1" applyFont="1" applyFill="1" applyBorder="1" applyAlignment="1">
      <alignment wrapText="1"/>
    </xf>
    <xf numFmtId="3" fontId="35" fillId="2" borderId="18" xfId="0" applyNumberFormat="1" applyFont="1" applyFill="1" applyBorder="1" applyAlignment="1">
      <alignment wrapText="1"/>
    </xf>
    <xf numFmtId="3" fontId="35" fillId="6" borderId="42" xfId="0" applyNumberFormat="1" applyFont="1" applyFill="1" applyBorder="1" applyAlignment="1">
      <alignment wrapText="1"/>
    </xf>
    <xf numFmtId="3" fontId="73" fillId="2" borderId="33" xfId="0" applyNumberFormat="1" applyFont="1" applyFill="1" applyBorder="1" applyAlignment="1">
      <alignment horizontal="right" wrapText="1"/>
    </xf>
    <xf numFmtId="3" fontId="73" fillId="2" borderId="34" xfId="0" applyNumberFormat="1" applyFont="1" applyFill="1" applyBorder="1" applyAlignment="1">
      <alignment horizontal="right" wrapText="1"/>
    </xf>
    <xf numFmtId="3" fontId="73" fillId="2" borderId="12" xfId="0" applyNumberFormat="1" applyFont="1" applyFill="1" applyBorder="1" applyAlignment="1">
      <alignment horizontal="right" wrapText="1"/>
    </xf>
    <xf numFmtId="0" fontId="36" fillId="6" borderId="92" xfId="0" applyFont="1" applyFill="1" applyBorder="1" applyAlignment="1">
      <alignment wrapText="1"/>
    </xf>
    <xf numFmtId="3" fontId="35" fillId="6" borderId="78" xfId="0" applyNumberFormat="1" applyFont="1" applyFill="1" applyBorder="1" applyAlignment="1">
      <alignment horizontal="center" wrapText="1"/>
    </xf>
    <xf numFmtId="0" fontId="9" fillId="0" borderId="89" xfId="0" applyFont="1" applyBorder="1"/>
    <xf numFmtId="3" fontId="61" fillId="2" borderId="29" xfId="0" applyNumberFormat="1" applyFont="1" applyFill="1" applyBorder="1" applyAlignment="1">
      <alignment horizontal="right" wrapText="1"/>
    </xf>
    <xf numFmtId="3" fontId="42" fillId="0" borderId="97" xfId="0" applyNumberFormat="1" applyFont="1" applyBorder="1"/>
    <xf numFmtId="3" fontId="61" fillId="0" borderId="97" xfId="0" applyNumberFormat="1" applyFont="1" applyFill="1" applyBorder="1"/>
    <xf numFmtId="3" fontId="61" fillId="2" borderId="87" xfId="0" applyNumberFormat="1" applyFont="1" applyFill="1" applyBorder="1" applyAlignment="1">
      <alignment horizontal="right" wrapText="1"/>
    </xf>
    <xf numFmtId="0" fontId="27" fillId="4" borderId="89" xfId="0" applyFont="1" applyFill="1" applyBorder="1" applyAlignment="1">
      <alignment wrapText="1"/>
    </xf>
    <xf numFmtId="3" fontId="68" fillId="4" borderId="89" xfId="0" applyNumberFormat="1" applyFont="1" applyFill="1" applyBorder="1" applyAlignment="1">
      <alignment wrapText="1"/>
    </xf>
    <xf numFmtId="3" fontId="68" fillId="4" borderId="77" xfId="0" applyNumberFormat="1" applyFont="1" applyFill="1" applyBorder="1" applyAlignment="1">
      <alignment wrapText="1"/>
    </xf>
    <xf numFmtId="3" fontId="68" fillId="4" borderId="78" xfId="0" applyNumberFormat="1" applyFont="1" applyFill="1" applyBorder="1" applyAlignment="1">
      <alignment wrapText="1"/>
    </xf>
    <xf numFmtId="3" fontId="68" fillId="4" borderId="88" xfId="0" applyNumberFormat="1" applyFont="1" applyFill="1" applyBorder="1" applyAlignment="1">
      <alignment wrapText="1"/>
    </xf>
    <xf numFmtId="0" fontId="36" fillId="4" borderId="89" xfId="0" applyFont="1" applyFill="1" applyBorder="1" applyAlignment="1">
      <alignment wrapText="1"/>
    </xf>
    <xf numFmtId="3" fontId="68" fillId="4" borderId="80" xfId="0" applyNumberFormat="1" applyFont="1" applyFill="1" applyBorder="1"/>
    <xf numFmtId="3" fontId="68" fillId="4" borderId="96" xfId="0" applyNumberFormat="1" applyFont="1" applyFill="1" applyBorder="1"/>
    <xf numFmtId="3" fontId="68" fillId="4" borderId="94" xfId="0" applyNumberFormat="1" applyFont="1" applyFill="1" applyBorder="1"/>
    <xf numFmtId="0" fontId="0" fillId="0" borderId="0" xfId="0" applyAlignment="1">
      <alignment horizontal="center"/>
    </xf>
    <xf numFmtId="3" fontId="86" fillId="7" borderId="54" xfId="0" applyNumberFormat="1" applyFont="1" applyFill="1" applyBorder="1" applyAlignment="1">
      <alignment vertical="center"/>
    </xf>
    <xf numFmtId="3" fontId="86" fillId="7" borderId="54" xfId="0" applyNumberFormat="1" applyFont="1" applyFill="1" applyBorder="1" applyAlignment="1">
      <alignment horizontal="center" vertical="center"/>
    </xf>
    <xf numFmtId="3" fontId="86" fillId="7" borderId="42" xfId="0" applyNumberFormat="1" applyFont="1" applyFill="1" applyBorder="1" applyAlignment="1">
      <alignment vertical="center"/>
    </xf>
    <xf numFmtId="3" fontId="62" fillId="0" borderId="0" xfId="0" applyNumberFormat="1" applyFont="1"/>
    <xf numFmtId="0" fontId="89" fillId="0" borderId="0" xfId="0" applyFont="1" applyAlignment="1">
      <alignment horizontal="right"/>
    </xf>
    <xf numFmtId="3" fontId="91" fillId="0" borderId="0" xfId="0" applyNumberFormat="1" applyFont="1"/>
    <xf numFmtId="0" fontId="92" fillId="0" borderId="0" xfId="0" applyFont="1"/>
    <xf numFmtId="3" fontId="89" fillId="0" borderId="0" xfId="0" applyNumberFormat="1" applyFont="1"/>
    <xf numFmtId="3" fontId="84" fillId="15" borderId="116" xfId="0" applyNumberFormat="1" applyFont="1" applyFill="1" applyBorder="1" applyAlignment="1">
      <alignment vertical="center"/>
    </xf>
    <xf numFmtId="3" fontId="84" fillId="15" borderId="109" xfId="0" applyNumberFormat="1" applyFont="1" applyFill="1" applyBorder="1" applyAlignment="1">
      <alignment vertical="center"/>
    </xf>
    <xf numFmtId="49" fontId="49" fillId="5" borderId="105" xfId="0" applyNumberFormat="1" applyFont="1" applyFill="1" applyBorder="1" applyAlignment="1" applyProtection="1">
      <alignment vertical="center" wrapText="1" shrinkToFit="1"/>
    </xf>
    <xf numFmtId="169" fontId="49" fillId="5" borderId="111" xfId="1" applyNumberFormat="1" applyFont="1" applyFill="1" applyBorder="1" applyAlignment="1" applyProtection="1">
      <alignment horizontal="right" vertical="center" wrapText="1" shrinkToFit="1"/>
    </xf>
    <xf numFmtId="169" fontId="0" fillId="0" borderId="0" xfId="0" applyNumberFormat="1"/>
    <xf numFmtId="0" fontId="19" fillId="16" borderId="104" xfId="0" applyFont="1" applyFill="1" applyBorder="1"/>
    <xf numFmtId="169" fontId="13" fillId="16" borderId="106" xfId="0" applyNumberFormat="1" applyFont="1" applyFill="1" applyBorder="1"/>
    <xf numFmtId="0" fontId="23" fillId="0" borderId="104" xfId="0" applyFont="1" applyBorder="1" applyAlignment="1">
      <alignment horizontal="center" vertical="center"/>
    </xf>
    <xf numFmtId="0" fontId="23" fillId="0" borderId="41" xfId="0" applyFont="1" applyBorder="1"/>
    <xf numFmtId="0" fontId="23" fillId="0" borderId="37" xfId="0" applyFont="1" applyBorder="1"/>
    <xf numFmtId="0" fontId="37" fillId="0" borderId="38" xfId="0" applyFont="1" applyBorder="1"/>
    <xf numFmtId="0" fontId="23" fillId="0" borderId="106" xfId="0" applyFont="1" applyBorder="1" applyAlignment="1">
      <alignment horizontal="center" vertical="center"/>
    </xf>
    <xf numFmtId="3" fontId="61" fillId="2" borderId="113" xfId="0" applyNumberFormat="1" applyFont="1" applyFill="1" applyBorder="1" applyAlignment="1">
      <alignment horizontal="right" wrapText="1"/>
    </xf>
    <xf numFmtId="3" fontId="61" fillId="2" borderId="114" xfId="0" applyNumberFormat="1" applyFont="1" applyFill="1" applyBorder="1" applyAlignment="1">
      <alignment horizontal="right" wrapText="1"/>
    </xf>
    <xf numFmtId="0" fontId="75" fillId="7" borderId="58" xfId="0" applyFont="1" applyFill="1" applyBorder="1" applyAlignment="1">
      <alignment horizontal="center" vertical="center" wrapText="1" shrinkToFit="1"/>
    </xf>
    <xf numFmtId="0" fontId="75" fillId="7" borderId="25" xfId="0" applyFont="1" applyFill="1" applyBorder="1" applyAlignment="1">
      <alignment horizontal="center" vertical="center" wrapText="1" shrinkToFit="1"/>
    </xf>
    <xf numFmtId="0" fontId="75" fillId="7" borderId="14" xfId="0" applyFont="1" applyFill="1" applyBorder="1" applyAlignment="1">
      <alignment horizontal="center" vertical="center" wrapText="1" shrinkToFit="1"/>
    </xf>
    <xf numFmtId="49" fontId="83" fillId="0" borderId="22" xfId="0" applyNumberFormat="1" applyFont="1" applyBorder="1" applyAlignment="1">
      <alignment vertical="center" wrapText="1" shrinkToFit="1"/>
    </xf>
    <xf numFmtId="49" fontId="83" fillId="0" borderId="24" xfId="0" applyNumberFormat="1" applyFont="1" applyBorder="1" applyAlignment="1">
      <alignment vertical="center" wrapText="1" shrinkToFit="1"/>
    </xf>
    <xf numFmtId="3" fontId="83" fillId="0" borderId="24" xfId="0" applyNumberFormat="1" applyFont="1" applyBorder="1" applyAlignment="1">
      <alignment vertical="center" wrapText="1" shrinkToFit="1"/>
    </xf>
    <xf numFmtId="3" fontId="83" fillId="0" borderId="24" xfId="0" applyNumberFormat="1" applyFont="1" applyBorder="1" applyAlignment="1">
      <alignment horizontal="center" vertical="center" wrapText="1" shrinkToFit="1"/>
    </xf>
    <xf numFmtId="3" fontId="83" fillId="0" borderId="15" xfId="0" applyNumberFormat="1" applyFont="1" applyBorder="1" applyAlignment="1">
      <alignment vertical="center" wrapText="1" shrinkToFit="1"/>
    </xf>
    <xf numFmtId="49" fontId="83" fillId="0" borderId="5" xfId="0" applyNumberFormat="1" applyFont="1" applyBorder="1" applyAlignment="1">
      <alignment vertical="center" wrapText="1" shrinkToFit="1"/>
    </xf>
    <xf numFmtId="49" fontId="83" fillId="0" borderId="1" xfId="0" applyNumberFormat="1" applyFont="1" applyBorder="1" applyAlignment="1">
      <alignment vertical="center" wrapText="1" shrinkToFit="1"/>
    </xf>
    <xf numFmtId="3" fontId="83" fillId="0" borderId="1" xfId="0" applyNumberFormat="1" applyFont="1" applyBorder="1" applyAlignment="1">
      <alignment vertical="center" wrapText="1" shrinkToFit="1"/>
    </xf>
    <xf numFmtId="3" fontId="83" fillId="0" borderId="16" xfId="0" applyNumberFormat="1" applyFont="1" applyBorder="1" applyAlignment="1">
      <alignment vertical="center" wrapText="1" shrinkToFit="1"/>
    </xf>
    <xf numFmtId="49" fontId="83" fillId="0" borderId="11" xfId="0" applyNumberFormat="1" applyFont="1" applyBorder="1" applyAlignment="1">
      <alignment vertical="center" wrapText="1" shrinkToFit="1"/>
    </xf>
    <xf numFmtId="49" fontId="83" fillId="0" borderId="34" xfId="0" applyNumberFormat="1" applyFont="1" applyBorder="1" applyAlignment="1">
      <alignment vertical="center" wrapText="1" shrinkToFit="1"/>
    </xf>
    <xf numFmtId="3" fontId="83" fillId="0" borderId="34" xfId="0" applyNumberFormat="1" applyFont="1" applyBorder="1" applyAlignment="1">
      <alignment vertical="center" wrapText="1" shrinkToFit="1"/>
    </xf>
    <xf numFmtId="3" fontId="83" fillId="0" borderId="17" xfId="0" applyNumberFormat="1" applyFont="1" applyBorder="1" applyAlignment="1">
      <alignment vertical="center" wrapText="1" shrinkToFit="1"/>
    </xf>
    <xf numFmtId="3" fontId="84" fillId="13" borderId="119" xfId="0" applyNumberFormat="1" applyFont="1" applyFill="1" applyBorder="1" applyAlignment="1">
      <alignment vertical="center" wrapText="1" shrinkToFit="1"/>
    </xf>
    <xf numFmtId="3" fontId="84" fillId="13" borderId="120" xfId="0" applyNumberFormat="1" applyFont="1" applyFill="1" applyBorder="1" applyAlignment="1">
      <alignment horizontal="center" vertical="center" wrapText="1" shrinkToFit="1"/>
    </xf>
    <xf numFmtId="3" fontId="84" fillId="13" borderId="18" xfId="0" applyNumberFormat="1" applyFont="1" applyFill="1" applyBorder="1" applyAlignment="1">
      <alignment vertical="center" wrapText="1" shrinkToFit="1"/>
    </xf>
    <xf numFmtId="3" fontId="84" fillId="13" borderId="108" xfId="0" applyNumberFormat="1" applyFont="1" applyFill="1" applyBorder="1" applyAlignment="1">
      <alignment vertical="center" wrapText="1" shrinkToFit="1"/>
    </xf>
    <xf numFmtId="3" fontId="84" fillId="13" borderId="108" xfId="0" applyNumberFormat="1" applyFont="1" applyFill="1" applyBorder="1" applyAlignment="1">
      <alignment horizontal="center" vertical="center" wrapText="1" shrinkToFit="1"/>
    </xf>
    <xf numFmtId="3" fontId="84" fillId="13" borderId="109" xfId="0" applyNumberFormat="1" applyFont="1" applyFill="1" applyBorder="1" applyAlignment="1">
      <alignment vertical="center" wrapText="1" shrinkToFit="1"/>
    </xf>
    <xf numFmtId="49" fontId="78" fillId="0" borderId="107" xfId="0" applyNumberFormat="1" applyFont="1" applyBorder="1" applyAlignment="1">
      <alignment horizontal="left" vertical="center" wrapText="1" shrinkToFit="1"/>
    </xf>
    <xf numFmtId="49" fontId="78" fillId="0" borderId="108" xfId="0" applyNumberFormat="1" applyFont="1" applyBorder="1" applyAlignment="1">
      <alignment horizontal="left" vertical="center" wrapText="1" shrinkToFit="1"/>
    </xf>
    <xf numFmtId="3" fontId="78" fillId="0" borderId="108" xfId="0" applyNumberFormat="1" applyFont="1" applyBorder="1" applyAlignment="1">
      <alignment vertical="center" wrapText="1" shrinkToFit="1"/>
    </xf>
    <xf numFmtId="3" fontId="78" fillId="0" borderId="108" xfId="0" applyNumberFormat="1" applyFont="1" applyBorder="1" applyAlignment="1">
      <alignment horizontal="center" vertical="center" wrapText="1" shrinkToFit="1"/>
    </xf>
    <xf numFmtId="3" fontId="78" fillId="0" borderId="109" xfId="0" applyNumberFormat="1" applyFont="1" applyBorder="1" applyAlignment="1">
      <alignment vertical="center" wrapText="1" shrinkToFit="1"/>
    </xf>
    <xf numFmtId="3" fontId="84" fillId="13" borderId="119" xfId="0" applyNumberFormat="1" applyFont="1" applyFill="1" applyBorder="1" applyAlignment="1">
      <alignment horizontal="center" vertical="center" wrapText="1" shrinkToFit="1"/>
    </xf>
    <xf numFmtId="3" fontId="85" fillId="13" borderId="119" xfId="0" applyNumberFormat="1" applyFont="1" applyFill="1" applyBorder="1" applyAlignment="1">
      <alignment vertical="center" wrapText="1" shrinkToFit="1"/>
    </xf>
    <xf numFmtId="3" fontId="85" fillId="13" borderId="119" xfId="0" applyNumberFormat="1" applyFont="1" applyFill="1" applyBorder="1" applyAlignment="1">
      <alignment horizontal="center" vertical="center" wrapText="1" shrinkToFit="1"/>
    </xf>
    <xf numFmtId="3" fontId="85" fillId="13" borderId="18" xfId="0" applyNumberFormat="1" applyFont="1" applyFill="1" applyBorder="1" applyAlignment="1">
      <alignment vertical="center" wrapText="1" shrinkToFit="1"/>
    </xf>
    <xf numFmtId="49" fontId="83" fillId="0" borderId="27" xfId="0" applyNumberFormat="1" applyFont="1" applyBorder="1" applyAlignment="1">
      <alignment vertical="center" wrapText="1" shrinkToFit="1"/>
    </xf>
    <xf numFmtId="49" fontId="83" fillId="0" borderId="25" xfId="0" applyNumberFormat="1" applyFont="1" applyBorder="1" applyAlignment="1">
      <alignment vertical="center" wrapText="1" shrinkToFit="1"/>
    </xf>
    <xf numFmtId="3" fontId="83" fillId="0" borderId="25" xfId="0" applyNumberFormat="1" applyFont="1" applyBorder="1" applyAlignment="1">
      <alignment vertical="center" wrapText="1" shrinkToFit="1"/>
    </xf>
    <xf numFmtId="3" fontId="83" fillId="0" borderId="14" xfId="0" applyNumberFormat="1" applyFont="1" applyBorder="1" applyAlignment="1">
      <alignment vertical="center" wrapText="1" shrinkToFit="1"/>
    </xf>
    <xf numFmtId="49" fontId="85" fillId="13" borderId="105" xfId="0" applyNumberFormat="1" applyFont="1" applyFill="1" applyBorder="1" applyAlignment="1">
      <alignment vertical="center" wrapText="1" shrinkToFit="1"/>
    </xf>
    <xf numFmtId="49" fontId="85" fillId="13" borderId="119" xfId="0" applyNumberFormat="1" applyFont="1" applyFill="1" applyBorder="1" applyAlignment="1">
      <alignment vertical="center" wrapText="1" shrinkToFit="1"/>
    </xf>
    <xf numFmtId="3" fontId="85" fillId="14" borderId="119" xfId="0" applyNumberFormat="1" applyFont="1" applyFill="1" applyBorder="1" applyAlignment="1">
      <alignment vertical="center" wrapText="1" shrinkToFit="1"/>
    </xf>
    <xf numFmtId="3" fontId="85" fillId="14" borderId="119" xfId="0" applyNumberFormat="1" applyFont="1" applyFill="1" applyBorder="1" applyAlignment="1">
      <alignment horizontal="center" vertical="center" wrapText="1" shrinkToFit="1"/>
    </xf>
    <xf numFmtId="3" fontId="85" fillId="14" borderId="18" xfId="0" applyNumberFormat="1" applyFont="1" applyFill="1" applyBorder="1" applyAlignment="1">
      <alignment vertical="center" wrapText="1" shrinkToFit="1"/>
    </xf>
    <xf numFmtId="49" fontId="85" fillId="13" borderId="60" xfId="0" applyNumberFormat="1" applyFont="1" applyFill="1" applyBorder="1" applyAlignment="1">
      <alignment vertical="center" wrapText="1" shrinkToFit="1"/>
    </xf>
    <xf numFmtId="49" fontId="85" fillId="13" borderId="48" xfId="0" applyNumberFormat="1" applyFont="1" applyFill="1" applyBorder="1" applyAlignment="1">
      <alignment vertical="center" wrapText="1" shrinkToFit="1"/>
    </xf>
    <xf numFmtId="3" fontId="85" fillId="14" borderId="100" xfId="0" applyNumberFormat="1" applyFont="1" applyFill="1" applyBorder="1" applyAlignment="1">
      <alignment vertical="center" wrapText="1" shrinkToFit="1"/>
    </xf>
    <xf numFmtId="3" fontId="85" fillId="14" borderId="54" xfId="0" applyNumberFormat="1" applyFont="1" applyFill="1" applyBorder="1" applyAlignment="1">
      <alignment horizontal="center" vertical="center" wrapText="1" shrinkToFit="1"/>
    </xf>
    <xf numFmtId="3" fontId="85" fillId="14" borderId="42" xfId="0" applyNumberFormat="1" applyFont="1" applyFill="1" applyBorder="1" applyAlignment="1">
      <alignment vertical="center" wrapText="1" shrinkToFit="1"/>
    </xf>
    <xf numFmtId="0" fontId="2" fillId="0" borderId="0" xfId="0" applyFont="1" applyAlignment="1">
      <alignment horizontal="right"/>
    </xf>
    <xf numFmtId="0" fontId="75" fillId="7" borderId="43" xfId="0" applyFont="1" applyFill="1" applyBorder="1" applyAlignment="1">
      <alignment horizontal="center" vertical="center" wrapText="1" shrinkToFit="1"/>
    </xf>
    <xf numFmtId="3" fontId="90" fillId="0" borderId="58" xfId="0" applyNumberFormat="1" applyFont="1" applyBorder="1" applyAlignment="1">
      <alignment vertical="center" wrapText="1" shrinkToFit="1"/>
    </xf>
    <xf numFmtId="3" fontId="84" fillId="15" borderId="119" xfId="0" applyNumberFormat="1" applyFont="1" applyFill="1" applyBorder="1" applyAlignment="1">
      <alignment vertical="center" wrapText="1" shrinkToFit="1"/>
    </xf>
    <xf numFmtId="3" fontId="84" fillId="15" borderId="119" xfId="0" applyNumberFormat="1" applyFont="1" applyFill="1" applyBorder="1" applyAlignment="1">
      <alignment horizontal="center" vertical="center" wrapText="1" shrinkToFit="1"/>
    </xf>
    <xf numFmtId="3" fontId="84" fillId="15" borderId="18" xfId="0" applyNumberFormat="1" applyFont="1" applyFill="1" applyBorder="1" applyAlignment="1">
      <alignment vertical="center" wrapText="1" shrinkToFit="1"/>
    </xf>
    <xf numFmtId="49" fontId="79" fillId="0" borderId="1" xfId="0" applyNumberFormat="1" applyFont="1" applyBorder="1" applyAlignment="1">
      <alignment vertical="center" wrapText="1" shrinkToFit="1"/>
    </xf>
    <xf numFmtId="3" fontId="84" fillId="15" borderId="111" xfId="0" applyNumberFormat="1" applyFont="1" applyFill="1" applyBorder="1" applyAlignment="1">
      <alignment vertical="center" wrapText="1" shrinkToFit="1"/>
    </xf>
    <xf numFmtId="3" fontId="84" fillId="15" borderId="111" xfId="0" applyNumberFormat="1" applyFont="1" applyFill="1" applyBorder="1" applyAlignment="1">
      <alignment horizontal="center" vertical="center" wrapText="1" shrinkToFit="1"/>
    </xf>
    <xf numFmtId="49" fontId="78" fillId="0" borderId="112" xfId="0" applyNumberFormat="1" applyFont="1" applyBorder="1" applyAlignment="1">
      <alignment horizontal="left" vertical="center" wrapText="1" shrinkToFit="1"/>
    </xf>
    <xf numFmtId="49" fontId="78" fillId="0" borderId="113" xfId="0" applyNumberFormat="1" applyFont="1" applyBorder="1" applyAlignment="1">
      <alignment horizontal="left" vertical="center" wrapText="1" shrinkToFit="1"/>
    </xf>
    <xf numFmtId="3" fontId="78" fillId="0" borderId="110" xfId="0" applyNumberFormat="1" applyFont="1" applyBorder="1" applyAlignment="1">
      <alignment vertical="center" wrapText="1" shrinkToFit="1"/>
    </xf>
    <xf numFmtId="3" fontId="78" fillId="0" borderId="114" xfId="0" applyNumberFormat="1" applyFont="1" applyBorder="1" applyAlignment="1">
      <alignment vertical="center" wrapText="1" shrinkToFit="1"/>
    </xf>
    <xf numFmtId="3" fontId="78" fillId="0" borderId="118" xfId="0" applyNumberFormat="1" applyFont="1" applyBorder="1" applyAlignment="1">
      <alignment vertical="center" wrapText="1" shrinkToFit="1"/>
    </xf>
    <xf numFmtId="3" fontId="78" fillId="0" borderId="1" xfId="0" applyNumberFormat="1" applyFont="1" applyBorder="1" applyAlignment="1">
      <alignment vertical="center" wrapText="1" shrinkToFit="1"/>
    </xf>
    <xf numFmtId="3" fontId="78" fillId="0" borderId="24" xfId="0" applyNumberFormat="1" applyFont="1" applyBorder="1" applyAlignment="1">
      <alignment vertical="center" wrapText="1" shrinkToFit="1"/>
    </xf>
    <xf numFmtId="3" fontId="78" fillId="0" borderId="31" xfId="0" applyNumberFormat="1" applyFont="1" applyBorder="1" applyAlignment="1">
      <alignment vertical="center" wrapText="1" shrinkToFit="1"/>
    </xf>
    <xf numFmtId="3" fontId="84" fillId="15" borderId="119" xfId="0" applyNumberFormat="1" applyFont="1" applyFill="1" applyBorder="1"/>
    <xf numFmtId="3" fontId="84" fillId="15" borderId="119" xfId="0" applyNumberFormat="1" applyFont="1" applyFill="1" applyBorder="1" applyAlignment="1">
      <alignment horizontal="center"/>
    </xf>
    <xf numFmtId="3" fontId="84" fillId="15" borderId="18" xfId="0" applyNumberFormat="1" applyFont="1" applyFill="1" applyBorder="1"/>
    <xf numFmtId="3" fontId="83" fillId="0" borderId="31" xfId="0" applyNumberFormat="1" applyFont="1" applyBorder="1" applyAlignment="1">
      <alignment vertical="center" wrapText="1" shrinkToFit="1"/>
    </xf>
    <xf numFmtId="3" fontId="83" fillId="0" borderId="31" xfId="0" applyNumberFormat="1" applyFont="1" applyBorder="1" applyAlignment="1">
      <alignment horizontal="center" vertical="center" wrapText="1" shrinkToFit="1"/>
    </xf>
    <xf numFmtId="3" fontId="84" fillId="15" borderId="115" xfId="0" applyNumberFormat="1" applyFont="1" applyFill="1" applyBorder="1" applyAlignment="1">
      <alignment vertical="center" wrapText="1" shrinkToFit="1"/>
    </xf>
    <xf numFmtId="3" fontId="84" fillId="15" borderId="115" xfId="0" applyNumberFormat="1" applyFont="1" applyFill="1" applyBorder="1" applyAlignment="1">
      <alignment horizontal="center" vertical="center" wrapText="1" shrinkToFit="1"/>
    </xf>
    <xf numFmtId="49" fontId="84" fillId="15" borderId="107" xfId="0" applyNumberFormat="1" applyFont="1" applyFill="1" applyBorder="1" applyAlignment="1">
      <alignment horizontal="left" vertical="center" wrapText="1" shrinkToFit="1"/>
    </xf>
    <xf numFmtId="49" fontId="84" fillId="15" borderId="120" xfId="0" applyNumberFormat="1" applyFont="1" applyFill="1" applyBorder="1" applyAlignment="1">
      <alignment horizontal="left" vertical="center" wrapText="1" shrinkToFit="1"/>
    </xf>
    <xf numFmtId="3" fontId="84" fillId="15" borderId="109" xfId="0" applyNumberFormat="1" applyFont="1" applyFill="1" applyBorder="1" applyAlignment="1">
      <alignment vertical="center" wrapText="1" shrinkToFit="1"/>
    </xf>
    <xf numFmtId="49" fontId="84" fillId="15" borderId="107" xfId="0" applyNumberFormat="1" applyFont="1" applyFill="1" applyBorder="1" applyAlignment="1">
      <alignment vertical="center" wrapText="1" shrinkToFit="1"/>
    </xf>
    <xf numFmtId="49" fontId="84" fillId="15" borderId="120" xfId="0" applyNumberFormat="1" applyFont="1" applyFill="1" applyBorder="1" applyAlignment="1">
      <alignment vertical="center" wrapText="1" shrinkToFit="1"/>
    </xf>
    <xf numFmtId="3" fontId="84" fillId="15" borderId="120" xfId="0" applyNumberFormat="1" applyFont="1" applyFill="1" applyBorder="1" applyAlignment="1">
      <alignment vertical="center"/>
    </xf>
    <xf numFmtId="49" fontId="84" fillId="15" borderId="105" xfId="0" applyNumberFormat="1" applyFont="1" applyFill="1" applyBorder="1" applyAlignment="1">
      <alignment vertical="center" wrapText="1" shrinkToFit="1"/>
    </xf>
    <xf numFmtId="3" fontId="84" fillId="15" borderId="116" xfId="0" applyNumberFormat="1" applyFont="1" applyFill="1" applyBorder="1" applyAlignment="1">
      <alignment vertical="center" wrapText="1" shrinkToFit="1"/>
    </xf>
    <xf numFmtId="49" fontId="84" fillId="15" borderId="113" xfId="0" applyNumberFormat="1" applyFont="1" applyFill="1" applyBorder="1" applyAlignment="1">
      <alignment vertical="center" wrapText="1" shrinkToFit="1"/>
    </xf>
    <xf numFmtId="3" fontId="84" fillId="9" borderId="113" xfId="0" applyNumberFormat="1" applyFont="1" applyFill="1" applyBorder="1" applyAlignment="1">
      <alignment vertical="center" wrapText="1" shrinkToFit="1"/>
    </xf>
    <xf numFmtId="3" fontId="84" fillId="9" borderId="114" xfId="0" applyNumberFormat="1" applyFont="1" applyFill="1" applyBorder="1" applyAlignment="1">
      <alignment vertical="center" wrapText="1" shrinkToFit="1"/>
    </xf>
    <xf numFmtId="3" fontId="84" fillId="9" borderId="117" xfId="0" applyNumberFormat="1" applyFont="1" applyFill="1" applyBorder="1" applyAlignment="1">
      <alignment horizontal="center" vertical="center" wrapText="1" shrinkToFit="1"/>
    </xf>
    <xf numFmtId="3" fontId="84" fillId="9" borderId="118" xfId="0" applyNumberFormat="1" applyFont="1" applyFill="1" applyBorder="1" applyAlignment="1">
      <alignment vertical="center" wrapText="1" shrinkToFit="1"/>
    </xf>
    <xf numFmtId="49" fontId="84" fillId="15" borderId="29" xfId="0" applyNumberFormat="1" applyFont="1" applyFill="1" applyBorder="1" applyAlignment="1">
      <alignment vertical="center" wrapText="1" shrinkToFit="1"/>
    </xf>
    <xf numFmtId="3" fontId="84" fillId="9" borderId="29" xfId="0" applyNumberFormat="1" applyFont="1" applyFill="1" applyBorder="1" applyAlignment="1">
      <alignment vertical="center" wrapText="1" shrinkToFit="1"/>
    </xf>
    <xf numFmtId="3" fontId="84" fillId="9" borderId="24" xfId="0" applyNumberFormat="1" applyFont="1" applyFill="1" applyBorder="1" applyAlignment="1">
      <alignment vertical="center" wrapText="1" shrinkToFit="1"/>
    </xf>
    <xf numFmtId="3" fontId="84" fillId="9" borderId="10" xfId="0" applyNumberFormat="1" applyFont="1" applyFill="1" applyBorder="1" applyAlignment="1">
      <alignment horizontal="center" vertical="center" wrapText="1" shrinkToFit="1"/>
    </xf>
    <xf numFmtId="3" fontId="84" fillId="9" borderId="16" xfId="0" applyNumberFormat="1" applyFont="1" applyFill="1" applyBorder="1" applyAlignment="1">
      <alignment vertical="center" wrapText="1" shrinkToFit="1"/>
    </xf>
    <xf numFmtId="49" fontId="84" fillId="15" borderId="39" xfId="0" applyNumberFormat="1" applyFont="1" applyFill="1" applyBorder="1" applyAlignment="1">
      <alignment vertical="center" wrapText="1" shrinkToFit="1"/>
    </xf>
    <xf numFmtId="3" fontId="84" fillId="9" borderId="33" xfId="0" applyNumberFormat="1" applyFont="1" applyFill="1" applyBorder="1" applyAlignment="1">
      <alignment vertical="center" wrapText="1" shrinkToFit="1"/>
    </xf>
    <xf numFmtId="3" fontId="84" fillId="9" borderId="30" xfId="0" applyNumberFormat="1" applyFont="1" applyFill="1" applyBorder="1" applyAlignment="1">
      <alignment vertical="center" wrapText="1" shrinkToFit="1"/>
    </xf>
    <xf numFmtId="3" fontId="84" fillId="9" borderId="24" xfId="0" applyNumberFormat="1" applyFont="1" applyFill="1" applyBorder="1" applyAlignment="1">
      <alignment horizontal="center" vertical="center" wrapText="1" shrinkToFit="1"/>
    </xf>
    <xf numFmtId="3" fontId="84" fillId="9" borderId="17" xfId="0" applyNumberFormat="1" applyFont="1" applyFill="1" applyBorder="1" applyAlignment="1">
      <alignment vertical="center" wrapText="1" shrinkToFit="1"/>
    </xf>
    <xf numFmtId="3" fontId="37" fillId="8" borderId="18" xfId="0" applyNumberFormat="1" applyFont="1" applyFill="1" applyBorder="1"/>
    <xf numFmtId="3" fontId="37" fillId="8" borderId="18" xfId="0" applyNumberFormat="1" applyFont="1" applyFill="1" applyBorder="1" applyAlignment="1">
      <alignment horizontal="center"/>
    </xf>
    <xf numFmtId="0" fontId="75" fillId="11" borderId="25" xfId="0" applyFont="1" applyFill="1" applyBorder="1" applyAlignment="1">
      <alignment horizontal="center" vertical="center" wrapText="1" shrinkToFit="1"/>
    </xf>
    <xf numFmtId="0" fontId="75" fillId="11" borderId="43" xfId="0" applyFont="1" applyFill="1" applyBorder="1" applyAlignment="1">
      <alignment horizontal="center" vertical="center" wrapText="1" shrinkToFit="1"/>
    </xf>
    <xf numFmtId="0" fontId="75" fillId="11" borderId="26" xfId="0" applyFont="1" applyFill="1" applyBorder="1" applyAlignment="1">
      <alignment horizontal="center" vertical="center" wrapText="1" shrinkToFit="1"/>
    </xf>
    <xf numFmtId="3" fontId="37" fillId="12" borderId="111" xfId="0" applyNumberFormat="1" applyFont="1" applyFill="1" applyBorder="1"/>
    <xf numFmtId="49" fontId="78" fillId="0" borderId="22" xfId="0" applyNumberFormat="1" applyFont="1" applyFill="1" applyBorder="1" applyAlignment="1">
      <alignment horizontal="left" vertical="center" wrapText="1" shrinkToFit="1"/>
    </xf>
    <xf numFmtId="49" fontId="78" fillId="0" borderId="24" xfId="0" applyNumberFormat="1" applyFont="1" applyFill="1" applyBorder="1" applyAlignment="1">
      <alignment vertical="center" wrapText="1" shrinkToFit="1"/>
    </xf>
    <xf numFmtId="3" fontId="78" fillId="0" borderId="24" xfId="0" applyNumberFormat="1" applyFont="1" applyFill="1" applyBorder="1" applyAlignment="1">
      <alignment vertical="center" wrapText="1" shrinkToFit="1"/>
    </xf>
    <xf numFmtId="3" fontId="78" fillId="0" borderId="31" xfId="0" applyNumberFormat="1" applyFont="1" applyFill="1" applyBorder="1" applyAlignment="1">
      <alignment vertical="center" wrapText="1" shrinkToFit="1"/>
    </xf>
    <xf numFmtId="3" fontId="78" fillId="0" borderId="28" xfId="0" applyNumberFormat="1" applyFont="1" applyFill="1" applyBorder="1" applyAlignment="1">
      <alignment vertical="center" wrapText="1" shrinkToFit="1"/>
    </xf>
    <xf numFmtId="49" fontId="78" fillId="0" borderId="34" xfId="0" applyNumberFormat="1" applyFont="1" applyFill="1" applyBorder="1" applyAlignment="1">
      <alignment vertical="center" wrapText="1" shrinkToFit="1"/>
    </xf>
    <xf numFmtId="3" fontId="78" fillId="0" borderId="75" xfId="0" applyNumberFormat="1" applyFont="1" applyFill="1" applyBorder="1" applyAlignment="1">
      <alignment vertical="center" wrapText="1" shrinkToFit="1"/>
    </xf>
    <xf numFmtId="3" fontId="78" fillId="0" borderId="59" xfId="0" applyNumberFormat="1" applyFont="1" applyFill="1" applyBorder="1" applyAlignment="1">
      <alignment vertical="center" wrapText="1" shrinkToFit="1"/>
    </xf>
    <xf numFmtId="49" fontId="79" fillId="0" borderId="1" xfId="0" applyNumberFormat="1" applyFont="1" applyFill="1" applyBorder="1" applyAlignment="1">
      <alignment vertical="center" wrapText="1" shrinkToFit="1"/>
    </xf>
    <xf numFmtId="3" fontId="79" fillId="0" borderId="1" xfId="0" applyNumberFormat="1" applyFont="1" applyFill="1" applyBorder="1" applyAlignment="1">
      <alignment vertical="center" wrapText="1" shrinkToFit="1"/>
    </xf>
    <xf numFmtId="3" fontId="79" fillId="0" borderId="10" xfId="0" applyNumberFormat="1" applyFont="1" applyFill="1" applyBorder="1" applyAlignment="1">
      <alignment vertical="center" wrapText="1" shrinkToFit="1"/>
    </xf>
    <xf numFmtId="49" fontId="79" fillId="0" borderId="34" xfId="0" applyNumberFormat="1" applyFont="1" applyFill="1" applyBorder="1" applyAlignment="1">
      <alignment vertical="center" wrapText="1" shrinkToFit="1"/>
    </xf>
    <xf numFmtId="3" fontId="79" fillId="0" borderId="34" xfId="0" applyNumberFormat="1" applyFont="1" applyFill="1" applyBorder="1" applyAlignment="1">
      <alignment vertical="center" wrapText="1" shrinkToFit="1"/>
    </xf>
    <xf numFmtId="3" fontId="79" fillId="0" borderId="12" xfId="0" applyNumberFormat="1" applyFont="1" applyFill="1" applyBorder="1" applyAlignment="1">
      <alignment vertical="center" wrapText="1" shrinkToFit="1"/>
    </xf>
    <xf numFmtId="0" fontId="94" fillId="19" borderId="117" xfId="0" applyFont="1" applyFill="1" applyBorder="1" applyAlignment="1">
      <alignment horizontal="center" vertical="center"/>
    </xf>
    <xf numFmtId="0" fontId="94" fillId="17" borderId="25" xfId="0" applyFont="1" applyFill="1" applyBorder="1" applyAlignment="1">
      <alignment horizontal="center" vertical="center" wrapText="1" shrinkToFit="1"/>
    </xf>
    <xf numFmtId="0" fontId="94" fillId="17" borderId="39" xfId="0" applyFont="1" applyFill="1" applyBorder="1" applyAlignment="1">
      <alignment horizontal="center" vertical="center" wrapText="1" shrinkToFit="1"/>
    </xf>
    <xf numFmtId="0" fontId="94" fillId="17" borderId="26" xfId="0" applyFont="1" applyFill="1" applyBorder="1" applyAlignment="1">
      <alignment horizontal="center" vertical="center" wrapText="1" shrinkToFit="1"/>
    </xf>
    <xf numFmtId="3" fontId="97" fillId="18" borderId="111" xfId="0" applyNumberFormat="1" applyFont="1" applyFill="1" applyBorder="1" applyAlignment="1">
      <alignment horizontal="right" vertical="center" wrapText="1" shrinkToFit="1"/>
    </xf>
    <xf numFmtId="3" fontId="97" fillId="18" borderId="119" xfId="0" applyNumberFormat="1" applyFont="1" applyFill="1" applyBorder="1" applyAlignment="1">
      <alignment horizontal="right" vertical="center" wrapText="1" shrinkToFit="1"/>
    </xf>
    <xf numFmtId="3" fontId="97" fillId="18" borderId="119" xfId="0" applyNumberFormat="1" applyFont="1" applyFill="1" applyBorder="1" applyAlignment="1">
      <alignment horizontal="center" vertical="center" wrapText="1" shrinkToFit="1"/>
    </xf>
    <xf numFmtId="3" fontId="97" fillId="18" borderId="111" xfId="0" applyNumberFormat="1" applyFont="1" applyFill="1" applyBorder="1" applyAlignment="1">
      <alignment horizontal="center" vertical="center" wrapText="1" shrinkToFit="1"/>
    </xf>
    <xf numFmtId="49" fontId="95" fillId="0" borderId="112" xfId="0" applyNumberFormat="1" applyFont="1" applyBorder="1" applyAlignment="1">
      <alignment horizontal="left" vertical="center" wrapText="1" shrinkToFit="1"/>
    </xf>
    <xf numFmtId="49" fontId="95" fillId="0" borderId="114" xfId="0" applyNumberFormat="1" applyFont="1" applyBorder="1" applyAlignment="1">
      <alignment horizontal="left" vertical="center" wrapText="1" shrinkToFit="1"/>
    </xf>
    <xf numFmtId="3" fontId="95" fillId="0" borderId="110" xfId="0" applyNumberFormat="1" applyFont="1" applyBorder="1" applyAlignment="1">
      <alignment horizontal="right" vertical="center" wrapText="1" shrinkToFit="1"/>
    </xf>
    <xf numFmtId="3" fontId="95" fillId="0" borderId="114" xfId="0" applyNumberFormat="1" applyFont="1" applyBorder="1" applyAlignment="1">
      <alignment horizontal="center" vertical="center" wrapText="1" shrinkToFit="1"/>
    </xf>
    <xf numFmtId="3" fontId="95" fillId="0" borderId="117" xfId="0" applyNumberFormat="1" applyFont="1" applyBorder="1" applyAlignment="1">
      <alignment horizontal="right" vertical="center" wrapText="1" shrinkToFit="1"/>
    </xf>
    <xf numFmtId="49" fontId="95" fillId="0" borderId="82" xfId="0" applyNumberFormat="1" applyFont="1" applyBorder="1" applyAlignment="1">
      <alignment horizontal="left" vertical="center" wrapText="1" shrinkToFit="1"/>
    </xf>
    <xf numFmtId="49" fontId="95" fillId="0" borderId="75" xfId="0" applyNumberFormat="1" applyFont="1" applyBorder="1" applyAlignment="1">
      <alignment horizontal="left" vertical="center" wrapText="1" shrinkToFit="1"/>
    </xf>
    <xf numFmtId="3" fontId="95" fillId="0" borderId="58" xfId="0" applyNumberFormat="1" applyFont="1" applyBorder="1" applyAlignment="1">
      <alignment horizontal="right" vertical="center" wrapText="1" shrinkToFit="1"/>
    </xf>
    <xf numFmtId="3" fontId="95" fillId="0" borderId="75" xfId="0" applyNumberFormat="1" applyFont="1" applyBorder="1" applyAlignment="1">
      <alignment horizontal="right" vertical="center" wrapText="1" shrinkToFit="1"/>
    </xf>
    <xf numFmtId="3" fontId="95" fillId="0" borderId="1" xfId="0" applyNumberFormat="1" applyFont="1" applyBorder="1" applyAlignment="1">
      <alignment horizontal="center" vertical="center" wrapText="1" shrinkToFit="1"/>
    </xf>
    <xf numFmtId="3" fontId="95" fillId="0" borderId="59" xfId="0" applyNumberFormat="1" applyFont="1" applyBorder="1" applyAlignment="1">
      <alignment horizontal="right" vertical="center" wrapText="1" shrinkToFit="1"/>
    </xf>
    <xf numFmtId="49" fontId="95" fillId="0" borderId="27" xfId="0" applyNumberFormat="1" applyFont="1" applyBorder="1" applyAlignment="1">
      <alignment horizontal="left" vertical="center" wrapText="1" shrinkToFit="1"/>
    </xf>
    <xf numFmtId="49" fontId="95" fillId="0" borderId="25" xfId="0" applyNumberFormat="1" applyFont="1" applyBorder="1" applyAlignment="1">
      <alignment horizontal="left" vertical="center" wrapText="1" shrinkToFit="1"/>
    </xf>
    <xf numFmtId="3" fontId="95" fillId="0" borderId="43" xfId="0" applyNumberFormat="1" applyFont="1" applyBorder="1" applyAlignment="1">
      <alignment horizontal="right" vertical="center" wrapText="1" shrinkToFit="1"/>
    </xf>
    <xf numFmtId="3" fontId="95" fillId="0" borderId="25" xfId="0" applyNumberFormat="1" applyFont="1" applyBorder="1" applyAlignment="1">
      <alignment horizontal="right" vertical="center" wrapText="1" shrinkToFit="1"/>
    </xf>
    <xf numFmtId="3" fontId="95" fillId="0" borderId="31" xfId="0" applyNumberFormat="1" applyFont="1" applyBorder="1" applyAlignment="1">
      <alignment horizontal="center" vertical="center" wrapText="1" shrinkToFit="1"/>
    </xf>
    <xf numFmtId="3" fontId="95" fillId="0" borderId="26" xfId="0" applyNumberFormat="1" applyFont="1" applyBorder="1" applyAlignment="1">
      <alignment horizontal="right" vertical="center" wrapText="1" shrinkToFit="1"/>
    </xf>
    <xf numFmtId="3" fontId="97" fillId="18" borderId="18" xfId="0" applyNumberFormat="1" applyFont="1" applyFill="1" applyBorder="1" applyAlignment="1">
      <alignment horizontal="right" vertical="center" wrapText="1" shrinkToFit="1"/>
    </xf>
    <xf numFmtId="3" fontId="94" fillId="20" borderId="18" xfId="0" applyNumberFormat="1" applyFont="1" applyFill="1" applyBorder="1" applyAlignment="1">
      <alignment vertical="center"/>
    </xf>
    <xf numFmtId="3" fontId="94" fillId="20" borderId="125" xfId="0" applyNumberFormat="1" applyFont="1" applyFill="1" applyBorder="1" applyAlignment="1">
      <alignment horizontal="center" vertical="center"/>
    </xf>
    <xf numFmtId="3" fontId="98" fillId="0" borderId="0" xfId="0" applyNumberFormat="1" applyFont="1"/>
    <xf numFmtId="49" fontId="95" fillId="0" borderId="22" xfId="0" applyNumberFormat="1" applyFont="1" applyFill="1" applyBorder="1" applyAlignment="1">
      <alignment vertical="center" wrapText="1" shrinkToFit="1"/>
    </xf>
    <xf numFmtId="49" fontId="95" fillId="0" borderId="24" xfId="0" applyNumberFormat="1" applyFont="1" applyFill="1" applyBorder="1" applyAlignment="1">
      <alignment horizontal="left" vertical="center" wrapText="1" shrinkToFit="1"/>
    </xf>
    <xf numFmtId="3" fontId="95" fillId="0" borderId="30" xfId="0" applyNumberFormat="1" applyFont="1" applyFill="1" applyBorder="1" applyAlignment="1">
      <alignment horizontal="right" vertical="center" wrapText="1" shrinkToFit="1"/>
    </xf>
    <xf numFmtId="3" fontId="95" fillId="0" borderId="24" xfId="0" applyNumberFormat="1" applyFont="1" applyFill="1" applyBorder="1" applyAlignment="1">
      <alignment horizontal="center" vertical="center" wrapText="1" shrinkToFit="1"/>
    </xf>
    <xf numFmtId="3" fontId="95" fillId="0" borderId="28" xfId="0" applyNumberFormat="1" applyFont="1" applyFill="1" applyBorder="1" applyAlignment="1">
      <alignment horizontal="right" vertical="center" wrapText="1" shrinkToFit="1"/>
    </xf>
    <xf numFmtId="3" fontId="78" fillId="0" borderId="0" xfId="0" applyNumberFormat="1" applyFont="1" applyFill="1" applyAlignment="1">
      <alignment horizontal="right" vertical="center" wrapText="1" shrinkToFit="1"/>
    </xf>
    <xf numFmtId="49" fontId="95" fillId="0" borderId="5" xfId="0" applyNumberFormat="1" applyFont="1" applyFill="1" applyBorder="1" applyAlignment="1">
      <alignment vertical="center" wrapText="1" shrinkToFit="1"/>
    </xf>
    <xf numFmtId="49" fontId="95" fillId="0" borderId="1" xfId="0" applyNumberFormat="1" applyFont="1" applyFill="1" applyBorder="1" applyAlignment="1">
      <alignment horizontal="left" vertical="center" wrapText="1" shrinkToFit="1"/>
    </xf>
    <xf numFmtId="3" fontId="95" fillId="0" borderId="10" xfId="0" applyNumberFormat="1" applyFont="1" applyFill="1" applyBorder="1" applyAlignment="1">
      <alignment horizontal="right" vertical="center" wrapText="1" shrinkToFit="1"/>
    </xf>
    <xf numFmtId="49" fontId="95" fillId="0" borderId="11" xfId="0" applyNumberFormat="1" applyFont="1" applyFill="1" applyBorder="1" applyAlignment="1">
      <alignment vertical="center" wrapText="1" shrinkToFit="1"/>
    </xf>
    <xf numFmtId="49" fontId="96" fillId="0" borderId="35" xfId="0" applyNumberFormat="1" applyFont="1" applyFill="1" applyBorder="1" applyAlignment="1" applyProtection="1">
      <alignment vertical="center" wrapText="1" readingOrder="1"/>
      <protection locked="0"/>
    </xf>
    <xf numFmtId="3" fontId="95" fillId="0" borderId="1" xfId="0" applyNumberFormat="1" applyFont="1" applyFill="1" applyBorder="1" applyAlignment="1">
      <alignment horizontal="right" vertical="center" wrapText="1" shrinkToFit="1"/>
    </xf>
    <xf numFmtId="49" fontId="95" fillId="0" borderId="34" xfId="0" applyNumberFormat="1" applyFont="1" applyFill="1" applyBorder="1" applyAlignment="1">
      <alignment horizontal="left" vertical="center" wrapText="1" shrinkToFit="1"/>
    </xf>
    <xf numFmtId="3" fontId="95" fillId="0" borderId="55" xfId="0" applyNumberFormat="1" applyFont="1" applyFill="1" applyBorder="1" applyAlignment="1">
      <alignment horizontal="right" vertical="center" wrapText="1" shrinkToFit="1"/>
    </xf>
    <xf numFmtId="49" fontId="95" fillId="0" borderId="1" xfId="0" applyNumberFormat="1" applyFont="1" applyFill="1" applyBorder="1" applyAlignment="1">
      <alignment vertical="center" wrapText="1" shrinkToFit="1"/>
    </xf>
    <xf numFmtId="49" fontId="95" fillId="0" borderId="30" xfId="0" applyNumberFormat="1" applyFont="1" applyFill="1" applyBorder="1" applyAlignment="1">
      <alignment horizontal="left" vertical="center" wrapText="1" shrinkToFit="1"/>
    </xf>
    <xf numFmtId="49" fontId="95" fillId="0" borderId="29" xfId="0" applyNumberFormat="1" applyFont="1" applyFill="1" applyBorder="1" applyAlignment="1">
      <alignment horizontal="left" vertical="center" wrapText="1" shrinkToFit="1"/>
    </xf>
    <xf numFmtId="3" fontId="95" fillId="0" borderId="29" xfId="0" applyNumberFormat="1" applyFont="1" applyFill="1" applyBorder="1" applyAlignment="1">
      <alignment horizontal="right" vertical="center" wrapText="1" shrinkToFit="1"/>
    </xf>
    <xf numFmtId="49" fontId="95" fillId="0" borderId="29" xfId="0" applyNumberFormat="1" applyFont="1" applyFill="1" applyBorder="1" applyAlignment="1">
      <alignment vertical="center" wrapText="1" shrinkToFit="1"/>
    </xf>
    <xf numFmtId="3" fontId="95" fillId="0" borderId="33" xfId="0" applyNumberFormat="1" applyFont="1" applyFill="1" applyBorder="1" applyAlignment="1">
      <alignment horizontal="right" vertical="center" wrapText="1" shrinkToFit="1"/>
    </xf>
    <xf numFmtId="3" fontId="95" fillId="0" borderId="12" xfId="0" applyNumberFormat="1" applyFont="1" applyFill="1" applyBorder="1" applyAlignment="1">
      <alignment horizontal="right" vertical="center" wrapText="1" shrinkToFit="1"/>
    </xf>
    <xf numFmtId="3" fontId="78" fillId="0" borderId="31" xfId="0" applyNumberFormat="1" applyFont="1" applyFill="1" applyBorder="1" applyAlignment="1">
      <alignment horizontal="center" vertical="center" wrapText="1" shrinkToFit="1"/>
    </xf>
    <xf numFmtId="3" fontId="37" fillId="12" borderId="111" xfId="0" applyNumberFormat="1" applyFont="1" applyFill="1" applyBorder="1" applyAlignment="1">
      <alignment horizontal="center"/>
    </xf>
    <xf numFmtId="3" fontId="79" fillId="0" borderId="31" xfId="0" applyNumberFormat="1" applyFont="1" applyFill="1" applyBorder="1" applyAlignment="1">
      <alignment vertical="center" wrapText="1" shrinkToFit="1"/>
    </xf>
    <xf numFmtId="3" fontId="79" fillId="0" borderId="31" xfId="0" applyNumberFormat="1" applyFont="1" applyFill="1" applyBorder="1" applyAlignment="1">
      <alignment horizontal="center" vertical="center" wrapText="1" shrinkToFit="1"/>
    </xf>
    <xf numFmtId="49" fontId="20" fillId="0" borderId="5" xfId="0" applyNumberFormat="1" applyFont="1" applyFill="1" applyBorder="1" applyAlignment="1" applyProtection="1">
      <alignment vertical="center" wrapText="1" shrinkToFit="1"/>
    </xf>
    <xf numFmtId="49" fontId="51" fillId="0" borderId="27" xfId="0" applyNumberFormat="1" applyFont="1" applyFill="1" applyBorder="1" applyAlignment="1" applyProtection="1">
      <alignment vertical="center" wrapText="1" shrinkToFit="1"/>
    </xf>
    <xf numFmtId="168" fontId="51" fillId="0" borderId="26" xfId="1" applyNumberFormat="1" applyFont="1" applyFill="1" applyBorder="1" applyAlignment="1" applyProtection="1">
      <alignment horizontal="right" vertical="center" wrapText="1" shrinkToFit="1"/>
    </xf>
    <xf numFmtId="0" fontId="99" fillId="0" borderId="0" xfId="0" applyFont="1"/>
    <xf numFmtId="0" fontId="38" fillId="0" borderId="0" xfId="0" applyFont="1"/>
    <xf numFmtId="3" fontId="99" fillId="0" borderId="0" xfId="0" applyNumberFormat="1" applyFont="1"/>
    <xf numFmtId="0" fontId="75" fillId="11" borderId="25" xfId="0" applyFont="1" applyFill="1" applyBorder="1" applyAlignment="1">
      <alignment horizontal="center" vertical="center" wrapText="1" shrinkToFit="1"/>
    </xf>
    <xf numFmtId="3" fontId="79" fillId="0" borderId="58" xfId="0" applyNumberFormat="1" applyFont="1" applyFill="1" applyBorder="1" applyAlignment="1">
      <alignment vertical="center" wrapText="1" shrinkToFit="1"/>
    </xf>
    <xf numFmtId="0" fontId="75" fillId="11" borderId="126" xfId="0" applyFont="1" applyFill="1" applyBorder="1" applyAlignment="1">
      <alignment horizontal="center" vertical="center" wrapText="1" shrinkToFit="1"/>
    </xf>
    <xf numFmtId="3" fontId="78" fillId="0" borderId="1" xfId="0" applyNumberFormat="1" applyFont="1" applyFill="1" applyBorder="1" applyAlignment="1">
      <alignment vertical="center" wrapText="1" shrinkToFit="1"/>
    </xf>
    <xf numFmtId="3" fontId="97" fillId="18" borderId="115" xfId="0" applyNumberFormat="1" applyFont="1" applyFill="1" applyBorder="1" applyAlignment="1">
      <alignment horizontal="right" vertical="center" wrapText="1" shrinkToFit="1"/>
    </xf>
    <xf numFmtId="3" fontId="97" fillId="18" borderId="127" xfId="0" applyNumberFormat="1" applyFont="1" applyFill="1" applyBorder="1" applyAlignment="1">
      <alignment horizontal="right" vertical="center" wrapText="1" shrinkToFit="1"/>
    </xf>
    <xf numFmtId="0" fontId="43" fillId="0" borderId="71" xfId="0" applyFont="1" applyBorder="1"/>
    <xf numFmtId="169" fontId="47" fillId="0" borderId="21" xfId="0" applyNumberFormat="1" applyFont="1" applyBorder="1" applyAlignment="1">
      <alignment horizontal="right"/>
    </xf>
    <xf numFmtId="169" fontId="47" fillId="0" borderId="39" xfId="4" applyNumberFormat="1" applyFont="1" applyFill="1" applyBorder="1" applyAlignment="1">
      <alignment horizontal="right"/>
    </xf>
    <xf numFmtId="169" fontId="47" fillId="0" borderId="126" xfId="4" applyNumberFormat="1" applyFont="1" applyBorder="1" applyAlignment="1">
      <alignment horizontal="right"/>
    </xf>
    <xf numFmtId="3" fontId="60" fillId="0" borderId="27" xfId="4" applyNumberFormat="1" applyFont="1" applyBorder="1"/>
    <xf numFmtId="3" fontId="43" fillId="0" borderId="126" xfId="0" applyNumberFormat="1" applyFont="1" applyBorder="1"/>
    <xf numFmtId="169" fontId="38" fillId="0" borderId="126" xfId="1" applyNumberFormat="1" applyFont="1" applyBorder="1"/>
    <xf numFmtId="169" fontId="44" fillId="5" borderId="125" xfId="0" applyNumberFormat="1" applyFont="1" applyFill="1" applyBorder="1" applyAlignment="1">
      <alignment horizontal="right"/>
    </xf>
    <xf numFmtId="169" fontId="44" fillId="5" borderId="111" xfId="0" applyNumberFormat="1" applyFont="1" applyFill="1" applyBorder="1" applyAlignment="1">
      <alignment horizontal="right"/>
    </xf>
    <xf numFmtId="169" fontId="38" fillId="0" borderId="26" xfId="1" applyNumberFormat="1" applyFont="1" applyBorder="1"/>
    <xf numFmtId="169" fontId="47" fillId="0" borderId="118" xfId="0" applyNumberFormat="1" applyFont="1" applyBorder="1"/>
    <xf numFmtId="169" fontId="47" fillId="0" borderId="14" xfId="0" applyNumberFormat="1" applyFont="1" applyBorder="1"/>
    <xf numFmtId="169" fontId="45" fillId="3" borderId="18" xfId="0" applyNumberFormat="1" applyFont="1" applyFill="1" applyBorder="1" applyAlignment="1">
      <alignment horizontal="right"/>
    </xf>
    <xf numFmtId="169" fontId="47" fillId="0" borderId="18" xfId="0" applyNumberFormat="1" applyFont="1" applyFill="1" applyBorder="1"/>
    <xf numFmtId="169" fontId="45" fillId="4" borderId="42" xfId="0" applyNumberFormat="1" applyFont="1" applyFill="1" applyBorder="1"/>
    <xf numFmtId="169" fontId="45" fillId="3" borderId="89" xfId="0" applyNumberFormat="1" applyFont="1" applyFill="1" applyBorder="1" applyAlignment="1">
      <alignment horizontal="right"/>
    </xf>
    <xf numFmtId="169" fontId="45" fillId="3" borderId="111" xfId="0" applyNumberFormat="1" applyFont="1" applyFill="1" applyBorder="1" applyAlignment="1"/>
    <xf numFmtId="169" fontId="56" fillId="0" borderId="0" xfId="0" applyNumberFormat="1" applyFont="1"/>
    <xf numFmtId="49" fontId="20" fillId="0" borderId="22" xfId="0" applyNumberFormat="1" applyFont="1" applyFill="1" applyBorder="1" applyAlignment="1" applyProtection="1">
      <alignment vertical="center" wrapText="1" shrinkToFit="1"/>
    </xf>
    <xf numFmtId="169" fontId="20" fillId="0" borderId="28" xfId="1" applyNumberFormat="1" applyFont="1" applyFill="1" applyBorder="1" applyAlignment="1" applyProtection="1">
      <alignment horizontal="right" vertical="center" wrapText="1" shrinkToFit="1"/>
    </xf>
    <xf numFmtId="168" fontId="54" fillId="0" borderId="16" xfId="0" applyNumberFormat="1" applyFont="1" applyBorder="1" applyAlignment="1">
      <alignment horizontal="right"/>
    </xf>
    <xf numFmtId="168" fontId="30" fillId="0" borderId="16" xfId="0" applyNumberFormat="1" applyFont="1" applyBorder="1"/>
    <xf numFmtId="168" fontId="23" fillId="0" borderId="15" xfId="1" applyNumberFormat="1" applyFont="1" applyBorder="1" applyAlignment="1">
      <alignment horizontal="right"/>
    </xf>
    <xf numFmtId="168" fontId="23" fillId="2" borderId="16" xfId="1" applyNumberFormat="1" applyFont="1" applyFill="1" applyBorder="1" applyAlignment="1">
      <alignment horizontal="right"/>
    </xf>
    <xf numFmtId="168" fontId="23" fillId="0" borderId="16" xfId="1" applyNumberFormat="1" applyFont="1" applyBorder="1" applyAlignment="1">
      <alignment horizontal="right"/>
    </xf>
    <xf numFmtId="168" fontId="37" fillId="0" borderId="14" xfId="1" applyNumberFormat="1" applyFont="1" applyBorder="1"/>
    <xf numFmtId="169" fontId="18" fillId="0" borderId="22" xfId="1" applyNumberFormat="1" applyFont="1" applyBorder="1" applyAlignment="1">
      <alignment horizontal="right" vertical="center" wrapText="1"/>
    </xf>
    <xf numFmtId="169" fontId="18" fillId="0" borderId="24" xfId="1" applyNumberFormat="1" applyFont="1" applyBorder="1" applyAlignment="1">
      <alignment horizontal="right" vertical="center" wrapText="1"/>
    </xf>
    <xf numFmtId="169" fontId="18" fillId="0" borderId="24" xfId="1" applyNumberFormat="1" applyFont="1" applyBorder="1" applyAlignment="1">
      <alignment horizontal="right" vertical="center"/>
    </xf>
    <xf numFmtId="169" fontId="18" fillId="0" borderId="28" xfId="1" applyNumberFormat="1" applyFont="1" applyBorder="1" applyAlignment="1">
      <alignment horizontal="right" vertical="center"/>
    </xf>
    <xf numFmtId="169" fontId="18" fillId="0" borderId="22" xfId="1" applyNumberFormat="1" applyFont="1" applyBorder="1" applyAlignment="1">
      <alignment horizontal="right" vertical="center"/>
    </xf>
    <xf numFmtId="169" fontId="18" fillId="0" borderId="5" xfId="1" applyNumberFormat="1" applyFont="1" applyBorder="1" applyAlignment="1">
      <alignment horizontal="right" vertical="center" wrapText="1"/>
    </xf>
    <xf numFmtId="169" fontId="18" fillId="0" borderId="1" xfId="1" applyNumberFormat="1" applyFont="1" applyFill="1" applyBorder="1" applyAlignment="1">
      <alignment horizontal="right" vertical="center" wrapText="1"/>
    </xf>
    <xf numFmtId="169" fontId="18" fillId="0" borderId="1" xfId="1" applyNumberFormat="1" applyFont="1" applyBorder="1" applyAlignment="1">
      <alignment horizontal="right" vertical="center"/>
    </xf>
    <xf numFmtId="169" fontId="18" fillId="0" borderId="10" xfId="1" applyNumberFormat="1" applyFont="1" applyBorder="1" applyAlignment="1">
      <alignment horizontal="right" vertical="center"/>
    </xf>
    <xf numFmtId="169" fontId="18" fillId="0" borderId="5" xfId="1" applyNumberFormat="1" applyFont="1" applyBorder="1" applyAlignment="1">
      <alignment horizontal="right" vertical="center"/>
    </xf>
    <xf numFmtId="169" fontId="100" fillId="0" borderId="1" xfId="1" applyNumberFormat="1" applyFont="1" applyBorder="1" applyAlignment="1">
      <alignment horizontal="right" vertical="center"/>
    </xf>
    <xf numFmtId="169" fontId="18" fillId="0" borderId="5" xfId="0" applyNumberFormat="1" applyFont="1" applyBorder="1" applyAlignment="1">
      <alignment horizontal="right" vertical="center"/>
    </xf>
    <xf numFmtId="169" fontId="18" fillId="0" borderId="1" xfId="0" applyNumberFormat="1" applyFont="1" applyFill="1" applyBorder="1" applyAlignment="1">
      <alignment horizontal="right" vertical="center"/>
    </xf>
    <xf numFmtId="169" fontId="18" fillId="0" borderId="1" xfId="0" applyNumberFormat="1" applyFont="1" applyBorder="1" applyAlignment="1">
      <alignment horizontal="right" vertical="center"/>
    </xf>
    <xf numFmtId="169" fontId="18" fillId="0" borderId="10" xfId="0" applyNumberFormat="1" applyFont="1" applyBorder="1" applyAlignment="1">
      <alignment horizontal="right" vertical="center"/>
    </xf>
    <xf numFmtId="169" fontId="18" fillId="0" borderId="11" xfId="0" applyNumberFormat="1" applyFont="1" applyBorder="1" applyAlignment="1">
      <alignment horizontal="right" vertical="center"/>
    </xf>
    <xf numFmtId="169" fontId="18" fillId="0" borderId="34" xfId="0" applyNumberFormat="1" applyFont="1" applyFill="1" applyBorder="1" applyAlignment="1">
      <alignment horizontal="right" vertical="center"/>
    </xf>
    <xf numFmtId="169" fontId="18" fillId="0" borderId="34" xfId="0" applyNumberFormat="1" applyFont="1" applyBorder="1" applyAlignment="1">
      <alignment horizontal="right" vertical="center"/>
    </xf>
    <xf numFmtId="169" fontId="18" fillId="0" borderId="12" xfId="0" applyNumberFormat="1" applyFont="1" applyBorder="1" applyAlignment="1">
      <alignment horizontal="right" vertical="center"/>
    </xf>
    <xf numFmtId="169" fontId="18" fillId="0" borderId="89" xfId="0" applyNumberFormat="1" applyFont="1" applyBorder="1" applyAlignment="1">
      <alignment horizontal="right" vertical="center" wrapText="1"/>
    </xf>
    <xf numFmtId="169" fontId="18" fillId="0" borderId="18" xfId="0" applyNumberFormat="1" applyFont="1" applyBorder="1" applyAlignment="1">
      <alignment horizontal="right" vertical="center" wrapText="1"/>
    </xf>
    <xf numFmtId="169" fontId="18" fillId="0" borderId="31" xfId="0" applyNumberFormat="1" applyFont="1" applyBorder="1" applyAlignment="1">
      <alignment horizontal="right" vertical="center" wrapText="1"/>
    </xf>
    <xf numFmtId="169" fontId="18" fillId="0" borderId="87" xfId="1" applyNumberFormat="1" applyFont="1" applyBorder="1" applyAlignment="1">
      <alignment horizontal="right" vertical="center" wrapText="1"/>
    </xf>
    <xf numFmtId="169" fontId="18" fillId="0" borderId="84" xfId="1" applyNumberFormat="1" applyFont="1" applyBorder="1" applyAlignment="1">
      <alignment horizontal="right" vertical="center" wrapText="1"/>
    </xf>
    <xf numFmtId="169" fontId="18" fillId="0" borderId="84" xfId="1" applyNumberFormat="1" applyFont="1" applyBorder="1" applyAlignment="1">
      <alignment horizontal="right" vertical="center"/>
    </xf>
    <xf numFmtId="169" fontId="18" fillId="0" borderId="79" xfId="1" applyNumberFormat="1" applyFont="1" applyBorder="1" applyAlignment="1">
      <alignment horizontal="right" vertical="center"/>
    </xf>
    <xf numFmtId="169" fontId="18" fillId="0" borderId="87" xfId="1" applyNumberFormat="1" applyFont="1" applyBorder="1" applyAlignment="1">
      <alignment horizontal="right" vertical="center"/>
    </xf>
    <xf numFmtId="169" fontId="18" fillId="0" borderId="85" xfId="1" applyNumberFormat="1" applyFont="1" applyBorder="1" applyAlignment="1">
      <alignment horizontal="right" vertical="center"/>
    </xf>
    <xf numFmtId="169" fontId="18" fillId="0" borderId="30" xfId="1" applyNumberFormat="1" applyFont="1" applyBorder="1" applyAlignment="1">
      <alignment horizontal="right" vertical="center"/>
    </xf>
    <xf numFmtId="169" fontId="18" fillId="0" borderId="32" xfId="0" applyNumberFormat="1" applyFont="1" applyBorder="1" applyAlignment="1">
      <alignment horizontal="right" vertical="center"/>
    </xf>
    <xf numFmtId="169" fontId="18" fillId="0" borderId="32" xfId="1" applyNumberFormat="1" applyFont="1" applyBorder="1" applyAlignment="1">
      <alignment horizontal="right" vertical="center"/>
    </xf>
    <xf numFmtId="169" fontId="18" fillId="0" borderId="29" xfId="1" applyNumberFormat="1" applyFont="1" applyBorder="1" applyAlignment="1">
      <alignment horizontal="right" vertical="center"/>
    </xf>
    <xf numFmtId="169" fontId="18" fillId="0" borderId="32" xfId="0" applyNumberFormat="1" applyFont="1" applyBorder="1" applyAlignment="1">
      <alignment horizontal="right" vertical="center" wrapText="1"/>
    </xf>
    <xf numFmtId="169" fontId="18" fillId="0" borderId="29" xfId="0" applyNumberFormat="1" applyFont="1" applyBorder="1" applyAlignment="1">
      <alignment horizontal="right" vertical="center"/>
    </xf>
    <xf numFmtId="169" fontId="18" fillId="0" borderId="35" xfId="0" applyNumberFormat="1" applyFont="1" applyBorder="1" applyAlignment="1">
      <alignment horizontal="right" vertical="center"/>
    </xf>
    <xf numFmtId="169" fontId="18" fillId="0" borderId="33" xfId="0" applyNumberFormat="1" applyFont="1" applyBorder="1" applyAlignment="1">
      <alignment horizontal="right" vertical="center"/>
    </xf>
    <xf numFmtId="169" fontId="18" fillId="0" borderId="47" xfId="0" applyNumberFormat="1" applyFont="1" applyBorder="1" applyAlignment="1">
      <alignment horizontal="right" vertical="center" wrapText="1"/>
    </xf>
    <xf numFmtId="0" fontId="49" fillId="7" borderId="60" xfId="0" applyFont="1" applyFill="1" applyBorder="1" applyAlignment="1">
      <alignment horizontal="center" vertical="center"/>
    </xf>
    <xf numFmtId="0" fontId="74" fillId="0" borderId="0" xfId="0" applyFont="1" applyAlignment="1">
      <alignment horizontal="center"/>
    </xf>
    <xf numFmtId="0" fontId="74" fillId="13" borderId="118" xfId="0" applyFont="1" applyFill="1" applyBorder="1" applyAlignment="1">
      <alignment horizontal="center"/>
    </xf>
    <xf numFmtId="0" fontId="75" fillId="7" borderId="27" xfId="0" applyFont="1" applyFill="1" applyBorder="1" applyAlignment="1">
      <alignment horizontal="center" vertical="center" wrapText="1" shrinkToFit="1"/>
    </xf>
    <xf numFmtId="0" fontId="75" fillId="7" borderId="25" xfId="0" applyFont="1" applyFill="1" applyBorder="1" applyAlignment="1">
      <alignment horizontal="center" vertical="center" wrapText="1" shrinkToFit="1"/>
    </xf>
    <xf numFmtId="3" fontId="16" fillId="7" borderId="31" xfId="0" applyNumberFormat="1" applyFont="1" applyFill="1" applyBorder="1" applyAlignment="1">
      <alignment horizontal="center"/>
    </xf>
    <xf numFmtId="3" fontId="16" fillId="7" borderId="69" xfId="0" applyNumberFormat="1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49" fontId="84" fillId="13" borderId="105" xfId="0" applyNumberFormat="1" applyFont="1" applyFill="1" applyBorder="1" applyAlignment="1">
      <alignment horizontal="center" vertical="center" wrapText="1" shrinkToFit="1"/>
    </xf>
    <xf numFmtId="49" fontId="84" fillId="13" borderId="107" xfId="0" applyNumberFormat="1" applyFont="1" applyFill="1" applyBorder="1" applyAlignment="1">
      <alignment horizontal="center" vertical="center" wrapText="1" shrinkToFit="1"/>
    </xf>
    <xf numFmtId="49" fontId="85" fillId="13" borderId="105" xfId="0" applyNumberFormat="1" applyFont="1" applyFill="1" applyBorder="1" applyAlignment="1">
      <alignment horizontal="center" vertical="center" wrapText="1" shrinkToFit="1"/>
    </xf>
    <xf numFmtId="0" fontId="49" fillId="8" borderId="18" xfId="0" applyFont="1" applyFill="1" applyBorder="1" applyAlignment="1">
      <alignment horizontal="left"/>
    </xf>
    <xf numFmtId="0" fontId="75" fillId="7" borderId="105" xfId="0" applyFont="1" applyFill="1" applyBorder="1" applyAlignment="1">
      <alignment horizontal="center" vertical="center" wrapText="1" shrinkToFit="1"/>
    </xf>
    <xf numFmtId="0" fontId="75" fillId="7" borderId="119" xfId="0" applyFont="1" applyFill="1" applyBorder="1" applyAlignment="1">
      <alignment horizontal="center" vertical="center" wrapText="1" shrinkToFit="1"/>
    </xf>
    <xf numFmtId="49" fontId="84" fillId="15" borderId="105" xfId="0" applyNumberFormat="1" applyFont="1" applyFill="1" applyBorder="1" applyAlignment="1">
      <alignment horizontal="center" vertical="center" wrapText="1" shrinkToFit="1"/>
    </xf>
    <xf numFmtId="0" fontId="84" fillId="15" borderId="105" xfId="0" applyFont="1" applyFill="1" applyBorder="1" applyAlignment="1">
      <alignment horizontal="center"/>
    </xf>
    <xf numFmtId="49" fontId="84" fillId="15" borderId="105" xfId="0" applyNumberFormat="1" applyFont="1" applyFill="1" applyBorder="1" applyAlignment="1">
      <alignment horizontal="left" vertical="center" wrapText="1" shrinkToFit="1"/>
    </xf>
    <xf numFmtId="0" fontId="74" fillId="7" borderId="121" xfId="0" applyFont="1" applyFill="1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23" xfId="0" applyBorder="1" applyAlignment="1">
      <alignment horizontal="center"/>
    </xf>
    <xf numFmtId="0" fontId="87" fillId="13" borderId="109" xfId="0" applyFont="1" applyFill="1" applyBorder="1" applyAlignment="1">
      <alignment horizontal="center"/>
    </xf>
    <xf numFmtId="0" fontId="88" fillId="7" borderId="18" xfId="0" applyFont="1" applyFill="1" applyBorder="1" applyAlignment="1">
      <alignment horizontal="center" vertical="center"/>
    </xf>
    <xf numFmtId="0" fontId="49" fillId="12" borderId="105" xfId="0" applyFont="1" applyFill="1" applyBorder="1" applyAlignment="1">
      <alignment horizontal="center"/>
    </xf>
    <xf numFmtId="0" fontId="49" fillId="12" borderId="119" xfId="0" applyFont="1" applyFill="1" applyBorder="1" applyAlignment="1">
      <alignment horizontal="center"/>
    </xf>
    <xf numFmtId="0" fontId="74" fillId="10" borderId="112" xfId="0" applyFont="1" applyFill="1" applyBorder="1" applyAlignment="1">
      <alignment horizontal="center"/>
    </xf>
    <xf numFmtId="0" fontId="74" fillId="10" borderId="114" xfId="0" applyFont="1" applyFill="1" applyBorder="1" applyAlignment="1">
      <alignment horizontal="center"/>
    </xf>
    <xf numFmtId="0" fontId="74" fillId="10" borderId="110" xfId="0" applyFont="1" applyFill="1" applyBorder="1" applyAlignment="1">
      <alignment horizontal="center"/>
    </xf>
    <xf numFmtId="0" fontId="74" fillId="10" borderId="117" xfId="0" applyFont="1" applyFill="1" applyBorder="1" applyAlignment="1">
      <alignment horizontal="center"/>
    </xf>
    <xf numFmtId="0" fontId="75" fillId="11" borderId="5" xfId="0" applyFont="1" applyFill="1" applyBorder="1" applyAlignment="1">
      <alignment horizontal="center" vertical="center" wrapText="1" shrinkToFit="1"/>
    </xf>
    <xf numFmtId="0" fontId="75" fillId="11" borderId="27" xfId="0" applyFont="1" applyFill="1" applyBorder="1" applyAlignment="1">
      <alignment horizontal="center" vertical="center" wrapText="1" shrinkToFit="1"/>
    </xf>
    <xf numFmtId="0" fontId="75" fillId="11" borderId="1" xfId="0" applyFont="1" applyFill="1" applyBorder="1" applyAlignment="1">
      <alignment horizontal="center" vertical="center" wrapText="1" shrinkToFit="1"/>
    </xf>
    <xf numFmtId="0" fontId="75" fillId="11" borderId="25" xfId="0" applyFont="1" applyFill="1" applyBorder="1" applyAlignment="1">
      <alignment horizontal="center" vertical="center" wrapText="1" shrinkToFit="1"/>
    </xf>
    <xf numFmtId="0" fontId="16" fillId="12" borderId="32" xfId="0" applyFont="1" applyFill="1" applyBorder="1" applyAlignment="1">
      <alignment horizontal="center" vertical="center"/>
    </xf>
    <xf numFmtId="0" fontId="16" fillId="12" borderId="70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49" fontId="78" fillId="0" borderId="11" xfId="0" applyNumberFormat="1" applyFont="1" applyFill="1" applyBorder="1" applyAlignment="1">
      <alignment horizontal="left" vertical="center" wrapText="1" shrinkToFit="1"/>
    </xf>
    <xf numFmtId="0" fontId="0" fillId="0" borderId="82" xfId="0" applyFill="1" applyBorder="1" applyAlignment="1">
      <alignment horizontal="left" vertical="center" wrapText="1" shrinkToFit="1"/>
    </xf>
    <xf numFmtId="49" fontId="97" fillId="18" borderId="105" xfId="0" applyNumberFormat="1" applyFont="1" applyFill="1" applyBorder="1" applyAlignment="1">
      <alignment horizontal="center" vertical="center" wrapText="1" shrinkToFit="1"/>
    </xf>
    <xf numFmtId="49" fontId="97" fillId="18" borderId="115" xfId="0" applyNumberFormat="1" applyFont="1" applyFill="1" applyBorder="1" applyAlignment="1">
      <alignment horizontal="center" vertical="center" wrapText="1" shrinkToFit="1"/>
    </xf>
    <xf numFmtId="49" fontId="97" fillId="18" borderId="119" xfId="0" applyNumberFormat="1" applyFont="1" applyFill="1" applyBorder="1" applyAlignment="1">
      <alignment horizontal="center" vertical="center" wrapText="1" shrinkToFit="1"/>
    </xf>
    <xf numFmtId="49" fontId="97" fillId="18" borderId="107" xfId="0" applyNumberFormat="1" applyFont="1" applyFill="1" applyBorder="1" applyAlignment="1">
      <alignment horizontal="center" vertical="center" wrapText="1" shrinkToFit="1"/>
    </xf>
    <xf numFmtId="49" fontId="94" fillId="20" borderId="105" xfId="0" applyNumberFormat="1" applyFont="1" applyFill="1" applyBorder="1" applyAlignment="1">
      <alignment horizontal="center" vertical="center" wrapText="1" shrinkToFit="1"/>
    </xf>
    <xf numFmtId="49" fontId="94" fillId="20" borderId="115" xfId="0" applyNumberFormat="1" applyFont="1" applyFill="1" applyBorder="1" applyAlignment="1">
      <alignment horizontal="center" vertical="center" wrapText="1" shrinkToFit="1"/>
    </xf>
    <xf numFmtId="0" fontId="93" fillId="0" borderId="0" xfId="0" applyFont="1" applyAlignment="1">
      <alignment horizontal="center"/>
    </xf>
    <xf numFmtId="0" fontId="94" fillId="18" borderId="107" xfId="0" applyFont="1" applyFill="1" applyBorder="1" applyAlignment="1">
      <alignment horizontal="center"/>
    </xf>
    <xf numFmtId="0" fontId="94" fillId="18" borderId="108" xfId="0" applyFont="1" applyFill="1" applyBorder="1" applyAlignment="1">
      <alignment horizontal="center"/>
    </xf>
    <xf numFmtId="0" fontId="94" fillId="18" borderId="124" xfId="0" applyFont="1" applyFill="1" applyBorder="1" applyAlignment="1">
      <alignment horizontal="center"/>
    </xf>
    <xf numFmtId="0" fontId="94" fillId="17" borderId="112" xfId="0" applyFont="1" applyFill="1" applyBorder="1" applyAlignment="1">
      <alignment horizontal="center" vertical="center" wrapText="1" shrinkToFit="1"/>
    </xf>
    <xf numFmtId="0" fontId="94" fillId="17" borderId="27" xfId="0" applyFont="1" applyFill="1" applyBorder="1" applyAlignment="1">
      <alignment horizontal="center" vertical="center" wrapText="1" shrinkToFit="1"/>
    </xf>
    <xf numFmtId="0" fontId="94" fillId="17" borderId="114" xfId="0" applyFont="1" applyFill="1" applyBorder="1" applyAlignment="1">
      <alignment horizontal="center" vertical="center" wrapText="1" shrinkToFit="1"/>
    </xf>
    <xf numFmtId="0" fontId="94" fillId="17" borderId="25" xfId="0" applyFont="1" applyFill="1" applyBorder="1" applyAlignment="1">
      <alignment horizontal="center" vertical="center" wrapText="1" shrinkToFit="1"/>
    </xf>
    <xf numFmtId="0" fontId="94" fillId="18" borderId="11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top" wrapText="1"/>
    </xf>
    <xf numFmtId="0" fontId="25" fillId="0" borderId="0" xfId="0" applyFont="1" applyFill="1" applyAlignment="1">
      <alignment horizontal="center" vertical="top" wrapText="1"/>
    </xf>
    <xf numFmtId="14" fontId="40" fillId="0" borderId="0" xfId="0" applyNumberFormat="1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31" fillId="5" borderId="44" xfId="0" applyFont="1" applyFill="1" applyBorder="1" applyAlignment="1"/>
    <xf numFmtId="0" fontId="31" fillId="5" borderId="13" xfId="0" applyFont="1" applyFill="1" applyBorder="1" applyAlignment="1"/>
    <xf numFmtId="3" fontId="44" fillId="0" borderId="47" xfId="0" applyNumberFormat="1" applyFont="1" applyBorder="1" applyAlignment="1"/>
    <xf numFmtId="0" fontId="0" fillId="0" borderId="50" xfId="0" applyBorder="1" applyAlignment="1"/>
    <xf numFmtId="0" fontId="44" fillId="0" borderId="47" xfId="0" applyFont="1" applyBorder="1" applyAlignment="1"/>
    <xf numFmtId="0" fontId="0" fillId="0" borderId="53" xfId="0" applyBorder="1" applyAlignment="1"/>
    <xf numFmtId="0" fontId="44" fillId="5" borderId="2" xfId="0" applyFont="1" applyFill="1" applyBorder="1" applyAlignment="1"/>
    <xf numFmtId="0" fontId="0" fillId="5" borderId="4" xfId="0" applyFill="1" applyBorder="1" applyAlignment="1"/>
    <xf numFmtId="0" fontId="43" fillId="0" borderId="5" xfId="0" applyFont="1" applyFill="1" applyBorder="1" applyAlignment="1"/>
    <xf numFmtId="0" fontId="0" fillId="0" borderId="10" xfId="0" applyBorder="1" applyAlignment="1"/>
    <xf numFmtId="0" fontId="44" fillId="6" borderId="27" xfId="0" applyFont="1" applyFill="1" applyBorder="1" applyAlignment="1"/>
    <xf numFmtId="0" fontId="0" fillId="6" borderId="26" xfId="0" applyFill="1" applyBorder="1" applyAlignment="1"/>
    <xf numFmtId="0" fontId="44" fillId="4" borderId="60" xfId="0" applyFont="1" applyFill="1" applyBorder="1" applyAlignment="1"/>
    <xf numFmtId="0" fontId="0" fillId="4" borderId="100" xfId="0" applyFill="1" applyBorder="1" applyAlignment="1"/>
    <xf numFmtId="0" fontId="43" fillId="0" borderId="77" xfId="0" applyFont="1" applyFill="1" applyBorder="1" applyAlignment="1"/>
    <xf numFmtId="0" fontId="0" fillId="0" borderId="115" xfId="0" applyBorder="1" applyAlignment="1"/>
    <xf numFmtId="3" fontId="44" fillId="3" borderId="77" xfId="0" applyNumberFormat="1" applyFont="1" applyFill="1" applyBorder="1" applyAlignment="1"/>
    <xf numFmtId="0" fontId="0" fillId="3" borderId="115" xfId="0" applyFill="1" applyBorder="1" applyAlignment="1"/>
    <xf numFmtId="0" fontId="16" fillId="0" borderId="0" xfId="0" applyFont="1" applyFill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center"/>
    </xf>
    <xf numFmtId="0" fontId="47" fillId="0" borderId="77" xfId="0" applyFont="1" applyBorder="1" applyAlignment="1">
      <alignment horizontal="justify" vertical="center" wrapText="1"/>
    </xf>
    <xf numFmtId="0" fontId="47" fillId="0" borderId="93" xfId="0" applyFont="1" applyBorder="1" applyAlignment="1">
      <alignment horizontal="justify" vertical="center" wrapText="1"/>
    </xf>
    <xf numFmtId="0" fontId="47" fillId="0" borderId="81" xfId="0" applyFont="1" applyBorder="1" applyAlignment="1">
      <alignment horizontal="justify" vertical="center" wrapText="1"/>
    </xf>
    <xf numFmtId="0" fontId="46" fillId="3" borderId="6" xfId="0" applyFont="1" applyFill="1" applyBorder="1" applyAlignment="1">
      <alignment horizontal="center" vertical="center" wrapText="1"/>
    </xf>
    <xf numFmtId="0" fontId="46" fillId="3" borderId="82" xfId="0" applyFont="1" applyFill="1" applyBorder="1" applyAlignment="1">
      <alignment horizontal="center" vertical="center" wrapText="1"/>
    </xf>
    <xf numFmtId="0" fontId="45" fillId="3" borderId="61" xfId="0" applyFont="1" applyFill="1" applyBorder="1" applyAlignment="1">
      <alignment horizontal="center" vertical="center" wrapText="1"/>
    </xf>
    <xf numFmtId="0" fontId="45" fillId="3" borderId="35" xfId="0" applyFont="1" applyFill="1" applyBorder="1" applyAlignment="1">
      <alignment horizontal="center" vertical="center" wrapText="1"/>
    </xf>
    <xf numFmtId="0" fontId="46" fillId="3" borderId="36" xfId="0" applyFont="1" applyFill="1" applyBorder="1" applyAlignment="1">
      <alignment horizontal="center" vertical="center" textRotation="90" wrapText="1"/>
    </xf>
    <xf numFmtId="0" fontId="46" fillId="3" borderId="38" xfId="0" applyFont="1" applyFill="1" applyBorder="1" applyAlignment="1">
      <alignment horizontal="center" vertical="center" textRotation="90" wrapText="1"/>
    </xf>
    <xf numFmtId="14" fontId="62" fillId="0" borderId="0" xfId="0" applyNumberFormat="1" applyFont="1" applyFill="1" applyBorder="1" applyAlignment="1">
      <alignment horizontal="right" vertical="top" wrapText="1"/>
    </xf>
    <xf numFmtId="0" fontId="62" fillId="0" borderId="0" xfId="0" applyFont="1" applyFill="1" applyBorder="1" applyAlignment="1">
      <alignment horizontal="right" vertical="top" wrapText="1"/>
    </xf>
    <xf numFmtId="0" fontId="45" fillId="0" borderId="77" xfId="0" applyFont="1" applyBorder="1" applyAlignment="1">
      <alignment horizontal="center" vertical="center" wrapText="1"/>
    </xf>
    <xf numFmtId="0" fontId="45" fillId="0" borderId="93" xfId="0" applyFont="1" applyBorder="1" applyAlignment="1">
      <alignment horizontal="center" vertical="center" wrapText="1"/>
    </xf>
    <xf numFmtId="0" fontId="45" fillId="0" borderId="88" xfId="0" applyFont="1" applyBorder="1" applyAlignment="1">
      <alignment horizontal="center" vertical="center" wrapText="1"/>
    </xf>
    <xf numFmtId="0" fontId="46" fillId="3" borderId="99" xfId="0" applyFont="1" applyFill="1" applyBorder="1" applyAlignment="1">
      <alignment horizontal="center" vertical="center" textRotation="90" wrapText="1"/>
    </xf>
    <xf numFmtId="0" fontId="46" fillId="3" borderId="100" xfId="0" applyFont="1" applyFill="1" applyBorder="1" applyAlignment="1">
      <alignment horizontal="center" vertical="center" textRotation="90" wrapText="1"/>
    </xf>
    <xf numFmtId="0" fontId="45" fillId="3" borderId="87" xfId="0" applyFont="1" applyFill="1" applyBorder="1" applyAlignment="1">
      <alignment horizontal="center" vertical="center" wrapText="1"/>
    </xf>
    <xf numFmtId="0" fontId="45" fillId="3" borderId="84" xfId="0" applyFont="1" applyFill="1" applyBorder="1" applyAlignment="1">
      <alignment horizontal="center" vertical="center" wrapText="1"/>
    </xf>
    <xf numFmtId="0" fontId="45" fillId="3" borderId="85" xfId="0" applyFont="1" applyFill="1" applyBorder="1" applyAlignment="1">
      <alignment horizontal="center" vertical="center" wrapText="1"/>
    </xf>
    <xf numFmtId="0" fontId="46" fillId="3" borderId="76" xfId="0" applyFont="1" applyFill="1" applyBorder="1" applyAlignment="1">
      <alignment horizontal="center" vertical="center" textRotation="90" wrapText="1"/>
    </xf>
    <xf numFmtId="0" fontId="46" fillId="3" borderId="42" xfId="0" applyFont="1" applyFill="1" applyBorder="1" applyAlignment="1">
      <alignment horizontal="center" vertical="center" textRotation="90" wrapText="1"/>
    </xf>
    <xf numFmtId="0" fontId="46" fillId="3" borderId="2" xfId="0" applyFont="1" applyFill="1" applyBorder="1" applyAlignment="1">
      <alignment horizontal="right"/>
    </xf>
    <xf numFmtId="0" fontId="46" fillId="3" borderId="3" xfId="0" applyFont="1" applyFill="1" applyBorder="1" applyAlignment="1">
      <alignment horizontal="right"/>
    </xf>
    <xf numFmtId="0" fontId="46" fillId="3" borderId="4" xfId="0" applyFont="1" applyFill="1" applyBorder="1" applyAlignment="1">
      <alignment horizontal="right"/>
    </xf>
    <xf numFmtId="169" fontId="18" fillId="0" borderId="19" xfId="0" applyNumberFormat="1" applyFont="1" applyBorder="1" applyAlignment="1">
      <alignment horizontal="center" vertical="center"/>
    </xf>
    <xf numFmtId="169" fontId="18" fillId="0" borderId="51" xfId="0" applyNumberFormat="1" applyFont="1" applyBorder="1" applyAlignment="1">
      <alignment horizontal="center" vertical="center"/>
    </xf>
    <xf numFmtId="169" fontId="22" fillId="0" borderId="50" xfId="0" applyNumberFormat="1" applyFont="1" applyBorder="1" applyAlignment="1">
      <alignment horizontal="center" vertical="center"/>
    </xf>
    <xf numFmtId="169" fontId="22" fillId="0" borderId="53" xfId="0" applyNumberFormat="1" applyFont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left" vertical="center" wrapText="1"/>
    </xf>
    <xf numFmtId="0" fontId="47" fillId="0" borderId="93" xfId="0" applyFont="1" applyFill="1" applyBorder="1" applyAlignment="1">
      <alignment horizontal="left" vertical="center" wrapText="1"/>
    </xf>
    <xf numFmtId="0" fontId="47" fillId="0" borderId="50" xfId="0" applyFont="1" applyFill="1" applyBorder="1" applyAlignment="1">
      <alignment horizontal="left" vertical="center" wrapText="1"/>
    </xf>
    <xf numFmtId="0" fontId="45" fillId="0" borderId="45" xfId="0" applyFont="1" applyBorder="1" applyAlignment="1">
      <alignment horizontal="left" vertical="center"/>
    </xf>
    <xf numFmtId="0" fontId="45" fillId="0" borderId="19" xfId="0" applyFont="1" applyBorder="1" applyAlignment="1">
      <alignment horizontal="left" vertical="center"/>
    </xf>
    <xf numFmtId="0" fontId="45" fillId="0" borderId="89" xfId="0" applyFont="1" applyBorder="1" applyAlignment="1">
      <alignment horizontal="center" vertical="center" wrapText="1"/>
    </xf>
    <xf numFmtId="0" fontId="45" fillId="0" borderId="94" xfId="0" applyFont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left" vertical="center" wrapText="1"/>
    </xf>
    <xf numFmtId="0" fontId="45" fillId="0" borderId="93" xfId="0" applyFont="1" applyFill="1" applyBorder="1" applyAlignment="1">
      <alignment horizontal="left" vertical="center" wrapText="1"/>
    </xf>
    <xf numFmtId="0" fontId="45" fillId="0" borderId="62" xfId="0" applyFont="1" applyFill="1" applyBorder="1" applyAlignment="1">
      <alignment horizontal="left" vertical="center" wrapText="1"/>
    </xf>
    <xf numFmtId="0" fontId="45" fillId="0" borderId="0" xfId="0" applyFont="1" applyBorder="1" applyAlignment="1">
      <alignment horizontal="center"/>
    </xf>
    <xf numFmtId="0" fontId="47" fillId="0" borderId="0" xfId="0" applyFont="1" applyBorder="1" applyAlignment="1">
      <alignment horizontal="right"/>
    </xf>
    <xf numFmtId="0" fontId="80" fillId="0" borderId="0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top" wrapText="1"/>
    </xf>
    <xf numFmtId="0" fontId="46" fillId="3" borderId="86" xfId="0" applyFont="1" applyFill="1" applyBorder="1" applyAlignment="1">
      <alignment horizontal="center" vertical="center" wrapText="1"/>
    </xf>
    <xf numFmtId="0" fontId="46" fillId="3" borderId="60" xfId="0" applyFont="1" applyFill="1" applyBorder="1" applyAlignment="1">
      <alignment horizontal="center" vertical="center" wrapText="1"/>
    </xf>
    <xf numFmtId="0" fontId="47" fillId="0" borderId="9" xfId="0" applyFont="1" applyBorder="1" applyAlignment="1">
      <alignment horizontal="justify" vertical="center" wrapText="1"/>
    </xf>
    <xf numFmtId="0" fontId="47" fillId="0" borderId="62" xfId="0" applyFont="1" applyBorder="1" applyAlignment="1">
      <alignment horizontal="justify" vertical="center" wrapText="1"/>
    </xf>
    <xf numFmtId="0" fontId="46" fillId="3" borderId="97" xfId="0" applyFont="1" applyFill="1" applyBorder="1" applyAlignment="1">
      <alignment horizontal="right"/>
    </xf>
    <xf numFmtId="0" fontId="46" fillId="3" borderId="91" xfId="0" applyFont="1" applyFill="1" applyBorder="1" applyAlignment="1">
      <alignment horizontal="right"/>
    </xf>
    <xf numFmtId="0" fontId="45" fillId="3" borderId="97" xfId="0" applyFont="1" applyFill="1" applyBorder="1" applyAlignment="1">
      <alignment horizontal="center" vertical="center"/>
    </xf>
    <xf numFmtId="0" fontId="45" fillId="3" borderId="98" xfId="0" applyFont="1" applyFill="1" applyBorder="1" applyAlignment="1">
      <alignment horizontal="center" vertical="center"/>
    </xf>
    <xf numFmtId="0" fontId="45" fillId="3" borderId="91" xfId="0" applyFont="1" applyFill="1" applyBorder="1" applyAlignment="1">
      <alignment horizontal="center" vertical="center"/>
    </xf>
    <xf numFmtId="0" fontId="45" fillId="3" borderId="97" xfId="0" applyFont="1" applyFill="1" applyBorder="1" applyAlignment="1">
      <alignment horizontal="center" vertical="center" wrapText="1"/>
    </xf>
    <xf numFmtId="0" fontId="45" fillId="3" borderId="98" xfId="0" applyFont="1" applyFill="1" applyBorder="1" applyAlignment="1">
      <alignment horizontal="center" vertical="center" wrapText="1"/>
    </xf>
    <xf numFmtId="0" fontId="45" fillId="3" borderId="91" xfId="0" applyFont="1" applyFill="1" applyBorder="1" applyAlignment="1">
      <alignment horizontal="center" vertical="center" wrapText="1"/>
    </xf>
    <xf numFmtId="0" fontId="45" fillId="3" borderId="95" xfId="0" applyFont="1" applyFill="1" applyBorder="1" applyAlignment="1">
      <alignment horizontal="center" vertical="center" wrapText="1"/>
    </xf>
    <xf numFmtId="0" fontId="45" fillId="3" borderId="6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 wrapText="1"/>
    </xf>
    <xf numFmtId="3" fontId="30" fillId="0" borderId="0" xfId="0" applyNumberFormat="1" applyFont="1" applyBorder="1" applyAlignment="1">
      <alignment horizontal="center"/>
    </xf>
    <xf numFmtId="14" fontId="40" fillId="0" borderId="0" xfId="0" applyNumberFormat="1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9" fillId="0" borderId="47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59" fillId="0" borderId="53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top" wrapText="1"/>
    </xf>
    <xf numFmtId="0" fontId="59" fillId="0" borderId="20" xfId="0" applyFont="1" applyBorder="1" applyAlignment="1">
      <alignment horizontal="center" wrapText="1"/>
    </xf>
    <xf numFmtId="3" fontId="58" fillId="0" borderId="19" xfId="0" applyNumberFormat="1" applyFont="1" applyBorder="1" applyAlignment="1">
      <alignment horizontal="center" wrapText="1"/>
    </xf>
    <xf numFmtId="14" fontId="16" fillId="0" borderId="0" xfId="0" applyNumberFormat="1" applyFont="1" applyFill="1" applyBorder="1" applyAlignment="1">
      <alignment horizontal="center" vertical="top" wrapText="1"/>
    </xf>
    <xf numFmtId="0" fontId="63" fillId="0" borderId="0" xfId="0" applyFont="1" applyAlignment="1">
      <alignment horizontal="right"/>
    </xf>
    <xf numFmtId="0" fontId="35" fillId="2" borderId="0" xfId="0" applyFont="1" applyFill="1" applyBorder="1" applyAlignment="1">
      <alignment horizontal="center" wrapText="1"/>
    </xf>
    <xf numFmtId="0" fontId="27" fillId="4" borderId="63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wrapText="1"/>
    </xf>
    <xf numFmtId="0" fontId="34" fillId="4" borderId="14" xfId="0" applyFont="1" applyFill="1" applyBorder="1" applyAlignment="1">
      <alignment horizontal="center" wrapText="1"/>
    </xf>
    <xf numFmtId="0" fontId="33" fillId="4" borderId="40" xfId="0" applyFont="1" applyFill="1" applyBorder="1" applyAlignment="1">
      <alignment horizontal="center" wrapText="1"/>
    </xf>
    <xf numFmtId="0" fontId="33" fillId="4" borderId="3" xfId="0" applyFont="1" applyFill="1" applyBorder="1" applyAlignment="1">
      <alignment horizontal="center" wrapText="1"/>
    </xf>
    <xf numFmtId="0" fontId="33" fillId="4" borderId="4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7" fillId="6" borderId="63" xfId="0" applyFont="1" applyFill="1" applyBorder="1" applyAlignment="1">
      <alignment horizontal="center" vertical="center" wrapText="1"/>
    </xf>
    <xf numFmtId="0" fontId="27" fillId="6" borderId="42" xfId="0" applyFont="1" applyFill="1" applyBorder="1" applyAlignment="1">
      <alignment horizontal="center" vertical="center" wrapText="1"/>
    </xf>
    <xf numFmtId="0" fontId="34" fillId="6" borderId="103" xfId="0" applyFont="1" applyFill="1" applyBorder="1" applyAlignment="1">
      <alignment horizontal="center" wrapText="1"/>
    </xf>
    <xf numFmtId="0" fontId="34" fillId="6" borderId="42" xfId="0" applyFont="1" applyFill="1" applyBorder="1" applyAlignment="1">
      <alignment horizontal="center" wrapText="1"/>
    </xf>
    <xf numFmtId="0" fontId="33" fillId="6" borderId="101" xfId="0" applyFont="1" applyFill="1" applyBorder="1" applyAlignment="1">
      <alignment horizontal="center" wrapText="1"/>
    </xf>
    <xf numFmtId="0" fontId="33" fillId="6" borderId="67" xfId="0" applyFont="1" applyFill="1" applyBorder="1" applyAlignment="1">
      <alignment horizontal="center" wrapText="1"/>
    </xf>
    <xf numFmtId="0" fontId="33" fillId="6" borderId="68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49" fontId="0" fillId="0" borderId="0" xfId="0" applyNumberFormat="1" applyAlignment="1"/>
  </cellXfs>
  <cellStyles count="6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Százalék" xfId="4" builtinId="5"/>
    <cellStyle name="TableStyleLigh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opLeftCell="A19" workbookViewId="0">
      <selection activeCell="B52" sqref="B52:B53"/>
    </sheetView>
  </sheetViews>
  <sheetFormatPr defaultRowHeight="12.75" x14ac:dyDescent="0.2"/>
  <cols>
    <col min="1" max="1" width="11.85546875" customWidth="1"/>
    <col min="2" max="2" width="51.5703125" customWidth="1"/>
    <col min="3" max="3" width="19.7109375" customWidth="1"/>
    <col min="4" max="4" width="17.7109375" customWidth="1"/>
    <col min="5" max="5" width="14.7109375" customWidth="1"/>
    <col min="6" max="6" width="12.7109375" customWidth="1"/>
    <col min="7" max="7" width="18.28515625" customWidth="1"/>
    <col min="8" max="8" width="20.140625" customWidth="1"/>
    <col min="9" max="9" width="8.42578125" customWidth="1"/>
    <col min="10" max="10" width="9.7109375" customWidth="1"/>
    <col min="11" max="1025" width="8.42578125" customWidth="1"/>
  </cols>
  <sheetData>
    <row r="1" spans="1:7" x14ac:dyDescent="0.2">
      <c r="G1" s="1" t="s">
        <v>615</v>
      </c>
    </row>
    <row r="2" spans="1:7" ht="15.75" x14ac:dyDescent="0.25">
      <c r="A2" s="733" t="s">
        <v>696</v>
      </c>
      <c r="B2" s="733"/>
      <c r="C2" s="733"/>
      <c r="D2" s="733"/>
      <c r="E2" s="733"/>
      <c r="F2" s="733"/>
      <c r="G2" s="733"/>
    </row>
    <row r="3" spans="1:7" ht="15.75" x14ac:dyDescent="0.25">
      <c r="A3" s="733" t="s">
        <v>11</v>
      </c>
      <c r="B3" s="733"/>
      <c r="C3" s="733"/>
      <c r="D3" s="733"/>
      <c r="E3" s="733"/>
      <c r="F3" s="733"/>
      <c r="G3" s="733"/>
    </row>
    <row r="4" spans="1:7" ht="13.5" thickBot="1" x14ac:dyDescent="0.25">
      <c r="G4" s="256" t="s">
        <v>330</v>
      </c>
    </row>
    <row r="5" spans="1:7" ht="15.75" x14ac:dyDescent="0.25">
      <c r="A5" s="734" t="s">
        <v>1</v>
      </c>
      <c r="B5" s="734"/>
      <c r="C5" s="734"/>
      <c r="D5" s="734"/>
      <c r="E5" s="734"/>
      <c r="F5" s="734"/>
      <c r="G5" s="734"/>
    </row>
    <row r="6" spans="1:7" ht="15.75" thickBot="1" x14ac:dyDescent="0.3">
      <c r="A6" s="735" t="s">
        <v>354</v>
      </c>
      <c r="B6" s="736" t="s">
        <v>355</v>
      </c>
      <c r="C6" s="491"/>
      <c r="D6" s="737">
        <v>2019</v>
      </c>
      <c r="E6" s="738"/>
      <c r="F6" s="738"/>
      <c r="G6" s="739"/>
    </row>
    <row r="7" spans="1:7" ht="13.5" thickBot="1" x14ac:dyDescent="0.25">
      <c r="A7" s="735"/>
      <c r="B7" s="736"/>
      <c r="C7" s="492" t="s">
        <v>356</v>
      </c>
      <c r="D7" s="493" t="s">
        <v>669</v>
      </c>
      <c r="E7" s="492" t="s">
        <v>616</v>
      </c>
      <c r="F7" s="492" t="s">
        <v>617</v>
      </c>
      <c r="G7" s="493" t="s">
        <v>697</v>
      </c>
    </row>
    <row r="8" spans="1:7" x14ac:dyDescent="0.2">
      <c r="A8" s="494" t="s">
        <v>376</v>
      </c>
      <c r="B8" s="495" t="s">
        <v>276</v>
      </c>
      <c r="C8" s="496">
        <v>10061887</v>
      </c>
      <c r="D8" s="496">
        <v>11061887</v>
      </c>
      <c r="E8" s="496">
        <f>G8-D8</f>
        <v>241054</v>
      </c>
      <c r="F8" s="497">
        <f>G8/D8*100</f>
        <v>102.17913996047872</v>
      </c>
      <c r="G8" s="498">
        <v>11302941</v>
      </c>
    </row>
    <row r="9" spans="1:7" x14ac:dyDescent="0.2">
      <c r="A9" s="499" t="s">
        <v>377</v>
      </c>
      <c r="B9" s="500" t="s">
        <v>277</v>
      </c>
      <c r="C9" s="501">
        <v>54211450</v>
      </c>
      <c r="D9" s="501">
        <v>55186450</v>
      </c>
      <c r="E9" s="496">
        <f t="shared" ref="E9:E12" si="0">G9-D9</f>
        <v>178183</v>
      </c>
      <c r="F9" s="497">
        <f t="shared" ref="F9:F11" si="1">G9/D9*100</f>
        <v>100.32287454619748</v>
      </c>
      <c r="G9" s="502">
        <v>55364633</v>
      </c>
    </row>
    <row r="10" spans="1:7" ht="24" x14ac:dyDescent="0.2">
      <c r="A10" s="499" t="s">
        <v>378</v>
      </c>
      <c r="B10" s="500" t="s">
        <v>278</v>
      </c>
      <c r="C10" s="501">
        <v>21880271</v>
      </c>
      <c r="D10" s="501">
        <v>22984271</v>
      </c>
      <c r="E10" s="496">
        <f t="shared" si="0"/>
        <v>202019</v>
      </c>
      <c r="F10" s="497">
        <f t="shared" si="1"/>
        <v>100.87894456169613</v>
      </c>
      <c r="G10" s="502">
        <v>23186290</v>
      </c>
    </row>
    <row r="11" spans="1:7" x14ac:dyDescent="0.2">
      <c r="A11" s="499" t="s">
        <v>379</v>
      </c>
      <c r="B11" s="500" t="s">
        <v>279</v>
      </c>
      <c r="C11" s="501">
        <v>2239710</v>
      </c>
      <c r="D11" s="501">
        <v>2315710</v>
      </c>
      <c r="E11" s="496">
        <f t="shared" si="0"/>
        <v>373090</v>
      </c>
      <c r="F11" s="497">
        <f t="shared" si="1"/>
        <v>116.11125745451719</v>
      </c>
      <c r="G11" s="502">
        <v>2688800</v>
      </c>
    </row>
    <row r="12" spans="1:7" ht="13.5" thickBot="1" x14ac:dyDescent="0.25">
      <c r="A12" s="503" t="s">
        <v>380</v>
      </c>
      <c r="B12" s="504" t="s">
        <v>383</v>
      </c>
      <c r="C12" s="505">
        <v>0</v>
      </c>
      <c r="D12" s="505">
        <v>539750</v>
      </c>
      <c r="E12" s="496">
        <f t="shared" si="0"/>
        <v>0</v>
      </c>
      <c r="F12" s="497"/>
      <c r="G12" s="506">
        <v>539750</v>
      </c>
    </row>
    <row r="13" spans="1:7" ht="13.5" thickBot="1" x14ac:dyDescent="0.25">
      <c r="A13" s="740" t="s">
        <v>618</v>
      </c>
      <c r="B13" s="740"/>
      <c r="C13" s="507">
        <v>88393318</v>
      </c>
      <c r="D13" s="507">
        <v>92088068</v>
      </c>
      <c r="E13" s="507">
        <f>SUM(E8:E12)</f>
        <v>994346</v>
      </c>
      <c r="F13" s="508">
        <f>G13/D13*100</f>
        <v>101.07977724106449</v>
      </c>
      <c r="G13" s="509">
        <v>93082414</v>
      </c>
    </row>
    <row r="14" spans="1:7" ht="24" x14ac:dyDescent="0.2">
      <c r="A14" s="494" t="s">
        <v>357</v>
      </c>
      <c r="B14" s="495" t="s">
        <v>358</v>
      </c>
      <c r="C14" s="496">
        <v>0</v>
      </c>
      <c r="D14" s="496">
        <v>0</v>
      </c>
      <c r="E14" s="496">
        <f>G14-D14</f>
        <v>0</v>
      </c>
      <c r="F14" s="497"/>
      <c r="G14" s="498"/>
    </row>
    <row r="15" spans="1:7" ht="13.5" thickBot="1" x14ac:dyDescent="0.25">
      <c r="A15" s="503" t="s">
        <v>359</v>
      </c>
      <c r="B15" s="504" t="s">
        <v>360</v>
      </c>
      <c r="C15" s="505">
        <v>5378410</v>
      </c>
      <c r="D15" s="505">
        <v>7172328</v>
      </c>
      <c r="E15" s="496">
        <f>G15-D15</f>
        <v>2437168</v>
      </c>
      <c r="F15" s="497">
        <f>G15/D15*100</f>
        <v>133.98015260874851</v>
      </c>
      <c r="G15" s="506">
        <v>9609496</v>
      </c>
    </row>
    <row r="16" spans="1:7" ht="13.5" thickBot="1" x14ac:dyDescent="0.25">
      <c r="A16" s="741" t="s">
        <v>619</v>
      </c>
      <c r="B16" s="741"/>
      <c r="C16" s="510">
        <v>5378410</v>
      </c>
      <c r="D16" s="510">
        <v>7172328</v>
      </c>
      <c r="E16" s="510">
        <f>SUM(E15)</f>
        <v>2437168</v>
      </c>
      <c r="F16" s="511">
        <f>G16/D16*100</f>
        <v>133.98015260874851</v>
      </c>
      <c r="G16" s="512">
        <f>G15</f>
        <v>9609496</v>
      </c>
    </row>
    <row r="17" spans="1:7" ht="13.5" thickBot="1" x14ac:dyDescent="0.25">
      <c r="A17" s="513" t="s">
        <v>698</v>
      </c>
      <c r="B17" s="514" t="s">
        <v>620</v>
      </c>
      <c r="C17" s="515">
        <v>0</v>
      </c>
      <c r="D17" s="515">
        <v>0</v>
      </c>
      <c r="E17" s="515">
        <f>G17-D17</f>
        <v>16760683</v>
      </c>
      <c r="F17" s="516"/>
      <c r="G17" s="517">
        <f>16588683+172000</f>
        <v>16760683</v>
      </c>
    </row>
    <row r="18" spans="1:7" ht="13.5" thickBot="1" x14ac:dyDescent="0.25">
      <c r="A18" s="740" t="s">
        <v>621</v>
      </c>
      <c r="B18" s="740"/>
      <c r="C18" s="507">
        <v>0</v>
      </c>
      <c r="D18" s="507">
        <v>0</v>
      </c>
      <c r="E18" s="507">
        <f>E17</f>
        <v>16760683</v>
      </c>
      <c r="F18" s="518"/>
      <c r="G18" s="509">
        <f>G17</f>
        <v>16760683</v>
      </c>
    </row>
    <row r="19" spans="1:7" x14ac:dyDescent="0.2">
      <c r="A19" s="494" t="s">
        <v>388</v>
      </c>
      <c r="B19" s="495" t="s">
        <v>13</v>
      </c>
      <c r="C19" s="496">
        <v>6000000</v>
      </c>
      <c r="D19" s="496">
        <v>6000000</v>
      </c>
      <c r="E19" s="496">
        <f>G19-D19</f>
        <v>420000</v>
      </c>
      <c r="F19" s="497">
        <f>G19/D19*100</f>
        <v>107</v>
      </c>
      <c r="G19" s="498">
        <v>6420000</v>
      </c>
    </row>
    <row r="20" spans="1:7" x14ac:dyDescent="0.2">
      <c r="A20" s="499" t="s">
        <v>389</v>
      </c>
      <c r="B20" s="500" t="s">
        <v>390</v>
      </c>
      <c r="C20" s="501">
        <v>0</v>
      </c>
      <c r="D20" s="501">
        <v>0</v>
      </c>
      <c r="E20" s="496">
        <f t="shared" ref="E20:E29" si="2">G20-D20</f>
        <v>0</v>
      </c>
      <c r="F20" s="497"/>
      <c r="G20" s="502">
        <v>0</v>
      </c>
    </row>
    <row r="21" spans="1:7" x14ac:dyDescent="0.2">
      <c r="A21" s="499" t="s">
        <v>391</v>
      </c>
      <c r="B21" s="500" t="s">
        <v>191</v>
      </c>
      <c r="C21" s="501">
        <v>3000000</v>
      </c>
      <c r="D21" s="501">
        <v>3000000</v>
      </c>
      <c r="E21" s="496">
        <f t="shared" si="2"/>
        <v>360000</v>
      </c>
      <c r="F21" s="497">
        <f t="shared" ref="F21:F28" si="3">G21/D21*100</f>
        <v>112.00000000000001</v>
      </c>
      <c r="G21" s="502">
        <v>3360000</v>
      </c>
    </row>
    <row r="22" spans="1:7" x14ac:dyDescent="0.2">
      <c r="A22" s="499" t="s">
        <v>392</v>
      </c>
      <c r="B22" s="500" t="s">
        <v>274</v>
      </c>
      <c r="C22" s="501">
        <v>30000000</v>
      </c>
      <c r="D22" s="501">
        <v>30000000</v>
      </c>
      <c r="E22" s="496">
        <f t="shared" si="2"/>
        <v>11400000</v>
      </c>
      <c r="F22" s="497">
        <f t="shared" si="3"/>
        <v>138</v>
      </c>
      <c r="G22" s="502">
        <v>41400000</v>
      </c>
    </row>
    <row r="23" spans="1:7" x14ac:dyDescent="0.2">
      <c r="A23" s="499" t="s">
        <v>393</v>
      </c>
      <c r="B23" s="500" t="s">
        <v>275</v>
      </c>
      <c r="C23" s="501">
        <v>4600000</v>
      </c>
      <c r="D23" s="501">
        <v>4600000</v>
      </c>
      <c r="E23" s="496">
        <f t="shared" si="2"/>
        <v>1120000</v>
      </c>
      <c r="F23" s="497">
        <f t="shared" si="3"/>
        <v>124.34782608695652</v>
      </c>
      <c r="G23" s="502">
        <v>5720000</v>
      </c>
    </row>
    <row r="24" spans="1:7" x14ac:dyDescent="0.2">
      <c r="A24" s="499" t="s">
        <v>622</v>
      </c>
      <c r="B24" s="500" t="s">
        <v>394</v>
      </c>
      <c r="C24" s="501">
        <v>0</v>
      </c>
      <c r="D24" s="501">
        <v>0</v>
      </c>
      <c r="E24" s="496">
        <f t="shared" si="2"/>
        <v>0</v>
      </c>
      <c r="F24" s="497"/>
      <c r="G24" s="502">
        <v>0</v>
      </c>
    </row>
    <row r="25" spans="1:7" ht="36" x14ac:dyDescent="0.2">
      <c r="A25" s="499" t="s">
        <v>395</v>
      </c>
      <c r="B25" s="500" t="s">
        <v>396</v>
      </c>
      <c r="C25" s="501">
        <v>0</v>
      </c>
      <c r="D25" s="501">
        <v>0</v>
      </c>
      <c r="E25" s="496">
        <f t="shared" si="2"/>
        <v>0</v>
      </c>
      <c r="F25" s="497"/>
      <c r="G25" s="502">
        <v>0</v>
      </c>
    </row>
    <row r="26" spans="1:7" x14ac:dyDescent="0.2">
      <c r="A26" s="499" t="s">
        <v>397</v>
      </c>
      <c r="B26" s="500" t="s">
        <v>398</v>
      </c>
      <c r="C26" s="501">
        <v>0</v>
      </c>
      <c r="D26" s="501">
        <v>0</v>
      </c>
      <c r="E26" s="496">
        <f t="shared" si="2"/>
        <v>0</v>
      </c>
      <c r="F26" s="497"/>
      <c r="G26" s="502">
        <v>0</v>
      </c>
    </row>
    <row r="27" spans="1:7" x14ac:dyDescent="0.2">
      <c r="A27" s="499" t="s">
        <v>399</v>
      </c>
      <c r="B27" s="500" t="s">
        <v>288</v>
      </c>
      <c r="C27" s="501">
        <v>0</v>
      </c>
      <c r="D27" s="501">
        <v>0</v>
      </c>
      <c r="E27" s="496">
        <f t="shared" si="2"/>
        <v>134000</v>
      </c>
      <c r="F27" s="497"/>
      <c r="G27" s="502">
        <v>134000</v>
      </c>
    </row>
    <row r="28" spans="1:7" x14ac:dyDescent="0.2">
      <c r="A28" s="499" t="s">
        <v>400</v>
      </c>
      <c r="B28" s="500" t="s">
        <v>401</v>
      </c>
      <c r="C28" s="501">
        <v>100000</v>
      </c>
      <c r="D28" s="501">
        <v>100000</v>
      </c>
      <c r="E28" s="496">
        <f t="shared" si="2"/>
        <v>0</v>
      </c>
      <c r="F28" s="497">
        <f t="shared" si="3"/>
        <v>100</v>
      </c>
      <c r="G28" s="502">
        <v>100000</v>
      </c>
    </row>
    <row r="29" spans="1:7" ht="13.5" thickBot="1" x14ac:dyDescent="0.25">
      <c r="A29" s="503" t="s">
        <v>623</v>
      </c>
      <c r="B29" s="504" t="s">
        <v>363</v>
      </c>
      <c r="C29" s="505">
        <v>0</v>
      </c>
      <c r="D29" s="505">
        <v>0</v>
      </c>
      <c r="E29" s="496">
        <f t="shared" si="2"/>
        <v>0</v>
      </c>
      <c r="F29" s="497"/>
      <c r="G29" s="506">
        <v>0</v>
      </c>
    </row>
    <row r="30" spans="1:7" ht="13.5" thickBot="1" x14ac:dyDescent="0.25">
      <c r="A30" s="740" t="s">
        <v>624</v>
      </c>
      <c r="B30" s="740"/>
      <c r="C30" s="519">
        <v>43700000</v>
      </c>
      <c r="D30" s="519">
        <v>43700000</v>
      </c>
      <c r="E30" s="519">
        <f>SUM(E19:E29)</f>
        <v>13434000</v>
      </c>
      <c r="F30" s="520">
        <f>G30/D30*100</f>
        <v>130.74141876430204</v>
      </c>
      <c r="G30" s="521">
        <f>SUM(G19:G29)</f>
        <v>57134000</v>
      </c>
    </row>
    <row r="31" spans="1:7" x14ac:dyDescent="0.2">
      <c r="A31" s="494" t="s">
        <v>364</v>
      </c>
      <c r="B31" s="495" t="s">
        <v>271</v>
      </c>
      <c r="C31" s="501">
        <v>1030000</v>
      </c>
      <c r="D31" s="501">
        <v>1030000</v>
      </c>
      <c r="E31" s="496">
        <f>G31-D31</f>
        <v>112000</v>
      </c>
      <c r="F31" s="497">
        <f>G31/D31*100</f>
        <v>110.873786407767</v>
      </c>
      <c r="G31" s="502">
        <v>1142000</v>
      </c>
    </row>
    <row r="32" spans="1:7" x14ac:dyDescent="0.2">
      <c r="A32" s="494" t="s">
        <v>670</v>
      </c>
      <c r="B32" s="495" t="s">
        <v>671</v>
      </c>
      <c r="C32" s="501">
        <v>0</v>
      </c>
      <c r="D32" s="501">
        <v>238000</v>
      </c>
      <c r="E32" s="496">
        <f>G32-D32</f>
        <v>0</v>
      </c>
      <c r="F32" s="497"/>
      <c r="G32" s="502">
        <v>238000</v>
      </c>
    </row>
    <row r="33" spans="1:9" x14ac:dyDescent="0.2">
      <c r="A33" s="499" t="s">
        <v>365</v>
      </c>
      <c r="B33" s="500" t="s">
        <v>272</v>
      </c>
      <c r="C33" s="501">
        <v>5500000</v>
      </c>
      <c r="D33" s="501">
        <v>5500000</v>
      </c>
      <c r="E33" s="496">
        <f t="shared" ref="E33:E39" si="4">G33-D33</f>
        <v>162000</v>
      </c>
      <c r="F33" s="497">
        <f t="shared" ref="F33:F39" si="5">G33/D33*100</f>
        <v>102.94545454545454</v>
      </c>
      <c r="G33" s="502">
        <v>5662000</v>
      </c>
      <c r="I33" s="251"/>
    </row>
    <row r="34" spans="1:9" x14ac:dyDescent="0.2">
      <c r="A34" s="499" t="s">
        <v>387</v>
      </c>
      <c r="B34" s="500" t="s">
        <v>188</v>
      </c>
      <c r="C34" s="501">
        <v>5000000</v>
      </c>
      <c r="D34" s="501">
        <v>5000000</v>
      </c>
      <c r="E34" s="496">
        <f t="shared" si="4"/>
        <v>0</v>
      </c>
      <c r="F34" s="497">
        <f t="shared" si="5"/>
        <v>100</v>
      </c>
      <c r="G34" s="502">
        <v>5000000</v>
      </c>
    </row>
    <row r="35" spans="1:9" x14ac:dyDescent="0.2">
      <c r="A35" s="499" t="s">
        <v>386</v>
      </c>
      <c r="B35" s="500" t="s">
        <v>273</v>
      </c>
      <c r="C35" s="501">
        <v>6779999.5999999996</v>
      </c>
      <c r="D35" s="501">
        <v>6779999.5999999996</v>
      </c>
      <c r="E35" s="496">
        <f t="shared" si="4"/>
        <v>70000.400000000373</v>
      </c>
      <c r="F35" s="497">
        <f t="shared" si="5"/>
        <v>101.03245433819789</v>
      </c>
      <c r="G35" s="502">
        <v>6850000</v>
      </c>
    </row>
    <row r="36" spans="1:9" x14ac:dyDescent="0.2">
      <c r="A36" s="499" t="s">
        <v>366</v>
      </c>
      <c r="B36" s="500" t="s">
        <v>287</v>
      </c>
      <c r="C36" s="501">
        <v>1000000</v>
      </c>
      <c r="D36" s="501">
        <v>1000000</v>
      </c>
      <c r="E36" s="496">
        <f t="shared" si="4"/>
        <v>0</v>
      </c>
      <c r="F36" s="497">
        <f t="shared" si="5"/>
        <v>100</v>
      </c>
      <c r="G36" s="502">
        <v>1000000</v>
      </c>
    </row>
    <row r="37" spans="1:9" x14ac:dyDescent="0.2">
      <c r="A37" s="499" t="s">
        <v>367</v>
      </c>
      <c r="B37" s="500" t="s">
        <v>368</v>
      </c>
      <c r="C37" s="501">
        <v>100</v>
      </c>
      <c r="D37" s="501">
        <v>100</v>
      </c>
      <c r="E37" s="496">
        <f t="shared" si="4"/>
        <v>0</v>
      </c>
      <c r="F37" s="497">
        <f t="shared" si="5"/>
        <v>100</v>
      </c>
      <c r="G37" s="502">
        <v>100</v>
      </c>
    </row>
    <row r="38" spans="1:9" x14ac:dyDescent="0.2">
      <c r="A38" s="499" t="s">
        <v>369</v>
      </c>
      <c r="B38" s="500" t="s">
        <v>625</v>
      </c>
      <c r="C38" s="501"/>
      <c r="D38" s="501">
        <v>118000</v>
      </c>
      <c r="E38" s="496">
        <f t="shared" si="4"/>
        <v>0</v>
      </c>
      <c r="F38" s="497"/>
      <c r="G38" s="502">
        <v>118000</v>
      </c>
    </row>
    <row r="39" spans="1:9" ht="24.75" thickBot="1" x14ac:dyDescent="0.25">
      <c r="A39" s="522" t="s">
        <v>402</v>
      </c>
      <c r="B39" s="523" t="s">
        <v>403</v>
      </c>
      <c r="C39" s="524">
        <v>3000</v>
      </c>
      <c r="D39" s="524">
        <v>3000</v>
      </c>
      <c r="E39" s="496">
        <f t="shared" si="4"/>
        <v>118000</v>
      </c>
      <c r="F39" s="497">
        <f t="shared" si="5"/>
        <v>4033.3333333333335</v>
      </c>
      <c r="G39" s="525">
        <v>121000</v>
      </c>
    </row>
    <row r="40" spans="1:9" ht="13.5" thickBot="1" x14ac:dyDescent="0.25">
      <c r="A40" s="740" t="s">
        <v>626</v>
      </c>
      <c r="B40" s="740"/>
      <c r="C40" s="519">
        <v>19313099.600000001</v>
      </c>
      <c r="D40" s="519">
        <v>19669099.600000001</v>
      </c>
      <c r="E40" s="519">
        <f>SUM(E31:E39)</f>
        <v>462000.40000000037</v>
      </c>
      <c r="F40" s="520">
        <f>G40/D40*100</f>
        <v>102.34886400188851</v>
      </c>
      <c r="G40" s="521">
        <f>SUM(G31:G39)</f>
        <v>20131100</v>
      </c>
    </row>
    <row r="41" spans="1:9" x14ac:dyDescent="0.2">
      <c r="A41" s="494" t="s">
        <v>370</v>
      </c>
      <c r="B41" s="495" t="s">
        <v>371</v>
      </c>
      <c r="C41" s="501">
        <v>14763780</v>
      </c>
      <c r="D41" s="501">
        <v>14763780</v>
      </c>
      <c r="E41" s="496">
        <f>G41-D41</f>
        <v>20</v>
      </c>
      <c r="F41" s="497">
        <f>G41/D41*100</f>
        <v>100.00013546666233</v>
      </c>
      <c r="G41" s="502">
        <v>14763800</v>
      </c>
    </row>
    <row r="42" spans="1:9" ht="24" x14ac:dyDescent="0.2">
      <c r="A42" s="499" t="s">
        <v>372</v>
      </c>
      <c r="B42" s="500" t="s">
        <v>373</v>
      </c>
      <c r="C42" s="501"/>
      <c r="D42" s="501"/>
      <c r="E42" s="496">
        <f t="shared" ref="E42:E45" si="6">G42-D42</f>
        <v>0</v>
      </c>
      <c r="F42" s="497"/>
      <c r="G42" s="502"/>
    </row>
    <row r="43" spans="1:9" x14ac:dyDescent="0.2">
      <c r="A43" s="499" t="s">
        <v>374</v>
      </c>
      <c r="B43" s="500" t="s">
        <v>375</v>
      </c>
      <c r="C43" s="501"/>
      <c r="D43" s="501"/>
      <c r="E43" s="496">
        <f t="shared" si="6"/>
        <v>0</v>
      </c>
      <c r="F43" s="497"/>
      <c r="G43" s="502"/>
    </row>
    <row r="44" spans="1:9" x14ac:dyDescent="0.2">
      <c r="A44" s="503" t="s">
        <v>627</v>
      </c>
      <c r="B44" s="504" t="s">
        <v>628</v>
      </c>
      <c r="C44" s="501">
        <v>0</v>
      </c>
      <c r="D44" s="501">
        <v>2591000</v>
      </c>
      <c r="E44" s="496">
        <f t="shared" si="6"/>
        <v>0</v>
      </c>
      <c r="F44" s="497"/>
      <c r="G44" s="502">
        <v>2591000</v>
      </c>
    </row>
    <row r="45" spans="1:9" ht="36.75" thickBot="1" x14ac:dyDescent="0.25">
      <c r="A45" s="503" t="s">
        <v>361</v>
      </c>
      <c r="B45" s="504" t="s">
        <v>362</v>
      </c>
      <c r="C45" s="501"/>
      <c r="D45" s="501"/>
      <c r="E45" s="496">
        <f t="shared" si="6"/>
        <v>0</v>
      </c>
      <c r="F45" s="497"/>
      <c r="G45" s="502"/>
    </row>
    <row r="46" spans="1:9" ht="13.5" thickBot="1" x14ac:dyDescent="0.25">
      <c r="A46" s="742" t="s">
        <v>629</v>
      </c>
      <c r="B46" s="742"/>
      <c r="C46" s="519">
        <v>14763780</v>
      </c>
      <c r="D46" s="519">
        <v>17354780</v>
      </c>
      <c r="E46" s="519">
        <f>SUM(E41:E45)</f>
        <v>20</v>
      </c>
      <c r="F46" s="520">
        <f>G46/D46*100</f>
        <v>100.00011524202554</v>
      </c>
      <c r="G46" s="521">
        <f>G41+G44</f>
        <v>17354800</v>
      </c>
    </row>
    <row r="47" spans="1:9" ht="13.5" thickBot="1" x14ac:dyDescent="0.25">
      <c r="A47" s="526" t="s">
        <v>384</v>
      </c>
      <c r="B47" s="527" t="s">
        <v>385</v>
      </c>
      <c r="C47" s="528">
        <v>117189000</v>
      </c>
      <c r="D47" s="528">
        <v>118282340</v>
      </c>
      <c r="E47" s="528">
        <f>G47-D47</f>
        <v>0</v>
      </c>
      <c r="F47" s="529">
        <f>G47/D47*100</f>
        <v>100</v>
      </c>
      <c r="G47" s="530">
        <v>118282340</v>
      </c>
    </row>
    <row r="48" spans="1:9" ht="13.5" thickBot="1" x14ac:dyDescent="0.25">
      <c r="A48" s="531" t="s">
        <v>381</v>
      </c>
      <c r="B48" s="532" t="s">
        <v>382</v>
      </c>
      <c r="C48" s="533"/>
      <c r="D48" s="533">
        <v>217816</v>
      </c>
      <c r="E48" s="528">
        <f>G48-D48</f>
        <v>3868868</v>
      </c>
      <c r="F48" s="534"/>
      <c r="G48" s="535">
        <v>4086684</v>
      </c>
    </row>
    <row r="49" spans="1:10" ht="16.5" thickBot="1" x14ac:dyDescent="0.25">
      <c r="A49" s="732" t="s">
        <v>630</v>
      </c>
      <c r="B49" s="732"/>
      <c r="C49" s="469">
        <v>288737607.60000002</v>
      </c>
      <c r="D49" s="469">
        <v>298484431.60000002</v>
      </c>
      <c r="E49" s="469">
        <f>E13+E16+E30+E40+E46+E47+E18+E48</f>
        <v>37957085.399999999</v>
      </c>
      <c r="F49" s="470">
        <f>G49/D49*100</f>
        <v>112.71660474770302</v>
      </c>
      <c r="G49" s="471">
        <f>G13+G16+G30+G40+G46+G47+G48+G18</f>
        <v>336441517</v>
      </c>
      <c r="J49" s="15"/>
    </row>
    <row r="51" spans="1:10" x14ac:dyDescent="0.2">
      <c r="B51" s="254" t="s">
        <v>631</v>
      </c>
      <c r="C51" s="15">
        <f>C49-'Önk kiadások 2019'!C79</f>
        <v>2.5000035762786865E-2</v>
      </c>
      <c r="D51" s="15">
        <f>D49-'Önk kiadások 2019'!D79</f>
        <v>2.5000035762786865E-2</v>
      </c>
      <c r="E51" s="15">
        <f>E49-'Önk kiadások 2019'!E79</f>
        <v>-2.4999998509883881E-2</v>
      </c>
      <c r="F51" s="15">
        <f>F49-'Önk kiadások 2019'!F79</f>
        <v>-9.4407681672237231E-9</v>
      </c>
      <c r="G51" s="15">
        <f>G49-'Önk kiadások 2019'!G79</f>
        <v>0</v>
      </c>
    </row>
    <row r="52" spans="1:10" x14ac:dyDescent="0.2">
      <c r="B52" s="254"/>
      <c r="C52" s="468"/>
    </row>
    <row r="53" spans="1:10" x14ac:dyDescent="0.2">
      <c r="B53" s="254"/>
      <c r="C53" s="254"/>
      <c r="D53" s="472"/>
      <c r="E53" s="472"/>
      <c r="F53" s="472"/>
      <c r="G53" s="472"/>
    </row>
  </sheetData>
  <mergeCells count="13">
    <mergeCell ref="A49:B49"/>
    <mergeCell ref="A2:G2"/>
    <mergeCell ref="A3:G3"/>
    <mergeCell ref="A5:G5"/>
    <mergeCell ref="A6:A7"/>
    <mergeCell ref="B6:B7"/>
    <mergeCell ref="D6:G6"/>
    <mergeCell ref="A13:B13"/>
    <mergeCell ref="A16:B16"/>
    <mergeCell ref="A18:B18"/>
    <mergeCell ref="A30:B30"/>
    <mergeCell ref="A40:B40"/>
    <mergeCell ref="A46:B4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G64"/>
  <sheetViews>
    <sheetView zoomScaleNormal="100" workbookViewId="0">
      <selection activeCell="C22" sqref="C22"/>
    </sheetView>
  </sheetViews>
  <sheetFormatPr defaultRowHeight="12.75" x14ac:dyDescent="0.2"/>
  <cols>
    <col min="1" max="1" width="4.140625" customWidth="1"/>
    <col min="2" max="2" width="60.85546875" customWidth="1"/>
    <col min="3" max="3" width="21.71093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21.75" customHeight="1" x14ac:dyDescent="0.2"/>
    <row r="2" spans="1:7" ht="15" x14ac:dyDescent="0.2">
      <c r="A2" s="814" t="s">
        <v>608</v>
      </c>
      <c r="B2" s="814"/>
      <c r="C2" s="814"/>
      <c r="D2" s="814"/>
    </row>
    <row r="3" spans="1:7" ht="14.25" x14ac:dyDescent="0.2">
      <c r="A3" s="881"/>
      <c r="B3" s="882"/>
      <c r="C3" s="882"/>
      <c r="D3" s="882"/>
    </row>
    <row r="4" spans="1:7" ht="4.5" customHeight="1" x14ac:dyDescent="0.2"/>
    <row r="5" spans="1:7" ht="18" hidden="1" customHeight="1" x14ac:dyDescent="0.25">
      <c r="A5" s="883"/>
      <c r="B5" s="883"/>
      <c r="C5" s="883"/>
      <c r="D5" s="883"/>
    </row>
    <row r="6" spans="1:7" ht="15.75" x14ac:dyDescent="0.25">
      <c r="A6" s="884" t="s">
        <v>578</v>
      </c>
      <c r="B6" s="884"/>
      <c r="C6" s="884"/>
      <c r="D6" s="884"/>
    </row>
    <row r="7" spans="1:7" ht="15.75" x14ac:dyDescent="0.25">
      <c r="B7" s="20"/>
      <c r="C7" s="20"/>
    </row>
    <row r="8" spans="1:7" ht="15.75" customHeight="1" x14ac:dyDescent="0.25">
      <c r="A8" s="880" t="s">
        <v>195</v>
      </c>
      <c r="B8" s="880"/>
      <c r="C8" s="880"/>
      <c r="D8" s="880"/>
    </row>
    <row r="9" spans="1:7" ht="15.75" customHeight="1" x14ac:dyDescent="0.25">
      <c r="A9" s="44"/>
      <c r="B9" s="44"/>
      <c r="C9" s="44"/>
      <c r="D9" s="44"/>
    </row>
    <row r="10" spans="1:7" ht="15.75" customHeight="1" x14ac:dyDescent="0.25">
      <c r="A10" s="44"/>
      <c r="B10" s="44"/>
      <c r="C10" s="44"/>
      <c r="D10" s="44"/>
    </row>
    <row r="11" spans="1:7" ht="16.5" thickBot="1" x14ac:dyDescent="0.3">
      <c r="B11" s="43"/>
      <c r="C11" s="112" t="s">
        <v>301</v>
      </c>
    </row>
    <row r="12" spans="1:7" ht="25.5" customHeight="1" thickBot="1" x14ac:dyDescent="0.25">
      <c r="B12" s="117" t="s">
        <v>8</v>
      </c>
      <c r="C12" s="118" t="s">
        <v>331</v>
      </c>
    </row>
    <row r="13" spans="1:7" ht="24.95" customHeight="1" x14ac:dyDescent="0.2">
      <c r="B13" s="389" t="s">
        <v>280</v>
      </c>
      <c r="C13" s="397">
        <f>C14+C15+C16</f>
        <v>3140000</v>
      </c>
      <c r="G13" s="79"/>
    </row>
    <row r="14" spans="1:7" ht="24.95" customHeight="1" x14ac:dyDescent="0.2">
      <c r="B14" s="387" t="s">
        <v>579</v>
      </c>
      <c r="C14" s="398">
        <v>520000</v>
      </c>
      <c r="G14" s="79"/>
    </row>
    <row r="15" spans="1:7" ht="24.95" customHeight="1" x14ac:dyDescent="0.2">
      <c r="B15" s="387" t="s">
        <v>291</v>
      </c>
      <c r="C15" s="398">
        <v>1470000</v>
      </c>
      <c r="G15" s="79"/>
    </row>
    <row r="16" spans="1:7" ht="24.95" customHeight="1" x14ac:dyDescent="0.2">
      <c r="B16" s="387" t="s">
        <v>580</v>
      </c>
      <c r="C16" s="398">
        <v>1150000</v>
      </c>
      <c r="G16" s="79"/>
    </row>
    <row r="17" spans="2:3" ht="24.95" customHeight="1" x14ac:dyDescent="0.2">
      <c r="B17" s="389" t="s">
        <v>581</v>
      </c>
      <c r="C17" s="397">
        <f>C18+C19+C20+C21</f>
        <v>2915000</v>
      </c>
    </row>
    <row r="18" spans="2:3" ht="24.95" customHeight="1" x14ac:dyDescent="0.2">
      <c r="B18" s="388" t="s">
        <v>582</v>
      </c>
      <c r="C18" s="399">
        <v>800000</v>
      </c>
    </row>
    <row r="19" spans="2:3" ht="24.95" customHeight="1" x14ac:dyDescent="0.2">
      <c r="B19" s="388" t="s">
        <v>583</v>
      </c>
      <c r="C19" s="399">
        <v>1507000</v>
      </c>
    </row>
    <row r="20" spans="2:3" ht="24.95" customHeight="1" x14ac:dyDescent="0.2">
      <c r="B20" s="388" t="s">
        <v>282</v>
      </c>
      <c r="C20" s="399">
        <v>539000</v>
      </c>
    </row>
    <row r="21" spans="2:3" ht="24.95" customHeight="1" thickBot="1" x14ac:dyDescent="0.25">
      <c r="B21" s="388" t="s">
        <v>283</v>
      </c>
      <c r="C21" s="399">
        <v>69000</v>
      </c>
    </row>
    <row r="22" spans="2:3" ht="24.95" customHeight="1" thickBot="1" x14ac:dyDescent="0.25">
      <c r="B22" s="119" t="s">
        <v>281</v>
      </c>
      <c r="C22" s="400">
        <f>C13+C17</f>
        <v>6055000</v>
      </c>
    </row>
    <row r="26" spans="2:3" x14ac:dyDescent="0.2">
      <c r="C26" s="40"/>
    </row>
    <row r="28" spans="2:3" x14ac:dyDescent="0.2">
      <c r="C28" s="40"/>
    </row>
    <row r="64" spans="3:3" x14ac:dyDescent="0.2">
      <c r="C64" s="80"/>
    </row>
  </sheetData>
  <mergeCells count="5">
    <mergeCell ref="A8:D8"/>
    <mergeCell ref="A2:D2"/>
    <mergeCell ref="A3:D3"/>
    <mergeCell ref="A5:D5"/>
    <mergeCell ref="A6:D6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scale="90" orientation="portrait" r:id="rId1"/>
  <headerFooter alignWithMargins="0">
    <oddHeader>&amp;LLeányvár Község Önkormányzata&amp;C2019. évi költségvetés&amp;R6.sz. melléklet</oddHeader>
    <oddFooter>&amp;LKészítette:&amp;C&amp;P/&amp;N</oddFooter>
  </headerFooter>
  <colBreaks count="1" manualBreakCount="1">
    <brk id="4" min="1" max="1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3"/>
  <sheetViews>
    <sheetView view="pageBreakPreview" topLeftCell="A8" zoomScaleNormal="100" zoomScaleSheetLayoutView="100" workbookViewId="0">
      <selection activeCell="C22" sqref="C22"/>
    </sheetView>
  </sheetViews>
  <sheetFormatPr defaultRowHeight="12.75" x14ac:dyDescent="0.2"/>
  <cols>
    <col min="1" max="1" width="7.85546875" customWidth="1"/>
    <col min="2" max="2" width="59.140625" customWidth="1"/>
    <col min="3" max="3" width="13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4.25" customHeight="1" x14ac:dyDescent="0.2"/>
    <row r="2" spans="1:7" ht="6" customHeight="1" x14ac:dyDescent="0.2"/>
    <row r="3" spans="1:7" ht="13.5" hidden="1" customHeight="1" x14ac:dyDescent="0.2"/>
    <row r="5" spans="1:7" ht="15" customHeight="1" x14ac:dyDescent="0.2">
      <c r="B5" s="814" t="s">
        <v>609</v>
      </c>
      <c r="C5" s="814"/>
    </row>
    <row r="6" spans="1:7" ht="15" customHeight="1" x14ac:dyDescent="0.2">
      <c r="A6" s="881"/>
      <c r="B6" s="881"/>
    </row>
    <row r="7" spans="1:7" ht="15" customHeight="1" x14ac:dyDescent="0.2">
      <c r="A7" s="18"/>
      <c r="B7" s="18"/>
    </row>
    <row r="8" spans="1:7" x14ac:dyDescent="0.2">
      <c r="B8" s="886" t="s">
        <v>11</v>
      </c>
      <c r="C8" s="886"/>
    </row>
    <row r="9" spans="1:7" x14ac:dyDescent="0.2">
      <c r="B9" s="885" t="s">
        <v>578</v>
      </c>
      <c r="C9" s="885"/>
    </row>
    <row r="10" spans="1:7" ht="11.25" customHeight="1" x14ac:dyDescent="0.25">
      <c r="A10" s="20"/>
      <c r="B10" s="120"/>
      <c r="C10" s="121"/>
    </row>
    <row r="11" spans="1:7" ht="17.25" customHeight="1" x14ac:dyDescent="0.2">
      <c r="B11" s="885" t="s">
        <v>175</v>
      </c>
      <c r="C11" s="885"/>
    </row>
    <row r="12" spans="1:7" ht="16.5" customHeight="1" x14ac:dyDescent="0.2">
      <c r="B12" s="121"/>
      <c r="C12" s="121"/>
    </row>
    <row r="13" spans="1:7" ht="14.25" thickBot="1" x14ac:dyDescent="0.3">
      <c r="B13" s="122"/>
      <c r="C13" s="123" t="s">
        <v>301</v>
      </c>
      <c r="G13" s="79"/>
    </row>
    <row r="14" spans="1:7" ht="20.100000000000001" customHeight="1" x14ac:dyDescent="0.2">
      <c r="B14" s="128" t="s">
        <v>219</v>
      </c>
      <c r="C14" s="129" t="s">
        <v>332</v>
      </c>
    </row>
    <row r="15" spans="1:7" ht="20.100000000000001" customHeight="1" x14ac:dyDescent="0.2">
      <c r="B15" s="396" t="s">
        <v>594</v>
      </c>
      <c r="C15" s="401">
        <v>1000000</v>
      </c>
    </row>
    <row r="16" spans="1:7" ht="20.100000000000001" customHeight="1" x14ac:dyDescent="0.2">
      <c r="B16" s="124" t="s">
        <v>284</v>
      </c>
      <c r="C16" s="402"/>
    </row>
    <row r="17" spans="2:3" ht="20.100000000000001" customHeight="1" x14ac:dyDescent="0.2">
      <c r="B17" s="125" t="s">
        <v>586</v>
      </c>
      <c r="C17" s="403">
        <v>100000</v>
      </c>
    </row>
    <row r="18" spans="2:3" ht="20.100000000000001" customHeight="1" x14ac:dyDescent="0.2">
      <c r="B18" s="390" t="s">
        <v>590</v>
      </c>
      <c r="C18" s="403">
        <v>280000</v>
      </c>
    </row>
    <row r="19" spans="2:3" ht="20.100000000000001" customHeight="1" x14ac:dyDescent="0.2">
      <c r="B19" s="125" t="s">
        <v>289</v>
      </c>
      <c r="C19" s="403">
        <f>200000+19000</f>
        <v>219000</v>
      </c>
    </row>
    <row r="20" spans="2:3" ht="20.100000000000001" customHeight="1" x14ac:dyDescent="0.2">
      <c r="B20" s="390" t="s">
        <v>587</v>
      </c>
      <c r="C20" s="403">
        <v>350000</v>
      </c>
    </row>
    <row r="21" spans="2:3" ht="20.100000000000001" customHeight="1" x14ac:dyDescent="0.2">
      <c r="B21" s="125" t="s">
        <v>588</v>
      </c>
      <c r="C21" s="403">
        <v>236000</v>
      </c>
    </row>
    <row r="22" spans="2:3" ht="20.100000000000001" customHeight="1" x14ac:dyDescent="0.2">
      <c r="B22" s="395" t="s">
        <v>589</v>
      </c>
      <c r="C22" s="404">
        <v>2200000</v>
      </c>
    </row>
    <row r="23" spans="2:3" ht="20.100000000000001" customHeight="1" x14ac:dyDescent="0.2">
      <c r="B23" s="395" t="s">
        <v>591</v>
      </c>
      <c r="C23" s="404">
        <v>750000</v>
      </c>
    </row>
    <row r="24" spans="2:3" ht="20.100000000000001" customHeight="1" x14ac:dyDescent="0.2">
      <c r="B24" s="395" t="s">
        <v>592</v>
      </c>
      <c r="C24" s="404">
        <v>1100000</v>
      </c>
    </row>
    <row r="25" spans="2:3" ht="20.100000000000001" customHeight="1" x14ac:dyDescent="0.2">
      <c r="B25" s="395" t="s">
        <v>602</v>
      </c>
      <c r="C25" s="404">
        <v>2701000</v>
      </c>
    </row>
    <row r="26" spans="2:3" ht="20.100000000000001" customHeight="1" x14ac:dyDescent="0.2">
      <c r="B26" s="395" t="s">
        <v>593</v>
      </c>
      <c r="C26" s="404">
        <f>'Óvoda kiad 2019'!G33</f>
        <v>200000</v>
      </c>
    </row>
    <row r="27" spans="2:3" ht="20.100000000000001" customHeight="1" x14ac:dyDescent="0.2">
      <c r="B27" s="395" t="s">
        <v>694</v>
      </c>
      <c r="C27" s="404">
        <f>'Óvoda kiad 2019'!G34</f>
        <v>800000</v>
      </c>
    </row>
    <row r="28" spans="2:3" ht="20.100000000000001" customHeight="1" thickBot="1" x14ac:dyDescent="0.25">
      <c r="B28" s="127" t="s">
        <v>285</v>
      </c>
      <c r="C28" s="405">
        <f>'Önk kiadások 2019'!G68+'Óvoda kiad 2019'!G35</f>
        <v>2416100</v>
      </c>
    </row>
    <row r="29" spans="2:3" ht="20.100000000000001" customHeight="1" thickBot="1" x14ac:dyDescent="0.25">
      <c r="B29" s="130" t="s">
        <v>333</v>
      </c>
      <c r="C29" s="406">
        <f>SUM(C15:C28)</f>
        <v>12352100</v>
      </c>
    </row>
    <row r="30" spans="2:3" ht="20.100000000000001" customHeight="1" thickBot="1" x14ac:dyDescent="0.25">
      <c r="B30" s="393"/>
      <c r="C30" s="407"/>
    </row>
    <row r="31" spans="2:3" ht="20.100000000000001" customHeight="1" x14ac:dyDescent="0.2">
      <c r="B31" s="394" t="s">
        <v>220</v>
      </c>
      <c r="C31" s="408" t="s">
        <v>332</v>
      </c>
    </row>
    <row r="32" spans="2:3" ht="20.100000000000001" customHeight="1" x14ac:dyDescent="0.2">
      <c r="B32" s="124" t="s">
        <v>286</v>
      </c>
      <c r="C32" s="409"/>
    </row>
    <row r="33" spans="2:3" ht="20.100000000000001" customHeight="1" x14ac:dyDescent="0.2">
      <c r="B33" s="125" t="s">
        <v>290</v>
      </c>
      <c r="C33" s="410">
        <v>5500000</v>
      </c>
    </row>
    <row r="34" spans="2:3" ht="20.100000000000001" customHeight="1" x14ac:dyDescent="0.2">
      <c r="B34" s="125" t="s">
        <v>596</v>
      </c>
      <c r="C34" s="410">
        <v>15748000</v>
      </c>
    </row>
    <row r="35" spans="2:3" ht="20.100000000000001" customHeight="1" x14ac:dyDescent="0.2">
      <c r="B35" s="125" t="s">
        <v>584</v>
      </c>
      <c r="C35" s="410">
        <v>970000</v>
      </c>
    </row>
    <row r="36" spans="2:3" ht="20.100000000000001" customHeight="1" x14ac:dyDescent="0.2">
      <c r="B36" s="391" t="s">
        <v>585</v>
      </c>
      <c r="C36" s="410">
        <v>1230000</v>
      </c>
    </row>
    <row r="37" spans="2:3" ht="20.100000000000001" customHeight="1" x14ac:dyDescent="0.2">
      <c r="B37" s="391" t="s">
        <v>597</v>
      </c>
      <c r="C37" s="410">
        <v>1000000</v>
      </c>
    </row>
    <row r="38" spans="2:3" ht="20.100000000000001" customHeight="1" x14ac:dyDescent="0.2">
      <c r="B38" s="391" t="s">
        <v>695</v>
      </c>
      <c r="C38" s="410">
        <v>305000</v>
      </c>
    </row>
    <row r="39" spans="2:3" ht="20.100000000000001" customHeight="1" thickBot="1" x14ac:dyDescent="0.25">
      <c r="B39" s="124" t="s">
        <v>466</v>
      </c>
      <c r="C39" s="410">
        <f>'Önk kiadások 2019'!G71</f>
        <v>6688900</v>
      </c>
    </row>
    <row r="40" spans="2:3" ht="20.100000000000001" customHeight="1" thickBot="1" x14ac:dyDescent="0.25">
      <c r="B40" s="392" t="s">
        <v>334</v>
      </c>
      <c r="C40" s="411">
        <f>SUM(C33:C39)</f>
        <v>31441900</v>
      </c>
    </row>
    <row r="41" spans="2:3" ht="20.100000000000001" customHeight="1" thickBot="1" x14ac:dyDescent="0.25">
      <c r="B41" s="126"/>
      <c r="C41" s="412"/>
    </row>
    <row r="42" spans="2:3" ht="28.5" customHeight="1" thickBot="1" x14ac:dyDescent="0.25">
      <c r="B42" s="392" t="s">
        <v>221</v>
      </c>
      <c r="C42" s="413">
        <f>SUM(C40+C29)</f>
        <v>43794000</v>
      </c>
    </row>
    <row r="43" spans="2:3" ht="42.75" customHeight="1" x14ac:dyDescent="0.2">
      <c r="B43" s="121"/>
      <c r="C43" s="121"/>
    </row>
    <row r="44" spans="2:3" x14ac:dyDescent="0.2">
      <c r="B44" s="121"/>
      <c r="C44" s="121"/>
    </row>
    <row r="45" spans="2:3" x14ac:dyDescent="0.2">
      <c r="B45" s="121"/>
      <c r="C45" s="121"/>
    </row>
    <row r="46" spans="2:3" x14ac:dyDescent="0.2">
      <c r="B46" s="121"/>
      <c r="C46" s="121"/>
    </row>
    <row r="47" spans="2:3" x14ac:dyDescent="0.2">
      <c r="B47" s="121"/>
      <c r="C47" s="121"/>
    </row>
    <row r="48" spans="2:3" x14ac:dyDescent="0.2">
      <c r="B48" s="121"/>
      <c r="C48" s="121"/>
    </row>
    <row r="63" spans="3:3" x14ac:dyDescent="0.2">
      <c r="C63" s="80"/>
    </row>
  </sheetData>
  <mergeCells count="5">
    <mergeCell ref="B11:C11"/>
    <mergeCell ref="A6:B6"/>
    <mergeCell ref="B5:C5"/>
    <mergeCell ref="B8:C8"/>
    <mergeCell ref="B9:C9"/>
  </mergeCells>
  <phoneticPr fontId="14" type="noConversion"/>
  <pageMargins left="0.75" right="0.75" top="1" bottom="1" header="0.5" footer="0.5"/>
  <pageSetup paperSize="9" scale="90" orientation="portrait" r:id="rId1"/>
  <headerFooter alignWithMargins="0">
    <oddHeader>&amp;LLeányvár Község Önkormányzta&amp;C2019. évi költségvetés&amp;R7.sz.melléklet</oddHeader>
    <oddFooter>&amp;LKészítette:&amp;C&amp;P/&amp;N</oddFooter>
  </headerFooter>
  <rowBreaks count="1" manualBreakCount="1">
    <brk id="44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G57"/>
  <sheetViews>
    <sheetView zoomScaleNormal="100" workbookViewId="0">
      <selection activeCell="E28" sqref="E28"/>
    </sheetView>
  </sheetViews>
  <sheetFormatPr defaultRowHeight="12.75" x14ac:dyDescent="0.2"/>
  <cols>
    <col min="2" max="2" width="59.85546875" customWidth="1"/>
    <col min="3" max="3" width="18.28515625" bestFit="1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3" spans="1:7" ht="15" customHeight="1" x14ac:dyDescent="0.2">
      <c r="A3" s="814" t="s">
        <v>610</v>
      </c>
      <c r="B3" s="814"/>
      <c r="C3" s="814"/>
      <c r="D3" s="814"/>
      <c r="E3" s="19"/>
      <c r="F3" s="19"/>
      <c r="G3" s="19"/>
    </row>
    <row r="4" spans="1:7" ht="9.75" customHeight="1" x14ac:dyDescent="0.2">
      <c r="A4" s="881"/>
      <c r="B4" s="882"/>
      <c r="C4" s="882"/>
      <c r="D4" s="882"/>
      <c r="E4" s="19"/>
      <c r="F4" s="19"/>
      <c r="G4" s="19"/>
    </row>
    <row r="5" spans="1:7" ht="15" x14ac:dyDescent="0.2">
      <c r="B5" s="18"/>
      <c r="C5" s="18"/>
      <c r="D5" s="18"/>
      <c r="E5" s="18"/>
    </row>
    <row r="6" spans="1:7" ht="15.75" x14ac:dyDescent="0.25">
      <c r="A6" s="883" t="s">
        <v>11</v>
      </c>
      <c r="B6" s="883"/>
      <c r="C6" s="883"/>
      <c r="D6" s="883"/>
      <c r="E6" s="21"/>
      <c r="F6" s="21"/>
      <c r="G6" s="21"/>
    </row>
    <row r="7" spans="1:7" ht="15.75" x14ac:dyDescent="0.25">
      <c r="A7" s="884" t="s">
        <v>578</v>
      </c>
      <c r="B7" s="884"/>
      <c r="C7" s="884"/>
      <c r="D7" s="884"/>
      <c r="E7" s="22"/>
      <c r="F7" s="22"/>
      <c r="G7" s="22"/>
    </row>
    <row r="8" spans="1:7" ht="11.25" customHeight="1" x14ac:dyDescent="0.2"/>
    <row r="9" spans="1:7" hidden="1" x14ac:dyDescent="0.2"/>
    <row r="10" spans="1:7" ht="15.75" x14ac:dyDescent="0.25">
      <c r="A10" s="887" t="s">
        <v>87</v>
      </c>
      <c r="B10" s="887"/>
      <c r="C10" s="887"/>
      <c r="D10" s="887"/>
      <c r="E10" s="23"/>
      <c r="F10" s="23"/>
      <c r="G10" s="23"/>
    </row>
    <row r="13" spans="1:7" ht="13.5" thickBot="1" x14ac:dyDescent="0.25">
      <c r="C13" s="85" t="s">
        <v>301</v>
      </c>
      <c r="D13" s="10"/>
      <c r="G13" s="79"/>
    </row>
    <row r="14" spans="1:7" ht="24.95" customHeight="1" x14ac:dyDescent="0.25">
      <c r="B14" s="414" t="s">
        <v>6</v>
      </c>
      <c r="C14" s="420">
        <f>'Önk kiadások 2019'!G76</f>
        <v>112376202</v>
      </c>
    </row>
    <row r="15" spans="1:7" ht="24.95" customHeight="1" x14ac:dyDescent="0.25">
      <c r="B15" s="415" t="s">
        <v>222</v>
      </c>
      <c r="C15" s="689">
        <v>0</v>
      </c>
    </row>
    <row r="16" spans="1:7" ht="24.95" customHeight="1" thickBot="1" x14ac:dyDescent="0.3">
      <c r="B16" s="416" t="s">
        <v>293</v>
      </c>
      <c r="C16" s="421">
        <f>'Önk kiadások 2019'!G78</f>
        <v>5000000</v>
      </c>
    </row>
    <row r="17" spans="2:3" ht="24.95" customHeight="1" x14ac:dyDescent="0.25">
      <c r="B17" s="417" t="s">
        <v>88</v>
      </c>
      <c r="C17" s="422">
        <f>SUM(C14:C16)</f>
        <v>117376202</v>
      </c>
    </row>
    <row r="18" spans="2:3" ht="24.95" customHeight="1" x14ac:dyDescent="0.25">
      <c r="B18" s="418" t="s">
        <v>294</v>
      </c>
      <c r="C18" s="690">
        <v>0</v>
      </c>
    </row>
    <row r="19" spans="2:3" ht="24.95" customHeight="1" thickBot="1" x14ac:dyDescent="0.3">
      <c r="B19" s="419" t="s">
        <v>7</v>
      </c>
      <c r="C19" s="423">
        <f>C17+C18</f>
        <v>117376202</v>
      </c>
    </row>
    <row r="57" spans="3:3" x14ac:dyDescent="0.2">
      <c r="C57" s="80"/>
    </row>
  </sheetData>
  <mergeCells count="5">
    <mergeCell ref="A3:D3"/>
    <mergeCell ref="A6:D6"/>
    <mergeCell ref="A7:D7"/>
    <mergeCell ref="A10:D10"/>
    <mergeCell ref="A4:D4"/>
  </mergeCells>
  <phoneticPr fontId="14" type="noConversion"/>
  <pageMargins left="0.75" right="0.75" top="1" bottom="1" header="0.5" footer="0.5"/>
  <pageSetup paperSize="9" scale="91" orientation="portrait" r:id="rId1"/>
  <headerFooter alignWithMargins="0">
    <oddHeader>&amp;LLeányvár Község Önkormányzata&amp;C2019. évi költségvetés&amp;R8.sz.melléklet</oddHeader>
    <oddFooter>&amp;LKészítette:&amp;C&amp;P/&amp;N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Q66"/>
  <sheetViews>
    <sheetView topLeftCell="A43" zoomScaleNormal="100" workbookViewId="0">
      <selection activeCell="C62" sqref="C62"/>
    </sheetView>
  </sheetViews>
  <sheetFormatPr defaultRowHeight="12.75" x14ac:dyDescent="0.2"/>
  <cols>
    <col min="1" max="1" width="6.7109375" customWidth="1"/>
    <col min="2" max="2" width="47.28515625" customWidth="1"/>
    <col min="3" max="5" width="10.710937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891"/>
      <c r="B1" s="891"/>
      <c r="C1" s="891"/>
      <c r="D1" s="891"/>
      <c r="E1" s="891"/>
    </row>
    <row r="2" spans="1:7" ht="15" customHeight="1" x14ac:dyDescent="0.2">
      <c r="A2" s="894" t="s">
        <v>611</v>
      </c>
      <c r="B2" s="814"/>
      <c r="C2" s="814"/>
      <c r="D2" s="814"/>
      <c r="E2" s="814"/>
    </row>
    <row r="3" spans="1:7" ht="15" x14ac:dyDescent="0.2">
      <c r="A3" s="18"/>
      <c r="B3" s="18"/>
      <c r="C3" s="18"/>
      <c r="D3" s="18"/>
    </row>
    <row r="4" spans="1:7" ht="15.75" x14ac:dyDescent="0.25">
      <c r="A4" s="883"/>
      <c r="B4" s="883"/>
      <c r="C4" s="883"/>
      <c r="D4" s="883"/>
      <c r="E4" s="883"/>
    </row>
    <row r="5" spans="1:7" ht="15.75" x14ac:dyDescent="0.25">
      <c r="A5" s="884" t="s">
        <v>578</v>
      </c>
      <c r="B5" s="884"/>
      <c r="C5" s="884"/>
      <c r="D5" s="884"/>
      <c r="E5" s="884"/>
    </row>
    <row r="6" spans="1:7" ht="15" x14ac:dyDescent="0.25">
      <c r="A6" s="27"/>
      <c r="B6" s="27"/>
      <c r="C6" s="27"/>
      <c r="D6" s="27"/>
      <c r="E6" s="27"/>
    </row>
    <row r="7" spans="1:7" ht="15.75" thickBot="1" x14ac:dyDescent="0.3">
      <c r="A7" s="24"/>
      <c r="B7" s="25"/>
      <c r="C7" s="25"/>
      <c r="D7" s="26"/>
      <c r="E7" s="131" t="s">
        <v>301</v>
      </c>
    </row>
    <row r="8" spans="1:7" ht="20.100000000000001" customHeight="1" x14ac:dyDescent="0.3">
      <c r="A8" s="892" t="s">
        <v>89</v>
      </c>
      <c r="B8" s="892"/>
      <c r="C8" s="892"/>
      <c r="D8" s="892"/>
      <c r="E8" s="892"/>
    </row>
    <row r="9" spans="1:7" ht="20.100000000000001" customHeight="1" thickBot="1" x14ac:dyDescent="0.35">
      <c r="A9" s="142" t="s">
        <v>90</v>
      </c>
      <c r="B9" s="142" t="s">
        <v>8</v>
      </c>
      <c r="C9" s="142">
        <v>2019</v>
      </c>
      <c r="D9" s="143">
        <v>2020</v>
      </c>
      <c r="E9" s="143">
        <v>2021</v>
      </c>
    </row>
    <row r="10" spans="1:7" ht="20.100000000000001" customHeight="1" x14ac:dyDescent="0.25">
      <c r="A10" s="144" t="s">
        <v>91</v>
      </c>
      <c r="B10" s="145" t="s">
        <v>162</v>
      </c>
      <c r="C10" s="134">
        <f>'2. sz.melléklet'!C11/1000</f>
        <v>20137.401000000002</v>
      </c>
      <c r="D10" s="134">
        <v>12600</v>
      </c>
      <c r="E10" s="134">
        <v>12000</v>
      </c>
    </row>
    <row r="11" spans="1:7" ht="20.100000000000001" customHeight="1" x14ac:dyDescent="0.25">
      <c r="A11" s="146" t="s">
        <v>92</v>
      </c>
      <c r="B11" s="145" t="s">
        <v>223</v>
      </c>
      <c r="C11" s="147">
        <f>'2. sz.melléklet'!C10/1000</f>
        <v>57134</v>
      </c>
      <c r="D11" s="137">
        <v>43000</v>
      </c>
      <c r="E11" s="137">
        <v>43000</v>
      </c>
    </row>
    <row r="12" spans="1:7" ht="20.100000000000001" customHeight="1" x14ac:dyDescent="0.25">
      <c r="A12" s="144" t="s">
        <v>335</v>
      </c>
      <c r="B12" s="148" t="s">
        <v>224</v>
      </c>
      <c r="C12" s="149">
        <f>'2. sz.melléklet'!C8/1000</f>
        <v>93082.414000000004</v>
      </c>
      <c r="D12" s="137">
        <v>82000</v>
      </c>
      <c r="E12" s="137">
        <v>82000</v>
      </c>
    </row>
    <row r="13" spans="1:7" ht="20.100000000000001" customHeight="1" x14ac:dyDescent="0.25">
      <c r="A13" s="146" t="s">
        <v>336</v>
      </c>
      <c r="B13" s="135" t="s">
        <v>345</v>
      </c>
      <c r="C13" s="137">
        <f>'2. sz.melléklet'!C9/1000</f>
        <v>9609.4959999999992</v>
      </c>
      <c r="D13" s="137">
        <v>4500</v>
      </c>
      <c r="E13" s="137">
        <v>4500</v>
      </c>
      <c r="G13" s="79"/>
    </row>
    <row r="14" spans="1:7" ht="20.100000000000001" customHeight="1" x14ac:dyDescent="0.25">
      <c r="A14" s="144" t="s">
        <v>93</v>
      </c>
      <c r="B14" s="135" t="s">
        <v>178</v>
      </c>
      <c r="C14" s="150">
        <f>'2. sz.melléklet'!C14/1000</f>
        <v>64249.45</v>
      </c>
      <c r="D14" s="137">
        <v>61000</v>
      </c>
      <c r="E14" s="137">
        <v>61000</v>
      </c>
    </row>
    <row r="15" spans="1:7" ht="20.100000000000001" customHeight="1" x14ac:dyDescent="0.25">
      <c r="A15" s="146" t="s">
        <v>94</v>
      </c>
      <c r="B15" s="135" t="s">
        <v>95</v>
      </c>
      <c r="C15" s="137"/>
      <c r="D15" s="137"/>
      <c r="E15" s="137"/>
    </row>
    <row r="16" spans="1:7" ht="20.100000000000001" customHeight="1" x14ac:dyDescent="0.25">
      <c r="A16" s="144" t="s">
        <v>337</v>
      </c>
      <c r="B16" s="135" t="s">
        <v>96</v>
      </c>
      <c r="C16" s="137"/>
      <c r="D16" s="137"/>
      <c r="E16" s="137"/>
    </row>
    <row r="17" spans="1:5" ht="20.100000000000001" customHeight="1" x14ac:dyDescent="0.25">
      <c r="A17" s="146" t="s">
        <v>97</v>
      </c>
      <c r="B17" s="135" t="s">
        <v>98</v>
      </c>
      <c r="C17" s="137"/>
      <c r="D17" s="137"/>
      <c r="E17" s="137"/>
    </row>
    <row r="18" spans="1:5" ht="20.100000000000001" customHeight="1" x14ac:dyDescent="0.25">
      <c r="A18" s="144" t="s">
        <v>338</v>
      </c>
      <c r="B18" s="135" t="s">
        <v>665</v>
      </c>
      <c r="C18" s="137">
        <f>'2. sz.melléklet'!C19/1000</f>
        <v>4086.6840000000002</v>
      </c>
      <c r="D18" s="137">
        <v>0</v>
      </c>
      <c r="E18" s="137">
        <v>0</v>
      </c>
    </row>
    <row r="19" spans="1:5" ht="20.100000000000001" customHeight="1" thickBot="1" x14ac:dyDescent="0.3">
      <c r="A19" s="191" t="s">
        <v>99</v>
      </c>
      <c r="B19" s="139" t="s">
        <v>100</v>
      </c>
      <c r="C19" s="433">
        <f>'2. sz.melléklet'!C17/1000</f>
        <v>118282.34</v>
      </c>
      <c r="D19" s="140">
        <v>25000</v>
      </c>
      <c r="E19" s="140">
        <v>12800</v>
      </c>
    </row>
    <row r="20" spans="1:5" ht="20.100000000000001" customHeight="1" thickBot="1" x14ac:dyDescent="0.35">
      <c r="A20" s="170" t="s">
        <v>49</v>
      </c>
      <c r="B20" s="151" t="s">
        <v>101</v>
      </c>
      <c r="C20" s="152">
        <f>SUM(C10:C19)</f>
        <v>366581.78500000003</v>
      </c>
      <c r="D20" s="152">
        <f>SUM(D10:D19)</f>
        <v>228100</v>
      </c>
      <c r="E20" s="152">
        <f>SUM(E10:E19)</f>
        <v>215300</v>
      </c>
    </row>
    <row r="21" spans="1:5" ht="20.100000000000001" customHeight="1" x14ac:dyDescent="0.25">
      <c r="A21" s="144" t="s">
        <v>102</v>
      </c>
      <c r="B21" s="132" t="s">
        <v>3</v>
      </c>
      <c r="C21" s="133">
        <f>'2. sz.melléklet'!H8/1000</f>
        <v>81462.22</v>
      </c>
      <c r="D21" s="134">
        <v>68000</v>
      </c>
      <c r="E21" s="134">
        <v>68000</v>
      </c>
    </row>
    <row r="22" spans="1:5" ht="20.100000000000001" customHeight="1" x14ac:dyDescent="0.25">
      <c r="A22" s="146" t="s">
        <v>51</v>
      </c>
      <c r="B22" s="135" t="s">
        <v>103</v>
      </c>
      <c r="C22" s="136">
        <f>'2. sz.melléklet'!H9/1000</f>
        <v>15452.68</v>
      </c>
      <c r="D22" s="137">
        <v>14000</v>
      </c>
      <c r="E22" s="137">
        <v>14000</v>
      </c>
    </row>
    <row r="23" spans="1:5" ht="20.100000000000001" customHeight="1" x14ac:dyDescent="0.25">
      <c r="A23" s="146" t="s">
        <v>104</v>
      </c>
      <c r="B23" s="135" t="s">
        <v>105</v>
      </c>
      <c r="C23" s="136">
        <f>'2. sz.melléklet'!H10/1000</f>
        <v>59899.775000000001</v>
      </c>
      <c r="D23" s="137">
        <v>52000</v>
      </c>
      <c r="E23" s="137">
        <v>52000</v>
      </c>
    </row>
    <row r="24" spans="1:5" ht="20.100000000000001" customHeight="1" x14ac:dyDescent="0.25">
      <c r="A24" s="146" t="s">
        <v>339</v>
      </c>
      <c r="B24" s="135" t="s">
        <v>198</v>
      </c>
      <c r="C24" s="137">
        <f>'2. sz.melléklet'!J12/1000</f>
        <v>6444</v>
      </c>
      <c r="D24" s="137">
        <v>2100</v>
      </c>
      <c r="E24" s="137">
        <v>2100</v>
      </c>
    </row>
    <row r="25" spans="1:5" ht="20.100000000000001" customHeight="1" x14ac:dyDescent="0.25">
      <c r="A25" s="146" t="s">
        <v>340</v>
      </c>
      <c r="B25" s="135" t="s">
        <v>199</v>
      </c>
      <c r="C25" s="138">
        <f>'2. sz.melléklet'!I12/1000</f>
        <v>2839</v>
      </c>
      <c r="D25" s="137">
        <v>4700</v>
      </c>
      <c r="E25" s="137">
        <v>4700</v>
      </c>
    </row>
    <row r="26" spans="1:5" ht="20.100000000000001" customHeight="1" x14ac:dyDescent="0.25">
      <c r="A26" s="146" t="s">
        <v>106</v>
      </c>
      <c r="B26" s="135" t="s">
        <v>107</v>
      </c>
      <c r="C26" s="137">
        <f>'2. sz.melléklet'!H19/1000</f>
        <v>3065.19</v>
      </c>
      <c r="D26" s="137"/>
      <c r="E26" s="137"/>
    </row>
    <row r="27" spans="1:5" ht="20.100000000000001" customHeight="1" x14ac:dyDescent="0.25">
      <c r="A27" s="146" t="s">
        <v>341</v>
      </c>
      <c r="B27" s="135" t="s">
        <v>108</v>
      </c>
      <c r="C27" s="137">
        <f>'2. sz.melléklet'!H11/1000</f>
        <v>6115</v>
      </c>
      <c r="D27" s="137">
        <v>7500</v>
      </c>
      <c r="E27" s="137">
        <v>7500</v>
      </c>
    </row>
    <row r="28" spans="1:5" ht="20.100000000000001" customHeight="1" x14ac:dyDescent="0.25">
      <c r="A28" s="146" t="s">
        <v>109</v>
      </c>
      <c r="B28" s="135" t="s">
        <v>110</v>
      </c>
      <c r="C28" s="137"/>
      <c r="D28" s="137"/>
      <c r="E28" s="137"/>
    </row>
    <row r="29" spans="1:5" ht="20.100000000000001" customHeight="1" x14ac:dyDescent="0.25">
      <c r="A29" s="146" t="s">
        <v>342</v>
      </c>
      <c r="B29" s="135" t="s">
        <v>178</v>
      </c>
      <c r="C29" s="137">
        <f>'2. sz.melléklet'!H13/1000</f>
        <v>64249.45</v>
      </c>
      <c r="D29" s="137">
        <v>61000</v>
      </c>
      <c r="E29" s="137">
        <v>61000</v>
      </c>
    </row>
    <row r="30" spans="1:5" ht="20.100000000000001" customHeight="1" x14ac:dyDescent="0.25">
      <c r="A30" s="146" t="s">
        <v>343</v>
      </c>
      <c r="B30" s="135" t="s">
        <v>200</v>
      </c>
      <c r="C30" s="137"/>
      <c r="D30" s="137"/>
      <c r="E30" s="137"/>
    </row>
    <row r="31" spans="1:5" ht="20.100000000000001" customHeight="1" x14ac:dyDescent="0.25">
      <c r="A31" s="146" t="s">
        <v>344</v>
      </c>
      <c r="B31" s="135" t="s">
        <v>111</v>
      </c>
      <c r="C31" s="137"/>
      <c r="D31" s="137"/>
      <c r="E31" s="137"/>
    </row>
    <row r="32" spans="1:5" ht="20.100000000000001" customHeight="1" thickBot="1" x14ac:dyDescent="0.3">
      <c r="A32" s="191" t="s">
        <v>112</v>
      </c>
      <c r="B32" s="139" t="s">
        <v>87</v>
      </c>
      <c r="C32" s="140">
        <f>'2. sz.melléklet'!H18/1000</f>
        <v>117376.202</v>
      </c>
      <c r="D32" s="140">
        <v>6000</v>
      </c>
      <c r="E32" s="140">
        <v>6000</v>
      </c>
    </row>
    <row r="33" spans="1:5" ht="20.100000000000001" customHeight="1" thickBot="1" x14ac:dyDescent="0.35">
      <c r="A33" s="170" t="s">
        <v>62</v>
      </c>
      <c r="B33" s="153" t="s">
        <v>113</v>
      </c>
      <c r="C33" s="154">
        <f>SUM(C21:C32)</f>
        <v>356903.51699999999</v>
      </c>
      <c r="D33" s="154">
        <f>SUM(D21:D32)</f>
        <v>215300</v>
      </c>
      <c r="E33" s="154">
        <f>SUM(E21:E32)</f>
        <v>215300</v>
      </c>
    </row>
    <row r="34" spans="1:5" ht="20.100000000000001" customHeight="1" x14ac:dyDescent="0.3">
      <c r="A34" s="155"/>
      <c r="B34" s="156"/>
      <c r="C34" s="157"/>
      <c r="D34" s="157"/>
      <c r="E34" s="157"/>
    </row>
    <row r="35" spans="1:5" ht="20.100000000000001" customHeight="1" thickBot="1" x14ac:dyDescent="0.35">
      <c r="A35" s="158"/>
      <c r="B35" s="159"/>
      <c r="C35" s="893"/>
      <c r="D35" s="893"/>
      <c r="E35" s="893"/>
    </row>
    <row r="36" spans="1:5" ht="20.100000000000001" customHeight="1" thickBot="1" x14ac:dyDescent="0.25">
      <c r="A36" s="888" t="s">
        <v>114</v>
      </c>
      <c r="B36" s="889"/>
      <c r="C36" s="889"/>
      <c r="D36" s="889"/>
      <c r="E36" s="890"/>
    </row>
    <row r="37" spans="1:5" ht="20.100000000000001" customHeight="1" thickBot="1" x14ac:dyDescent="0.35">
      <c r="A37" s="188" t="s">
        <v>90</v>
      </c>
      <c r="B37" s="160" t="s">
        <v>8</v>
      </c>
      <c r="C37" s="142">
        <v>2019</v>
      </c>
      <c r="D37" s="143">
        <v>2020</v>
      </c>
      <c r="E37" s="143">
        <v>2021</v>
      </c>
    </row>
    <row r="38" spans="1:5" ht="20.100000000000001" customHeight="1" x14ac:dyDescent="0.25">
      <c r="A38" s="161" t="s">
        <v>63</v>
      </c>
      <c r="B38" s="184" t="s">
        <v>115</v>
      </c>
      <c r="C38" s="162">
        <f>'2. sz.melléklet'!C16/1000</f>
        <v>17354.8</v>
      </c>
      <c r="D38" s="162"/>
      <c r="E38" s="162"/>
    </row>
    <row r="39" spans="1:5" ht="20.100000000000001" customHeight="1" x14ac:dyDescent="0.25">
      <c r="A39" s="146" t="s">
        <v>64</v>
      </c>
      <c r="B39" s="185" t="s">
        <v>116</v>
      </c>
      <c r="C39" s="134"/>
      <c r="D39" s="134"/>
      <c r="E39" s="134"/>
    </row>
    <row r="40" spans="1:5" ht="20.100000000000001" customHeight="1" x14ac:dyDescent="0.25">
      <c r="A40" s="146" t="s">
        <v>65</v>
      </c>
      <c r="B40" s="186" t="s">
        <v>197</v>
      </c>
      <c r="C40" s="164">
        <f>'2. sz.melléklet'!C20/1000</f>
        <v>16760.683000000001</v>
      </c>
      <c r="D40" s="165"/>
      <c r="E40" s="165"/>
    </row>
    <row r="41" spans="1:5" ht="20.100000000000001" customHeight="1" x14ac:dyDescent="0.25">
      <c r="A41" s="146" t="s">
        <v>66</v>
      </c>
      <c r="B41" s="187" t="s">
        <v>117</v>
      </c>
      <c r="C41" s="137"/>
      <c r="D41" s="137"/>
      <c r="E41" s="137"/>
    </row>
    <row r="42" spans="1:5" ht="20.100000000000001" customHeight="1" x14ac:dyDescent="0.25">
      <c r="A42" s="146" t="s">
        <v>67</v>
      </c>
      <c r="B42" s="185" t="s">
        <v>118</v>
      </c>
      <c r="C42" s="134"/>
      <c r="D42" s="166"/>
      <c r="E42" s="166"/>
    </row>
    <row r="43" spans="1:5" ht="20.100000000000001" customHeight="1" x14ac:dyDescent="0.25">
      <c r="A43" s="146" t="s">
        <v>68</v>
      </c>
      <c r="B43" s="187" t="s">
        <v>119</v>
      </c>
      <c r="C43" s="167"/>
      <c r="D43" s="168"/>
      <c r="E43" s="168"/>
    </row>
    <row r="44" spans="1:5" ht="20.100000000000001" customHeight="1" x14ac:dyDescent="0.25">
      <c r="A44" s="146" t="s">
        <v>69</v>
      </c>
      <c r="B44" s="185" t="s">
        <v>120</v>
      </c>
      <c r="C44" s="169"/>
      <c r="D44" s="134"/>
      <c r="E44" s="134"/>
    </row>
    <row r="45" spans="1:5" ht="20.100000000000001" customHeight="1" x14ac:dyDescent="0.25">
      <c r="A45" s="146" t="s">
        <v>70</v>
      </c>
      <c r="B45" s="185" t="s">
        <v>121</v>
      </c>
      <c r="C45" s="134"/>
      <c r="D45" s="134"/>
      <c r="E45" s="134"/>
    </row>
    <row r="46" spans="1:5" ht="20.100000000000001" customHeight="1" x14ac:dyDescent="0.25">
      <c r="A46" s="146" t="s">
        <v>71</v>
      </c>
      <c r="B46" s="185" t="s">
        <v>346</v>
      </c>
      <c r="C46" s="134"/>
      <c r="D46" s="134"/>
      <c r="E46" s="134"/>
    </row>
    <row r="47" spans="1:5" ht="20.100000000000001" customHeight="1" x14ac:dyDescent="0.25">
      <c r="A47" s="146" t="s">
        <v>72</v>
      </c>
      <c r="B47" s="185" t="s">
        <v>122</v>
      </c>
      <c r="C47" s="134"/>
      <c r="D47" s="134"/>
      <c r="E47" s="134"/>
    </row>
    <row r="48" spans="1:5" ht="20.100000000000001" customHeight="1" x14ac:dyDescent="0.25">
      <c r="A48" s="146" t="s">
        <v>73</v>
      </c>
      <c r="B48" s="185" t="s">
        <v>123</v>
      </c>
      <c r="C48" s="134"/>
      <c r="D48" s="134"/>
      <c r="E48" s="134"/>
    </row>
    <row r="49" spans="1:17" ht="20.25" customHeight="1" thickBot="1" x14ac:dyDescent="0.3">
      <c r="A49" s="190" t="s">
        <v>74</v>
      </c>
      <c r="B49" s="186" t="s">
        <v>598</v>
      </c>
      <c r="C49" s="141"/>
      <c r="D49" s="164"/>
      <c r="E49" s="164"/>
    </row>
    <row r="50" spans="1:17" ht="20.100000000000001" customHeight="1" thickBot="1" x14ac:dyDescent="0.35">
      <c r="A50" s="189" t="s">
        <v>75</v>
      </c>
      <c r="B50" s="151" t="s">
        <v>124</v>
      </c>
      <c r="C50" s="152">
        <f>SUM(C38:C49)</f>
        <v>34115.483</v>
      </c>
      <c r="D50" s="152">
        <f>SUM(D38:D49)</f>
        <v>0</v>
      </c>
      <c r="E50" s="152">
        <f>SUM(E38:E49)</f>
        <v>0</v>
      </c>
    </row>
    <row r="51" spans="1:17" ht="20.100000000000001" customHeight="1" x14ac:dyDescent="0.25">
      <c r="A51" s="144" t="s">
        <v>76</v>
      </c>
      <c r="B51" s="132" t="s">
        <v>292</v>
      </c>
      <c r="C51" s="134">
        <f>'2. sz.melléklet'!J16/1000</f>
        <v>35875.1</v>
      </c>
      <c r="D51" s="134">
        <v>800</v>
      </c>
      <c r="E51" s="134">
        <v>800</v>
      </c>
    </row>
    <row r="52" spans="1:17" ht="20.100000000000001" customHeight="1" x14ac:dyDescent="0.25">
      <c r="A52" s="144" t="s">
        <v>77</v>
      </c>
      <c r="B52" s="132" t="s">
        <v>125</v>
      </c>
      <c r="C52" s="134">
        <f>'2. sz.melléklet'!J17/1000</f>
        <v>7918.9</v>
      </c>
      <c r="D52" s="134">
        <v>12000</v>
      </c>
      <c r="E52" s="134">
        <v>12000</v>
      </c>
    </row>
    <row r="53" spans="1:17" ht="20.100000000000001" customHeight="1" x14ac:dyDescent="0.25">
      <c r="A53" s="144" t="s">
        <v>78</v>
      </c>
      <c r="B53" s="132" t="s">
        <v>126</v>
      </c>
      <c r="C53" s="134"/>
      <c r="D53" s="134"/>
      <c r="E53" s="134"/>
    </row>
    <row r="54" spans="1:17" ht="20.100000000000001" customHeight="1" x14ac:dyDescent="0.25">
      <c r="A54" s="144" t="s">
        <v>79</v>
      </c>
      <c r="B54" s="132" t="s">
        <v>127</v>
      </c>
      <c r="C54" s="134"/>
      <c r="D54" s="134"/>
      <c r="E54" s="134"/>
    </row>
    <row r="55" spans="1:17" ht="20.100000000000001" customHeight="1" x14ac:dyDescent="0.25">
      <c r="A55" s="144" t="s">
        <v>80</v>
      </c>
      <c r="B55" s="132" t="s">
        <v>128</v>
      </c>
      <c r="C55" s="134"/>
      <c r="D55" s="134"/>
      <c r="E55" s="134"/>
    </row>
    <row r="56" spans="1:17" ht="20.100000000000001" customHeight="1" x14ac:dyDescent="0.25">
      <c r="A56" s="144" t="s">
        <v>81</v>
      </c>
      <c r="B56" s="132" t="s">
        <v>129</v>
      </c>
      <c r="C56" s="134"/>
      <c r="D56" s="134"/>
      <c r="E56" s="134"/>
    </row>
    <row r="57" spans="1:17" ht="20.100000000000001" customHeight="1" x14ac:dyDescent="0.25">
      <c r="A57" s="144" t="s">
        <v>82</v>
      </c>
      <c r="B57" s="132" t="s">
        <v>130</v>
      </c>
      <c r="C57" s="134"/>
      <c r="D57" s="134"/>
      <c r="E57" s="134"/>
    </row>
    <row r="58" spans="1:17" ht="20.100000000000001" customHeight="1" x14ac:dyDescent="0.25">
      <c r="A58" s="144" t="s">
        <v>83</v>
      </c>
      <c r="B58" s="132" t="s">
        <v>131</v>
      </c>
      <c r="C58" s="134"/>
      <c r="D58" s="134"/>
      <c r="E58" s="134"/>
    </row>
    <row r="59" spans="1:17" ht="20.100000000000001" customHeight="1" x14ac:dyDescent="0.25">
      <c r="A59" s="144" t="s">
        <v>84</v>
      </c>
      <c r="B59" s="132" t="s">
        <v>132</v>
      </c>
      <c r="C59" s="134"/>
      <c r="D59" s="134"/>
      <c r="E59" s="134"/>
    </row>
    <row r="60" spans="1:17" ht="20.100000000000001" customHeight="1" x14ac:dyDescent="0.25">
      <c r="A60" s="144" t="s">
        <v>85</v>
      </c>
      <c r="B60" s="132" t="s">
        <v>133</v>
      </c>
      <c r="C60" s="134"/>
      <c r="D60" s="134"/>
      <c r="E60" s="134"/>
    </row>
    <row r="61" spans="1:17" ht="20.100000000000001" customHeight="1" thickBot="1" x14ac:dyDescent="0.3">
      <c r="A61" s="144" t="s">
        <v>134</v>
      </c>
      <c r="B61" s="163" t="s">
        <v>87</v>
      </c>
      <c r="C61" s="164"/>
      <c r="D61" s="164"/>
      <c r="E61" s="164"/>
      <c r="Q61" s="15"/>
    </row>
    <row r="62" spans="1:17" ht="20.100000000000001" customHeight="1" thickBot="1" x14ac:dyDescent="0.35">
      <c r="A62" s="170" t="s">
        <v>135</v>
      </c>
      <c r="B62" s="171" t="s">
        <v>136</v>
      </c>
      <c r="C62" s="172">
        <f>SUM(C51:C61)</f>
        <v>43794</v>
      </c>
      <c r="D62" s="172">
        <f>SUM(D51:D61)</f>
        <v>12800</v>
      </c>
      <c r="E62" s="172">
        <f>SUM(E51:E61)</f>
        <v>12800</v>
      </c>
    </row>
    <row r="63" spans="1:17" ht="20.100000000000001" customHeight="1" thickBot="1" x14ac:dyDescent="0.35">
      <c r="A63" s="160" t="s">
        <v>137</v>
      </c>
      <c r="B63" s="173" t="s">
        <v>138</v>
      </c>
      <c r="C63" s="174">
        <f>C20+C50+1</f>
        <v>400698.26800000004</v>
      </c>
      <c r="D63" s="174">
        <f>SUM(D50+D20)</f>
        <v>228100</v>
      </c>
      <c r="E63" s="174">
        <f>SUM(E62+E20)</f>
        <v>228100</v>
      </c>
      <c r="H63" s="12"/>
      <c r="I63" s="12"/>
    </row>
    <row r="64" spans="1:17" ht="20.100000000000001" customHeight="1" thickBot="1" x14ac:dyDescent="0.35">
      <c r="A64" s="175" t="s">
        <v>139</v>
      </c>
      <c r="B64" s="176" t="s">
        <v>140</v>
      </c>
      <c r="C64" s="177">
        <f>SUM(C62+C33)</f>
        <v>400697.51699999999</v>
      </c>
      <c r="D64" s="177">
        <f>SUM(D62+D33)</f>
        <v>228100</v>
      </c>
      <c r="E64" s="177">
        <f>SUM(E62+E33)</f>
        <v>228100</v>
      </c>
    </row>
    <row r="65" spans="1:5" ht="20.100000000000001" customHeight="1" thickBot="1" x14ac:dyDescent="0.35">
      <c r="A65" s="160" t="s">
        <v>183</v>
      </c>
      <c r="B65" s="178" t="s">
        <v>182</v>
      </c>
      <c r="C65" s="179">
        <f>'2. sz.melléklet'!H22/1000</f>
        <v>-64249.45</v>
      </c>
      <c r="D65" s="180">
        <v>-60000</v>
      </c>
      <c r="E65" s="180">
        <v>-60000</v>
      </c>
    </row>
    <row r="66" spans="1:5" ht="20.100000000000001" customHeight="1" thickBot="1" x14ac:dyDescent="0.35">
      <c r="A66" s="181" t="s">
        <v>184</v>
      </c>
      <c r="B66" s="182" t="s">
        <v>179</v>
      </c>
      <c r="C66" s="183">
        <f>SUM(C64:C65)</f>
        <v>336448.06699999998</v>
      </c>
      <c r="D66" s="183">
        <f>SUM(D64:D65)</f>
        <v>168100</v>
      </c>
      <c r="E66" s="183">
        <f>SUM(E64:E65)</f>
        <v>168100</v>
      </c>
    </row>
  </sheetData>
  <mergeCells count="7">
    <mergeCell ref="A36:E36"/>
    <mergeCell ref="A1:E1"/>
    <mergeCell ref="A4:E4"/>
    <mergeCell ref="A5:E5"/>
    <mergeCell ref="A8:E8"/>
    <mergeCell ref="C35:E35"/>
    <mergeCell ref="A2:E2"/>
  </mergeCells>
  <phoneticPr fontId="14" type="noConversion"/>
  <pageMargins left="0.75" right="0.75" top="1" bottom="1" header="0.5" footer="0.5"/>
  <pageSetup paperSize="9" scale="91" orientation="portrait" r:id="rId1"/>
  <headerFooter alignWithMargins="0">
    <oddHeader>&amp;LLeányvár Község Önkormányzata&amp;C2019. évi költségvetés&amp;R9.sz. melléklet</oddHeader>
    <oddFooter>&amp;LKészítette:&amp;C&amp;P/&amp;N</oddFooter>
  </headerFooter>
  <rowBreaks count="1" manualBreakCount="1">
    <brk id="34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R63"/>
  <sheetViews>
    <sheetView topLeftCell="A14" zoomScaleNormal="100" workbookViewId="0">
      <selection activeCell="N44" sqref="N44"/>
    </sheetView>
  </sheetViews>
  <sheetFormatPr defaultRowHeight="12.75" x14ac:dyDescent="0.2"/>
  <cols>
    <col min="1" max="1" width="39" customWidth="1"/>
    <col min="2" max="2" width="12.85546875" bestFit="1" customWidth="1"/>
    <col min="3" max="3" width="8.42578125" customWidth="1"/>
    <col min="4" max="4" width="8.5703125" customWidth="1"/>
    <col min="5" max="5" width="8.28515625" customWidth="1"/>
    <col min="6" max="6" width="7.28515625" customWidth="1"/>
    <col min="7" max="7" width="7.42578125" customWidth="1"/>
    <col min="8" max="8" width="9" customWidth="1"/>
    <col min="9" max="10" width="9.28515625" bestFit="1" customWidth="1"/>
    <col min="11" max="11" width="7.5703125" bestFit="1" customWidth="1"/>
    <col min="12" max="14" width="9.28515625" bestFit="1" customWidth="1"/>
    <col min="15" max="15" width="9.140625" style="353"/>
    <col min="16" max="16" width="6" bestFit="1" customWidth="1"/>
    <col min="17" max="17" width="10" bestFit="1" customWidth="1"/>
  </cols>
  <sheetData>
    <row r="1" spans="1:18" ht="42.75" customHeight="1" x14ac:dyDescent="0.2"/>
    <row r="2" spans="1:18" ht="15" customHeight="1" x14ac:dyDescent="0.2">
      <c r="A2" s="814" t="s">
        <v>612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</row>
    <row r="3" spans="1:18" ht="15" customHeight="1" x14ac:dyDescent="0.2">
      <c r="A3" s="881"/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</row>
    <row r="4" spans="1:18" ht="9" customHeight="1" x14ac:dyDescent="0.2">
      <c r="B4" s="18"/>
      <c r="C4" s="18"/>
      <c r="D4" s="18"/>
    </row>
    <row r="5" spans="1:18" ht="13.5" x14ac:dyDescent="0.25">
      <c r="A5" s="895" t="s">
        <v>301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</row>
    <row r="6" spans="1:18" ht="15.75" x14ac:dyDescent="0.25">
      <c r="A6" s="884" t="s">
        <v>578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  <c r="N6" s="884"/>
    </row>
    <row r="7" spans="1:18" hidden="1" x14ac:dyDescent="0.2"/>
    <row r="8" spans="1:18" ht="24" customHeight="1" thickBot="1" x14ac:dyDescent="0.25">
      <c r="A8" s="904" t="s">
        <v>155</v>
      </c>
      <c r="B8" s="905"/>
      <c r="C8" s="905"/>
      <c r="D8" s="905"/>
      <c r="E8" s="905"/>
      <c r="F8" s="905"/>
      <c r="G8" s="905"/>
      <c r="H8" s="905"/>
      <c r="I8" s="905"/>
      <c r="J8" s="905"/>
      <c r="K8" s="905"/>
      <c r="L8" s="905"/>
      <c r="M8" s="905"/>
      <c r="N8" s="905"/>
      <c r="O8" s="85"/>
    </row>
    <row r="9" spans="1:18" ht="13.5" thickBot="1" x14ac:dyDescent="0.25">
      <c r="A9" s="906" t="s">
        <v>1</v>
      </c>
      <c r="B9" s="908" t="s">
        <v>141</v>
      </c>
      <c r="C9" s="910" t="s">
        <v>601</v>
      </c>
      <c r="D9" s="911"/>
      <c r="E9" s="911"/>
      <c r="F9" s="911"/>
      <c r="G9" s="911"/>
      <c r="H9" s="911"/>
      <c r="I9" s="911"/>
      <c r="J9" s="911"/>
      <c r="K9" s="911"/>
      <c r="L9" s="911"/>
      <c r="M9" s="911"/>
      <c r="N9" s="912"/>
    </row>
    <row r="10" spans="1:18" ht="13.5" thickBot="1" x14ac:dyDescent="0.25">
      <c r="A10" s="907"/>
      <c r="B10" s="909"/>
      <c r="C10" s="434" t="s">
        <v>142</v>
      </c>
      <c r="D10" s="192" t="s">
        <v>143</v>
      </c>
      <c r="E10" s="192" t="s">
        <v>144</v>
      </c>
      <c r="F10" s="192" t="s">
        <v>145</v>
      </c>
      <c r="G10" s="192" t="s">
        <v>146</v>
      </c>
      <c r="H10" s="192" t="s">
        <v>147</v>
      </c>
      <c r="I10" s="192" t="s">
        <v>148</v>
      </c>
      <c r="J10" s="192" t="s">
        <v>149</v>
      </c>
      <c r="K10" s="192" t="s">
        <v>150</v>
      </c>
      <c r="L10" s="192" t="s">
        <v>151</v>
      </c>
      <c r="M10" s="192" t="s">
        <v>152</v>
      </c>
      <c r="N10" s="193" t="s">
        <v>153</v>
      </c>
      <c r="O10" s="660" t="s">
        <v>571</v>
      </c>
      <c r="P10" s="661"/>
      <c r="Q10" s="661"/>
      <c r="R10" s="661"/>
    </row>
    <row r="11" spans="1:18" ht="17.25" customHeight="1" x14ac:dyDescent="0.25">
      <c r="A11" s="34" t="s">
        <v>201</v>
      </c>
      <c r="B11" s="441">
        <f>'Önk bevételek 2019'!G13/1000</f>
        <v>93082.414000000004</v>
      </c>
      <c r="C11" s="435">
        <v>7674</v>
      </c>
      <c r="D11" s="213">
        <v>7674</v>
      </c>
      <c r="E11" s="435">
        <v>7674</v>
      </c>
      <c r="F11" s="213">
        <v>7674</v>
      </c>
      <c r="G11" s="435">
        <v>7674</v>
      </c>
      <c r="H11" s="213">
        <v>7674</v>
      </c>
      <c r="I11" s="435">
        <v>7674</v>
      </c>
      <c r="J11" s="213">
        <v>8171</v>
      </c>
      <c r="K11" s="213">
        <v>7674</v>
      </c>
      <c r="L11" s="213">
        <v>7674</v>
      </c>
      <c r="M11" s="213">
        <v>8171</v>
      </c>
      <c r="N11" s="214">
        <v>7674</v>
      </c>
      <c r="O11" s="662">
        <f>SUM(C11:N11)</f>
        <v>93082</v>
      </c>
      <c r="P11" s="661"/>
      <c r="Q11" s="662">
        <f>B11-O11</f>
        <v>0.41400000000430737</v>
      </c>
      <c r="R11" s="661"/>
    </row>
    <row r="12" spans="1:18" ht="15" customHeight="1" x14ac:dyDescent="0.25">
      <c r="A12" s="35" t="s">
        <v>205</v>
      </c>
      <c r="B12" s="442">
        <f>'2. sz.melléklet'!C9/1000</f>
        <v>9609.4959999999992</v>
      </c>
      <c r="C12" s="436">
        <v>448</v>
      </c>
      <c r="D12" s="215">
        <v>448</v>
      </c>
      <c r="E12" s="215">
        <v>448</v>
      </c>
      <c r="F12" s="215">
        <v>448</v>
      </c>
      <c r="G12" s="215">
        <v>471</v>
      </c>
      <c r="H12" s="215">
        <v>1010</v>
      </c>
      <c r="I12" s="215">
        <v>1056</v>
      </c>
      <c r="J12" s="215">
        <v>1056</v>
      </c>
      <c r="K12" s="215">
        <v>1056</v>
      </c>
      <c r="L12" s="215">
        <v>1056</v>
      </c>
      <c r="M12" s="215">
        <v>1056</v>
      </c>
      <c r="N12" s="216">
        <v>1056</v>
      </c>
      <c r="O12" s="662">
        <f t="shared" ref="O12:O43" si="0">SUM(C12:N12)</f>
        <v>9609</v>
      </c>
      <c r="P12" s="661"/>
      <c r="Q12" s="662">
        <f t="shared" ref="Q12:Q43" si="1">B12-O12</f>
        <v>0.49599999999918509</v>
      </c>
      <c r="R12" s="661"/>
    </row>
    <row r="13" spans="1:18" ht="15" customHeight="1" x14ac:dyDescent="0.25">
      <c r="A13" s="35" t="s">
        <v>665</v>
      </c>
      <c r="B13" s="442">
        <f>'Önk bevételek 2019'!G48/1000</f>
        <v>4086.6840000000002</v>
      </c>
      <c r="C13" s="437">
        <v>218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8">
        <v>3869</v>
      </c>
      <c r="O13" s="662">
        <f t="shared" si="0"/>
        <v>4087</v>
      </c>
      <c r="P13" s="661"/>
      <c r="Q13" s="662">
        <f t="shared" si="1"/>
        <v>-0.31599999999980355</v>
      </c>
      <c r="R13" s="661"/>
    </row>
    <row r="14" spans="1:18" ht="15" customHeight="1" x14ac:dyDescent="0.25">
      <c r="A14" s="35" t="s">
        <v>190</v>
      </c>
      <c r="B14" s="442">
        <f>'2. sz.melléklet'!C10/1000</f>
        <v>57134</v>
      </c>
      <c r="C14" s="437">
        <v>220</v>
      </c>
      <c r="D14" s="217">
        <v>220</v>
      </c>
      <c r="E14" s="217">
        <v>14000</v>
      </c>
      <c r="F14" s="217">
        <v>2500</v>
      </c>
      <c r="G14" s="225">
        <v>720</v>
      </c>
      <c r="H14" s="217">
        <v>1054</v>
      </c>
      <c r="I14" s="217">
        <v>220</v>
      </c>
      <c r="J14" s="217">
        <v>800</v>
      </c>
      <c r="K14" s="217">
        <v>20000</v>
      </c>
      <c r="L14" s="217">
        <v>5000</v>
      </c>
      <c r="M14" s="217">
        <v>100</v>
      </c>
      <c r="N14" s="218">
        <v>12300</v>
      </c>
      <c r="O14" s="662">
        <f t="shared" si="0"/>
        <v>57134</v>
      </c>
      <c r="P14" s="661"/>
      <c r="Q14" s="662">
        <f t="shared" si="1"/>
        <v>0</v>
      </c>
      <c r="R14" s="661"/>
    </row>
    <row r="15" spans="1:18" ht="15" customHeight="1" x14ac:dyDescent="0.25">
      <c r="A15" s="35" t="s">
        <v>162</v>
      </c>
      <c r="B15" s="443">
        <f>'2. sz.melléklet'!C11/1000</f>
        <v>20137.401000000002</v>
      </c>
      <c r="C15" s="437">
        <v>1588</v>
      </c>
      <c r="D15" s="217">
        <v>944</v>
      </c>
      <c r="E15" s="217">
        <v>2867</v>
      </c>
      <c r="F15" s="217">
        <v>1068</v>
      </c>
      <c r="G15" s="217">
        <v>950</v>
      </c>
      <c r="H15" s="217">
        <v>2991</v>
      </c>
      <c r="I15" s="217">
        <v>1288</v>
      </c>
      <c r="J15" s="217">
        <v>1188</v>
      </c>
      <c r="K15" s="217">
        <v>950</v>
      </c>
      <c r="L15" s="217">
        <v>2991</v>
      </c>
      <c r="M15" s="217">
        <v>1412</v>
      </c>
      <c r="N15" s="218">
        <v>1900</v>
      </c>
      <c r="O15" s="662">
        <f t="shared" si="0"/>
        <v>20137</v>
      </c>
      <c r="P15" s="661"/>
      <c r="Q15" s="662">
        <f t="shared" si="1"/>
        <v>0.40100000000165892</v>
      </c>
      <c r="R15" s="661"/>
    </row>
    <row r="16" spans="1:18" ht="15" customHeight="1" x14ac:dyDescent="0.25">
      <c r="A16" s="36" t="s">
        <v>202</v>
      </c>
      <c r="B16" s="443">
        <f>'2. sz.melléklet'!C20/1000</f>
        <v>16760.683000000001</v>
      </c>
      <c r="C16" s="437"/>
      <c r="D16" s="217"/>
      <c r="E16" s="217"/>
      <c r="F16" s="217"/>
      <c r="G16" s="217">
        <v>16761</v>
      </c>
      <c r="H16" s="217"/>
      <c r="I16" s="217"/>
      <c r="J16" s="217"/>
      <c r="K16" s="217"/>
      <c r="L16" s="217"/>
      <c r="M16" s="217"/>
      <c r="N16" s="218"/>
      <c r="O16" s="662">
        <f t="shared" si="0"/>
        <v>16761</v>
      </c>
      <c r="P16" s="661"/>
      <c r="Q16" s="662">
        <f t="shared" si="1"/>
        <v>-0.31699999999909778</v>
      </c>
      <c r="R16" s="661"/>
    </row>
    <row r="17" spans="1:18" ht="15" customHeight="1" x14ac:dyDescent="0.25">
      <c r="A17" s="36" t="s">
        <v>203</v>
      </c>
      <c r="B17" s="444">
        <f>'2. sz.melléklet'!C16/1000</f>
        <v>17354.8</v>
      </c>
      <c r="C17" s="438">
        <v>3000</v>
      </c>
      <c r="D17" s="221">
        <v>3500</v>
      </c>
      <c r="E17" s="221">
        <v>2591</v>
      </c>
      <c r="F17" s="221"/>
      <c r="G17" s="221"/>
      <c r="H17" s="221">
        <v>3601</v>
      </c>
      <c r="I17" s="221"/>
      <c r="J17" s="221"/>
      <c r="K17" s="221">
        <v>4663</v>
      </c>
      <c r="L17" s="221"/>
      <c r="M17" s="219"/>
      <c r="N17" s="220"/>
      <c r="O17" s="662">
        <f t="shared" si="0"/>
        <v>17355</v>
      </c>
      <c r="P17" s="661"/>
      <c r="Q17" s="662">
        <f t="shared" si="1"/>
        <v>-0.2000000000007276</v>
      </c>
      <c r="R17" s="661"/>
    </row>
    <row r="18" spans="1:18" ht="15" customHeight="1" x14ac:dyDescent="0.25">
      <c r="A18" s="36" t="s">
        <v>204</v>
      </c>
      <c r="B18" s="443">
        <f>'2. sz.melléklet'!C14/1000</f>
        <v>64249.45</v>
      </c>
      <c r="C18" s="438">
        <v>5354</v>
      </c>
      <c r="D18" s="221">
        <v>5354</v>
      </c>
      <c r="E18" s="221">
        <v>5354</v>
      </c>
      <c r="F18" s="221">
        <v>5354</v>
      </c>
      <c r="G18" s="438">
        <v>5354</v>
      </c>
      <c r="H18" s="221">
        <v>5354</v>
      </c>
      <c r="I18" s="221">
        <v>5354</v>
      </c>
      <c r="J18" s="221">
        <v>5354</v>
      </c>
      <c r="K18" s="438">
        <v>5354</v>
      </c>
      <c r="L18" s="221">
        <v>5354</v>
      </c>
      <c r="M18" s="221">
        <v>5354</v>
      </c>
      <c r="N18" s="222">
        <v>5355</v>
      </c>
      <c r="O18" s="662">
        <f t="shared" si="0"/>
        <v>64249</v>
      </c>
      <c r="P18" s="661"/>
      <c r="Q18" s="662">
        <f t="shared" si="1"/>
        <v>0.44999999999708962</v>
      </c>
      <c r="R18" s="661"/>
    </row>
    <row r="19" spans="1:18" ht="15" customHeight="1" thickBot="1" x14ac:dyDescent="0.3">
      <c r="A19" s="37" t="s">
        <v>206</v>
      </c>
      <c r="B19" s="445">
        <f>('Önk bevételek 2019'!G47)/1000</f>
        <v>118282.34</v>
      </c>
      <c r="C19" s="449"/>
      <c r="D19" s="450"/>
      <c r="E19" s="450">
        <v>118282</v>
      </c>
      <c r="F19" s="450"/>
      <c r="G19" s="450"/>
      <c r="H19" s="450"/>
      <c r="I19" s="450"/>
      <c r="J19" s="450"/>
      <c r="K19" s="450"/>
      <c r="L19" s="450"/>
      <c r="M19" s="450"/>
      <c r="N19" s="451"/>
      <c r="O19" s="662">
        <f t="shared" si="0"/>
        <v>118282</v>
      </c>
      <c r="P19" s="661"/>
      <c r="Q19" s="662">
        <f t="shared" si="1"/>
        <v>0.33999999999650754</v>
      </c>
      <c r="R19" s="661"/>
    </row>
    <row r="20" spans="1:18" ht="15" customHeight="1" thickBot="1" x14ac:dyDescent="0.25">
      <c r="A20" s="452" t="s">
        <v>160</v>
      </c>
      <c r="B20" s="446">
        <f>SUM(B11:B19)+1</f>
        <v>400698.26799999992</v>
      </c>
      <c r="C20" s="439">
        <f>SUM(C11:C19)+1</f>
        <v>18503</v>
      </c>
      <c r="D20" s="439">
        <f t="shared" ref="D20:M20" si="2">SUM(D11:D19)</f>
        <v>18140</v>
      </c>
      <c r="E20" s="439">
        <f t="shared" si="2"/>
        <v>151216</v>
      </c>
      <c r="F20" s="439">
        <f t="shared" si="2"/>
        <v>17044</v>
      </c>
      <c r="G20" s="439">
        <f t="shared" si="2"/>
        <v>31930</v>
      </c>
      <c r="H20" s="439">
        <f t="shared" si="2"/>
        <v>21684</v>
      </c>
      <c r="I20" s="439">
        <f t="shared" si="2"/>
        <v>15592</v>
      </c>
      <c r="J20" s="439">
        <f t="shared" si="2"/>
        <v>16569</v>
      </c>
      <c r="K20" s="439">
        <f t="shared" si="2"/>
        <v>39697</v>
      </c>
      <c r="L20" s="439">
        <f t="shared" si="2"/>
        <v>22075</v>
      </c>
      <c r="M20" s="439">
        <f t="shared" si="2"/>
        <v>16093</v>
      </c>
      <c r="N20" s="439">
        <f>SUM(N11:N19)+1</f>
        <v>32155</v>
      </c>
      <c r="O20" s="662">
        <f t="shared" si="0"/>
        <v>400698</v>
      </c>
      <c r="P20" s="661"/>
      <c r="Q20" s="662">
        <f t="shared" si="1"/>
        <v>0.26799999992363155</v>
      </c>
      <c r="R20" s="661"/>
    </row>
    <row r="21" spans="1:18" ht="17.25" customHeight="1" thickBot="1" x14ac:dyDescent="0.35">
      <c r="A21" s="454" t="s">
        <v>178</v>
      </c>
      <c r="B21" s="447">
        <f>'2. sz.melléklet'!C22/1000</f>
        <v>-64249.45</v>
      </c>
      <c r="C21" s="440">
        <f>-C18</f>
        <v>-5354</v>
      </c>
      <c r="D21" s="223">
        <f>-D18</f>
        <v>-5354</v>
      </c>
      <c r="E21" s="440">
        <f t="shared" ref="E21:N21" si="3">-E18</f>
        <v>-5354</v>
      </c>
      <c r="F21" s="223">
        <f t="shared" si="3"/>
        <v>-5354</v>
      </c>
      <c r="G21" s="440">
        <f t="shared" si="3"/>
        <v>-5354</v>
      </c>
      <c r="H21" s="223">
        <f t="shared" si="3"/>
        <v>-5354</v>
      </c>
      <c r="I21" s="440">
        <f t="shared" si="3"/>
        <v>-5354</v>
      </c>
      <c r="J21" s="223">
        <f t="shared" si="3"/>
        <v>-5354</v>
      </c>
      <c r="K21" s="440">
        <f t="shared" si="3"/>
        <v>-5354</v>
      </c>
      <c r="L21" s="223">
        <f t="shared" si="3"/>
        <v>-5354</v>
      </c>
      <c r="M21" s="440">
        <f t="shared" si="3"/>
        <v>-5354</v>
      </c>
      <c r="N21" s="224">
        <f t="shared" si="3"/>
        <v>-5355</v>
      </c>
      <c r="O21" s="662">
        <f t="shared" si="0"/>
        <v>-64249</v>
      </c>
      <c r="P21" s="661"/>
      <c r="Q21" s="662">
        <f t="shared" si="1"/>
        <v>-0.44999999999708962</v>
      </c>
      <c r="R21" s="661"/>
    </row>
    <row r="22" spans="1:18" ht="15" customHeight="1" thickBot="1" x14ac:dyDescent="0.25">
      <c r="A22" s="194" t="s">
        <v>181</v>
      </c>
      <c r="B22" s="448">
        <f>SUM(B20:B21)-1</f>
        <v>336447.81799999991</v>
      </c>
      <c r="C22" s="439">
        <f t="shared" ref="C22:N22" si="4">SUM(C20:C21)</f>
        <v>13149</v>
      </c>
      <c r="D22" s="453">
        <f t="shared" si="4"/>
        <v>12786</v>
      </c>
      <c r="E22" s="453">
        <f t="shared" si="4"/>
        <v>145862</v>
      </c>
      <c r="F22" s="453">
        <f t="shared" si="4"/>
        <v>11690</v>
      </c>
      <c r="G22" s="453">
        <f t="shared" si="4"/>
        <v>26576</v>
      </c>
      <c r="H22" s="453">
        <f t="shared" si="4"/>
        <v>16330</v>
      </c>
      <c r="I22" s="453">
        <f>SUM(I20:I21)-1</f>
        <v>10237</v>
      </c>
      <c r="J22" s="453">
        <f t="shared" si="4"/>
        <v>11215</v>
      </c>
      <c r="K22" s="453">
        <f t="shared" si="4"/>
        <v>34343</v>
      </c>
      <c r="L22" s="453">
        <f t="shared" si="4"/>
        <v>16721</v>
      </c>
      <c r="M22" s="453">
        <f t="shared" si="4"/>
        <v>10739</v>
      </c>
      <c r="N22" s="453">
        <f t="shared" si="4"/>
        <v>26800</v>
      </c>
      <c r="O22" s="662">
        <f t="shared" si="0"/>
        <v>336448</v>
      </c>
      <c r="P22" s="661"/>
      <c r="Q22" s="662">
        <f t="shared" si="1"/>
        <v>-0.18200000008800998</v>
      </c>
      <c r="R22" s="661"/>
    </row>
    <row r="23" spans="1:18" ht="14.25" customHeight="1" thickBot="1" x14ac:dyDescent="0.25">
      <c r="A23" s="31"/>
      <c r="B23" s="28"/>
      <c r="C23" s="78"/>
      <c r="D23" s="78"/>
      <c r="E23" s="28"/>
      <c r="F23" s="28"/>
      <c r="G23" s="78"/>
      <c r="H23" s="78"/>
      <c r="I23" s="28"/>
      <c r="J23" s="28"/>
      <c r="K23" s="28"/>
      <c r="L23" s="28"/>
      <c r="M23" s="28"/>
      <c r="N23" s="28"/>
      <c r="O23" s="662"/>
      <c r="P23" s="661"/>
      <c r="Q23" s="662"/>
      <c r="R23" s="661"/>
    </row>
    <row r="24" spans="1:18" ht="15" hidden="1" customHeight="1" thickBot="1" x14ac:dyDescent="0.25">
      <c r="A24" s="3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662"/>
      <c r="P24" s="661"/>
      <c r="Q24" s="662"/>
      <c r="R24" s="661"/>
    </row>
    <row r="25" spans="1:18" ht="15" hidden="1" customHeight="1" thickBot="1" x14ac:dyDescent="0.25">
      <c r="A25" s="3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896"/>
      <c r="M25" s="896"/>
      <c r="N25" s="896"/>
      <c r="O25" s="662"/>
      <c r="P25" s="661"/>
      <c r="Q25" s="662"/>
      <c r="R25" s="661"/>
    </row>
    <row r="26" spans="1:18" ht="15" hidden="1" customHeight="1" thickBot="1" x14ac:dyDescent="0.25">
      <c r="A26" s="3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662"/>
      <c r="P26" s="661"/>
      <c r="Q26" s="662"/>
      <c r="R26" s="661"/>
    </row>
    <row r="27" spans="1:18" ht="15" customHeight="1" x14ac:dyDescent="0.2">
      <c r="A27" s="897" t="s">
        <v>2</v>
      </c>
      <c r="B27" s="899" t="s">
        <v>141</v>
      </c>
      <c r="C27" s="901" t="s">
        <v>600</v>
      </c>
      <c r="D27" s="902"/>
      <c r="E27" s="902"/>
      <c r="F27" s="902"/>
      <c r="G27" s="902"/>
      <c r="H27" s="902"/>
      <c r="I27" s="902"/>
      <c r="J27" s="902"/>
      <c r="K27" s="902"/>
      <c r="L27" s="902"/>
      <c r="M27" s="902"/>
      <c r="N27" s="903"/>
      <c r="O27" s="662"/>
      <c r="P27" s="661"/>
      <c r="Q27" s="662"/>
      <c r="R27" s="661"/>
    </row>
    <row r="28" spans="1:18" ht="15" customHeight="1" thickBot="1" x14ac:dyDescent="0.25">
      <c r="A28" s="898"/>
      <c r="B28" s="900"/>
      <c r="C28" s="195" t="s">
        <v>142</v>
      </c>
      <c r="D28" s="196" t="s">
        <v>143</v>
      </c>
      <c r="E28" s="196" t="s">
        <v>144</v>
      </c>
      <c r="F28" s="196" t="s">
        <v>145</v>
      </c>
      <c r="G28" s="196" t="s">
        <v>146</v>
      </c>
      <c r="H28" s="196" t="s">
        <v>147</v>
      </c>
      <c r="I28" s="196" t="s">
        <v>148</v>
      </c>
      <c r="J28" s="196" t="s">
        <v>149</v>
      </c>
      <c r="K28" s="196" t="s">
        <v>150</v>
      </c>
      <c r="L28" s="196" t="s">
        <v>151</v>
      </c>
      <c r="M28" s="196" t="s">
        <v>152</v>
      </c>
      <c r="N28" s="197" t="s">
        <v>153</v>
      </c>
      <c r="O28" s="662"/>
      <c r="P28" s="661"/>
      <c r="Q28" s="662"/>
      <c r="R28" s="661"/>
    </row>
    <row r="29" spans="1:18" ht="15" customHeight="1" x14ac:dyDescent="0.25">
      <c r="A29" s="456" t="s">
        <v>207</v>
      </c>
      <c r="B29" s="457">
        <f>'2. sz.melléklet'!H8/1000</f>
        <v>81462.22</v>
      </c>
      <c r="C29" s="458">
        <v>6617</v>
      </c>
      <c r="D29" s="490">
        <v>6804</v>
      </c>
      <c r="E29" s="489">
        <v>6804</v>
      </c>
      <c r="F29" s="490">
        <v>6804</v>
      </c>
      <c r="G29" s="489">
        <v>6804</v>
      </c>
      <c r="H29" s="490">
        <v>6804</v>
      </c>
      <c r="I29" s="489">
        <v>6804</v>
      </c>
      <c r="J29" s="489">
        <v>6804</v>
      </c>
      <c r="K29" s="490">
        <v>6804</v>
      </c>
      <c r="L29" s="489">
        <v>6804</v>
      </c>
      <c r="M29" s="490">
        <v>6804</v>
      </c>
      <c r="N29" s="489">
        <v>6805</v>
      </c>
      <c r="O29" s="662">
        <f t="shared" si="0"/>
        <v>81462</v>
      </c>
      <c r="P29" s="661"/>
      <c r="Q29" s="662">
        <f t="shared" si="1"/>
        <v>0.22000000000116415</v>
      </c>
      <c r="R29" s="661"/>
    </row>
    <row r="30" spans="1:18" ht="15" customHeight="1" x14ac:dyDescent="0.25">
      <c r="A30" s="38" t="s">
        <v>208</v>
      </c>
      <c r="B30" s="200">
        <f>'2. sz.melléklet'!H9/1000</f>
        <v>15452.68</v>
      </c>
      <c r="C30" s="201">
        <v>1281</v>
      </c>
      <c r="D30" s="202">
        <v>1281</v>
      </c>
      <c r="E30" s="202">
        <v>1281</v>
      </c>
      <c r="F30" s="455">
        <v>1281</v>
      </c>
      <c r="G30" s="202">
        <v>1298</v>
      </c>
      <c r="H30" s="202">
        <v>1298</v>
      </c>
      <c r="I30" s="455">
        <v>1298</v>
      </c>
      <c r="J30" s="202">
        <v>1298</v>
      </c>
      <c r="K30" s="202">
        <v>1298</v>
      </c>
      <c r="L30" s="455">
        <v>1298</v>
      </c>
      <c r="M30" s="202">
        <v>1298</v>
      </c>
      <c r="N30" s="203">
        <v>1243</v>
      </c>
      <c r="O30" s="662">
        <f t="shared" si="0"/>
        <v>15453</v>
      </c>
      <c r="P30" s="661"/>
      <c r="Q30" s="662">
        <f t="shared" si="1"/>
        <v>-0.31999999999970896</v>
      </c>
      <c r="R30" s="661"/>
    </row>
    <row r="31" spans="1:18" ht="15" customHeight="1" x14ac:dyDescent="0.25">
      <c r="A31" s="38" t="s">
        <v>5</v>
      </c>
      <c r="B31" s="200">
        <f>'2. sz.melléklet'!H10/1000</f>
        <v>59899.775000000001</v>
      </c>
      <c r="C31" s="201">
        <v>4317</v>
      </c>
      <c r="D31" s="202">
        <v>4317</v>
      </c>
      <c r="E31" s="202">
        <v>4317</v>
      </c>
      <c r="F31" s="202">
        <v>5217</v>
      </c>
      <c r="G31" s="202">
        <v>4317</v>
      </c>
      <c r="H31" s="202">
        <v>4517</v>
      </c>
      <c r="I31" s="202">
        <v>4850</v>
      </c>
      <c r="J31" s="202">
        <v>4850</v>
      </c>
      <c r="K31" s="202">
        <v>4547</v>
      </c>
      <c r="L31" s="202">
        <v>7287</v>
      </c>
      <c r="M31" s="202">
        <v>4850</v>
      </c>
      <c r="N31" s="203">
        <v>6514</v>
      </c>
      <c r="O31" s="662">
        <f t="shared" si="0"/>
        <v>59900</v>
      </c>
      <c r="P31" s="661"/>
      <c r="Q31" s="662">
        <f t="shared" si="1"/>
        <v>-0.22499999999854481</v>
      </c>
      <c r="R31" s="661"/>
    </row>
    <row r="32" spans="1:18" ht="15" customHeight="1" x14ac:dyDescent="0.25">
      <c r="A32" s="38" t="s">
        <v>209</v>
      </c>
      <c r="B32" s="200">
        <f>'2. sz.melléklet'!H11/1000</f>
        <v>6115</v>
      </c>
      <c r="C32" s="201">
        <v>496</v>
      </c>
      <c r="D32" s="202">
        <v>496</v>
      </c>
      <c r="E32" s="202">
        <v>496</v>
      </c>
      <c r="F32" s="202">
        <v>496</v>
      </c>
      <c r="G32" s="202">
        <v>496</v>
      </c>
      <c r="H32" s="455">
        <v>496</v>
      </c>
      <c r="I32" s="202">
        <v>496</v>
      </c>
      <c r="J32" s="202">
        <v>496</v>
      </c>
      <c r="K32" s="202">
        <v>496</v>
      </c>
      <c r="L32" s="202">
        <v>659</v>
      </c>
      <c r="M32" s="455">
        <v>496</v>
      </c>
      <c r="N32" s="203">
        <v>496</v>
      </c>
      <c r="O32" s="662">
        <f t="shared" si="0"/>
        <v>6115</v>
      </c>
      <c r="P32" s="661"/>
      <c r="Q32" s="662">
        <f t="shared" si="1"/>
        <v>0</v>
      </c>
      <c r="R32" s="661"/>
    </row>
    <row r="33" spans="1:18" ht="15" customHeight="1" x14ac:dyDescent="0.25">
      <c r="A33" s="38" t="s">
        <v>210</v>
      </c>
      <c r="B33" s="200">
        <f>'2. sz.melléklet'!I12/1000</f>
        <v>2839</v>
      </c>
      <c r="C33" s="201"/>
      <c r="D33" s="202"/>
      <c r="E33" s="202"/>
      <c r="F33" s="202"/>
      <c r="G33" s="202"/>
      <c r="H33" s="202"/>
      <c r="I33" s="202"/>
      <c r="J33" s="202"/>
      <c r="K33" s="202">
        <v>1500</v>
      </c>
      <c r="L33" s="202">
        <v>1339</v>
      </c>
      <c r="M33" s="202"/>
      <c r="N33" s="203"/>
      <c r="O33" s="662">
        <f t="shared" si="0"/>
        <v>2839</v>
      </c>
      <c r="P33" s="661"/>
      <c r="Q33" s="662">
        <f t="shared" si="1"/>
        <v>0</v>
      </c>
      <c r="R33" s="661"/>
    </row>
    <row r="34" spans="1:18" ht="15" customHeight="1" x14ac:dyDescent="0.25">
      <c r="A34" s="38" t="s">
        <v>211</v>
      </c>
      <c r="B34" s="200">
        <f>'2. sz.melléklet'!J12/1000</f>
        <v>6444</v>
      </c>
      <c r="C34" s="201"/>
      <c r="D34" s="202"/>
      <c r="E34" s="202">
        <v>1315</v>
      </c>
      <c r="F34" s="202"/>
      <c r="G34" s="202"/>
      <c r="H34" s="202"/>
      <c r="I34" s="202">
        <v>1315</v>
      </c>
      <c r="J34" s="202">
        <v>875</v>
      </c>
      <c r="K34" s="202">
        <v>580</v>
      </c>
      <c r="L34" s="202">
        <v>749</v>
      </c>
      <c r="M34" s="202">
        <v>1102</v>
      </c>
      <c r="N34" s="203">
        <v>508</v>
      </c>
      <c r="O34" s="662">
        <f t="shared" si="0"/>
        <v>6444</v>
      </c>
      <c r="P34" s="661"/>
      <c r="Q34" s="662">
        <f t="shared" si="1"/>
        <v>0</v>
      </c>
      <c r="R34" s="661"/>
    </row>
    <row r="35" spans="1:18" ht="15" customHeight="1" x14ac:dyDescent="0.25">
      <c r="A35" s="38" t="s">
        <v>212</v>
      </c>
      <c r="B35" s="200"/>
      <c r="C35" s="201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662">
        <f t="shared" si="0"/>
        <v>0</v>
      </c>
      <c r="P35" s="661"/>
      <c r="Q35" s="662">
        <f t="shared" si="1"/>
        <v>0</v>
      </c>
      <c r="R35" s="661"/>
    </row>
    <row r="36" spans="1:18" ht="15" customHeight="1" x14ac:dyDescent="0.25">
      <c r="A36" s="38" t="s">
        <v>599</v>
      </c>
      <c r="B36" s="200">
        <f>'2. sz.melléklet'!H19/1000</f>
        <v>3065.19</v>
      </c>
      <c r="C36" s="201">
        <v>3065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3"/>
      <c r="O36" s="662">
        <f t="shared" si="0"/>
        <v>3065</v>
      </c>
      <c r="P36" s="661"/>
      <c r="Q36" s="662">
        <f t="shared" si="1"/>
        <v>0.19000000000005457</v>
      </c>
      <c r="R36" s="661"/>
    </row>
    <row r="37" spans="1:18" ht="15" customHeight="1" x14ac:dyDescent="0.25">
      <c r="A37" s="38" t="s">
        <v>213</v>
      </c>
      <c r="B37" s="200">
        <f>'2. sz.melléklet'!H13/1000</f>
        <v>64249.45</v>
      </c>
      <c r="C37" s="201">
        <v>5354</v>
      </c>
      <c r="D37" s="202">
        <v>5354</v>
      </c>
      <c r="E37" s="202">
        <v>5354</v>
      </c>
      <c r="F37" s="202">
        <v>5354</v>
      </c>
      <c r="G37" s="455">
        <v>5354</v>
      </c>
      <c r="H37" s="202">
        <v>5354</v>
      </c>
      <c r="I37" s="202">
        <v>5354</v>
      </c>
      <c r="J37" s="202">
        <v>5354</v>
      </c>
      <c r="K37" s="455">
        <v>5354</v>
      </c>
      <c r="L37" s="202">
        <v>5354</v>
      </c>
      <c r="M37" s="202">
        <v>5354</v>
      </c>
      <c r="N37" s="203">
        <v>5355</v>
      </c>
      <c r="O37" s="662">
        <f t="shared" si="0"/>
        <v>64249</v>
      </c>
      <c r="P37" s="661"/>
      <c r="Q37" s="662">
        <f t="shared" si="1"/>
        <v>0.44999999999708962</v>
      </c>
      <c r="R37" s="661"/>
    </row>
    <row r="38" spans="1:18" ht="15" customHeight="1" x14ac:dyDescent="0.25">
      <c r="A38" s="38" t="s">
        <v>196</v>
      </c>
      <c r="B38" s="204">
        <f>'2. sz.melléklet'!H16/1000</f>
        <v>35875.1</v>
      </c>
      <c r="C38" s="201"/>
      <c r="D38" s="202"/>
      <c r="E38" s="202">
        <v>13500</v>
      </c>
      <c r="F38" s="202">
        <v>1999</v>
      </c>
      <c r="G38" s="202">
        <v>8600</v>
      </c>
      <c r="H38" s="202">
        <v>2000</v>
      </c>
      <c r="I38" s="202">
        <v>2700</v>
      </c>
      <c r="J38" s="202">
        <v>1723</v>
      </c>
      <c r="K38" s="202">
        <v>3500</v>
      </c>
      <c r="L38" s="202">
        <v>1458</v>
      </c>
      <c r="M38" s="202">
        <v>395</v>
      </c>
      <c r="N38" s="203"/>
      <c r="O38" s="662">
        <f t="shared" si="0"/>
        <v>35875</v>
      </c>
      <c r="P38" s="661"/>
      <c r="Q38" s="662">
        <f t="shared" si="1"/>
        <v>9.9999999998544808E-2</v>
      </c>
      <c r="R38" s="661"/>
    </row>
    <row r="39" spans="1:18" ht="15" customHeight="1" x14ac:dyDescent="0.25">
      <c r="A39" s="38" t="s">
        <v>214</v>
      </c>
      <c r="B39" s="204">
        <f>'2. sz.melléklet'!H17/1000</f>
        <v>7918.9</v>
      </c>
      <c r="C39" s="201"/>
      <c r="D39" s="202"/>
      <c r="E39" s="202">
        <v>500</v>
      </c>
      <c r="F39" s="202">
        <v>1712</v>
      </c>
      <c r="G39" s="202"/>
      <c r="H39" s="202"/>
      <c r="I39" s="202">
        <v>1500</v>
      </c>
      <c r="J39" s="202">
        <v>0</v>
      </c>
      <c r="K39" s="202">
        <v>1565</v>
      </c>
      <c r="L39" s="202">
        <v>2642</v>
      </c>
      <c r="M39" s="202"/>
      <c r="N39" s="203"/>
      <c r="O39" s="662">
        <f t="shared" si="0"/>
        <v>7919</v>
      </c>
      <c r="P39" s="661"/>
      <c r="Q39" s="662">
        <f t="shared" si="1"/>
        <v>-0.1000000000003638</v>
      </c>
      <c r="R39" s="661"/>
    </row>
    <row r="40" spans="1:18" ht="15" customHeight="1" thickBot="1" x14ac:dyDescent="0.3">
      <c r="A40" s="198" t="s">
        <v>215</v>
      </c>
      <c r="B40" s="205">
        <f>'2. sz.melléklet'!H18/1000</f>
        <v>117376.202</v>
      </c>
      <c r="C40" s="206"/>
      <c r="D40" s="207"/>
      <c r="E40" s="208">
        <v>9268</v>
      </c>
      <c r="F40" s="208">
        <v>25570</v>
      </c>
      <c r="G40" s="208">
        <v>9462</v>
      </c>
      <c r="H40" s="208"/>
      <c r="I40" s="208">
        <v>11846</v>
      </c>
      <c r="J40" s="208">
        <v>18000</v>
      </c>
      <c r="K40" s="208"/>
      <c r="L40" s="208">
        <v>4079</v>
      </c>
      <c r="M40" s="208">
        <v>37396</v>
      </c>
      <c r="N40" s="209">
        <v>1755</v>
      </c>
      <c r="O40" s="662">
        <f t="shared" si="0"/>
        <v>117376</v>
      </c>
      <c r="P40" s="661"/>
      <c r="Q40" s="662">
        <f t="shared" si="1"/>
        <v>0.20200000000477303</v>
      </c>
      <c r="R40" s="661"/>
    </row>
    <row r="41" spans="1:18" ht="15" customHeight="1" thickBot="1" x14ac:dyDescent="0.3">
      <c r="A41" s="459" t="s">
        <v>154</v>
      </c>
      <c r="B41" s="460">
        <f>SUM(B29:B40)</f>
        <v>400697.51699999999</v>
      </c>
      <c r="C41" s="461">
        <f>SUM(C29:C40)</f>
        <v>21130</v>
      </c>
      <c r="D41" s="462">
        <f t="shared" ref="D41:M41" si="5">SUM(D29:D40)</f>
        <v>18252</v>
      </c>
      <c r="E41" s="462">
        <f t="shared" si="5"/>
        <v>42835</v>
      </c>
      <c r="F41" s="462">
        <f t="shared" si="5"/>
        <v>48433</v>
      </c>
      <c r="G41" s="462">
        <f t="shared" si="5"/>
        <v>36331</v>
      </c>
      <c r="H41" s="462">
        <f>SUM(H29:H40)</f>
        <v>20469</v>
      </c>
      <c r="I41" s="462">
        <f t="shared" si="5"/>
        <v>36163</v>
      </c>
      <c r="J41" s="462">
        <f t="shared" si="5"/>
        <v>39400</v>
      </c>
      <c r="K41" s="462">
        <f t="shared" si="5"/>
        <v>25644</v>
      </c>
      <c r="L41" s="462">
        <f t="shared" si="5"/>
        <v>31669</v>
      </c>
      <c r="M41" s="462">
        <f t="shared" si="5"/>
        <v>57695</v>
      </c>
      <c r="N41" s="463">
        <f>SUM(N29:N40)+1</f>
        <v>22677</v>
      </c>
      <c r="O41" s="662">
        <f t="shared" si="0"/>
        <v>400698</v>
      </c>
      <c r="P41" s="661"/>
      <c r="Q41" s="662">
        <f t="shared" si="1"/>
        <v>-0.48300000000745058</v>
      </c>
      <c r="R41" s="661"/>
    </row>
    <row r="42" spans="1:18" ht="15.75" thickBot="1" x14ac:dyDescent="0.35">
      <c r="A42" s="199" t="s">
        <v>178</v>
      </c>
      <c r="B42" s="210">
        <f>'2. sz.melléklet'!H22/1000</f>
        <v>-64249.45</v>
      </c>
      <c r="C42" s="211">
        <f>-C37</f>
        <v>-5354</v>
      </c>
      <c r="D42" s="211">
        <f>-D37</f>
        <v>-5354</v>
      </c>
      <c r="E42" s="211">
        <f>-E37</f>
        <v>-5354</v>
      </c>
      <c r="F42" s="211">
        <f t="shared" ref="F42:M42" si="6">-F37</f>
        <v>-5354</v>
      </c>
      <c r="G42" s="211">
        <f t="shared" si="6"/>
        <v>-5354</v>
      </c>
      <c r="H42" s="211">
        <f t="shared" si="6"/>
        <v>-5354</v>
      </c>
      <c r="I42" s="211">
        <f t="shared" si="6"/>
        <v>-5354</v>
      </c>
      <c r="J42" s="211">
        <f t="shared" si="6"/>
        <v>-5354</v>
      </c>
      <c r="K42" s="211">
        <f t="shared" si="6"/>
        <v>-5354</v>
      </c>
      <c r="L42" s="211">
        <f t="shared" si="6"/>
        <v>-5354</v>
      </c>
      <c r="M42" s="211">
        <f t="shared" si="6"/>
        <v>-5354</v>
      </c>
      <c r="N42" s="212">
        <f>-N37</f>
        <v>-5355</v>
      </c>
      <c r="O42" s="662">
        <f t="shared" si="0"/>
        <v>-64249</v>
      </c>
      <c r="P42" s="661"/>
      <c r="Q42" s="662">
        <f t="shared" si="1"/>
        <v>-0.44999999999708962</v>
      </c>
      <c r="R42" s="661"/>
    </row>
    <row r="43" spans="1:18" ht="17.25" customHeight="1" thickBot="1" x14ac:dyDescent="0.3">
      <c r="A43" s="464" t="s">
        <v>181</v>
      </c>
      <c r="B43" s="465">
        <f t="shared" ref="B43:M43" si="7">SUM(B41:B42)</f>
        <v>336448.06699999998</v>
      </c>
      <c r="C43" s="466">
        <f t="shared" ref="C43:J43" si="8">SUM(C41:C42)</f>
        <v>15776</v>
      </c>
      <c r="D43" s="466">
        <f t="shared" si="8"/>
        <v>12898</v>
      </c>
      <c r="E43" s="466">
        <f t="shared" si="8"/>
        <v>37481</v>
      </c>
      <c r="F43" s="466">
        <f t="shared" si="8"/>
        <v>43079</v>
      </c>
      <c r="G43" s="466">
        <f t="shared" si="8"/>
        <v>30977</v>
      </c>
      <c r="H43" s="466">
        <f t="shared" si="8"/>
        <v>15115</v>
      </c>
      <c r="I43" s="466">
        <f t="shared" si="8"/>
        <v>30809</v>
      </c>
      <c r="J43" s="466">
        <f t="shared" si="8"/>
        <v>34046</v>
      </c>
      <c r="K43" s="466">
        <f t="shared" si="7"/>
        <v>20290</v>
      </c>
      <c r="L43" s="466">
        <f t="shared" si="7"/>
        <v>26315</v>
      </c>
      <c r="M43" s="466">
        <f t="shared" si="7"/>
        <v>52341</v>
      </c>
      <c r="N43" s="467">
        <f>SUM(N41:N42)-1</f>
        <v>17321</v>
      </c>
      <c r="O43" s="662">
        <f t="shared" si="0"/>
        <v>336448</v>
      </c>
      <c r="P43" s="661"/>
      <c r="Q43" s="662">
        <f t="shared" si="1"/>
        <v>6.6999999980907887E-2</v>
      </c>
      <c r="R43" s="661"/>
    </row>
    <row r="60" spans="3:10" x14ac:dyDescent="0.2">
      <c r="C60" s="80"/>
      <c r="D60" s="15"/>
      <c r="E60" s="15"/>
      <c r="G60" s="15"/>
      <c r="H60" s="15"/>
      <c r="I60" s="15"/>
      <c r="J60" s="15"/>
    </row>
    <row r="61" spans="3:10" x14ac:dyDescent="0.2">
      <c r="D61" s="15"/>
    </row>
    <row r="63" spans="3:10" x14ac:dyDescent="0.2">
      <c r="D63" s="15"/>
    </row>
  </sheetData>
  <mergeCells count="12">
    <mergeCell ref="A27:A28"/>
    <mergeCell ref="B27:B28"/>
    <mergeCell ref="C27:N27"/>
    <mergeCell ref="A8:N8"/>
    <mergeCell ref="A9:A10"/>
    <mergeCell ref="B9:B10"/>
    <mergeCell ref="C9:N9"/>
    <mergeCell ref="A2:N2"/>
    <mergeCell ref="A5:N5"/>
    <mergeCell ref="A6:N6"/>
    <mergeCell ref="L25:N25"/>
    <mergeCell ref="A3:N3"/>
  </mergeCells>
  <phoneticPr fontId="14" type="noConversion"/>
  <pageMargins left="0.19685039370078741" right="0.19685039370078741" top="0.39370078740157483" bottom="0.39370078740157483" header="0.51181102362204722" footer="0.51181102362204722"/>
  <pageSetup paperSize="9" scale="86" orientation="landscape" r:id="rId1"/>
  <headerFooter alignWithMargins="0">
    <oddHeader>&amp;LLeányvár Község Önkormányzata&amp;C2019. évi költségvetés&amp;R10.sz. melléklet</oddHeader>
    <oddFooter>&amp;LKészítette:&amp;C&amp;P/&amp;N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2:G57"/>
  <sheetViews>
    <sheetView zoomScaleNormal="100" workbookViewId="0">
      <selection activeCell="C24" sqref="C24"/>
    </sheetView>
  </sheetViews>
  <sheetFormatPr defaultRowHeight="12.75" x14ac:dyDescent="0.2"/>
  <cols>
    <col min="2" max="2" width="33.85546875" customWidth="1"/>
    <col min="3" max="3" width="15.5703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5" x14ac:dyDescent="0.2">
      <c r="A2" s="814" t="s">
        <v>613</v>
      </c>
      <c r="B2" s="814"/>
      <c r="C2" s="814"/>
      <c r="D2" s="814"/>
    </row>
    <row r="3" spans="1:7" ht="14.25" x14ac:dyDescent="0.2">
      <c r="A3" s="881"/>
      <c r="B3" s="882"/>
      <c r="C3" s="882"/>
      <c r="D3" s="882"/>
    </row>
    <row r="4" spans="1:7" ht="15.75" x14ac:dyDescent="0.25">
      <c r="A4" s="883" t="s">
        <v>11</v>
      </c>
      <c r="B4" s="883"/>
      <c r="C4" s="883"/>
      <c r="D4" s="883"/>
    </row>
    <row r="5" spans="1:7" ht="15.75" x14ac:dyDescent="0.25">
      <c r="A5" s="884" t="s">
        <v>578</v>
      </c>
      <c r="B5" s="884"/>
      <c r="C5" s="884"/>
      <c r="D5" s="884"/>
    </row>
    <row r="7" spans="1:7" x14ac:dyDescent="0.2">
      <c r="B7" s="913" t="s">
        <v>156</v>
      </c>
      <c r="C7" s="913"/>
    </row>
    <row r="8" spans="1:7" x14ac:dyDescent="0.2">
      <c r="B8" s="913"/>
      <c r="C8" s="913"/>
    </row>
    <row r="9" spans="1:7" ht="13.5" thickBot="1" x14ac:dyDescent="0.25">
      <c r="B9" s="29"/>
      <c r="C9" s="29"/>
    </row>
    <row r="10" spans="1:7" ht="24.95" customHeight="1" thickBot="1" x14ac:dyDescent="0.25">
      <c r="B10" s="484" t="s">
        <v>595</v>
      </c>
      <c r="C10" s="488"/>
    </row>
    <row r="11" spans="1:7" ht="24.95" customHeight="1" x14ac:dyDescent="0.2">
      <c r="B11" s="485" t="s">
        <v>667</v>
      </c>
      <c r="C11" s="691">
        <v>0</v>
      </c>
    </row>
    <row r="12" spans="1:7" ht="24.95" customHeight="1" x14ac:dyDescent="0.2">
      <c r="B12" s="486" t="s">
        <v>157</v>
      </c>
      <c r="C12" s="692">
        <v>0</v>
      </c>
      <c r="G12" s="79"/>
    </row>
    <row r="13" spans="1:7" ht="24.95" customHeight="1" x14ac:dyDescent="0.2">
      <c r="B13" s="486" t="s">
        <v>158</v>
      </c>
      <c r="C13" s="693">
        <v>0</v>
      </c>
    </row>
    <row r="14" spans="1:7" ht="24.95" customHeight="1" x14ac:dyDescent="0.2">
      <c r="B14" s="486" t="s">
        <v>159</v>
      </c>
      <c r="C14" s="693">
        <v>0</v>
      </c>
    </row>
    <row r="15" spans="1:7" ht="24.95" customHeight="1" thickBot="1" x14ac:dyDescent="0.25">
      <c r="B15" s="487" t="s">
        <v>0</v>
      </c>
      <c r="C15" s="694">
        <v>0</v>
      </c>
    </row>
    <row r="16" spans="1:7" ht="15" x14ac:dyDescent="0.2">
      <c r="B16" s="30"/>
      <c r="C16" s="30"/>
    </row>
    <row r="19" spans="2:3" x14ac:dyDescent="0.2">
      <c r="C19" s="40"/>
    </row>
    <row r="21" spans="2:3" ht="12" customHeight="1" x14ac:dyDescent="0.35">
      <c r="B21" s="70"/>
      <c r="C21" s="40"/>
    </row>
    <row r="57" spans="3:3" x14ac:dyDescent="0.2">
      <c r="C57" s="80"/>
    </row>
  </sheetData>
  <mergeCells count="6">
    <mergeCell ref="B8:C8"/>
    <mergeCell ref="A2:D2"/>
    <mergeCell ref="A4:D4"/>
    <mergeCell ref="A5:D5"/>
    <mergeCell ref="B7:C7"/>
    <mergeCell ref="A3:D3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zoomScaleNormal="100" workbookViewId="0">
      <selection activeCell="H21" sqref="H21"/>
    </sheetView>
  </sheetViews>
  <sheetFormatPr defaultRowHeight="12.75" x14ac:dyDescent="0.2"/>
  <cols>
    <col min="2" max="2" width="53.42578125" customWidth="1"/>
    <col min="3" max="5" width="12.42578125" bestFit="1" customWidth="1"/>
  </cols>
  <sheetData>
    <row r="1" spans="1:6" ht="15" x14ac:dyDescent="0.2">
      <c r="B1" s="814" t="s">
        <v>614</v>
      </c>
      <c r="C1" s="814"/>
      <c r="D1" s="814"/>
      <c r="E1" s="814"/>
      <c r="F1" s="814"/>
    </row>
    <row r="2" spans="1:6" ht="15" x14ac:dyDescent="0.2">
      <c r="B2" s="18"/>
      <c r="C2" s="18"/>
      <c r="D2" s="18"/>
      <c r="E2" s="18"/>
      <c r="F2" s="18"/>
    </row>
    <row r="3" spans="1:6" ht="15.75" x14ac:dyDescent="0.25">
      <c r="A3" s="883" t="s">
        <v>11</v>
      </c>
      <c r="B3" s="883"/>
      <c r="C3" s="883"/>
      <c r="D3" s="883"/>
      <c r="E3" s="883"/>
      <c r="F3" s="18"/>
    </row>
    <row r="4" spans="1:6" ht="15.75" x14ac:dyDescent="0.25">
      <c r="A4" s="884" t="s">
        <v>578</v>
      </c>
      <c r="B4" s="884"/>
      <c r="C4" s="884"/>
      <c r="D4" s="884"/>
      <c r="E4" s="884"/>
      <c r="F4" s="18"/>
    </row>
    <row r="5" spans="1:6" ht="15" x14ac:dyDescent="0.2">
      <c r="B5" s="18"/>
      <c r="C5" s="18"/>
      <c r="D5" s="18"/>
      <c r="E5" s="18"/>
      <c r="F5" s="18"/>
    </row>
    <row r="6" spans="1:6" ht="14.25" customHeight="1" x14ac:dyDescent="0.2">
      <c r="A6" s="914" t="s">
        <v>225</v>
      </c>
      <c r="B6" s="914"/>
      <c r="C6" s="914"/>
      <c r="D6" s="914"/>
      <c r="E6" s="914"/>
    </row>
    <row r="7" spans="1:6" x14ac:dyDescent="0.2">
      <c r="A7" s="914"/>
      <c r="B7" s="914"/>
      <c r="C7" s="914"/>
      <c r="D7" s="914"/>
      <c r="E7" s="914"/>
    </row>
    <row r="8" spans="1:6" ht="14.25" x14ac:dyDescent="0.2">
      <c r="B8" s="287"/>
      <c r="C8" s="287"/>
      <c r="D8" s="287"/>
      <c r="E8" s="287"/>
    </row>
    <row r="9" spans="1:6" ht="15" thickBot="1" x14ac:dyDescent="0.25">
      <c r="B9" s="45"/>
      <c r="C9" s="45"/>
      <c r="D9" s="424" t="s">
        <v>301</v>
      </c>
      <c r="E9" s="425"/>
    </row>
    <row r="10" spans="1:6" ht="16.5" thickBot="1" x14ac:dyDescent="0.3">
      <c r="A10" s="46"/>
      <c r="B10" s="47" t="s">
        <v>8</v>
      </c>
      <c r="C10" s="47">
        <v>2019</v>
      </c>
      <c r="D10" s="48">
        <v>2020</v>
      </c>
      <c r="E10" s="49">
        <v>2021</v>
      </c>
    </row>
    <row r="11" spans="1:6" ht="24.95" customHeight="1" x14ac:dyDescent="0.25">
      <c r="A11" s="50" t="s">
        <v>18</v>
      </c>
      <c r="B11" s="51" t="s">
        <v>226</v>
      </c>
      <c r="C11" s="430">
        <f>'2. sz.melléklet'!C10</f>
        <v>57134000</v>
      </c>
      <c r="D11" s="430">
        <v>43000000</v>
      </c>
      <c r="E11" s="431">
        <v>43000000</v>
      </c>
    </row>
    <row r="12" spans="1:6" ht="24.95" customHeight="1" x14ac:dyDescent="0.25">
      <c r="A12" s="52" t="s">
        <v>227</v>
      </c>
      <c r="B12" s="53" t="s">
        <v>228</v>
      </c>
      <c r="C12" s="426">
        <v>57000000</v>
      </c>
      <c r="D12" s="426">
        <v>42900000</v>
      </c>
      <c r="E12" s="427">
        <v>42900000</v>
      </c>
    </row>
    <row r="13" spans="1:6" ht="28.5" customHeight="1" x14ac:dyDescent="0.25">
      <c r="A13" s="52" t="s">
        <v>229</v>
      </c>
      <c r="B13" s="53" t="s">
        <v>230</v>
      </c>
      <c r="C13" s="428"/>
      <c r="D13" s="428"/>
      <c r="E13" s="429"/>
    </row>
    <row r="14" spans="1:6" ht="24.95" customHeight="1" x14ac:dyDescent="0.25">
      <c r="A14" s="52" t="s">
        <v>231</v>
      </c>
      <c r="B14" s="53" t="s">
        <v>232</v>
      </c>
      <c r="C14" s="428"/>
      <c r="D14" s="428"/>
      <c r="E14" s="429"/>
    </row>
    <row r="15" spans="1:6" ht="31.5" customHeight="1" x14ac:dyDescent="0.25">
      <c r="A15" s="52" t="s">
        <v>233</v>
      </c>
      <c r="B15" s="53" t="s">
        <v>234</v>
      </c>
      <c r="C15" s="426"/>
      <c r="D15" s="426"/>
      <c r="E15" s="427"/>
    </row>
    <row r="16" spans="1:6" ht="24.95" customHeight="1" x14ac:dyDescent="0.25">
      <c r="A16" s="52" t="s">
        <v>235</v>
      </c>
      <c r="B16" s="53" t="s">
        <v>236</v>
      </c>
      <c r="C16" s="426">
        <v>134000</v>
      </c>
      <c r="D16" s="426">
        <v>100000</v>
      </c>
      <c r="E16" s="427">
        <v>100000</v>
      </c>
    </row>
    <row r="17" spans="1:5" ht="24.95" customHeight="1" x14ac:dyDescent="0.25">
      <c r="A17" s="52" t="s">
        <v>237</v>
      </c>
      <c r="B17" s="53" t="s">
        <v>238</v>
      </c>
      <c r="C17" s="54"/>
      <c r="D17" s="54"/>
      <c r="E17" s="55"/>
    </row>
    <row r="18" spans="1:5" ht="24.95" customHeight="1" x14ac:dyDescent="0.25">
      <c r="A18" s="56" t="s">
        <v>40</v>
      </c>
      <c r="B18" s="57" t="s">
        <v>239</v>
      </c>
      <c r="C18" s="54"/>
      <c r="D18" s="54"/>
      <c r="E18" s="55"/>
    </row>
    <row r="19" spans="1:5" ht="24.95" customHeight="1" x14ac:dyDescent="0.25">
      <c r="A19" s="56" t="s">
        <v>41</v>
      </c>
      <c r="B19" s="58" t="s">
        <v>240</v>
      </c>
      <c r="C19" s="59">
        <f>C20+C21+C22+C23+C24+C25+C26</f>
        <v>0</v>
      </c>
      <c r="D19" s="59">
        <f>D20+D21+D22+D23+D24+D25+D26</f>
        <v>0</v>
      </c>
      <c r="E19" s="60">
        <f>E20+E21+E22+E23+E24+E25+E26</f>
        <v>0</v>
      </c>
    </row>
    <row r="20" spans="1:5" ht="24.95" customHeight="1" x14ac:dyDescent="0.25">
      <c r="A20" s="52" t="s">
        <v>241</v>
      </c>
      <c r="B20" s="61" t="s">
        <v>242</v>
      </c>
      <c r="C20" s="62">
        <v>0</v>
      </c>
      <c r="D20" s="62">
        <v>0</v>
      </c>
      <c r="E20" s="63">
        <v>0</v>
      </c>
    </row>
    <row r="21" spans="1:5" ht="24.95" customHeight="1" x14ac:dyDescent="0.25">
      <c r="A21" s="52" t="s">
        <v>243</v>
      </c>
      <c r="B21" s="64" t="s">
        <v>244</v>
      </c>
      <c r="C21" s="62">
        <v>0</v>
      </c>
      <c r="D21" s="62">
        <v>0</v>
      </c>
      <c r="E21" s="63">
        <v>0</v>
      </c>
    </row>
    <row r="22" spans="1:5" ht="24.95" customHeight="1" x14ac:dyDescent="0.25">
      <c r="A22" s="52" t="s">
        <v>245</v>
      </c>
      <c r="B22" s="61" t="s">
        <v>246</v>
      </c>
      <c r="C22" s="62">
        <v>0</v>
      </c>
      <c r="D22" s="62">
        <v>0</v>
      </c>
      <c r="E22" s="63">
        <v>0</v>
      </c>
    </row>
    <row r="23" spans="1:5" ht="24.95" customHeight="1" x14ac:dyDescent="0.25">
      <c r="A23" s="52" t="s">
        <v>247</v>
      </c>
      <c r="B23" s="65" t="s">
        <v>248</v>
      </c>
      <c r="C23" s="65">
        <v>0</v>
      </c>
      <c r="D23" s="65">
        <v>0</v>
      </c>
      <c r="E23" s="66">
        <v>0</v>
      </c>
    </row>
    <row r="24" spans="1:5" ht="24.95" customHeight="1" x14ac:dyDescent="0.25">
      <c r="A24" s="52" t="s">
        <v>249</v>
      </c>
      <c r="B24" s="65" t="s">
        <v>250</v>
      </c>
      <c r="C24" s="65">
        <v>0</v>
      </c>
      <c r="D24" s="65">
        <v>0</v>
      </c>
      <c r="E24" s="66">
        <v>0</v>
      </c>
    </row>
    <row r="25" spans="1:5" ht="24.95" customHeight="1" x14ac:dyDescent="0.25">
      <c r="A25" s="52" t="s">
        <v>251</v>
      </c>
      <c r="B25" s="65" t="s">
        <v>252</v>
      </c>
      <c r="C25" s="65">
        <v>0</v>
      </c>
      <c r="D25" s="65">
        <v>0</v>
      </c>
      <c r="E25" s="66">
        <v>0</v>
      </c>
    </row>
    <row r="26" spans="1:5" ht="24.95" customHeight="1" thickBot="1" x14ac:dyDescent="0.3">
      <c r="A26" s="67" t="s">
        <v>253</v>
      </c>
      <c r="B26" s="68" t="s">
        <v>254</v>
      </c>
      <c r="C26" s="68">
        <v>0</v>
      </c>
      <c r="D26" s="68">
        <v>0</v>
      </c>
      <c r="E26" s="69">
        <v>0</v>
      </c>
    </row>
  </sheetData>
  <mergeCells count="4">
    <mergeCell ref="B1:F1"/>
    <mergeCell ref="A3:E3"/>
    <mergeCell ref="A4:E4"/>
    <mergeCell ref="A6:E7"/>
  </mergeCells>
  <phoneticPr fontId="14" type="noConversion"/>
  <pageMargins left="0.11811023622047245" right="0.11811023622047245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"/>
  <sheetViews>
    <sheetView topLeftCell="A56" workbookViewId="0">
      <selection activeCell="H79" sqref="H79"/>
    </sheetView>
  </sheetViews>
  <sheetFormatPr defaultRowHeight="12.75" x14ac:dyDescent="0.2"/>
  <cols>
    <col min="1" max="1" width="11.85546875" customWidth="1"/>
    <col min="2" max="2" width="40.42578125" customWidth="1"/>
    <col min="3" max="3" width="16.7109375" customWidth="1"/>
    <col min="4" max="5" width="14.7109375" customWidth="1"/>
    <col min="6" max="6" width="12.140625" customWidth="1"/>
    <col min="7" max="7" width="17.140625" customWidth="1"/>
    <col min="8" max="8" width="18.85546875" customWidth="1"/>
    <col min="9" max="11" width="8.42578125" customWidth="1"/>
    <col min="12" max="12" width="8.7109375" customWidth="1"/>
    <col min="13" max="1025" width="8.42578125" customWidth="1"/>
  </cols>
  <sheetData>
    <row r="1" spans="1:8" ht="19.5" customHeight="1" x14ac:dyDescent="0.2">
      <c r="G1" s="536" t="s">
        <v>632</v>
      </c>
    </row>
    <row r="2" spans="1:8" ht="15.75" x14ac:dyDescent="0.25">
      <c r="A2" s="733" t="s">
        <v>696</v>
      </c>
      <c r="B2" s="733"/>
      <c r="C2" s="733"/>
      <c r="D2" s="733"/>
      <c r="E2" s="733"/>
      <c r="F2" s="733"/>
      <c r="G2" s="733"/>
    </row>
    <row r="3" spans="1:8" ht="15.75" x14ac:dyDescent="0.25">
      <c r="A3" s="733" t="s">
        <v>11</v>
      </c>
      <c r="B3" s="733"/>
      <c r="C3" s="733"/>
      <c r="D3" s="733"/>
      <c r="E3" s="733"/>
      <c r="F3" s="733"/>
      <c r="G3" s="733"/>
    </row>
    <row r="4" spans="1:8" ht="14.25" customHeight="1" thickBot="1" x14ac:dyDescent="0.25">
      <c r="A4" s="254"/>
      <c r="B4" s="254"/>
      <c r="C4" s="254"/>
      <c r="D4" s="254"/>
      <c r="E4" s="254"/>
      <c r="F4" s="254"/>
      <c r="G4" s="256" t="s">
        <v>330</v>
      </c>
    </row>
    <row r="5" spans="1:8" ht="20.25" customHeight="1" thickBot="1" x14ac:dyDescent="0.25">
      <c r="A5" s="752" t="s">
        <v>2</v>
      </c>
      <c r="B5" s="752"/>
      <c r="C5" s="752"/>
      <c r="D5" s="752"/>
      <c r="E5" s="752"/>
      <c r="F5" s="752"/>
      <c r="G5" s="752"/>
    </row>
    <row r="6" spans="1:8" ht="15.75" customHeight="1" thickBot="1" x14ac:dyDescent="0.3">
      <c r="A6" s="744" t="s">
        <v>354</v>
      </c>
      <c r="B6" s="745" t="s">
        <v>355</v>
      </c>
      <c r="C6" s="749">
        <v>2019</v>
      </c>
      <c r="D6" s="750"/>
      <c r="E6" s="750"/>
      <c r="F6" s="751"/>
      <c r="G6" s="753" t="s">
        <v>700</v>
      </c>
    </row>
    <row r="7" spans="1:8" ht="21.75" customHeight="1" thickBot="1" x14ac:dyDescent="0.25">
      <c r="A7" s="744"/>
      <c r="B7" s="745"/>
      <c r="C7" s="492" t="s">
        <v>356</v>
      </c>
      <c r="D7" s="492" t="s">
        <v>699</v>
      </c>
      <c r="E7" s="492" t="s">
        <v>616</v>
      </c>
      <c r="F7" s="537" t="s">
        <v>617</v>
      </c>
      <c r="G7" s="753"/>
      <c r="H7" s="473"/>
    </row>
    <row r="8" spans="1:8" ht="20.100000000000001" customHeight="1" x14ac:dyDescent="0.2">
      <c r="A8" s="494" t="s">
        <v>404</v>
      </c>
      <c r="B8" s="495" t="s">
        <v>492</v>
      </c>
      <c r="C8" s="496">
        <v>8381800</v>
      </c>
      <c r="D8" s="496">
        <v>8589800</v>
      </c>
      <c r="E8" s="496">
        <f>G8-D8</f>
        <v>201000</v>
      </c>
      <c r="F8" s="497">
        <f>G8/D8*100</f>
        <v>102.33998463293675</v>
      </c>
      <c r="G8" s="498">
        <v>8790800</v>
      </c>
      <c r="H8" s="538"/>
    </row>
    <row r="9" spans="1:8" ht="20.100000000000001" customHeight="1" x14ac:dyDescent="0.2">
      <c r="A9" s="499" t="s">
        <v>479</v>
      </c>
      <c r="B9" s="500" t="s">
        <v>480</v>
      </c>
      <c r="C9" s="501">
        <v>5470770</v>
      </c>
      <c r="D9" s="501">
        <v>9320360</v>
      </c>
      <c r="E9" s="496">
        <f t="shared" ref="E9:E16" si="0">G9-D9</f>
        <v>335000</v>
      </c>
      <c r="F9" s="497">
        <f t="shared" ref="F9:F16" si="1">G9/D9*100</f>
        <v>103.59428176594037</v>
      </c>
      <c r="G9" s="502">
        <v>9655360</v>
      </c>
      <c r="H9" s="474"/>
    </row>
    <row r="10" spans="1:8" ht="20.100000000000001" customHeight="1" x14ac:dyDescent="0.2">
      <c r="A10" s="499" t="s">
        <v>672</v>
      </c>
      <c r="B10" s="500" t="s">
        <v>673</v>
      </c>
      <c r="C10" s="501">
        <v>341000</v>
      </c>
      <c r="D10" s="501">
        <v>374000</v>
      </c>
      <c r="E10" s="496">
        <f t="shared" si="0"/>
        <v>0</v>
      </c>
      <c r="F10" s="497">
        <f t="shared" si="1"/>
        <v>100</v>
      </c>
      <c r="G10" s="502">
        <v>374000</v>
      </c>
      <c r="H10" s="474"/>
    </row>
    <row r="11" spans="1:8" ht="20.100000000000001" customHeight="1" x14ac:dyDescent="0.2">
      <c r="A11" s="499" t="s">
        <v>407</v>
      </c>
      <c r="B11" s="500" t="s">
        <v>408</v>
      </c>
      <c r="C11" s="501">
        <v>166480</v>
      </c>
      <c r="D11" s="501">
        <v>248880</v>
      </c>
      <c r="E11" s="496">
        <f t="shared" si="0"/>
        <v>0</v>
      </c>
      <c r="F11" s="497">
        <f t="shared" si="1"/>
        <v>100</v>
      </c>
      <c r="G11" s="502">
        <v>248880</v>
      </c>
      <c r="H11" s="538"/>
    </row>
    <row r="12" spans="1:8" ht="20.100000000000001" customHeight="1" x14ac:dyDescent="0.2">
      <c r="A12" s="499" t="s">
        <v>409</v>
      </c>
      <c r="B12" s="500" t="s">
        <v>410</v>
      </c>
      <c r="C12" s="501">
        <v>60000</v>
      </c>
      <c r="D12" s="501">
        <v>60000</v>
      </c>
      <c r="E12" s="496">
        <f t="shared" si="0"/>
        <v>0</v>
      </c>
      <c r="F12" s="497">
        <f t="shared" si="1"/>
        <v>100</v>
      </c>
      <c r="G12" s="502">
        <v>60000</v>
      </c>
      <c r="H12" s="538"/>
    </row>
    <row r="13" spans="1:8" ht="20.100000000000001" customHeight="1" x14ac:dyDescent="0.2">
      <c r="A13" s="499" t="s">
        <v>481</v>
      </c>
      <c r="B13" s="500" t="s">
        <v>482</v>
      </c>
      <c r="C13" s="501">
        <v>257200</v>
      </c>
      <c r="D13" s="501">
        <v>282100</v>
      </c>
      <c r="E13" s="496">
        <f t="shared" si="0"/>
        <v>-40000</v>
      </c>
      <c r="F13" s="497">
        <f t="shared" si="1"/>
        <v>85.820630981921312</v>
      </c>
      <c r="G13" s="502">
        <v>242100</v>
      </c>
      <c r="H13" s="474"/>
    </row>
    <row r="14" spans="1:8" ht="20.100000000000001" customHeight="1" x14ac:dyDescent="0.2">
      <c r="A14" s="499" t="s">
        <v>411</v>
      </c>
      <c r="B14" s="500" t="s">
        <v>412</v>
      </c>
      <c r="C14" s="501">
        <v>13846280</v>
      </c>
      <c r="D14" s="501">
        <v>13846280</v>
      </c>
      <c r="E14" s="496">
        <f t="shared" si="0"/>
        <v>0</v>
      </c>
      <c r="F14" s="497">
        <f t="shared" si="1"/>
        <v>100</v>
      </c>
      <c r="G14" s="502">
        <v>13846280</v>
      </c>
      <c r="H14" s="538"/>
    </row>
    <row r="15" spans="1:8" ht="27" customHeight="1" x14ac:dyDescent="0.2">
      <c r="A15" s="499" t="s">
        <v>413</v>
      </c>
      <c r="B15" s="500" t="s">
        <v>414</v>
      </c>
      <c r="C15" s="501">
        <v>100000</v>
      </c>
      <c r="D15" s="501">
        <v>549000</v>
      </c>
      <c r="E15" s="496">
        <f t="shared" si="0"/>
        <v>238000</v>
      </c>
      <c r="F15" s="497">
        <f t="shared" si="1"/>
        <v>143.35154826958106</v>
      </c>
      <c r="G15" s="502">
        <v>787000</v>
      </c>
      <c r="H15" s="538"/>
    </row>
    <row r="16" spans="1:8" ht="20.100000000000001" customHeight="1" thickBot="1" x14ac:dyDescent="0.25">
      <c r="A16" s="503" t="s">
        <v>415</v>
      </c>
      <c r="B16" s="504" t="s">
        <v>416</v>
      </c>
      <c r="C16" s="505">
        <v>350000</v>
      </c>
      <c r="D16" s="505">
        <v>300000</v>
      </c>
      <c r="E16" s="496">
        <f t="shared" si="0"/>
        <v>0</v>
      </c>
      <c r="F16" s="497">
        <f t="shared" si="1"/>
        <v>100</v>
      </c>
      <c r="G16" s="506">
        <v>300000</v>
      </c>
      <c r="H16" s="538"/>
    </row>
    <row r="17" spans="1:8" ht="24.95" customHeight="1" thickBot="1" x14ac:dyDescent="0.25">
      <c r="A17" s="746" t="s">
        <v>3</v>
      </c>
      <c r="B17" s="746"/>
      <c r="C17" s="539">
        <v>28973530</v>
      </c>
      <c r="D17" s="539">
        <v>33570420</v>
      </c>
      <c r="E17" s="539">
        <f>SUM(E8:E16)</f>
        <v>734000</v>
      </c>
      <c r="F17" s="540">
        <f>G17/D17*100</f>
        <v>102.18644866522372</v>
      </c>
      <c r="G17" s="541">
        <f>SUM(G8:G16)</f>
        <v>34304420</v>
      </c>
      <c r="H17" s="474"/>
    </row>
    <row r="18" spans="1:8" ht="20.100000000000001" customHeight="1" x14ac:dyDescent="0.2">
      <c r="A18" s="494" t="s">
        <v>417</v>
      </c>
      <c r="B18" s="495" t="s">
        <v>418</v>
      </c>
      <c r="C18" s="496">
        <v>5493529.5750000002</v>
      </c>
      <c r="D18" s="496">
        <v>5944529.5750000002</v>
      </c>
      <c r="E18" s="496">
        <f>G18-D18</f>
        <v>-77449.575000000186</v>
      </c>
      <c r="F18" s="497">
        <f>G18/D18*100</f>
        <v>98.697128611728701</v>
      </c>
      <c r="G18" s="498">
        <v>5867080</v>
      </c>
      <c r="H18" s="538"/>
    </row>
    <row r="19" spans="1:8" ht="20.100000000000001" customHeight="1" thickBot="1" x14ac:dyDescent="0.25">
      <c r="A19" s="503" t="s">
        <v>419</v>
      </c>
      <c r="B19" s="504" t="s">
        <v>420</v>
      </c>
      <c r="C19" s="505">
        <v>135550</v>
      </c>
      <c r="D19" s="505">
        <v>135550</v>
      </c>
      <c r="E19" s="496">
        <f>G19-D19</f>
        <v>27450</v>
      </c>
      <c r="F19" s="497">
        <f>G19/D19*100</f>
        <v>120.25082995204721</v>
      </c>
      <c r="G19" s="506">
        <v>163000</v>
      </c>
      <c r="H19" s="538"/>
    </row>
    <row r="20" spans="1:8" ht="24.95" customHeight="1" thickBot="1" x14ac:dyDescent="0.25">
      <c r="A20" s="746" t="s">
        <v>633</v>
      </c>
      <c r="B20" s="746"/>
      <c r="C20" s="539">
        <v>5629079.5750000002</v>
      </c>
      <c r="D20" s="539">
        <v>6080079.5750000002</v>
      </c>
      <c r="E20" s="539">
        <f>SUM(E18:E19)</f>
        <v>-49999.575000000186</v>
      </c>
      <c r="F20" s="540">
        <f>G20/D20*100</f>
        <v>99.177649331999078</v>
      </c>
      <c r="G20" s="541">
        <f>G18+G19</f>
        <v>6030080</v>
      </c>
      <c r="H20" s="474"/>
    </row>
    <row r="21" spans="1:8" ht="20.100000000000001" customHeight="1" x14ac:dyDescent="0.2">
      <c r="A21" s="494" t="s">
        <v>421</v>
      </c>
      <c r="B21" s="495" t="s">
        <v>422</v>
      </c>
      <c r="C21" s="496">
        <v>130000</v>
      </c>
      <c r="D21" s="496">
        <v>150000</v>
      </c>
      <c r="E21" s="496">
        <f>G21-D21</f>
        <v>0</v>
      </c>
      <c r="F21" s="497">
        <f>G21/D21*100</f>
        <v>100</v>
      </c>
      <c r="G21" s="498">
        <v>150000</v>
      </c>
      <c r="H21" s="538"/>
    </row>
    <row r="22" spans="1:8" ht="20.100000000000001" hidden="1" customHeight="1" x14ac:dyDescent="0.2">
      <c r="A22" s="499" t="s">
        <v>488</v>
      </c>
      <c r="B22" s="500" t="s">
        <v>525</v>
      </c>
      <c r="C22" s="501"/>
      <c r="D22" s="501"/>
      <c r="E22" s="496">
        <f t="shared" ref="E22:E48" si="2">G22-D22</f>
        <v>0</v>
      </c>
      <c r="F22" s="497" t="e">
        <f t="shared" ref="F22:F48" si="3">G22/D22*100</f>
        <v>#DIV/0!</v>
      </c>
      <c r="G22" s="502"/>
      <c r="H22" s="474"/>
    </row>
    <row r="23" spans="1:8" ht="20.100000000000001" hidden="1" customHeight="1" x14ac:dyDescent="0.2">
      <c r="A23" s="499" t="s">
        <v>497</v>
      </c>
      <c r="B23" s="500" t="s">
        <v>498</v>
      </c>
      <c r="C23" s="501"/>
      <c r="D23" s="501"/>
      <c r="E23" s="496">
        <f t="shared" si="2"/>
        <v>0</v>
      </c>
      <c r="F23" s="497" t="e">
        <f t="shared" si="3"/>
        <v>#DIV/0!</v>
      </c>
      <c r="G23" s="502"/>
      <c r="H23" s="474"/>
    </row>
    <row r="24" spans="1:8" ht="20.100000000000001" hidden="1" customHeight="1" x14ac:dyDescent="0.2">
      <c r="A24" s="499" t="s">
        <v>423</v>
      </c>
      <c r="B24" s="500" t="s">
        <v>424</v>
      </c>
      <c r="C24" s="501"/>
      <c r="D24" s="501"/>
      <c r="E24" s="496">
        <f t="shared" si="2"/>
        <v>0</v>
      </c>
      <c r="F24" s="497" t="e">
        <f t="shared" si="3"/>
        <v>#DIV/0!</v>
      </c>
      <c r="G24" s="502"/>
      <c r="H24" s="474"/>
    </row>
    <row r="25" spans="1:8" ht="20.100000000000001" customHeight="1" x14ac:dyDescent="0.2">
      <c r="A25" s="499" t="s">
        <v>425</v>
      </c>
      <c r="B25" s="500" t="s">
        <v>426</v>
      </c>
      <c r="C25" s="501">
        <v>4752000</v>
      </c>
      <c r="D25" s="501">
        <v>5171000</v>
      </c>
      <c r="E25" s="496">
        <f t="shared" si="2"/>
        <v>296000</v>
      </c>
      <c r="F25" s="497">
        <f t="shared" si="3"/>
        <v>105.72423128988591</v>
      </c>
      <c r="G25" s="502">
        <v>5467000</v>
      </c>
      <c r="H25" s="474"/>
    </row>
    <row r="26" spans="1:8" ht="20.100000000000001" hidden="1" customHeight="1" x14ac:dyDescent="0.2">
      <c r="A26" s="499" t="s">
        <v>501</v>
      </c>
      <c r="B26" s="542" t="s">
        <v>502</v>
      </c>
      <c r="C26" s="501"/>
      <c r="D26" s="501"/>
      <c r="E26" s="496">
        <f t="shared" si="2"/>
        <v>0</v>
      </c>
      <c r="F26" s="497" t="e">
        <f t="shared" si="3"/>
        <v>#DIV/0!</v>
      </c>
      <c r="G26" s="502"/>
      <c r="H26" s="474"/>
    </row>
    <row r="27" spans="1:8" ht="20.100000000000001" hidden="1" customHeight="1" x14ac:dyDescent="0.2">
      <c r="A27" s="499" t="s">
        <v>471</v>
      </c>
      <c r="B27" s="542" t="s">
        <v>472</v>
      </c>
      <c r="C27" s="501"/>
      <c r="D27" s="501"/>
      <c r="E27" s="496">
        <f t="shared" si="2"/>
        <v>0</v>
      </c>
      <c r="F27" s="497" t="e">
        <f t="shared" si="3"/>
        <v>#DIV/0!</v>
      </c>
      <c r="G27" s="502"/>
      <c r="H27" s="474"/>
    </row>
    <row r="28" spans="1:8" ht="20.100000000000001" hidden="1" customHeight="1" x14ac:dyDescent="0.2">
      <c r="A28" s="499" t="s">
        <v>473</v>
      </c>
      <c r="B28" s="542" t="s">
        <v>474</v>
      </c>
      <c r="C28" s="501"/>
      <c r="D28" s="501"/>
      <c r="E28" s="496">
        <f t="shared" si="2"/>
        <v>0</v>
      </c>
      <c r="F28" s="497" t="e">
        <f t="shared" si="3"/>
        <v>#DIV/0!</v>
      </c>
      <c r="G28" s="502"/>
      <c r="H28" s="474"/>
    </row>
    <row r="29" spans="1:8" ht="20.100000000000001" hidden="1" customHeight="1" x14ac:dyDescent="0.2">
      <c r="A29" s="499" t="s">
        <v>483</v>
      </c>
      <c r="B29" s="542" t="s">
        <v>484</v>
      </c>
      <c r="C29" s="501"/>
      <c r="D29" s="501"/>
      <c r="E29" s="496">
        <f t="shared" si="2"/>
        <v>0</v>
      </c>
      <c r="F29" s="497" t="e">
        <f t="shared" si="3"/>
        <v>#DIV/0!</v>
      </c>
      <c r="G29" s="502"/>
      <c r="H29" s="474"/>
    </row>
    <row r="30" spans="1:8" ht="20.100000000000001" hidden="1" customHeight="1" x14ac:dyDescent="0.2">
      <c r="A30" s="499" t="s">
        <v>493</v>
      </c>
      <c r="B30" s="542" t="s">
        <v>494</v>
      </c>
      <c r="C30" s="501"/>
      <c r="D30" s="501"/>
      <c r="E30" s="496">
        <f t="shared" si="2"/>
        <v>0</v>
      </c>
      <c r="F30" s="497" t="e">
        <f t="shared" si="3"/>
        <v>#DIV/0!</v>
      </c>
      <c r="G30" s="502"/>
      <c r="H30" s="474"/>
    </row>
    <row r="31" spans="1:8" ht="19.5" hidden="1" customHeight="1" x14ac:dyDescent="0.2">
      <c r="A31" s="499" t="s">
        <v>485</v>
      </c>
      <c r="B31" s="542" t="s">
        <v>634</v>
      </c>
      <c r="C31" s="501"/>
      <c r="D31" s="501"/>
      <c r="E31" s="496">
        <f t="shared" si="2"/>
        <v>0</v>
      </c>
      <c r="F31" s="497" t="e">
        <f t="shared" si="3"/>
        <v>#DIV/0!</v>
      </c>
      <c r="G31" s="502"/>
      <c r="H31" s="474"/>
    </row>
    <row r="32" spans="1:8" ht="20.100000000000001" customHeight="1" x14ac:dyDescent="0.2">
      <c r="A32" s="499" t="s">
        <v>427</v>
      </c>
      <c r="B32" s="500" t="s">
        <v>428</v>
      </c>
      <c r="C32" s="501">
        <v>50000</v>
      </c>
      <c r="D32" s="501">
        <v>50000</v>
      </c>
      <c r="E32" s="496">
        <f t="shared" si="2"/>
        <v>0</v>
      </c>
      <c r="F32" s="497">
        <f t="shared" si="3"/>
        <v>100</v>
      </c>
      <c r="G32" s="502">
        <v>50000</v>
      </c>
      <c r="H32" s="474"/>
    </row>
    <row r="33" spans="1:8" ht="20.100000000000001" customHeight="1" x14ac:dyDescent="0.2">
      <c r="A33" s="499" t="s">
        <v>429</v>
      </c>
      <c r="B33" s="500" t="s">
        <v>430</v>
      </c>
      <c r="C33" s="501">
        <v>180000</v>
      </c>
      <c r="D33" s="501">
        <v>180000</v>
      </c>
      <c r="E33" s="496">
        <f t="shared" si="2"/>
        <v>0</v>
      </c>
      <c r="F33" s="497">
        <f t="shared" si="3"/>
        <v>100</v>
      </c>
      <c r="G33" s="502">
        <v>180000</v>
      </c>
      <c r="H33" s="474"/>
    </row>
    <row r="34" spans="1:8" ht="20.100000000000001" customHeight="1" x14ac:dyDescent="0.2">
      <c r="A34" s="499" t="s">
        <v>489</v>
      </c>
      <c r="B34" s="500" t="s">
        <v>635</v>
      </c>
      <c r="C34" s="501"/>
      <c r="D34" s="501"/>
      <c r="E34" s="496">
        <f t="shared" si="2"/>
        <v>0</v>
      </c>
      <c r="F34" s="497"/>
      <c r="G34" s="502"/>
      <c r="H34" s="474"/>
    </row>
    <row r="35" spans="1:8" ht="20.100000000000001" customHeight="1" x14ac:dyDescent="0.2">
      <c r="A35" s="499" t="s">
        <v>431</v>
      </c>
      <c r="B35" s="542" t="s">
        <v>636</v>
      </c>
      <c r="C35" s="501">
        <v>3230000</v>
      </c>
      <c r="D35" s="501">
        <v>3230000</v>
      </c>
      <c r="E35" s="496">
        <f t="shared" si="2"/>
        <v>-330000</v>
      </c>
      <c r="F35" s="497">
        <f t="shared" si="3"/>
        <v>89.783281733746136</v>
      </c>
      <c r="G35" s="502">
        <v>2900000</v>
      </c>
      <c r="H35" s="474"/>
    </row>
    <row r="36" spans="1:8" ht="20.100000000000001" customHeight="1" x14ac:dyDescent="0.2">
      <c r="A36" s="499" t="s">
        <v>432</v>
      </c>
      <c r="B36" s="542" t="s">
        <v>637</v>
      </c>
      <c r="C36" s="501">
        <v>1770000</v>
      </c>
      <c r="D36" s="501">
        <v>1770000</v>
      </c>
      <c r="E36" s="496">
        <f t="shared" si="2"/>
        <v>30000</v>
      </c>
      <c r="F36" s="497">
        <f t="shared" si="3"/>
        <v>101.69491525423729</v>
      </c>
      <c r="G36" s="502">
        <v>1800000</v>
      </c>
      <c r="H36" s="474"/>
    </row>
    <row r="37" spans="1:8" ht="20.100000000000001" customHeight="1" x14ac:dyDescent="0.2">
      <c r="A37" s="499" t="s">
        <v>468</v>
      </c>
      <c r="B37" s="542" t="s">
        <v>638</v>
      </c>
      <c r="C37" s="501">
        <v>260000</v>
      </c>
      <c r="D37" s="501">
        <v>260000</v>
      </c>
      <c r="E37" s="496">
        <f t="shared" si="2"/>
        <v>321000</v>
      </c>
      <c r="F37" s="497">
        <f t="shared" si="3"/>
        <v>223.46153846153845</v>
      </c>
      <c r="G37" s="502">
        <v>581000</v>
      </c>
      <c r="H37" s="474"/>
    </row>
    <row r="38" spans="1:8" ht="20.100000000000001" customHeight="1" x14ac:dyDescent="0.2">
      <c r="A38" s="499" t="s">
        <v>503</v>
      </c>
      <c r="B38" s="500" t="s">
        <v>504</v>
      </c>
      <c r="C38" s="501">
        <v>13703000</v>
      </c>
      <c r="D38" s="501">
        <v>13703000</v>
      </c>
      <c r="E38" s="496">
        <f t="shared" si="2"/>
        <v>588000</v>
      </c>
      <c r="F38" s="497">
        <f t="shared" si="3"/>
        <v>104.29103116105962</v>
      </c>
      <c r="G38" s="502">
        <v>14291000</v>
      </c>
      <c r="H38" s="474"/>
    </row>
    <row r="39" spans="1:8" ht="20.100000000000001" customHeight="1" x14ac:dyDescent="0.2">
      <c r="A39" s="499" t="s">
        <v>433</v>
      </c>
      <c r="B39" s="500" t="s">
        <v>434</v>
      </c>
      <c r="C39" s="501">
        <v>680000</v>
      </c>
      <c r="D39" s="501">
        <v>680000</v>
      </c>
      <c r="E39" s="496">
        <f t="shared" si="2"/>
        <v>9000</v>
      </c>
      <c r="F39" s="497">
        <f t="shared" si="3"/>
        <v>101.3235294117647</v>
      </c>
      <c r="G39" s="502">
        <v>689000</v>
      </c>
      <c r="H39" s="474"/>
    </row>
    <row r="40" spans="1:8" ht="20.100000000000001" customHeight="1" x14ac:dyDescent="0.2">
      <c r="A40" s="499" t="s">
        <v>435</v>
      </c>
      <c r="B40" s="500" t="s">
        <v>436</v>
      </c>
      <c r="C40" s="501">
        <v>3210000</v>
      </c>
      <c r="D40" s="501">
        <v>3310000</v>
      </c>
      <c r="E40" s="496">
        <f t="shared" si="2"/>
        <v>121000</v>
      </c>
      <c r="F40" s="497">
        <f t="shared" si="3"/>
        <v>103.65558912386707</v>
      </c>
      <c r="G40" s="502">
        <v>3431000</v>
      </c>
      <c r="H40" s="474"/>
    </row>
    <row r="41" spans="1:8" ht="20.100000000000001" customHeight="1" x14ac:dyDescent="0.2">
      <c r="A41" s="499" t="s">
        <v>437</v>
      </c>
      <c r="B41" s="500" t="s">
        <v>438</v>
      </c>
      <c r="C41" s="501">
        <v>3390000</v>
      </c>
      <c r="D41" s="501">
        <v>3390000</v>
      </c>
      <c r="E41" s="496">
        <f t="shared" si="2"/>
        <v>-101000</v>
      </c>
      <c r="F41" s="497">
        <f t="shared" si="3"/>
        <v>97.020648967551622</v>
      </c>
      <c r="G41" s="502">
        <v>3289000</v>
      </c>
      <c r="H41" s="474"/>
    </row>
    <row r="42" spans="1:8" ht="20.100000000000001" customHeight="1" x14ac:dyDescent="0.2">
      <c r="A42" s="499" t="s">
        <v>439</v>
      </c>
      <c r="B42" s="500" t="s">
        <v>440</v>
      </c>
      <c r="C42" s="501">
        <v>4797000</v>
      </c>
      <c r="D42" s="501">
        <v>4897000</v>
      </c>
      <c r="E42" s="496">
        <f>G42-D42</f>
        <v>61000</v>
      </c>
      <c r="F42" s="497">
        <f t="shared" si="3"/>
        <v>101.24566060853584</v>
      </c>
      <c r="G42" s="502">
        <v>4958000</v>
      </c>
      <c r="H42" s="474"/>
    </row>
    <row r="43" spans="1:8" ht="20.100000000000001" customHeight="1" x14ac:dyDescent="0.2">
      <c r="A43" s="499" t="s">
        <v>490</v>
      </c>
      <c r="B43" s="500" t="s">
        <v>491</v>
      </c>
      <c r="C43" s="501">
        <v>210000</v>
      </c>
      <c r="D43" s="501">
        <v>210000</v>
      </c>
      <c r="E43" s="496">
        <f t="shared" si="2"/>
        <v>28000</v>
      </c>
      <c r="F43" s="497">
        <f t="shared" si="3"/>
        <v>113.33333333333333</v>
      </c>
      <c r="G43" s="502">
        <v>238000</v>
      </c>
      <c r="H43" s="474"/>
    </row>
    <row r="44" spans="1:8" ht="19.5" customHeight="1" x14ac:dyDescent="0.2">
      <c r="A44" s="499" t="s">
        <v>441</v>
      </c>
      <c r="B44" s="500" t="s">
        <v>639</v>
      </c>
      <c r="C44" s="501">
        <v>9400175</v>
      </c>
      <c r="D44" s="501">
        <v>9790175</v>
      </c>
      <c r="E44" s="496">
        <f t="shared" si="2"/>
        <v>-123000</v>
      </c>
      <c r="F44" s="497">
        <f t="shared" si="3"/>
        <v>98.743638392572137</v>
      </c>
      <c r="G44" s="502">
        <v>9667175</v>
      </c>
      <c r="H44" s="474"/>
    </row>
    <row r="45" spans="1:8" ht="20.100000000000001" customHeight="1" x14ac:dyDescent="0.2">
      <c r="A45" s="499" t="s">
        <v>443</v>
      </c>
      <c r="B45" s="500" t="s">
        <v>444</v>
      </c>
      <c r="C45" s="501">
        <v>2600000</v>
      </c>
      <c r="D45" s="501">
        <v>5793000</v>
      </c>
      <c r="E45" s="496">
        <f t="shared" si="2"/>
        <v>0</v>
      </c>
      <c r="F45" s="497">
        <f t="shared" si="3"/>
        <v>100</v>
      </c>
      <c r="G45" s="502">
        <v>5793000</v>
      </c>
      <c r="H45" s="474"/>
    </row>
    <row r="46" spans="1:8" ht="20.100000000000001" customHeight="1" x14ac:dyDescent="0.2">
      <c r="A46" s="499" t="s">
        <v>445</v>
      </c>
      <c r="B46" s="500" t="s">
        <v>446</v>
      </c>
      <c r="C46" s="501"/>
      <c r="D46" s="501"/>
      <c r="E46" s="496">
        <f t="shared" si="2"/>
        <v>0</v>
      </c>
      <c r="F46" s="497"/>
      <c r="G46" s="502"/>
      <c r="H46" s="474"/>
    </row>
    <row r="47" spans="1:8" ht="20.100000000000001" customHeight="1" x14ac:dyDescent="0.2">
      <c r="A47" s="499" t="s">
        <v>447</v>
      </c>
      <c r="B47" s="500" t="s">
        <v>448</v>
      </c>
      <c r="C47" s="501"/>
      <c r="D47" s="501"/>
      <c r="E47" s="496">
        <f t="shared" si="2"/>
        <v>0</v>
      </c>
      <c r="F47" s="497"/>
      <c r="G47" s="502"/>
      <c r="H47" s="474"/>
    </row>
    <row r="48" spans="1:8" ht="20.100000000000001" customHeight="1" thickBot="1" x14ac:dyDescent="0.25">
      <c r="A48" s="503" t="s">
        <v>449</v>
      </c>
      <c r="B48" s="504" t="s">
        <v>450</v>
      </c>
      <c r="C48" s="505">
        <v>10000</v>
      </c>
      <c r="D48" s="505">
        <v>10000</v>
      </c>
      <c r="E48" s="496">
        <f t="shared" si="2"/>
        <v>0</v>
      </c>
      <c r="F48" s="497">
        <f t="shared" si="3"/>
        <v>100</v>
      </c>
      <c r="G48" s="506">
        <v>10000</v>
      </c>
      <c r="H48" s="474"/>
    </row>
    <row r="49" spans="1:12" ht="24.95" customHeight="1" thickBot="1" x14ac:dyDescent="0.25">
      <c r="A49" s="746" t="s">
        <v>5</v>
      </c>
      <c r="B49" s="746"/>
      <c r="C49" s="543">
        <v>48372175</v>
      </c>
      <c r="D49" s="543">
        <v>52594175</v>
      </c>
      <c r="E49" s="543">
        <f>SUM(E21:E48)</f>
        <v>900000</v>
      </c>
      <c r="F49" s="544">
        <f>G49/D49*100</f>
        <v>101.71121611851504</v>
      </c>
      <c r="G49" s="543">
        <f>SUM(G21:G48)</f>
        <v>53494175</v>
      </c>
      <c r="H49" s="474"/>
    </row>
    <row r="50" spans="1:12" ht="21.75" customHeight="1" x14ac:dyDescent="0.2">
      <c r="A50" s="545" t="s">
        <v>507</v>
      </c>
      <c r="B50" s="546" t="s">
        <v>640</v>
      </c>
      <c r="C50" s="547">
        <v>260000</v>
      </c>
      <c r="D50" s="547">
        <v>260000</v>
      </c>
      <c r="E50" s="548">
        <f>G50-D50</f>
        <v>-260000</v>
      </c>
      <c r="F50" s="497">
        <f>G50/D50*100</f>
        <v>0</v>
      </c>
      <c r="G50" s="549">
        <v>0</v>
      </c>
      <c r="H50" s="474"/>
    </row>
    <row r="51" spans="1:12" ht="20.100000000000001" customHeight="1" x14ac:dyDescent="0.2">
      <c r="A51" s="494" t="s">
        <v>499</v>
      </c>
      <c r="B51" s="495" t="s">
        <v>500</v>
      </c>
      <c r="C51" s="496">
        <v>60000</v>
      </c>
      <c r="D51" s="496">
        <v>60000</v>
      </c>
      <c r="E51" s="550">
        <f t="shared" ref="E51:E56" si="4">G51-D51</f>
        <v>0</v>
      </c>
      <c r="F51" s="497">
        <f t="shared" ref="F51:F56" si="5">G51/D51*100</f>
        <v>100</v>
      </c>
      <c r="G51" s="498">
        <v>60000</v>
      </c>
      <c r="H51" s="475"/>
    </row>
    <row r="52" spans="1:12" ht="20.100000000000001" customHeight="1" x14ac:dyDescent="0.2">
      <c r="A52" s="499" t="s">
        <v>511</v>
      </c>
      <c r="B52" s="500" t="s">
        <v>641</v>
      </c>
      <c r="C52" s="501">
        <v>400000</v>
      </c>
      <c r="D52" s="501">
        <v>400000</v>
      </c>
      <c r="E52" s="550">
        <f t="shared" si="4"/>
        <v>139000</v>
      </c>
      <c r="F52" s="497">
        <f t="shared" si="5"/>
        <v>134.75</v>
      </c>
      <c r="G52" s="502">
        <v>539000</v>
      </c>
      <c r="H52" s="475"/>
    </row>
    <row r="53" spans="1:12" ht="20.100000000000001" customHeight="1" x14ac:dyDescent="0.2">
      <c r="A53" s="499" t="s">
        <v>508</v>
      </c>
      <c r="B53" s="500" t="s">
        <v>642</v>
      </c>
      <c r="C53" s="501">
        <v>3200000</v>
      </c>
      <c r="D53" s="501">
        <v>3200000</v>
      </c>
      <c r="E53" s="550">
        <f t="shared" si="4"/>
        <v>-60000</v>
      </c>
      <c r="F53" s="497">
        <f t="shared" si="5"/>
        <v>98.125</v>
      </c>
      <c r="G53" s="502">
        <v>3140000</v>
      </c>
      <c r="H53" s="475"/>
    </row>
    <row r="54" spans="1:12" ht="20.100000000000001" customHeight="1" x14ac:dyDescent="0.2">
      <c r="A54" s="499" t="s">
        <v>509</v>
      </c>
      <c r="B54" s="500" t="s">
        <v>510</v>
      </c>
      <c r="C54" s="501">
        <v>1920000</v>
      </c>
      <c r="D54" s="501">
        <v>1920000</v>
      </c>
      <c r="E54" s="551">
        <f t="shared" si="4"/>
        <v>387000</v>
      </c>
      <c r="F54" s="497">
        <f t="shared" si="5"/>
        <v>120.15625000000001</v>
      </c>
      <c r="G54" s="502">
        <v>2307000</v>
      </c>
      <c r="H54" s="475"/>
    </row>
    <row r="55" spans="1:12" ht="20.100000000000001" customHeight="1" x14ac:dyDescent="0.2">
      <c r="A55" s="499" t="s">
        <v>505</v>
      </c>
      <c r="B55" s="500" t="s">
        <v>506</v>
      </c>
      <c r="C55" s="501">
        <v>112000</v>
      </c>
      <c r="D55" s="501">
        <v>112000</v>
      </c>
      <c r="E55" s="550">
        <f t="shared" si="4"/>
        <v>-43000</v>
      </c>
      <c r="F55" s="497">
        <f t="shared" si="5"/>
        <v>61.607142857142861</v>
      </c>
      <c r="G55" s="502">
        <v>69000</v>
      </c>
      <c r="H55" s="475"/>
    </row>
    <row r="56" spans="1:12" ht="18.75" customHeight="1" thickBot="1" x14ac:dyDescent="0.25">
      <c r="A56" s="503" t="s">
        <v>455</v>
      </c>
      <c r="B56" s="504" t="s">
        <v>643</v>
      </c>
      <c r="C56" s="505">
        <v>900000</v>
      </c>
      <c r="D56" s="505">
        <v>900000</v>
      </c>
      <c r="E56" s="552">
        <f t="shared" si="4"/>
        <v>-900000</v>
      </c>
      <c r="F56" s="497">
        <f t="shared" si="5"/>
        <v>0</v>
      </c>
      <c r="G56" s="506">
        <v>0</v>
      </c>
      <c r="H56" s="475" t="s">
        <v>644</v>
      </c>
    </row>
    <row r="57" spans="1:12" ht="25.5" customHeight="1" thickBot="1" x14ac:dyDescent="0.25">
      <c r="A57" s="746" t="s">
        <v>645</v>
      </c>
      <c r="B57" s="746"/>
      <c r="C57" s="543">
        <v>6852000</v>
      </c>
      <c r="D57" s="543">
        <v>6852000</v>
      </c>
      <c r="E57" s="543">
        <f>SUM(E50:E56)</f>
        <v>-737000</v>
      </c>
      <c r="F57" s="544">
        <f>G57/D57*100</f>
        <v>89.244016345592527</v>
      </c>
      <c r="G57" s="541">
        <f>SUM(G50:G56)</f>
        <v>6115000</v>
      </c>
      <c r="H57" s="475"/>
    </row>
    <row r="58" spans="1:12" ht="24.95" customHeight="1" x14ac:dyDescent="0.2">
      <c r="A58" s="494" t="s">
        <v>451</v>
      </c>
      <c r="B58" s="495" t="s">
        <v>452</v>
      </c>
      <c r="C58" s="496">
        <v>300000</v>
      </c>
      <c r="D58" s="496">
        <v>10000</v>
      </c>
      <c r="E58" s="496">
        <f>G58-D58</f>
        <v>0</v>
      </c>
      <c r="F58" s="497">
        <f>G58/D58*100</f>
        <v>100</v>
      </c>
      <c r="G58" s="498">
        <v>10000</v>
      </c>
      <c r="H58" s="475"/>
    </row>
    <row r="59" spans="1:12" ht="24.95" customHeight="1" x14ac:dyDescent="0.2">
      <c r="A59" s="499" t="s">
        <v>453</v>
      </c>
      <c r="B59" s="500" t="s">
        <v>454</v>
      </c>
      <c r="C59" s="501"/>
      <c r="D59" s="501"/>
      <c r="E59" s="496">
        <f t="shared" ref="E59:E62" si="6">G59-D59</f>
        <v>0</v>
      </c>
      <c r="F59" s="497"/>
      <c r="G59" s="502"/>
      <c r="H59" s="475"/>
      <c r="L59" s="15"/>
    </row>
    <row r="60" spans="1:12" ht="24.95" customHeight="1" x14ac:dyDescent="0.2">
      <c r="A60" s="499" t="s">
        <v>455</v>
      </c>
      <c r="B60" s="500" t="s">
        <v>646</v>
      </c>
      <c r="C60" s="501">
        <v>7416000</v>
      </c>
      <c r="D60" s="501">
        <v>6190000</v>
      </c>
      <c r="E60" s="496">
        <f t="shared" si="6"/>
        <v>254000</v>
      </c>
      <c r="F60" s="497">
        <f t="shared" ref="F60:F62" si="7">G60/D60*100</f>
        <v>104.10339256865913</v>
      </c>
      <c r="G60" s="502">
        <v>6444000</v>
      </c>
      <c r="H60" s="476"/>
    </row>
    <row r="61" spans="1:12" ht="24.95" customHeight="1" x14ac:dyDescent="0.2">
      <c r="A61" s="499" t="s">
        <v>647</v>
      </c>
      <c r="B61" s="500" t="s">
        <v>648</v>
      </c>
      <c r="C61" s="501"/>
      <c r="D61" s="501"/>
      <c r="E61" s="496">
        <f t="shared" si="6"/>
        <v>0</v>
      </c>
      <c r="F61" s="497"/>
      <c r="G61" s="502"/>
      <c r="H61" s="476"/>
    </row>
    <row r="62" spans="1:12" ht="24.95" customHeight="1" thickBot="1" x14ac:dyDescent="0.25">
      <c r="A62" s="503" t="s">
        <v>456</v>
      </c>
      <c r="B62" s="504" t="s">
        <v>649</v>
      </c>
      <c r="C62" s="505">
        <v>2482000</v>
      </c>
      <c r="D62" s="505">
        <v>3369000</v>
      </c>
      <c r="E62" s="496">
        <f t="shared" si="6"/>
        <v>-540000</v>
      </c>
      <c r="F62" s="497">
        <f t="shared" si="7"/>
        <v>83.971504897595722</v>
      </c>
      <c r="G62" s="506">
        <v>2829000</v>
      </c>
      <c r="H62" s="476"/>
    </row>
    <row r="63" spans="1:12" ht="24.95" customHeight="1" thickBot="1" x14ac:dyDescent="0.25">
      <c r="A63" s="747" t="s">
        <v>529</v>
      </c>
      <c r="B63" s="747"/>
      <c r="C63" s="553">
        <v>10198000</v>
      </c>
      <c r="D63" s="553">
        <v>9569000</v>
      </c>
      <c r="E63" s="553">
        <f>SUM(E58:E62)</f>
        <v>-286000</v>
      </c>
      <c r="F63" s="554">
        <f>G63/D63*100</f>
        <v>97.011181941686701</v>
      </c>
      <c r="G63" s="555">
        <f>SUM(G58:G62)</f>
        <v>9283000</v>
      </c>
      <c r="H63" s="475"/>
    </row>
    <row r="64" spans="1:12" ht="20.100000000000001" customHeight="1" x14ac:dyDescent="0.2">
      <c r="A64" s="494" t="s">
        <v>458</v>
      </c>
      <c r="B64" s="495" t="s">
        <v>459</v>
      </c>
      <c r="C64" s="496">
        <v>380000</v>
      </c>
      <c r="D64" s="496">
        <v>380000</v>
      </c>
      <c r="E64" s="556">
        <f>G64-D64</f>
        <v>0</v>
      </c>
      <c r="F64" s="557">
        <f>G64/D64*100</f>
        <v>100</v>
      </c>
      <c r="G64" s="498">
        <v>380000</v>
      </c>
      <c r="H64" s="475"/>
    </row>
    <row r="65" spans="1:10" ht="20.100000000000001" customHeight="1" x14ac:dyDescent="0.2">
      <c r="A65" s="499" t="s">
        <v>469</v>
      </c>
      <c r="B65" s="500" t="s">
        <v>470</v>
      </c>
      <c r="C65" s="501">
        <v>1000000</v>
      </c>
      <c r="D65" s="501">
        <v>1000000</v>
      </c>
      <c r="E65" s="556">
        <f t="shared" ref="E65:E70" si="8">G65-D65</f>
        <v>0</v>
      </c>
      <c r="F65" s="557">
        <f t="shared" ref="F65:F71" si="9">G65/D65*100</f>
        <v>100</v>
      </c>
      <c r="G65" s="502">
        <v>1000000</v>
      </c>
      <c r="H65" s="475"/>
    </row>
    <row r="66" spans="1:10" ht="20.100000000000001" customHeight="1" x14ac:dyDescent="0.2">
      <c r="A66" s="499" t="s">
        <v>460</v>
      </c>
      <c r="B66" s="500" t="s">
        <v>461</v>
      </c>
      <c r="C66" s="501">
        <v>200000</v>
      </c>
      <c r="D66" s="501">
        <v>219000</v>
      </c>
      <c r="E66" s="556">
        <f t="shared" si="8"/>
        <v>0</v>
      </c>
      <c r="F66" s="557">
        <f t="shared" si="9"/>
        <v>100</v>
      </c>
      <c r="G66" s="502">
        <v>219000</v>
      </c>
      <c r="H66" s="476"/>
    </row>
    <row r="67" spans="1:10" ht="20.100000000000001" customHeight="1" x14ac:dyDescent="0.2">
      <c r="A67" s="499" t="s">
        <v>462</v>
      </c>
      <c r="B67" s="500" t="s">
        <v>284</v>
      </c>
      <c r="C67" s="501">
        <v>6210000</v>
      </c>
      <c r="D67" s="501">
        <v>7337000</v>
      </c>
      <c r="E67" s="556">
        <f t="shared" si="8"/>
        <v>0</v>
      </c>
      <c r="F67" s="557">
        <f t="shared" si="9"/>
        <v>100</v>
      </c>
      <c r="G67" s="502">
        <v>7337000</v>
      </c>
      <c r="H67" s="476"/>
      <c r="J67" s="252"/>
    </row>
    <row r="68" spans="1:10" ht="20.100000000000001" customHeight="1" x14ac:dyDescent="0.2">
      <c r="A68" s="499" t="s">
        <v>463</v>
      </c>
      <c r="B68" s="500" t="s">
        <v>650</v>
      </c>
      <c r="C68" s="501">
        <v>1833992</v>
      </c>
      <c r="D68" s="501">
        <v>2146100</v>
      </c>
      <c r="E68" s="556">
        <f t="shared" si="8"/>
        <v>0</v>
      </c>
      <c r="F68" s="557">
        <f t="shared" si="9"/>
        <v>100</v>
      </c>
      <c r="G68" s="502">
        <v>2146100</v>
      </c>
      <c r="H68" s="476"/>
    </row>
    <row r="69" spans="1:10" ht="20.100000000000001" customHeight="1" x14ac:dyDescent="0.2">
      <c r="A69" s="499" t="s">
        <v>464</v>
      </c>
      <c r="B69" s="500" t="s">
        <v>286</v>
      </c>
      <c r="C69" s="501">
        <v>23218000</v>
      </c>
      <c r="D69" s="501">
        <v>23523000</v>
      </c>
      <c r="E69" s="556">
        <f t="shared" si="8"/>
        <v>0</v>
      </c>
      <c r="F69" s="557">
        <f t="shared" si="9"/>
        <v>100</v>
      </c>
      <c r="G69" s="502">
        <v>23523000</v>
      </c>
      <c r="H69" s="476"/>
    </row>
    <row r="70" spans="1:10" ht="20.100000000000001" customHeight="1" x14ac:dyDescent="0.2">
      <c r="A70" s="499" t="s">
        <v>486</v>
      </c>
      <c r="B70" s="500" t="s">
        <v>487</v>
      </c>
      <c r="C70" s="501">
        <v>5200000</v>
      </c>
      <c r="D70" s="501">
        <v>1230000</v>
      </c>
      <c r="E70" s="556">
        <f t="shared" si="8"/>
        <v>0</v>
      </c>
      <c r="F70" s="557">
        <f t="shared" si="9"/>
        <v>100</v>
      </c>
      <c r="G70" s="502">
        <v>1230000</v>
      </c>
      <c r="H70" s="476"/>
    </row>
    <row r="71" spans="1:10" ht="20.100000000000001" customHeight="1" thickBot="1" x14ac:dyDescent="0.25">
      <c r="A71" s="503" t="s">
        <v>465</v>
      </c>
      <c r="B71" s="504" t="s">
        <v>651</v>
      </c>
      <c r="C71" s="505">
        <v>7672900</v>
      </c>
      <c r="D71" s="505">
        <v>6688900</v>
      </c>
      <c r="E71" s="556">
        <f>G71-D71</f>
        <v>0</v>
      </c>
      <c r="F71" s="557">
        <f t="shared" si="9"/>
        <v>100</v>
      </c>
      <c r="G71" s="506">
        <v>6688900</v>
      </c>
      <c r="H71" s="476"/>
    </row>
    <row r="72" spans="1:10" ht="24.95" customHeight="1" thickBot="1" x14ac:dyDescent="0.25">
      <c r="A72" s="746" t="s">
        <v>652</v>
      </c>
      <c r="B72" s="746"/>
      <c r="C72" s="558">
        <v>45714892</v>
      </c>
      <c r="D72" s="558">
        <v>42524000</v>
      </c>
      <c r="E72" s="558">
        <f>SUM(E64:E71)</f>
        <v>0</v>
      </c>
      <c r="F72" s="559">
        <f>G72/D72*100</f>
        <v>100</v>
      </c>
      <c r="G72" s="541">
        <f>SUM(G64:G71)</f>
        <v>42524000</v>
      </c>
      <c r="H72" s="476"/>
    </row>
    <row r="73" spans="1:10" ht="24.95" customHeight="1" thickBot="1" x14ac:dyDescent="0.25">
      <c r="A73" s="560" t="s">
        <v>467</v>
      </c>
      <c r="B73" s="561" t="s">
        <v>653</v>
      </c>
      <c r="C73" s="539">
        <v>0</v>
      </c>
      <c r="D73" s="539">
        <v>0</v>
      </c>
      <c r="E73" s="539">
        <f>G73-D73</f>
        <v>0</v>
      </c>
      <c r="F73" s="559"/>
      <c r="G73" s="562">
        <v>0</v>
      </c>
      <c r="H73" s="476"/>
    </row>
    <row r="74" spans="1:10" ht="24.95" customHeight="1" thickBot="1" x14ac:dyDescent="0.25">
      <c r="A74" s="563" t="s">
        <v>475</v>
      </c>
      <c r="B74" s="564" t="s">
        <v>476</v>
      </c>
      <c r="C74" s="565">
        <v>2847374</v>
      </c>
      <c r="D74" s="565">
        <v>3065190</v>
      </c>
      <c r="E74" s="477">
        <f>G74-D74</f>
        <v>0</v>
      </c>
      <c r="F74" s="559">
        <f t="shared" ref="F74:F75" si="10">G74/D74*100</f>
        <v>100</v>
      </c>
      <c r="G74" s="478">
        <v>3065190</v>
      </c>
      <c r="H74" s="476"/>
    </row>
    <row r="75" spans="1:10" ht="24.95" customHeight="1" thickBot="1" x14ac:dyDescent="0.25">
      <c r="A75" s="566" t="s">
        <v>477</v>
      </c>
      <c r="B75" s="564" t="s">
        <v>478</v>
      </c>
      <c r="C75" s="567">
        <v>64249450</v>
      </c>
      <c r="D75" s="567">
        <v>64249450</v>
      </c>
      <c r="E75" s="477">
        <f>G75-D75</f>
        <v>0</v>
      </c>
      <c r="F75" s="559">
        <f t="shared" si="10"/>
        <v>100</v>
      </c>
      <c r="G75" s="562">
        <v>64249450</v>
      </c>
      <c r="H75" s="476"/>
    </row>
    <row r="76" spans="1:10" ht="24.95" customHeight="1" thickBot="1" x14ac:dyDescent="0.25">
      <c r="A76" s="748" t="s">
        <v>457</v>
      </c>
      <c r="B76" s="568" t="s">
        <v>654</v>
      </c>
      <c r="C76" s="569">
        <v>66725908</v>
      </c>
      <c r="D76" s="569">
        <v>74980117</v>
      </c>
      <c r="E76" s="570">
        <f>G76-D76</f>
        <v>37396085</v>
      </c>
      <c r="F76" s="571">
        <f>G76/D76*100</f>
        <v>149.8746687738564</v>
      </c>
      <c r="G76" s="572">
        <v>112376202</v>
      </c>
      <c r="H76" s="476"/>
    </row>
    <row r="77" spans="1:10" ht="20.25" customHeight="1" thickBot="1" x14ac:dyDescent="0.25">
      <c r="A77" s="748"/>
      <c r="B77" s="573" t="s">
        <v>655</v>
      </c>
      <c r="C77" s="574">
        <v>4175199</v>
      </c>
      <c r="D77" s="574">
        <v>0</v>
      </c>
      <c r="E77" s="575">
        <f t="shared" ref="E77:E78" si="11">G77-D77</f>
        <v>0</v>
      </c>
      <c r="F77" s="576"/>
      <c r="G77" s="577">
        <v>0</v>
      </c>
      <c r="H77" s="476"/>
    </row>
    <row r="78" spans="1:10" ht="20.25" customHeight="1" thickBot="1" x14ac:dyDescent="0.25">
      <c r="A78" s="748"/>
      <c r="B78" s="578" t="s">
        <v>293</v>
      </c>
      <c r="C78" s="579">
        <v>5000000</v>
      </c>
      <c r="D78" s="579">
        <v>5000000</v>
      </c>
      <c r="E78" s="580">
        <f t="shared" si="11"/>
        <v>0</v>
      </c>
      <c r="F78" s="581">
        <f>G78/D78*100</f>
        <v>100</v>
      </c>
      <c r="G78" s="582">
        <v>5000000</v>
      </c>
      <c r="H78" s="476"/>
    </row>
    <row r="79" spans="1:10" ht="22.5" customHeight="1" thickBot="1" x14ac:dyDescent="0.3">
      <c r="A79" s="743" t="s">
        <v>154</v>
      </c>
      <c r="B79" s="743"/>
      <c r="C79" s="583">
        <v>288737607.57499999</v>
      </c>
      <c r="D79" s="583">
        <v>298484431.57499999</v>
      </c>
      <c r="E79" s="583">
        <f>SUM(E77+E76+E75+E72+E63+E57+E49+E20+E17+E78+E74+E73)</f>
        <v>37957085.424999997</v>
      </c>
      <c r="F79" s="584">
        <f>G79/D79*100</f>
        <v>112.71660475714378</v>
      </c>
      <c r="G79" s="583">
        <f>G17+G20+G49+G57+G63+G72+G74+G75+G76+G78</f>
        <v>336441517</v>
      </c>
      <c r="H79" s="476"/>
    </row>
    <row r="82" spans="2:7" x14ac:dyDescent="0.2">
      <c r="B82" s="254" t="s">
        <v>631</v>
      </c>
      <c r="C82" s="254"/>
      <c r="D82" s="472"/>
      <c r="E82" s="472"/>
      <c r="F82" s="472"/>
      <c r="G82" s="472"/>
    </row>
  </sheetData>
  <mergeCells count="15">
    <mergeCell ref="A2:G2"/>
    <mergeCell ref="C6:F6"/>
    <mergeCell ref="A3:G3"/>
    <mergeCell ref="A5:G5"/>
    <mergeCell ref="G6:G7"/>
    <mergeCell ref="A79:B79"/>
    <mergeCell ref="A6:A7"/>
    <mergeCell ref="B6:B7"/>
    <mergeCell ref="A17:B17"/>
    <mergeCell ref="A20:B20"/>
    <mergeCell ref="A49:B49"/>
    <mergeCell ref="A57:B57"/>
    <mergeCell ref="A63:B63"/>
    <mergeCell ref="A72:B72"/>
    <mergeCell ref="A76:A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7"/>
  <sheetViews>
    <sheetView workbookViewId="0">
      <selection activeCell="F11" sqref="F11"/>
    </sheetView>
  </sheetViews>
  <sheetFormatPr defaultRowHeight="12.75" x14ac:dyDescent="0.2"/>
  <cols>
    <col min="1" max="1" width="12.28515625" customWidth="1"/>
    <col min="2" max="2" width="37.28515625" customWidth="1"/>
    <col min="3" max="7" width="11.85546875" customWidth="1"/>
  </cols>
  <sheetData>
    <row r="2" spans="1:13" ht="15.75" x14ac:dyDescent="0.25">
      <c r="A2" s="733" t="s">
        <v>701</v>
      </c>
      <c r="B2" s="733"/>
      <c r="C2" s="733"/>
      <c r="D2" s="733"/>
      <c r="E2" s="733"/>
      <c r="F2" s="733"/>
      <c r="G2" s="733"/>
    </row>
    <row r="3" spans="1:13" ht="15.75" x14ac:dyDescent="0.25">
      <c r="A3" s="733" t="s">
        <v>674</v>
      </c>
      <c r="B3" s="733"/>
      <c r="C3" s="733"/>
      <c r="D3" s="733"/>
      <c r="E3" s="733"/>
      <c r="F3" s="733"/>
      <c r="G3" s="733"/>
    </row>
    <row r="4" spans="1:13" ht="13.5" thickBot="1" x14ac:dyDescent="0.25"/>
    <row r="5" spans="1:13" ht="15.75" x14ac:dyDescent="0.25">
      <c r="A5" s="756" t="s">
        <v>514</v>
      </c>
      <c r="B5" s="757"/>
      <c r="C5" s="757"/>
      <c r="D5" s="758"/>
      <c r="E5" s="758"/>
      <c r="F5" s="758"/>
      <c r="G5" s="759"/>
    </row>
    <row r="6" spans="1:13" ht="15" x14ac:dyDescent="0.2">
      <c r="A6" s="760" t="s">
        <v>354</v>
      </c>
      <c r="B6" s="762" t="s">
        <v>355</v>
      </c>
      <c r="C6" s="764">
        <v>2019</v>
      </c>
      <c r="D6" s="765"/>
      <c r="E6" s="765"/>
      <c r="F6" s="765"/>
      <c r="G6" s="766"/>
    </row>
    <row r="7" spans="1:13" ht="24.75" thickBot="1" x14ac:dyDescent="0.25">
      <c r="A7" s="761"/>
      <c r="B7" s="763"/>
      <c r="C7" s="585" t="s">
        <v>356</v>
      </c>
      <c r="D7" s="663" t="s">
        <v>675</v>
      </c>
      <c r="E7" s="665" t="s">
        <v>616</v>
      </c>
      <c r="F7" s="586" t="s">
        <v>617</v>
      </c>
      <c r="G7" s="587" t="s">
        <v>702</v>
      </c>
    </row>
    <row r="8" spans="1:13" ht="24" x14ac:dyDescent="0.2">
      <c r="A8" s="589" t="s">
        <v>384</v>
      </c>
      <c r="B8" s="590" t="s">
        <v>385</v>
      </c>
      <c r="C8" s="591">
        <v>249</v>
      </c>
      <c r="D8" s="592">
        <v>249</v>
      </c>
      <c r="E8" s="592">
        <f>G8-D8</f>
        <v>0</v>
      </c>
      <c r="F8" s="653">
        <f>G8/C8*100</f>
        <v>100</v>
      </c>
      <c r="G8" s="593">
        <v>249</v>
      </c>
    </row>
    <row r="9" spans="1:13" x14ac:dyDescent="0.2">
      <c r="A9" s="767" t="s">
        <v>515</v>
      </c>
      <c r="B9" s="594" t="s">
        <v>516</v>
      </c>
      <c r="C9" s="595">
        <v>64249450</v>
      </c>
      <c r="D9" s="666">
        <v>64249450</v>
      </c>
      <c r="E9" s="592">
        <f>G9-D9</f>
        <v>0</v>
      </c>
      <c r="F9" s="653">
        <f t="shared" ref="F9" si="0">G9/C9*100</f>
        <v>100</v>
      </c>
      <c r="G9" s="596">
        <f>G10+G11</f>
        <v>64249450</v>
      </c>
    </row>
    <row r="10" spans="1:13" x14ac:dyDescent="0.2">
      <c r="A10" s="768"/>
      <c r="B10" s="597" t="s">
        <v>517</v>
      </c>
      <c r="C10" s="598">
        <v>54211450</v>
      </c>
      <c r="D10" s="655">
        <v>55186450</v>
      </c>
      <c r="E10" s="655">
        <f>G10-D10</f>
        <v>178183</v>
      </c>
      <c r="F10" s="656">
        <f>G10/D10*100</f>
        <v>100.32287454619748</v>
      </c>
      <c r="G10" s="599">
        <v>55364633</v>
      </c>
    </row>
    <row r="11" spans="1:13" ht="13.5" thickBot="1" x14ac:dyDescent="0.25">
      <c r="A11" s="768"/>
      <c r="B11" s="600" t="s">
        <v>676</v>
      </c>
      <c r="C11" s="601">
        <v>10038000</v>
      </c>
      <c r="D11" s="664">
        <v>9063000</v>
      </c>
      <c r="E11" s="655">
        <f>G11-D11</f>
        <v>-178183</v>
      </c>
      <c r="F11" s="656">
        <f>G11/D11*100</f>
        <v>98.033951230276955</v>
      </c>
      <c r="G11" s="602">
        <v>8884817</v>
      </c>
      <c r="M11" s="15"/>
    </row>
    <row r="12" spans="1:13" ht="16.5" thickBot="1" x14ac:dyDescent="0.3">
      <c r="A12" s="754" t="s">
        <v>86</v>
      </c>
      <c r="B12" s="755"/>
      <c r="C12" s="588">
        <v>64249699</v>
      </c>
      <c r="D12" s="588">
        <v>64249699</v>
      </c>
      <c r="E12" s="588">
        <f>E8+E9</f>
        <v>0</v>
      </c>
      <c r="F12" s="654">
        <f>G12/C12*100</f>
        <v>100</v>
      </c>
      <c r="G12" s="588">
        <f>SUM(G8:G9)</f>
        <v>64249699</v>
      </c>
    </row>
    <row r="13" spans="1:13" ht="15.75" x14ac:dyDescent="0.25">
      <c r="A13" s="756" t="s">
        <v>518</v>
      </c>
      <c r="B13" s="757"/>
      <c r="C13" s="757"/>
      <c r="D13" s="758"/>
      <c r="E13" s="758"/>
      <c r="F13" s="758"/>
      <c r="G13" s="759"/>
    </row>
    <row r="14" spans="1:13" ht="15" x14ac:dyDescent="0.2">
      <c r="A14" s="760" t="s">
        <v>354</v>
      </c>
      <c r="B14" s="762" t="s">
        <v>355</v>
      </c>
      <c r="C14" s="764">
        <v>2019</v>
      </c>
      <c r="D14" s="765"/>
      <c r="E14" s="765"/>
      <c r="F14" s="765"/>
      <c r="G14" s="766"/>
    </row>
    <row r="15" spans="1:13" ht="24.75" thickBot="1" x14ac:dyDescent="0.25">
      <c r="A15" s="761"/>
      <c r="B15" s="763"/>
      <c r="C15" s="585" t="s">
        <v>356</v>
      </c>
      <c r="D15" s="663" t="s">
        <v>677</v>
      </c>
      <c r="E15" s="665" t="s">
        <v>616</v>
      </c>
      <c r="F15" s="586" t="s">
        <v>617</v>
      </c>
      <c r="G15" s="587" t="s">
        <v>703</v>
      </c>
    </row>
    <row r="16" spans="1:13" ht="13.5" thickBot="1" x14ac:dyDescent="0.25">
      <c r="A16" s="589" t="s">
        <v>519</v>
      </c>
      <c r="B16" s="590" t="s">
        <v>520</v>
      </c>
      <c r="C16" s="591">
        <v>6301</v>
      </c>
      <c r="D16" s="592">
        <v>6301</v>
      </c>
      <c r="E16" s="592">
        <f>G16-C16</f>
        <v>0</v>
      </c>
      <c r="F16" s="653">
        <f>G16/C16*100</f>
        <v>100</v>
      </c>
      <c r="G16" s="593">
        <v>6301</v>
      </c>
    </row>
    <row r="17" spans="1:7" ht="16.5" thickBot="1" x14ac:dyDescent="0.3">
      <c r="A17" s="754" t="s">
        <v>521</v>
      </c>
      <c r="B17" s="755"/>
      <c r="C17" s="588">
        <v>64256000</v>
      </c>
      <c r="D17" s="588">
        <v>64256000</v>
      </c>
      <c r="E17" s="588">
        <f>E16</f>
        <v>0</v>
      </c>
      <c r="F17" s="654">
        <f>G17/C17*100</f>
        <v>100</v>
      </c>
      <c r="G17" s="588">
        <f t="shared" ref="G17" si="1">G12+G16</f>
        <v>64256000</v>
      </c>
    </row>
  </sheetData>
  <mergeCells count="13">
    <mergeCell ref="A9:A11"/>
    <mergeCell ref="A2:G2"/>
    <mergeCell ref="A3:G3"/>
    <mergeCell ref="A5:G5"/>
    <mergeCell ref="A6:A7"/>
    <mergeCell ref="B6:B7"/>
    <mergeCell ref="C6:G6"/>
    <mergeCell ref="A12:B12"/>
    <mergeCell ref="A13:G13"/>
    <mergeCell ref="A14:A15"/>
    <mergeCell ref="B14:B15"/>
    <mergeCell ref="A17:B17"/>
    <mergeCell ref="C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topLeftCell="A19" workbookViewId="0">
      <selection activeCell="G38" sqref="G38"/>
    </sheetView>
  </sheetViews>
  <sheetFormatPr defaultRowHeight="12.75" x14ac:dyDescent="0.2"/>
  <cols>
    <col min="1" max="1" width="12.28515625" customWidth="1"/>
    <col min="2" max="2" width="38.140625" customWidth="1"/>
    <col min="3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8" x14ac:dyDescent="0.2">
      <c r="F1" s="12"/>
      <c r="G1" s="12"/>
    </row>
    <row r="2" spans="1:8" x14ac:dyDescent="0.2">
      <c r="A2" s="775" t="s">
        <v>701</v>
      </c>
      <c r="B2" s="775"/>
      <c r="C2" s="775"/>
      <c r="D2" s="775"/>
      <c r="E2" s="775"/>
      <c r="F2" s="775"/>
      <c r="G2" s="775"/>
    </row>
    <row r="3" spans="1:8" x14ac:dyDescent="0.2">
      <c r="A3" s="775" t="s">
        <v>674</v>
      </c>
      <c r="B3" s="775"/>
      <c r="C3" s="775"/>
      <c r="D3" s="775"/>
      <c r="E3" s="775"/>
      <c r="F3" s="775"/>
      <c r="G3" s="775"/>
    </row>
    <row r="4" spans="1:8" ht="13.5" thickBot="1" x14ac:dyDescent="0.25">
      <c r="G4" s="256" t="s">
        <v>330</v>
      </c>
    </row>
    <row r="5" spans="1:8" ht="21.75" customHeight="1" thickBot="1" x14ac:dyDescent="0.25">
      <c r="A5" s="776" t="s">
        <v>2</v>
      </c>
      <c r="B5" s="777"/>
      <c r="C5" s="777"/>
      <c r="D5" s="777"/>
      <c r="E5" s="777"/>
      <c r="F5" s="777"/>
      <c r="G5" s="778"/>
    </row>
    <row r="6" spans="1:8" x14ac:dyDescent="0.2">
      <c r="A6" s="779" t="s">
        <v>354</v>
      </c>
      <c r="B6" s="781" t="s">
        <v>355</v>
      </c>
      <c r="C6" s="783">
        <v>2019</v>
      </c>
      <c r="D6" s="783"/>
      <c r="E6" s="783"/>
      <c r="F6" s="783"/>
      <c r="G6" s="603">
        <v>2019</v>
      </c>
    </row>
    <row r="7" spans="1:8" ht="30.75" customHeight="1" thickBot="1" x14ac:dyDescent="0.25">
      <c r="A7" s="780"/>
      <c r="B7" s="782"/>
      <c r="C7" s="604" t="s">
        <v>678</v>
      </c>
      <c r="D7" s="606" t="s">
        <v>675</v>
      </c>
      <c r="E7" s="605" t="s">
        <v>616</v>
      </c>
      <c r="F7" s="604" t="s">
        <v>617</v>
      </c>
      <c r="G7" s="606" t="s">
        <v>702</v>
      </c>
    </row>
    <row r="8" spans="1:8" ht="22.5" customHeight="1" x14ac:dyDescent="0.2">
      <c r="A8" s="632" t="s">
        <v>404</v>
      </c>
      <c r="B8" s="633" t="s">
        <v>492</v>
      </c>
      <c r="C8" s="634">
        <v>44705000</v>
      </c>
      <c r="D8" s="634">
        <v>44218000</v>
      </c>
      <c r="E8" s="634">
        <f>G8-C8</f>
        <v>-1414000</v>
      </c>
      <c r="F8" s="635">
        <f>G8/C8*100</f>
        <v>96.837042836371765</v>
      </c>
      <c r="G8" s="636">
        <v>43291000</v>
      </c>
      <c r="H8" s="637"/>
    </row>
    <row r="9" spans="1:8" ht="22.5" customHeight="1" x14ac:dyDescent="0.2">
      <c r="A9" s="632" t="s">
        <v>405</v>
      </c>
      <c r="B9" s="633" t="s">
        <v>406</v>
      </c>
      <c r="C9" s="634">
        <v>1087000</v>
      </c>
      <c r="D9" s="634">
        <v>318000</v>
      </c>
      <c r="E9" s="634">
        <f t="shared" ref="E9:E16" si="0">G9-C9</f>
        <v>-769000</v>
      </c>
      <c r="F9" s="635">
        <f t="shared" ref="F9:F16" si="1">G9/C9*100</f>
        <v>29.254829806807724</v>
      </c>
      <c r="G9" s="636">
        <v>318000</v>
      </c>
      <c r="H9" s="637"/>
    </row>
    <row r="10" spans="1:8" ht="22.5" customHeight="1" x14ac:dyDescent="0.2">
      <c r="A10" s="632" t="s">
        <v>672</v>
      </c>
      <c r="B10" s="633" t="s">
        <v>673</v>
      </c>
      <c r="C10" s="634">
        <v>0</v>
      </c>
      <c r="D10" s="634">
        <v>769000</v>
      </c>
      <c r="E10" s="634">
        <f t="shared" si="0"/>
        <v>1669000</v>
      </c>
      <c r="F10" s="635"/>
      <c r="G10" s="636">
        <v>1669000</v>
      </c>
      <c r="H10" s="637"/>
    </row>
    <row r="11" spans="1:8" ht="22.5" customHeight="1" x14ac:dyDescent="0.2">
      <c r="A11" s="638" t="s">
        <v>522</v>
      </c>
      <c r="B11" s="639" t="s">
        <v>523</v>
      </c>
      <c r="C11" s="634">
        <v>500000</v>
      </c>
      <c r="D11" s="634">
        <v>500000</v>
      </c>
      <c r="E11" s="634">
        <f t="shared" si="0"/>
        <v>0</v>
      </c>
      <c r="F11" s="635">
        <f t="shared" si="1"/>
        <v>100</v>
      </c>
      <c r="G11" s="640">
        <v>500000</v>
      </c>
      <c r="H11" s="253"/>
    </row>
    <row r="12" spans="1:8" ht="22.5" customHeight="1" x14ac:dyDescent="0.2">
      <c r="A12" s="638" t="s">
        <v>407</v>
      </c>
      <c r="B12" s="639" t="s">
        <v>408</v>
      </c>
      <c r="C12" s="634">
        <v>237600</v>
      </c>
      <c r="D12" s="634">
        <v>237600</v>
      </c>
      <c r="E12" s="634">
        <f t="shared" si="0"/>
        <v>0</v>
      </c>
      <c r="F12" s="635">
        <f t="shared" si="1"/>
        <v>100</v>
      </c>
      <c r="G12" s="640">
        <v>237600</v>
      </c>
      <c r="H12" s="637"/>
    </row>
    <row r="13" spans="1:8" ht="22.5" customHeight="1" x14ac:dyDescent="0.2">
      <c r="A13" s="638" t="s">
        <v>409</v>
      </c>
      <c r="B13" s="639" t="s">
        <v>410</v>
      </c>
      <c r="C13" s="634">
        <v>189000</v>
      </c>
      <c r="D13" s="634">
        <v>189000</v>
      </c>
      <c r="E13" s="634">
        <f t="shared" si="0"/>
        <v>0</v>
      </c>
      <c r="F13" s="635">
        <f t="shared" si="1"/>
        <v>100</v>
      </c>
      <c r="G13" s="640">
        <v>189000</v>
      </c>
      <c r="H13" s="637"/>
    </row>
    <row r="14" spans="1:8" ht="22.5" customHeight="1" x14ac:dyDescent="0.2">
      <c r="A14" s="638" t="s">
        <v>481</v>
      </c>
      <c r="B14" s="639" t="s">
        <v>482</v>
      </c>
      <c r="C14" s="634">
        <v>289200</v>
      </c>
      <c r="D14" s="634">
        <v>776200</v>
      </c>
      <c r="E14" s="634">
        <f t="shared" si="0"/>
        <v>570000</v>
      </c>
      <c r="F14" s="635">
        <f t="shared" si="1"/>
        <v>297.09543568464733</v>
      </c>
      <c r="G14" s="640">
        <v>859200</v>
      </c>
      <c r="H14" s="253"/>
    </row>
    <row r="15" spans="1:8" ht="30" customHeight="1" x14ac:dyDescent="0.2">
      <c r="A15" s="641" t="s">
        <v>413</v>
      </c>
      <c r="B15" s="642" t="s">
        <v>414</v>
      </c>
      <c r="C15" s="643">
        <v>0</v>
      </c>
      <c r="D15" s="634">
        <v>0</v>
      </c>
      <c r="E15" s="634">
        <f t="shared" si="0"/>
        <v>0</v>
      </c>
      <c r="F15" s="635"/>
      <c r="G15" s="640">
        <v>0</v>
      </c>
      <c r="H15" s="253"/>
    </row>
    <row r="16" spans="1:8" ht="22.5" customHeight="1" thickBot="1" x14ac:dyDescent="0.25">
      <c r="A16" s="641" t="s">
        <v>415</v>
      </c>
      <c r="B16" s="644" t="s">
        <v>524</v>
      </c>
      <c r="C16" s="645">
        <v>150000</v>
      </c>
      <c r="D16" s="645">
        <v>150000</v>
      </c>
      <c r="E16" s="634">
        <f t="shared" si="0"/>
        <v>-56000</v>
      </c>
      <c r="F16" s="635">
        <f t="shared" si="1"/>
        <v>62.666666666666671</v>
      </c>
      <c r="G16" s="640">
        <v>94000</v>
      </c>
      <c r="H16" s="253"/>
    </row>
    <row r="17" spans="1:11" ht="24" customHeight="1" thickBot="1" x14ac:dyDescent="0.25">
      <c r="A17" s="769" t="s">
        <v>3</v>
      </c>
      <c r="B17" s="771"/>
      <c r="C17" s="607">
        <v>47157800</v>
      </c>
      <c r="D17" s="667">
        <v>47157800</v>
      </c>
      <c r="E17" s="608">
        <f>SUM(E8:E16)</f>
        <v>0</v>
      </c>
      <c r="F17" s="609">
        <f>G17/C17*100</f>
        <v>100</v>
      </c>
      <c r="G17" s="607">
        <f>SUM(G8:G16)</f>
        <v>47157800</v>
      </c>
      <c r="I17" s="15"/>
    </row>
    <row r="18" spans="1:11" ht="20.100000000000001" customHeight="1" x14ac:dyDescent="0.2">
      <c r="A18" s="632" t="s">
        <v>417</v>
      </c>
      <c r="B18" s="633" t="s">
        <v>418</v>
      </c>
      <c r="C18" s="634">
        <v>9364600</v>
      </c>
      <c r="D18" s="634">
        <v>9364600</v>
      </c>
      <c r="E18" s="634">
        <f>G18-C18</f>
        <v>0</v>
      </c>
      <c r="F18" s="635">
        <f>G18/C18*100</f>
        <v>100</v>
      </c>
      <c r="G18" s="636">
        <v>9364600</v>
      </c>
      <c r="H18" s="637"/>
    </row>
    <row r="19" spans="1:11" ht="23.25" customHeight="1" thickBot="1" x14ac:dyDescent="0.25">
      <c r="A19" s="641" t="s">
        <v>419</v>
      </c>
      <c r="B19" s="644" t="s">
        <v>420</v>
      </c>
      <c r="C19" s="645">
        <v>58000</v>
      </c>
      <c r="D19" s="645">
        <v>58000</v>
      </c>
      <c r="E19" s="634">
        <f>G19-C19</f>
        <v>0</v>
      </c>
      <c r="F19" s="635">
        <f>G19/C19*100</f>
        <v>100</v>
      </c>
      <c r="G19" s="636">
        <v>58000</v>
      </c>
      <c r="H19" s="637"/>
    </row>
    <row r="20" spans="1:11" ht="24.95" customHeight="1" thickBot="1" x14ac:dyDescent="0.25">
      <c r="A20" s="772" t="s">
        <v>633</v>
      </c>
      <c r="B20" s="771"/>
      <c r="C20" s="607">
        <v>9422600</v>
      </c>
      <c r="D20" s="607">
        <v>9422600</v>
      </c>
      <c r="E20" s="607">
        <f>SUM(E18:E19)</f>
        <v>0</v>
      </c>
      <c r="F20" s="609">
        <f>G20/C20*100</f>
        <v>100</v>
      </c>
      <c r="G20" s="607">
        <v>9422600</v>
      </c>
    </row>
    <row r="21" spans="1:11" ht="20.100000000000001" customHeight="1" x14ac:dyDescent="0.2">
      <c r="A21" s="646" t="s">
        <v>421</v>
      </c>
      <c r="B21" s="647" t="s">
        <v>422</v>
      </c>
      <c r="C21" s="634">
        <v>380000</v>
      </c>
      <c r="D21" s="634">
        <v>380000</v>
      </c>
      <c r="E21" s="634">
        <f>G21-C21</f>
        <v>0</v>
      </c>
      <c r="F21" s="635">
        <f>G21/C21*100</f>
        <v>100</v>
      </c>
      <c r="G21" s="636">
        <v>380000</v>
      </c>
      <c r="H21" s="637"/>
    </row>
    <row r="22" spans="1:11" ht="20.100000000000001" customHeight="1" x14ac:dyDescent="0.2">
      <c r="A22" s="646" t="s">
        <v>425</v>
      </c>
      <c r="B22" s="648" t="s">
        <v>426</v>
      </c>
      <c r="C22" s="649">
        <v>1400000</v>
      </c>
      <c r="D22" s="634">
        <v>1400000</v>
      </c>
      <c r="E22" s="634">
        <f t="shared" ref="E22:E31" si="2">G22-C22</f>
        <v>0</v>
      </c>
      <c r="F22" s="635">
        <f t="shared" ref="F22:F31" si="3">G22/C22*100</f>
        <v>100</v>
      </c>
      <c r="G22" s="640">
        <v>1400000</v>
      </c>
      <c r="H22" s="637"/>
    </row>
    <row r="23" spans="1:11" ht="20.100000000000001" customHeight="1" x14ac:dyDescent="0.2">
      <c r="A23" s="646" t="s">
        <v>679</v>
      </c>
      <c r="B23" s="639" t="s">
        <v>680</v>
      </c>
      <c r="C23" s="649">
        <v>0</v>
      </c>
      <c r="D23" s="634">
        <v>0</v>
      </c>
      <c r="E23" s="634">
        <f t="shared" si="2"/>
        <v>0</v>
      </c>
      <c r="F23" s="635"/>
      <c r="G23" s="640">
        <v>0</v>
      </c>
      <c r="H23" s="637"/>
    </row>
    <row r="24" spans="1:11" ht="20.100000000000001" customHeight="1" x14ac:dyDescent="0.2">
      <c r="A24" s="646" t="s">
        <v>681</v>
      </c>
      <c r="B24" s="648" t="s">
        <v>682</v>
      </c>
      <c r="C24" s="649">
        <v>180000</v>
      </c>
      <c r="D24" s="634">
        <v>180000</v>
      </c>
      <c r="E24" s="634">
        <f t="shared" si="2"/>
        <v>0</v>
      </c>
      <c r="F24" s="635">
        <f t="shared" si="3"/>
        <v>100</v>
      </c>
      <c r="G24" s="640">
        <v>180000</v>
      </c>
      <c r="H24" s="637"/>
    </row>
    <row r="25" spans="1:11" ht="20.100000000000001" customHeight="1" x14ac:dyDescent="0.2">
      <c r="A25" s="646" t="s">
        <v>489</v>
      </c>
      <c r="B25" s="648" t="s">
        <v>683</v>
      </c>
      <c r="C25" s="649">
        <v>1260000</v>
      </c>
      <c r="D25" s="634">
        <v>1260000</v>
      </c>
      <c r="E25" s="634">
        <f t="shared" si="2"/>
        <v>0</v>
      </c>
      <c r="F25" s="635">
        <f t="shared" si="3"/>
        <v>100</v>
      </c>
      <c r="G25" s="640">
        <v>1260000</v>
      </c>
      <c r="H25" s="637"/>
    </row>
    <row r="26" spans="1:11" ht="20.100000000000001" customHeight="1" x14ac:dyDescent="0.2">
      <c r="A26" s="646" t="s">
        <v>435</v>
      </c>
      <c r="B26" s="648" t="s">
        <v>684</v>
      </c>
      <c r="C26" s="649">
        <v>400000</v>
      </c>
      <c r="D26" s="634">
        <v>400000</v>
      </c>
      <c r="E26" s="634">
        <f t="shared" si="2"/>
        <v>0</v>
      </c>
      <c r="F26" s="635">
        <f t="shared" si="3"/>
        <v>100</v>
      </c>
      <c r="G26" s="640">
        <v>400000</v>
      </c>
      <c r="H26" s="637"/>
    </row>
    <row r="27" spans="1:11" ht="20.100000000000001" customHeight="1" x14ac:dyDescent="0.2">
      <c r="A27" s="646" t="s">
        <v>437</v>
      </c>
      <c r="B27" s="648" t="s">
        <v>685</v>
      </c>
      <c r="C27" s="649">
        <v>550000</v>
      </c>
      <c r="D27" s="634">
        <v>550000</v>
      </c>
      <c r="E27" s="634">
        <f t="shared" si="2"/>
        <v>0</v>
      </c>
      <c r="F27" s="635">
        <f t="shared" si="3"/>
        <v>100</v>
      </c>
      <c r="G27" s="640">
        <v>550000</v>
      </c>
      <c r="H27" s="637"/>
    </row>
    <row r="28" spans="1:11" ht="20.100000000000001" customHeight="1" x14ac:dyDescent="0.2">
      <c r="A28" s="646" t="s">
        <v>439</v>
      </c>
      <c r="B28" s="648" t="s">
        <v>440</v>
      </c>
      <c r="C28" s="649">
        <v>710000</v>
      </c>
      <c r="D28" s="634">
        <v>710000</v>
      </c>
      <c r="E28" s="634">
        <f t="shared" si="2"/>
        <v>0</v>
      </c>
      <c r="F28" s="635">
        <f t="shared" si="3"/>
        <v>100</v>
      </c>
      <c r="G28" s="640">
        <v>710000</v>
      </c>
      <c r="H28" s="637"/>
      <c r="K28" s="637"/>
    </row>
    <row r="29" spans="1:11" ht="20.100000000000001" customHeight="1" x14ac:dyDescent="0.2">
      <c r="A29" s="650" t="s">
        <v>495</v>
      </c>
      <c r="B29" s="648" t="s">
        <v>496</v>
      </c>
      <c r="C29" s="649">
        <v>203000</v>
      </c>
      <c r="D29" s="634">
        <v>203000</v>
      </c>
      <c r="E29" s="634">
        <f t="shared" si="2"/>
        <v>0</v>
      </c>
      <c r="F29" s="635">
        <f t="shared" si="3"/>
        <v>100</v>
      </c>
      <c r="G29" s="640">
        <v>203000</v>
      </c>
      <c r="H29" s="637"/>
      <c r="K29" s="637"/>
    </row>
    <row r="30" spans="1:11" ht="25.5" customHeight="1" x14ac:dyDescent="0.2">
      <c r="A30" s="638" t="s">
        <v>441</v>
      </c>
      <c r="B30" s="639" t="s">
        <v>442</v>
      </c>
      <c r="C30" s="649">
        <v>1317600</v>
      </c>
      <c r="D30" s="634">
        <v>1317600</v>
      </c>
      <c r="E30" s="634">
        <f t="shared" si="2"/>
        <v>-2500</v>
      </c>
      <c r="F30" s="635">
        <f t="shared" si="3"/>
        <v>99.810261080752881</v>
      </c>
      <c r="G30" s="640">
        <v>1315100</v>
      </c>
      <c r="H30" s="637"/>
      <c r="K30" s="637"/>
    </row>
    <row r="31" spans="1:11" ht="20.100000000000001" customHeight="1" thickBot="1" x14ac:dyDescent="0.25">
      <c r="A31" s="641" t="s">
        <v>447</v>
      </c>
      <c r="B31" s="644" t="s">
        <v>448</v>
      </c>
      <c r="C31" s="651">
        <v>5000</v>
      </c>
      <c r="D31" s="645">
        <v>5000</v>
      </c>
      <c r="E31" s="634">
        <f t="shared" si="2"/>
        <v>2500</v>
      </c>
      <c r="F31" s="635">
        <f t="shared" si="3"/>
        <v>150</v>
      </c>
      <c r="G31" s="652">
        <v>7500</v>
      </c>
      <c r="H31" s="637"/>
      <c r="K31" s="637"/>
    </row>
    <row r="32" spans="1:11" ht="24.95" customHeight="1" thickBot="1" x14ac:dyDescent="0.25">
      <c r="A32" s="769" t="s">
        <v>5</v>
      </c>
      <c r="B32" s="771"/>
      <c r="C32" s="607">
        <v>6405600</v>
      </c>
      <c r="D32" s="607">
        <v>6405600</v>
      </c>
      <c r="E32" s="607">
        <f>SUM(E21:E31)</f>
        <v>0</v>
      </c>
      <c r="F32" s="610">
        <f>G32/C32*100</f>
        <v>100</v>
      </c>
      <c r="G32" s="607">
        <f>SUM(G21:G31)</f>
        <v>6405600</v>
      </c>
      <c r="K32" s="637"/>
    </row>
    <row r="33" spans="1:11" ht="24.95" customHeight="1" x14ac:dyDescent="0.2">
      <c r="A33" s="611" t="s">
        <v>460</v>
      </c>
      <c r="B33" s="612" t="s">
        <v>686</v>
      </c>
      <c r="C33" s="613">
        <v>200000</v>
      </c>
      <c r="D33" s="613">
        <v>200000</v>
      </c>
      <c r="E33" s="613"/>
      <c r="F33" s="614">
        <f>G33/C33*100</f>
        <v>100</v>
      </c>
      <c r="G33" s="615">
        <v>200000</v>
      </c>
      <c r="K33" s="637"/>
    </row>
    <row r="34" spans="1:11" ht="24.95" customHeight="1" x14ac:dyDescent="0.2">
      <c r="A34" s="616" t="s">
        <v>462</v>
      </c>
      <c r="B34" s="617" t="s">
        <v>687</v>
      </c>
      <c r="C34" s="618">
        <v>800000</v>
      </c>
      <c r="D34" s="618">
        <v>800000</v>
      </c>
      <c r="E34" s="619">
        <f>G34-C34</f>
        <v>0</v>
      </c>
      <c r="F34" s="620">
        <f t="shared" ref="F34:F35" si="4">G34/C34*100</f>
        <v>100</v>
      </c>
      <c r="G34" s="621">
        <v>800000</v>
      </c>
      <c r="K34" s="637"/>
    </row>
    <row r="35" spans="1:11" ht="24.95" customHeight="1" thickBot="1" x14ac:dyDescent="0.25">
      <c r="A35" s="622" t="s">
        <v>463</v>
      </c>
      <c r="B35" s="623" t="s">
        <v>688</v>
      </c>
      <c r="C35" s="624">
        <v>270000</v>
      </c>
      <c r="D35" s="624">
        <v>270000</v>
      </c>
      <c r="E35" s="625">
        <f>G35-C35</f>
        <v>0</v>
      </c>
      <c r="F35" s="626">
        <f t="shared" si="4"/>
        <v>100</v>
      </c>
      <c r="G35" s="627">
        <v>270000</v>
      </c>
      <c r="K35" s="637"/>
    </row>
    <row r="36" spans="1:11" ht="24.95" customHeight="1" thickBot="1" x14ac:dyDescent="0.25">
      <c r="A36" s="769" t="s">
        <v>689</v>
      </c>
      <c r="B36" s="770"/>
      <c r="C36" s="628">
        <v>1270000</v>
      </c>
      <c r="D36" s="668">
        <v>1270000</v>
      </c>
      <c r="E36" s="607">
        <f>SUM(E24:E35)</f>
        <v>0</v>
      </c>
      <c r="F36" s="610">
        <f>G36/C36*100</f>
        <v>100</v>
      </c>
      <c r="G36" s="607">
        <v>1270000</v>
      </c>
      <c r="K36" s="637"/>
    </row>
    <row r="37" spans="1:11" ht="32.25" customHeight="1" thickBot="1" x14ac:dyDescent="0.25">
      <c r="A37" s="773" t="s">
        <v>154</v>
      </c>
      <c r="B37" s="774"/>
      <c r="C37" s="629">
        <v>64256000</v>
      </c>
      <c r="D37" s="629">
        <v>64256000</v>
      </c>
      <c r="E37" s="629">
        <f t="shared" ref="E37" si="5">E17+E20+E32+E36</f>
        <v>0</v>
      </c>
      <c r="F37" s="630">
        <f>G37/C37*100</f>
        <v>100</v>
      </c>
      <c r="G37" s="629">
        <f>G17+G20+G32+G36</f>
        <v>64256000</v>
      </c>
      <c r="H37" s="631"/>
      <c r="K37" s="637"/>
    </row>
    <row r="38" spans="1:11" x14ac:dyDescent="0.2">
      <c r="K38" s="637"/>
    </row>
    <row r="39" spans="1:11" x14ac:dyDescent="0.2">
      <c r="K39" s="637"/>
    </row>
    <row r="40" spans="1:11" x14ac:dyDescent="0.2">
      <c r="K40" s="637"/>
    </row>
    <row r="41" spans="1:11" x14ac:dyDescent="0.2">
      <c r="K41" s="637"/>
    </row>
    <row r="42" spans="1:11" x14ac:dyDescent="0.2">
      <c r="K42" s="637"/>
    </row>
    <row r="43" spans="1:11" x14ac:dyDescent="0.2">
      <c r="K43" s="637"/>
    </row>
    <row r="44" spans="1:11" x14ac:dyDescent="0.2">
      <c r="K44" s="637"/>
    </row>
    <row r="45" spans="1:11" x14ac:dyDescent="0.2">
      <c r="K45" s="637"/>
    </row>
  </sheetData>
  <mergeCells count="11">
    <mergeCell ref="A2:G2"/>
    <mergeCell ref="A3:G3"/>
    <mergeCell ref="A5:G5"/>
    <mergeCell ref="A6:A7"/>
    <mergeCell ref="B6:B7"/>
    <mergeCell ref="C6:F6"/>
    <mergeCell ref="A36:B36"/>
    <mergeCell ref="A17:B17"/>
    <mergeCell ref="A20:B20"/>
    <mergeCell ref="A32:B32"/>
    <mergeCell ref="A37:B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54"/>
  <sheetViews>
    <sheetView topLeftCell="A25" zoomScaleNormal="100" workbookViewId="0">
      <selection activeCell="B2" sqref="B2:D2"/>
    </sheetView>
  </sheetViews>
  <sheetFormatPr defaultRowHeight="12.75" x14ac:dyDescent="0.2"/>
  <cols>
    <col min="2" max="2" width="5.28515625" customWidth="1"/>
    <col min="3" max="3" width="6" customWidth="1"/>
    <col min="4" max="4" width="73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2:4" ht="46.5" customHeight="1" x14ac:dyDescent="0.2"/>
    <row r="2" spans="2:4" ht="15" x14ac:dyDescent="0.2">
      <c r="B2" s="784" t="s">
        <v>603</v>
      </c>
      <c r="C2" s="784"/>
      <c r="D2" s="784"/>
    </row>
    <row r="3" spans="2:4" ht="6.75" customHeight="1" x14ac:dyDescent="0.2">
      <c r="B3" s="786"/>
      <c r="C3" s="787"/>
      <c r="D3" s="787"/>
    </row>
    <row r="4" spans="2:4" ht="15.75" thickBot="1" x14ac:dyDescent="0.25">
      <c r="B4" s="785" t="s">
        <v>14</v>
      </c>
      <c r="C4" s="785"/>
      <c r="D4" s="785"/>
    </row>
    <row r="5" spans="2:4" ht="13.5" thickBot="1" x14ac:dyDescent="0.25">
      <c r="B5" s="226" t="s">
        <v>15</v>
      </c>
      <c r="C5" s="227" t="s">
        <v>16</v>
      </c>
      <c r="D5" s="228" t="s">
        <v>17</v>
      </c>
    </row>
    <row r="6" spans="2:4" ht="14.1" customHeight="1" x14ac:dyDescent="0.2">
      <c r="B6" s="229" t="s">
        <v>18</v>
      </c>
      <c r="C6" s="230"/>
      <c r="D6" s="231" t="s">
        <v>11</v>
      </c>
    </row>
    <row r="7" spans="2:4" ht="15" customHeight="1" x14ac:dyDescent="0.2">
      <c r="B7" s="232"/>
      <c r="C7" s="233">
        <v>1</v>
      </c>
      <c r="D7" s="234" t="s">
        <v>348</v>
      </c>
    </row>
    <row r="8" spans="2:4" ht="15" customHeight="1" x14ac:dyDescent="0.2">
      <c r="B8" s="232"/>
      <c r="C8" s="233">
        <v>2</v>
      </c>
      <c r="D8" s="234" t="s">
        <v>19</v>
      </c>
    </row>
    <row r="9" spans="2:4" ht="15" customHeight="1" x14ac:dyDescent="0.2">
      <c r="B9" s="232"/>
      <c r="C9" s="233">
        <v>3</v>
      </c>
      <c r="D9" s="235" t="s">
        <v>20</v>
      </c>
    </row>
    <row r="10" spans="2:4" ht="15" customHeight="1" x14ac:dyDescent="0.2">
      <c r="B10" s="232"/>
      <c r="C10" s="233">
        <v>4</v>
      </c>
      <c r="D10" s="235" t="s">
        <v>21</v>
      </c>
    </row>
    <row r="11" spans="2:4" ht="15" customHeight="1" x14ac:dyDescent="0.2">
      <c r="B11" s="232"/>
      <c r="C11" s="233">
        <v>5</v>
      </c>
      <c r="D11" s="235" t="s">
        <v>22</v>
      </c>
    </row>
    <row r="12" spans="2:4" ht="15" customHeight="1" x14ac:dyDescent="0.2">
      <c r="B12" s="232"/>
      <c r="C12" s="233">
        <v>6</v>
      </c>
      <c r="D12" s="235" t="s">
        <v>255</v>
      </c>
    </row>
    <row r="13" spans="2:4" ht="15" customHeight="1" x14ac:dyDescent="0.2">
      <c r="B13" s="232"/>
      <c r="C13" s="233">
        <v>7</v>
      </c>
      <c r="D13" s="235" t="s">
        <v>265</v>
      </c>
    </row>
    <row r="14" spans="2:4" ht="15" customHeight="1" x14ac:dyDescent="0.2">
      <c r="B14" s="232"/>
      <c r="C14" s="233">
        <v>8</v>
      </c>
      <c r="D14" s="235" t="s">
        <v>257</v>
      </c>
    </row>
    <row r="15" spans="2:4" ht="15" customHeight="1" x14ac:dyDescent="0.2">
      <c r="B15" s="232"/>
      <c r="C15" s="233">
        <v>9</v>
      </c>
      <c r="D15" s="235" t="s">
        <v>23</v>
      </c>
    </row>
    <row r="16" spans="2:4" ht="15" customHeight="1" x14ac:dyDescent="0.2">
      <c r="B16" s="232"/>
      <c r="C16" s="233">
        <v>10</v>
      </c>
      <c r="D16" s="432" t="s">
        <v>259</v>
      </c>
    </row>
    <row r="17" spans="2:4" ht="25.5" x14ac:dyDescent="0.2">
      <c r="B17" s="232"/>
      <c r="C17" s="233">
        <v>11</v>
      </c>
      <c r="D17" s="235" t="s">
        <v>260</v>
      </c>
    </row>
    <row r="18" spans="2:4" ht="15" customHeight="1" x14ac:dyDescent="0.2">
      <c r="B18" s="232"/>
      <c r="C18" s="233">
        <v>12</v>
      </c>
      <c r="D18" s="234" t="s">
        <v>24</v>
      </c>
    </row>
    <row r="19" spans="2:4" ht="15" customHeight="1" x14ac:dyDescent="0.2">
      <c r="B19" s="232"/>
      <c r="C19" s="233">
        <v>13</v>
      </c>
      <c r="D19" s="235" t="s">
        <v>706</v>
      </c>
    </row>
    <row r="20" spans="2:4" ht="15" customHeight="1" x14ac:dyDescent="0.2">
      <c r="B20" s="232"/>
      <c r="C20" s="233">
        <v>14</v>
      </c>
      <c r="D20" s="234" t="s">
        <v>25</v>
      </c>
    </row>
    <row r="21" spans="2:4" ht="15" customHeight="1" x14ac:dyDescent="0.2">
      <c r="B21" s="232"/>
      <c r="C21" s="233">
        <v>15</v>
      </c>
      <c r="D21" s="234" t="s">
        <v>26</v>
      </c>
    </row>
    <row r="22" spans="2:4" ht="15" customHeight="1" x14ac:dyDescent="0.2">
      <c r="B22" s="232"/>
      <c r="C22" s="233">
        <v>16</v>
      </c>
      <c r="D22" s="234" t="s">
        <v>27</v>
      </c>
    </row>
    <row r="23" spans="2:4" ht="15" customHeight="1" x14ac:dyDescent="0.2">
      <c r="B23" s="232"/>
      <c r="C23" s="233">
        <v>17</v>
      </c>
      <c r="D23" s="234" t="s">
        <v>28</v>
      </c>
    </row>
    <row r="24" spans="2:4" ht="15" customHeight="1" x14ac:dyDescent="0.2">
      <c r="B24" s="232"/>
      <c r="C24" s="233">
        <v>18</v>
      </c>
      <c r="D24" s="234" t="s">
        <v>29</v>
      </c>
    </row>
    <row r="25" spans="2:4" ht="15" customHeight="1" x14ac:dyDescent="0.2">
      <c r="B25" s="232"/>
      <c r="C25" s="233">
        <v>19</v>
      </c>
      <c r="D25" s="234" t="s">
        <v>30</v>
      </c>
    </row>
    <row r="26" spans="2:4" ht="15" customHeight="1" x14ac:dyDescent="0.2">
      <c r="B26" s="232"/>
      <c r="C26" s="233">
        <v>20</v>
      </c>
      <c r="D26" s="236" t="s">
        <v>270</v>
      </c>
    </row>
    <row r="27" spans="2:4" ht="15" customHeight="1" x14ac:dyDescent="0.2">
      <c r="B27" s="232"/>
      <c r="C27" s="233">
        <v>21</v>
      </c>
      <c r="D27" s="234" t="s">
        <v>268</v>
      </c>
    </row>
    <row r="28" spans="2:4" ht="15" customHeight="1" x14ac:dyDescent="0.2">
      <c r="B28" s="232"/>
      <c r="C28" s="233">
        <v>22</v>
      </c>
      <c r="D28" s="234" t="s">
        <v>269</v>
      </c>
    </row>
    <row r="29" spans="2:4" ht="15" customHeight="1" x14ac:dyDescent="0.2">
      <c r="B29" s="232"/>
      <c r="C29" s="233">
        <v>23</v>
      </c>
      <c r="D29" s="234" t="s">
        <v>31</v>
      </c>
    </row>
    <row r="30" spans="2:4" ht="15" customHeight="1" x14ac:dyDescent="0.2">
      <c r="B30" s="232"/>
      <c r="C30" s="233">
        <v>24</v>
      </c>
      <c r="D30" s="234" t="s">
        <v>32</v>
      </c>
    </row>
    <row r="31" spans="2:4" ht="15" customHeight="1" x14ac:dyDescent="0.2">
      <c r="B31" s="232"/>
      <c r="C31" s="233">
        <v>25</v>
      </c>
      <c r="D31" s="235" t="s">
        <v>33</v>
      </c>
    </row>
    <row r="32" spans="2:4" ht="15" customHeight="1" x14ac:dyDescent="0.2">
      <c r="B32" s="232"/>
      <c r="C32" s="233">
        <v>26</v>
      </c>
      <c r="D32" s="234" t="s">
        <v>350</v>
      </c>
    </row>
    <row r="33" spans="2:4" ht="15" customHeight="1" x14ac:dyDescent="0.2">
      <c r="B33" s="232"/>
      <c r="C33" s="233">
        <v>27</v>
      </c>
      <c r="D33" s="234" t="s">
        <v>349</v>
      </c>
    </row>
    <row r="34" spans="2:4" ht="15" customHeight="1" x14ac:dyDescent="0.2">
      <c r="B34" s="232"/>
      <c r="C34" s="233">
        <v>28</v>
      </c>
      <c r="D34" s="235" t="s">
        <v>34</v>
      </c>
    </row>
    <row r="35" spans="2:4" ht="15" customHeight="1" x14ac:dyDescent="0.2">
      <c r="B35" s="232"/>
      <c r="C35" s="233">
        <v>29</v>
      </c>
      <c r="D35" s="235" t="s">
        <v>35</v>
      </c>
    </row>
    <row r="36" spans="2:4" ht="15" customHeight="1" x14ac:dyDescent="0.2">
      <c r="B36" s="232"/>
      <c r="C36" s="233">
        <v>30</v>
      </c>
      <c r="D36" s="234" t="s">
        <v>36</v>
      </c>
    </row>
    <row r="37" spans="2:4" ht="15" customHeight="1" x14ac:dyDescent="0.2">
      <c r="B37" s="232"/>
      <c r="C37" s="233">
        <v>31</v>
      </c>
      <c r="D37" s="235" t="s">
        <v>262</v>
      </c>
    </row>
    <row r="38" spans="2:4" ht="15" customHeight="1" x14ac:dyDescent="0.2">
      <c r="B38" s="232"/>
      <c r="C38" s="233">
        <v>32</v>
      </c>
      <c r="D38" s="235" t="s">
        <v>263</v>
      </c>
    </row>
    <row r="39" spans="2:4" ht="15" customHeight="1" x14ac:dyDescent="0.2">
      <c r="B39" s="232"/>
      <c r="C39" s="233">
        <v>33</v>
      </c>
      <c r="D39" s="235" t="s">
        <v>264</v>
      </c>
    </row>
    <row r="40" spans="2:4" ht="15" customHeight="1" x14ac:dyDescent="0.2">
      <c r="B40" s="232"/>
      <c r="C40" s="233">
        <v>34</v>
      </c>
      <c r="D40" s="234" t="s">
        <v>37</v>
      </c>
    </row>
    <row r="41" spans="2:4" ht="15" customHeight="1" x14ac:dyDescent="0.2">
      <c r="B41" s="232"/>
      <c r="C41" s="233">
        <v>35</v>
      </c>
      <c r="D41" s="234" t="s">
        <v>266</v>
      </c>
    </row>
    <row r="42" spans="2:4" ht="15" customHeight="1" x14ac:dyDescent="0.2">
      <c r="B42" s="232"/>
      <c r="C42" s="233">
        <v>36</v>
      </c>
      <c r="D42" s="234" t="s">
        <v>267</v>
      </c>
    </row>
    <row r="43" spans="2:4" ht="15" customHeight="1" x14ac:dyDescent="0.2">
      <c r="B43" s="232"/>
      <c r="C43" s="233">
        <v>37</v>
      </c>
      <c r="D43" s="234" t="s">
        <v>38</v>
      </c>
    </row>
    <row r="44" spans="2:4" ht="15" customHeight="1" x14ac:dyDescent="0.2">
      <c r="B44" s="232"/>
      <c r="C44" s="233">
        <v>38</v>
      </c>
      <c r="D44" s="234" t="s">
        <v>256</v>
      </c>
    </row>
    <row r="45" spans="2:4" ht="15" customHeight="1" x14ac:dyDescent="0.2">
      <c r="B45" s="237"/>
      <c r="C45" s="233">
        <v>39</v>
      </c>
      <c r="D45" s="234" t="s">
        <v>258</v>
      </c>
    </row>
    <row r="46" spans="2:4" ht="15" customHeight="1" x14ac:dyDescent="0.2">
      <c r="B46" s="238"/>
      <c r="C46" s="233">
        <v>40</v>
      </c>
      <c r="D46" s="234" t="s">
        <v>39</v>
      </c>
    </row>
    <row r="47" spans="2:4" ht="15" customHeight="1" x14ac:dyDescent="0.2">
      <c r="B47" s="239" t="s">
        <v>40</v>
      </c>
      <c r="C47" s="240"/>
      <c r="D47" s="241" t="s">
        <v>177</v>
      </c>
    </row>
    <row r="48" spans="2:4" ht="15" customHeight="1" x14ac:dyDescent="0.2">
      <c r="B48" s="242"/>
      <c r="C48" s="243">
        <v>1</v>
      </c>
      <c r="D48" s="234" t="s">
        <v>347</v>
      </c>
    </row>
    <row r="49" spans="2:4" ht="15" customHeight="1" x14ac:dyDescent="0.2">
      <c r="B49" s="242"/>
      <c r="C49" s="243">
        <v>2</v>
      </c>
      <c r="D49" s="234" t="s">
        <v>351</v>
      </c>
    </row>
    <row r="50" spans="2:4" ht="15" customHeight="1" x14ac:dyDescent="0.2">
      <c r="B50" s="242"/>
      <c r="C50" s="243">
        <v>3</v>
      </c>
      <c r="D50" s="234" t="s">
        <v>259</v>
      </c>
    </row>
    <row r="51" spans="2:4" ht="15" customHeight="1" thickBot="1" x14ac:dyDescent="0.25">
      <c r="B51" s="244"/>
      <c r="C51" s="245">
        <v>4</v>
      </c>
      <c r="D51" s="246" t="s">
        <v>352</v>
      </c>
    </row>
    <row r="54" spans="2:4" x14ac:dyDescent="0.2">
      <c r="C54" s="80"/>
    </row>
  </sheetData>
  <mergeCells count="3">
    <mergeCell ref="B2:D2"/>
    <mergeCell ref="B4:D4"/>
    <mergeCell ref="B3:D3"/>
  </mergeCells>
  <phoneticPr fontId="14" type="noConversion"/>
  <pageMargins left="0.74803149606299213" right="0.74803149606299213" top="0.19685039370078741" bottom="0.39370078740157483" header="0.51181102362204722" footer="0.51181102362204722"/>
  <pageSetup paperSize="9" scale="85" orientation="portrait" r:id="rId1"/>
  <headerFooter alignWithMargins="0">
    <oddHeader>&amp;LLeányvár Község Önkormányzata&amp;C2019. évi költségvetés&amp;R1. sz. melléklet</oddHeader>
    <oddFooter>&amp;LKészítette:FNZS&amp;C&amp;P/&amp;N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9"/>
  <sheetViews>
    <sheetView zoomScaleNormal="100" workbookViewId="0">
      <selection activeCell="D23" sqref="D23"/>
    </sheetView>
  </sheetViews>
  <sheetFormatPr defaultRowHeight="12.75" x14ac:dyDescent="0.2"/>
  <cols>
    <col min="2" max="2" width="42.5703125" customWidth="1"/>
    <col min="3" max="3" width="12.5703125" customWidth="1"/>
    <col min="4" max="4" width="12.5703125" bestFit="1" customWidth="1"/>
    <col min="5" max="5" width="11.28515625" bestFit="1" customWidth="1"/>
    <col min="6" max="6" width="8.42578125" customWidth="1"/>
    <col min="7" max="7" width="42.28515625" bestFit="1" customWidth="1"/>
    <col min="8" max="8" width="12.85546875" customWidth="1"/>
    <col min="9" max="9" width="14.5703125" bestFit="1" customWidth="1"/>
    <col min="10" max="10" width="11.42578125" customWidth="1"/>
    <col min="11" max="11" width="11.5703125" customWidth="1"/>
    <col min="13" max="13" width="6" bestFit="1" customWidth="1"/>
    <col min="18" max="18" width="6" bestFit="1" customWidth="1"/>
    <col min="19" max="19" width="10" bestFit="1" customWidth="1"/>
  </cols>
  <sheetData>
    <row r="1" spans="1:11" ht="15" customHeight="1" x14ac:dyDescent="0.2">
      <c r="B1" s="784" t="s">
        <v>604</v>
      </c>
      <c r="C1" s="784"/>
      <c r="D1" s="784"/>
      <c r="E1" s="784"/>
      <c r="F1" s="784"/>
      <c r="G1" s="784"/>
      <c r="H1" s="784"/>
      <c r="I1" s="784"/>
    </row>
    <row r="2" spans="1:11" ht="15.75" customHeight="1" x14ac:dyDescent="0.2">
      <c r="B2" s="788"/>
      <c r="C2" s="789"/>
      <c r="D2" s="789"/>
      <c r="E2" s="789"/>
      <c r="F2" s="789"/>
      <c r="G2" s="789"/>
      <c r="H2" s="789"/>
      <c r="I2" s="13"/>
      <c r="J2" s="13"/>
      <c r="K2" s="13"/>
    </row>
    <row r="3" spans="1:11" s="4" customFormat="1" ht="22.5" customHeight="1" x14ac:dyDescent="0.25">
      <c r="B3" s="790" t="s">
        <v>11</v>
      </c>
      <c r="C3" s="790"/>
      <c r="D3" s="790"/>
      <c r="E3" s="790"/>
      <c r="F3" s="790"/>
      <c r="G3" s="790"/>
      <c r="H3" s="790"/>
      <c r="I3" s="790"/>
    </row>
    <row r="4" spans="1:11" ht="33.75" customHeight="1" x14ac:dyDescent="0.2">
      <c r="B4" s="791" t="s">
        <v>353</v>
      </c>
      <c r="C4" s="791"/>
      <c r="D4" s="791"/>
      <c r="E4" s="791"/>
      <c r="F4" s="791"/>
      <c r="G4" s="791"/>
      <c r="H4" s="791"/>
      <c r="I4" s="791"/>
    </row>
    <row r="5" spans="1:11" ht="18.75" customHeight="1" thickBot="1" x14ac:dyDescent="0.3">
      <c r="B5" s="17"/>
      <c r="C5" s="17"/>
      <c r="D5" s="17"/>
      <c r="E5" s="17"/>
      <c r="F5" s="83"/>
      <c r="G5" s="17"/>
      <c r="I5" s="84"/>
      <c r="J5" s="85" t="s">
        <v>301</v>
      </c>
    </row>
    <row r="6" spans="1:11" ht="24" customHeight="1" thickBot="1" x14ac:dyDescent="0.25">
      <c r="A6" s="795" t="s">
        <v>1</v>
      </c>
      <c r="B6" s="796"/>
      <c r="C6" s="796"/>
      <c r="D6" s="796"/>
      <c r="E6" s="797"/>
      <c r="F6" s="792" t="s">
        <v>2</v>
      </c>
      <c r="G6" s="793"/>
      <c r="H6" s="793"/>
      <c r="I6" s="793"/>
      <c r="J6" s="794"/>
    </row>
    <row r="7" spans="1:11" ht="35.25" customHeight="1" thickBot="1" x14ac:dyDescent="0.25">
      <c r="A7" s="96" t="s">
        <v>302</v>
      </c>
      <c r="B7" s="92" t="s">
        <v>8</v>
      </c>
      <c r="C7" s="89" t="s">
        <v>0</v>
      </c>
      <c r="D7" s="90" t="s">
        <v>216</v>
      </c>
      <c r="E7" s="91" t="s">
        <v>217</v>
      </c>
      <c r="F7" s="90" t="s">
        <v>302</v>
      </c>
      <c r="G7" s="88" t="s">
        <v>8</v>
      </c>
      <c r="H7" s="104" t="s">
        <v>0</v>
      </c>
      <c r="I7" s="105" t="s">
        <v>216</v>
      </c>
      <c r="J7" s="106" t="s">
        <v>217</v>
      </c>
    </row>
    <row r="8" spans="1:11" ht="19.899999999999999" customHeight="1" x14ac:dyDescent="0.25">
      <c r="A8" s="102" t="s">
        <v>303</v>
      </c>
      <c r="B8" s="93" t="s">
        <v>224</v>
      </c>
      <c r="C8" s="259">
        <f>D8+E8</f>
        <v>93082414</v>
      </c>
      <c r="D8" s="260">
        <f>'Önk bevételek 2019'!G13</f>
        <v>93082414</v>
      </c>
      <c r="E8" s="261"/>
      <c r="F8" s="99" t="s">
        <v>295</v>
      </c>
      <c r="G8" s="97" t="s">
        <v>207</v>
      </c>
      <c r="H8" s="288">
        <f>I8+J8</f>
        <v>81462220</v>
      </c>
      <c r="I8" s="289">
        <f>'Önk kiadások 2019'!G17+'Óvoda kiad 2019'!G17</f>
        <v>81462220</v>
      </c>
      <c r="J8" s="290"/>
    </row>
    <row r="9" spans="1:11" ht="19.899999999999999" customHeight="1" x14ac:dyDescent="0.25">
      <c r="A9" s="103" t="s">
        <v>304</v>
      </c>
      <c r="B9" s="94" t="s">
        <v>512</v>
      </c>
      <c r="C9" s="259">
        <f t="shared" ref="C9:C14" si="0">D9+E9</f>
        <v>9609496</v>
      </c>
      <c r="D9" s="262">
        <f>'Önk bevételek 2019'!G16</f>
        <v>9609496</v>
      </c>
      <c r="E9" s="263"/>
      <c r="F9" s="100" t="s">
        <v>296</v>
      </c>
      <c r="G9" s="86" t="s">
        <v>299</v>
      </c>
      <c r="H9" s="291">
        <f t="shared" ref="H9:H13" si="1">I9+J9</f>
        <v>15452680</v>
      </c>
      <c r="I9" s="292">
        <f>'Önk kiadások 2019'!G20+'Óvoda kiad 2019'!G20</f>
        <v>15452680</v>
      </c>
      <c r="J9" s="293"/>
    </row>
    <row r="10" spans="1:11" ht="19.899999999999999" customHeight="1" x14ac:dyDescent="0.25">
      <c r="A10" s="103" t="s">
        <v>306</v>
      </c>
      <c r="B10" s="94" t="s">
        <v>223</v>
      </c>
      <c r="C10" s="259">
        <f t="shared" si="0"/>
        <v>57134000</v>
      </c>
      <c r="D10" s="262">
        <f>'Önk bevételek 2019'!G30</f>
        <v>57134000</v>
      </c>
      <c r="E10" s="263"/>
      <c r="F10" s="100" t="s">
        <v>297</v>
      </c>
      <c r="G10" s="86" t="s">
        <v>300</v>
      </c>
      <c r="H10" s="294">
        <f t="shared" si="1"/>
        <v>59899775</v>
      </c>
      <c r="I10" s="292">
        <f>'Önk kiadások 2019'!G49+'Óvoda kiad 2019'!G32</f>
        <v>59899775</v>
      </c>
      <c r="J10" s="295"/>
      <c r="K10" s="40"/>
    </row>
    <row r="11" spans="1:11" ht="19.899999999999999" customHeight="1" x14ac:dyDescent="0.25">
      <c r="A11" s="103" t="s">
        <v>307</v>
      </c>
      <c r="B11" s="94" t="s">
        <v>314</v>
      </c>
      <c r="C11" s="259">
        <f>D11+E11</f>
        <v>20137401</v>
      </c>
      <c r="D11" s="262">
        <f>'Önk bevételek 2019'!G40-'2. sz.melléklet'!E11+'Óvoda bev 2019'!G16</f>
        <v>18518301</v>
      </c>
      <c r="E11" s="263">
        <f>'Önk bevételek 2019'!G31+'Önk bevételek 2019'!G32+'Önk bevételek 2019'!G38+'Önk bevételek 2019'!G39+'Önk bevételek 2019'!G37</f>
        <v>1619100</v>
      </c>
      <c r="F11" s="100" t="s">
        <v>298</v>
      </c>
      <c r="G11" s="86" t="s">
        <v>195</v>
      </c>
      <c r="H11" s="294">
        <f t="shared" si="1"/>
        <v>6115000</v>
      </c>
      <c r="I11" s="296">
        <f>'Önk kiadások 2019'!G57</f>
        <v>6115000</v>
      </c>
      <c r="J11" s="297"/>
      <c r="K11" s="40"/>
    </row>
    <row r="12" spans="1:11" ht="19.899999999999999" customHeight="1" x14ac:dyDescent="0.25">
      <c r="A12" s="103"/>
      <c r="B12" s="94"/>
      <c r="C12" s="259"/>
      <c r="D12" s="264"/>
      <c r="E12" s="263"/>
      <c r="F12" s="100" t="s">
        <v>528</v>
      </c>
      <c r="G12" s="86" t="s">
        <v>529</v>
      </c>
      <c r="H12" s="294">
        <f t="shared" si="1"/>
        <v>9283000</v>
      </c>
      <c r="I12" s="296">
        <f>'Önk kiadások 2019'!G58+'Önk kiadások 2019'!G62</f>
        <v>2839000</v>
      </c>
      <c r="J12" s="298">
        <f>'Önk kiadások 2019'!G60</f>
        <v>6444000</v>
      </c>
      <c r="K12" s="40"/>
    </row>
    <row r="13" spans="1:11" ht="19.899999999999999" customHeight="1" x14ac:dyDescent="0.25">
      <c r="A13" s="103"/>
      <c r="B13" s="95"/>
      <c r="C13" s="259"/>
      <c r="D13" s="264"/>
      <c r="E13" s="263"/>
      <c r="F13" s="100" t="s">
        <v>530</v>
      </c>
      <c r="G13" s="86" t="s">
        <v>531</v>
      </c>
      <c r="H13" s="294">
        <f t="shared" si="1"/>
        <v>64249450</v>
      </c>
      <c r="I13" s="299">
        <f>'Önk kiadások 2019'!G75</f>
        <v>64249450</v>
      </c>
      <c r="J13" s="297"/>
    </row>
    <row r="14" spans="1:11" ht="19.899999999999999" customHeight="1" thickBot="1" x14ac:dyDescent="0.3">
      <c r="A14" s="247" t="s">
        <v>310</v>
      </c>
      <c r="B14" s="248" t="s">
        <v>204</v>
      </c>
      <c r="C14" s="259">
        <f t="shared" si="0"/>
        <v>64249450</v>
      </c>
      <c r="D14" s="264">
        <f>'Óvoda bev 2019'!G9</f>
        <v>64249450</v>
      </c>
      <c r="E14" s="263"/>
      <c r="F14" s="98"/>
      <c r="G14" s="86"/>
      <c r="H14" s="294">
        <f t="shared" ref="H14" si="2">I14+J14</f>
        <v>0</v>
      </c>
      <c r="I14" s="300"/>
      <c r="J14" s="297"/>
    </row>
    <row r="15" spans="1:11" s="12" customFormat="1" ht="19.899999999999999" customHeight="1" thickBot="1" x14ac:dyDescent="0.25">
      <c r="A15" s="800" t="s">
        <v>9</v>
      </c>
      <c r="B15" s="801"/>
      <c r="C15" s="257">
        <f>SUM(C8:C14)</f>
        <v>244212761</v>
      </c>
      <c r="D15" s="258">
        <f>SUM(D8:D14)</f>
        <v>242593661</v>
      </c>
      <c r="E15" s="258">
        <f>SUM(E8:E14)</f>
        <v>1619100</v>
      </c>
      <c r="F15" s="798" t="s">
        <v>10</v>
      </c>
      <c r="G15" s="799"/>
      <c r="H15" s="301">
        <f>SUM(H8:H14)</f>
        <v>236462125</v>
      </c>
      <c r="I15" s="302">
        <f>SUM(I8:I14)</f>
        <v>230018125</v>
      </c>
      <c r="J15" s="303">
        <f>SUM(J8:J14)</f>
        <v>6444000</v>
      </c>
      <c r="K15" s="42"/>
    </row>
    <row r="16" spans="1:11" s="12" customFormat="1" ht="19.899999999999999" customHeight="1" x14ac:dyDescent="0.25">
      <c r="A16" s="102" t="s">
        <v>690</v>
      </c>
      <c r="B16" s="93" t="s">
        <v>691</v>
      </c>
      <c r="C16" s="273">
        <f>D16+E16</f>
        <v>17354800</v>
      </c>
      <c r="D16" s="274">
        <v>0</v>
      </c>
      <c r="E16" s="275">
        <f>'Önk bevételek 2019'!G46</f>
        <v>17354800</v>
      </c>
      <c r="F16" s="283" t="s">
        <v>313</v>
      </c>
      <c r="G16" s="250" t="s">
        <v>196</v>
      </c>
      <c r="H16" s="679">
        <f>I16+J16</f>
        <v>35875100</v>
      </c>
      <c r="I16" s="305"/>
      <c r="J16" s="306">
        <f>'Önk kiadások 2019'!G64+'Önk kiadások 2019'!G65+'Önk kiadások 2019'!G66+'Önk kiadások 2019'!G67+'Önk kiadások 2019'!G68+'Önk kiadások 2019'!G69+'Óvoda kiad 2019'!G33+'Óvoda kiad 2019'!G34+'Óvoda kiad 2019'!G35</f>
        <v>35875100</v>
      </c>
      <c r="K16" s="42"/>
    </row>
    <row r="17" spans="1:11" s="2" customFormat="1" ht="19.899999999999999" customHeight="1" x14ac:dyDescent="0.25">
      <c r="A17" s="102" t="s">
        <v>311</v>
      </c>
      <c r="B17" s="93" t="s">
        <v>315</v>
      </c>
      <c r="C17" s="272">
        <f t="shared" ref="C17:C18" si="3">D17+E17</f>
        <v>118282340</v>
      </c>
      <c r="D17" s="276">
        <f>'Önk bevételek 2019'!G47</f>
        <v>118282340</v>
      </c>
      <c r="E17" s="277"/>
      <c r="F17" s="249" t="s">
        <v>312</v>
      </c>
      <c r="G17" s="86" t="s">
        <v>316</v>
      </c>
      <c r="H17" s="304">
        <f>I17+J17</f>
        <v>7918900</v>
      </c>
      <c r="I17" s="307"/>
      <c r="J17" s="308">
        <f>'Önk kiadások 2019'!G70+'Önk kiadások 2019'!G71</f>
        <v>7918900</v>
      </c>
    </row>
    <row r="18" spans="1:11" s="2" customFormat="1" ht="19.899999999999999" customHeight="1" x14ac:dyDescent="0.25">
      <c r="A18" s="103" t="s">
        <v>311</v>
      </c>
      <c r="B18" s="93" t="s">
        <v>656</v>
      </c>
      <c r="C18" s="278">
        <f t="shared" si="3"/>
        <v>249</v>
      </c>
      <c r="D18" s="279">
        <f>'Óvoda bev 2019'!G8</f>
        <v>249</v>
      </c>
      <c r="E18" s="280">
        <v>0</v>
      </c>
      <c r="F18" s="98" t="s">
        <v>532</v>
      </c>
      <c r="G18" s="86" t="s">
        <v>87</v>
      </c>
      <c r="H18" s="304">
        <f t="shared" ref="H18" si="4">I18+J18</f>
        <v>117376202</v>
      </c>
      <c r="I18" s="309"/>
      <c r="J18" s="293">
        <f>'Önk kiadások 2019'!G76+'Önk kiadások 2019'!G77+'Önk kiadások 2019'!G78</f>
        <v>117376202</v>
      </c>
    </row>
    <row r="19" spans="1:11" ht="19.899999999999999" customHeight="1" x14ac:dyDescent="0.25">
      <c r="A19" s="247" t="s">
        <v>657</v>
      </c>
      <c r="B19" s="669" t="s">
        <v>658</v>
      </c>
      <c r="C19" s="272">
        <f>D19+E19</f>
        <v>4086684</v>
      </c>
      <c r="D19" s="281">
        <f>'Önk bevételek 2019'!G48</f>
        <v>4086684</v>
      </c>
      <c r="E19" s="282"/>
      <c r="F19" s="101" t="s">
        <v>526</v>
      </c>
      <c r="G19" s="87" t="s">
        <v>527</v>
      </c>
      <c r="H19" s="310">
        <f>I19+J19</f>
        <v>3065190</v>
      </c>
      <c r="I19" s="311">
        <f>'Önk kiadások 2019'!G74</f>
        <v>3065190</v>
      </c>
      <c r="J19" s="312">
        <v>0</v>
      </c>
    </row>
    <row r="20" spans="1:11" ht="19.899999999999999" customHeight="1" thickBot="1" x14ac:dyDescent="0.3">
      <c r="A20" s="247" t="s">
        <v>305</v>
      </c>
      <c r="B20" s="94" t="s">
        <v>513</v>
      </c>
      <c r="C20" s="670">
        <f>D20+E20</f>
        <v>16760683</v>
      </c>
      <c r="D20" s="671"/>
      <c r="E20" s="672">
        <f>'Önk bevételek 2019'!G18</f>
        <v>16760683</v>
      </c>
      <c r="F20" s="673"/>
      <c r="G20" s="674"/>
      <c r="H20" s="680"/>
      <c r="I20" s="675"/>
      <c r="J20" s="678"/>
    </row>
    <row r="21" spans="1:11" s="5" customFormat="1" ht="24" customHeight="1" thickBot="1" x14ac:dyDescent="0.25">
      <c r="A21" s="802" t="s">
        <v>7</v>
      </c>
      <c r="B21" s="803"/>
      <c r="C21" s="265">
        <f>SUM(C15:C20)</f>
        <v>400697517</v>
      </c>
      <c r="D21" s="676">
        <f t="shared" ref="D21" si="5">SUM(D15:D20)</f>
        <v>364962934</v>
      </c>
      <c r="E21" s="677">
        <f>SUM(E15:E20)</f>
        <v>35734583</v>
      </c>
      <c r="F21" s="812" t="s">
        <v>7</v>
      </c>
      <c r="G21" s="813"/>
      <c r="H21" s="681">
        <f>SUM(H15:H20)</f>
        <v>400697517</v>
      </c>
      <c r="I21" s="684">
        <f t="shared" ref="I21" si="6">SUM(I15:I20)</f>
        <v>233083315</v>
      </c>
      <c r="J21" s="685">
        <f>SUM(J15:J20)</f>
        <v>167614202</v>
      </c>
      <c r="K21" s="41"/>
    </row>
    <row r="22" spans="1:11" ht="20.100000000000001" customHeight="1" thickBot="1" x14ac:dyDescent="0.3">
      <c r="A22" s="804" t="s">
        <v>178</v>
      </c>
      <c r="B22" s="805"/>
      <c r="C22" s="266">
        <f>D22+E22</f>
        <v>-64249450</v>
      </c>
      <c r="D22" s="267">
        <f>-'Önk kiadások 2019'!G75</f>
        <v>-64249450</v>
      </c>
      <c r="E22" s="268">
        <v>0</v>
      </c>
      <c r="F22" s="810" t="s">
        <v>178</v>
      </c>
      <c r="G22" s="811"/>
      <c r="H22" s="682">
        <f>I22+J22</f>
        <v>-64249450</v>
      </c>
      <c r="I22" s="313">
        <f>-'Önk kiadások 2019'!G75</f>
        <v>-64249450</v>
      </c>
      <c r="J22" s="314"/>
    </row>
    <row r="23" spans="1:11" ht="24" customHeight="1" thickBot="1" x14ac:dyDescent="0.25">
      <c r="A23" s="806" t="s">
        <v>179</v>
      </c>
      <c r="B23" s="807"/>
      <c r="C23" s="269">
        <f>SUM(C21:C22)</f>
        <v>336448067</v>
      </c>
      <c r="D23" s="270">
        <f>SUM(D21:D22)</f>
        <v>300713484</v>
      </c>
      <c r="E23" s="271">
        <f>SUM(E21:E22)</f>
        <v>35734583</v>
      </c>
      <c r="F23" s="808" t="s">
        <v>179</v>
      </c>
      <c r="G23" s="809"/>
      <c r="H23" s="683">
        <f>SUM(H21:H22)</f>
        <v>336448067</v>
      </c>
      <c r="I23" s="315">
        <f>SUM(I21:I22)</f>
        <v>168833865</v>
      </c>
      <c r="J23" s="316">
        <f>SUM(J21:J22)</f>
        <v>167614202</v>
      </c>
      <c r="K23" s="40"/>
    </row>
    <row r="24" spans="1:11" x14ac:dyDescent="0.2">
      <c r="B24" s="3"/>
      <c r="C24" s="3"/>
      <c r="D24" s="3"/>
      <c r="E24" s="3"/>
      <c r="F24" s="3"/>
      <c r="G24" s="9"/>
    </row>
    <row r="25" spans="1:11" x14ac:dyDescent="0.2">
      <c r="B25" s="3"/>
      <c r="C25" s="3"/>
      <c r="D25" s="3"/>
      <c r="E25" s="3"/>
      <c r="F25" s="3"/>
      <c r="G25" s="3"/>
    </row>
    <row r="26" spans="1:11" x14ac:dyDescent="0.2">
      <c r="B26" s="3"/>
      <c r="C26" s="3"/>
      <c r="D26" s="3"/>
      <c r="E26" s="3"/>
      <c r="F26" s="3"/>
      <c r="G26" s="3"/>
    </row>
    <row r="27" spans="1:11" x14ac:dyDescent="0.2">
      <c r="B27" s="3"/>
      <c r="C27" s="3"/>
      <c r="D27" s="3"/>
      <c r="E27" s="3"/>
      <c r="F27" s="3"/>
      <c r="G27" s="3"/>
    </row>
    <row r="28" spans="1:11" x14ac:dyDescent="0.2">
      <c r="B28" s="3"/>
      <c r="C28" s="3"/>
      <c r="D28" s="3"/>
      <c r="E28" s="3"/>
      <c r="F28" s="3"/>
      <c r="G28" s="3"/>
    </row>
    <row r="29" spans="1:11" x14ac:dyDescent="0.2">
      <c r="B29" s="3"/>
      <c r="C29" s="3"/>
      <c r="D29" s="3"/>
      <c r="E29" s="3"/>
      <c r="F29" s="3"/>
      <c r="G29" s="3"/>
    </row>
    <row r="30" spans="1:11" x14ac:dyDescent="0.2">
      <c r="B30" s="3"/>
      <c r="C30" s="3"/>
      <c r="D30" s="9"/>
      <c r="E30" s="3"/>
      <c r="F30" s="3"/>
      <c r="G30" s="3"/>
    </row>
    <row r="31" spans="1:11" x14ac:dyDescent="0.2">
      <c r="B31" s="3"/>
      <c r="C31" s="3"/>
      <c r="D31" s="3"/>
      <c r="E31" s="3"/>
      <c r="F31" s="3"/>
      <c r="G31" s="3"/>
    </row>
    <row r="32" spans="1:11" x14ac:dyDescent="0.2">
      <c r="B32" s="3"/>
      <c r="C32" s="3"/>
      <c r="D32" s="3"/>
      <c r="E32" s="3"/>
      <c r="F32" s="3"/>
      <c r="G32" s="3"/>
    </row>
    <row r="33" spans="2:7" x14ac:dyDescent="0.2">
      <c r="B33" s="3"/>
      <c r="C33" s="3"/>
      <c r="D33" s="3"/>
      <c r="E33" s="3"/>
      <c r="F33" s="3"/>
      <c r="G33" s="3"/>
    </row>
    <row r="34" spans="2:7" x14ac:dyDescent="0.2">
      <c r="B34" s="3"/>
      <c r="C34" s="3"/>
      <c r="D34" s="3"/>
      <c r="E34" s="3"/>
      <c r="F34" s="3"/>
      <c r="G34" s="3"/>
    </row>
    <row r="35" spans="2:7" x14ac:dyDescent="0.2">
      <c r="B35" s="3"/>
      <c r="C35" s="3"/>
      <c r="D35" s="3"/>
      <c r="E35" s="3"/>
      <c r="F35" s="3"/>
      <c r="G35" s="3"/>
    </row>
    <row r="36" spans="2:7" x14ac:dyDescent="0.2">
      <c r="B36" s="3"/>
      <c r="C36" s="3"/>
      <c r="D36" s="3"/>
      <c r="E36" s="3"/>
      <c r="F36" s="3"/>
      <c r="G36" s="3"/>
    </row>
    <row r="37" spans="2:7" x14ac:dyDescent="0.2">
      <c r="B37" s="3"/>
      <c r="C37" s="3"/>
      <c r="D37" s="3"/>
      <c r="E37" s="3"/>
      <c r="F37" s="3"/>
      <c r="G37" s="3"/>
    </row>
    <row r="38" spans="2:7" x14ac:dyDescent="0.2">
      <c r="B38" s="3"/>
      <c r="C38" s="3"/>
      <c r="D38" s="3"/>
      <c r="E38" s="3"/>
      <c r="F38" s="3"/>
      <c r="G38" s="3"/>
    </row>
    <row r="39" spans="2:7" x14ac:dyDescent="0.2">
      <c r="B39" s="3"/>
      <c r="C39" s="3"/>
      <c r="D39" s="3"/>
      <c r="E39" s="3"/>
      <c r="F39" s="3"/>
      <c r="G39" s="3"/>
    </row>
    <row r="40" spans="2:7" x14ac:dyDescent="0.2">
      <c r="B40" s="3"/>
      <c r="C40" s="3"/>
      <c r="D40" s="3"/>
      <c r="E40" s="3"/>
      <c r="F40" s="3"/>
      <c r="G40" s="3"/>
    </row>
    <row r="41" spans="2:7" x14ac:dyDescent="0.2">
      <c r="B41" s="3"/>
      <c r="C41" s="3"/>
      <c r="D41" s="3"/>
      <c r="E41" s="3"/>
      <c r="F41" s="3"/>
      <c r="G41" s="3"/>
    </row>
    <row r="42" spans="2:7" x14ac:dyDescent="0.2">
      <c r="B42" s="3"/>
      <c r="C42" s="3"/>
      <c r="D42" s="3"/>
      <c r="E42" s="3"/>
      <c r="F42" s="3"/>
      <c r="G42" s="3"/>
    </row>
    <row r="43" spans="2:7" x14ac:dyDescent="0.2">
      <c r="B43" s="3"/>
      <c r="C43" s="3"/>
      <c r="D43" s="3"/>
      <c r="E43" s="3"/>
      <c r="F43" s="3"/>
      <c r="G43" s="3"/>
    </row>
    <row r="44" spans="2:7" x14ac:dyDescent="0.2">
      <c r="B44" s="3"/>
      <c r="C44" s="3"/>
      <c r="D44" s="3"/>
      <c r="E44" s="3"/>
      <c r="F44" s="3"/>
      <c r="G44" s="3"/>
    </row>
    <row r="45" spans="2:7" x14ac:dyDescent="0.2">
      <c r="B45" s="3"/>
      <c r="C45" s="3"/>
      <c r="D45" s="3"/>
      <c r="E45" s="3"/>
      <c r="F45" s="3"/>
      <c r="G45" s="3"/>
    </row>
    <row r="46" spans="2:7" x14ac:dyDescent="0.2">
      <c r="B46" s="3"/>
      <c r="C46" s="3"/>
      <c r="D46" s="3"/>
      <c r="E46" s="3"/>
      <c r="F46" s="3"/>
      <c r="G46" s="3"/>
    </row>
    <row r="47" spans="2:7" x14ac:dyDescent="0.2">
      <c r="B47" s="3"/>
      <c r="C47" s="3"/>
      <c r="D47" s="3"/>
      <c r="E47" s="3"/>
      <c r="F47" s="3"/>
      <c r="G47" s="3"/>
    </row>
    <row r="48" spans="2:7" x14ac:dyDescent="0.2">
      <c r="B48" s="3"/>
      <c r="C48" s="3"/>
      <c r="D48" s="3"/>
      <c r="E48" s="3"/>
      <c r="F48" s="3"/>
      <c r="G48" s="3"/>
    </row>
    <row r="49" spans="2:11" x14ac:dyDescent="0.2">
      <c r="B49" s="3"/>
      <c r="C49" s="3"/>
      <c r="D49" s="3"/>
      <c r="E49" s="3"/>
      <c r="F49" s="3"/>
      <c r="G49" s="3"/>
    </row>
    <row r="50" spans="2:11" x14ac:dyDescent="0.2">
      <c r="B50" s="3"/>
      <c r="C50" s="3"/>
      <c r="D50" s="3"/>
      <c r="E50" s="3"/>
      <c r="F50" s="3"/>
      <c r="G50" s="3"/>
    </row>
    <row r="51" spans="2:11" x14ac:dyDescent="0.2">
      <c r="B51" s="3"/>
      <c r="C51" s="3"/>
      <c r="D51" s="3"/>
      <c r="E51" s="3"/>
      <c r="F51" s="3"/>
      <c r="G51" s="3"/>
    </row>
    <row r="52" spans="2:11" x14ac:dyDescent="0.2">
      <c r="B52" s="3"/>
      <c r="C52" s="3"/>
      <c r="D52" s="3"/>
      <c r="E52" s="3"/>
      <c r="F52" s="3"/>
      <c r="G52" s="3"/>
    </row>
    <row r="53" spans="2:11" x14ac:dyDescent="0.2">
      <c r="B53" s="3"/>
      <c r="C53" s="3"/>
      <c r="D53" s="3"/>
      <c r="E53" s="3"/>
      <c r="F53" s="3"/>
      <c r="G53" s="3"/>
    </row>
    <row r="54" spans="2:11" x14ac:dyDescent="0.2">
      <c r="B54" s="3"/>
      <c r="C54" s="3"/>
      <c r="D54" s="3"/>
      <c r="E54" s="3"/>
      <c r="F54" s="3"/>
      <c r="G54" s="3"/>
    </row>
    <row r="55" spans="2:11" x14ac:dyDescent="0.2">
      <c r="B55" s="3"/>
      <c r="C55" s="3"/>
      <c r="D55" s="3"/>
      <c r="E55" s="3"/>
      <c r="F55" s="3"/>
      <c r="G55" s="3"/>
    </row>
    <row r="56" spans="2:11" x14ac:dyDescent="0.2">
      <c r="B56" s="3"/>
      <c r="C56" s="3"/>
      <c r="D56" s="3"/>
      <c r="E56" s="3"/>
      <c r="F56" s="3"/>
      <c r="G56" s="3"/>
    </row>
    <row r="57" spans="2:11" x14ac:dyDescent="0.2">
      <c r="B57" s="3"/>
      <c r="C57" s="3"/>
      <c r="D57" s="3"/>
      <c r="E57" s="3"/>
      <c r="F57" s="3"/>
      <c r="G57" s="3"/>
    </row>
    <row r="58" spans="2:11" x14ac:dyDescent="0.2">
      <c r="B58" s="3"/>
      <c r="C58" s="3"/>
      <c r="D58" s="3"/>
      <c r="E58" s="3"/>
      <c r="F58" s="3"/>
      <c r="G58" s="3"/>
    </row>
    <row r="59" spans="2:11" x14ac:dyDescent="0.2">
      <c r="B59" s="3"/>
      <c r="C59" s="3"/>
      <c r="D59" s="81"/>
      <c r="E59" s="9"/>
      <c r="F59" s="9"/>
      <c r="G59" s="3"/>
      <c r="I59" s="40"/>
      <c r="J59" s="82"/>
      <c r="K59" s="40"/>
    </row>
    <row r="60" spans="2:11" x14ac:dyDescent="0.2">
      <c r="B60" s="3"/>
      <c r="C60" s="3"/>
      <c r="D60" s="3"/>
      <c r="E60" s="9"/>
      <c r="F60" s="9"/>
      <c r="G60" s="3"/>
    </row>
    <row r="61" spans="2:11" x14ac:dyDescent="0.2">
      <c r="B61" s="3"/>
      <c r="C61" s="3"/>
      <c r="D61" s="3"/>
      <c r="E61" s="3"/>
      <c r="F61" s="3"/>
      <c r="G61" s="3"/>
    </row>
    <row r="62" spans="2:11" x14ac:dyDescent="0.2">
      <c r="B62" s="3"/>
      <c r="C62" s="3"/>
      <c r="D62" s="3"/>
      <c r="E62" s="9"/>
      <c r="F62" s="9"/>
      <c r="G62" s="3"/>
    </row>
    <row r="63" spans="2:11" x14ac:dyDescent="0.2">
      <c r="B63" s="3"/>
      <c r="C63" s="3"/>
      <c r="D63" s="3"/>
      <c r="E63" s="3"/>
      <c r="F63" s="3"/>
      <c r="G63" s="3"/>
    </row>
    <row r="64" spans="2:11" x14ac:dyDescent="0.2">
      <c r="B64" s="3"/>
      <c r="C64" s="3"/>
      <c r="D64" s="3"/>
      <c r="E64" s="3"/>
      <c r="F64" s="3"/>
      <c r="G64" s="3"/>
    </row>
    <row r="65" spans="2:7" x14ac:dyDescent="0.2">
      <c r="B65" s="3"/>
      <c r="C65" s="3"/>
      <c r="D65" s="3"/>
      <c r="E65" s="3"/>
      <c r="F65" s="3"/>
      <c r="G65" s="3"/>
    </row>
    <row r="66" spans="2:7" x14ac:dyDescent="0.2">
      <c r="B66" s="3"/>
      <c r="C66" s="3"/>
      <c r="D66" s="3"/>
      <c r="E66" s="3"/>
      <c r="F66" s="3"/>
      <c r="G66" s="3"/>
    </row>
    <row r="67" spans="2:7" x14ac:dyDescent="0.2">
      <c r="B67" s="3"/>
      <c r="C67" s="3"/>
      <c r="D67" s="3"/>
      <c r="E67" s="3"/>
      <c r="F67" s="3"/>
      <c r="G67" s="3"/>
    </row>
    <row r="68" spans="2:7" x14ac:dyDescent="0.2">
      <c r="B68" s="3"/>
      <c r="C68" s="3"/>
      <c r="D68" s="3"/>
      <c r="E68" s="3"/>
      <c r="F68" s="3"/>
      <c r="G68" s="3"/>
    </row>
    <row r="69" spans="2:7" x14ac:dyDescent="0.2">
      <c r="B69" s="3"/>
      <c r="C69" s="3"/>
      <c r="D69" s="3"/>
      <c r="E69" s="3"/>
      <c r="F69" s="3"/>
      <c r="G69" s="3"/>
    </row>
    <row r="70" spans="2:7" x14ac:dyDescent="0.2">
      <c r="B70" s="3"/>
      <c r="C70" s="3"/>
      <c r="D70" s="3"/>
      <c r="E70" s="3"/>
      <c r="F70" s="3"/>
      <c r="G70" s="3"/>
    </row>
    <row r="71" spans="2:7" x14ac:dyDescent="0.2">
      <c r="B71" s="3"/>
      <c r="C71" s="3"/>
      <c r="D71" s="3"/>
      <c r="E71" s="3"/>
      <c r="F71" s="3"/>
      <c r="G71" s="3"/>
    </row>
    <row r="72" spans="2:7" x14ac:dyDescent="0.2">
      <c r="B72" s="3"/>
      <c r="C72" s="3"/>
      <c r="D72" s="3"/>
      <c r="E72" s="3"/>
      <c r="F72" s="3"/>
      <c r="G72" s="3"/>
    </row>
    <row r="73" spans="2:7" x14ac:dyDescent="0.2">
      <c r="B73" s="3"/>
      <c r="C73" s="3"/>
      <c r="D73" s="3"/>
      <c r="E73" s="3"/>
      <c r="F73" s="3"/>
      <c r="G73" s="3"/>
    </row>
    <row r="74" spans="2:7" x14ac:dyDescent="0.2">
      <c r="B74" s="3"/>
      <c r="C74" s="3"/>
      <c r="D74" s="3"/>
      <c r="E74" s="3"/>
      <c r="F74" s="3"/>
      <c r="G74" s="3"/>
    </row>
    <row r="75" spans="2:7" x14ac:dyDescent="0.2">
      <c r="B75" s="3"/>
      <c r="C75" s="3"/>
      <c r="D75" s="3"/>
      <c r="E75" s="3"/>
      <c r="F75" s="3"/>
      <c r="G75" s="3"/>
    </row>
    <row r="76" spans="2:7" x14ac:dyDescent="0.2">
      <c r="B76" s="3"/>
      <c r="C76" s="3"/>
      <c r="D76" s="3"/>
      <c r="E76" s="3"/>
      <c r="F76" s="3"/>
      <c r="G76" s="3"/>
    </row>
    <row r="77" spans="2:7" x14ac:dyDescent="0.2">
      <c r="B77" s="3"/>
      <c r="C77" s="3"/>
      <c r="D77" s="3"/>
      <c r="E77" s="3"/>
      <c r="F77" s="3"/>
      <c r="G77" s="3"/>
    </row>
    <row r="78" spans="2:7" x14ac:dyDescent="0.2">
      <c r="B78" s="3"/>
      <c r="C78" s="3"/>
      <c r="D78" s="3"/>
      <c r="E78" s="3"/>
      <c r="F78" s="3"/>
      <c r="G78" s="3"/>
    </row>
    <row r="79" spans="2:7" x14ac:dyDescent="0.2">
      <c r="B79" s="3"/>
      <c r="C79" s="3"/>
      <c r="D79" s="3"/>
      <c r="E79" s="3"/>
      <c r="F79" s="3"/>
      <c r="G79" s="3"/>
    </row>
    <row r="80" spans="2:7" x14ac:dyDescent="0.2">
      <c r="B80" s="3"/>
      <c r="C80" s="3"/>
      <c r="D80" s="3"/>
      <c r="E80" s="3"/>
      <c r="F80" s="3"/>
      <c r="G80" s="3"/>
    </row>
    <row r="81" spans="2:7" x14ac:dyDescent="0.2">
      <c r="B81" s="3"/>
      <c r="C81" s="3"/>
      <c r="D81" s="3"/>
      <c r="E81" s="3"/>
      <c r="F81" s="3"/>
      <c r="G81" s="3"/>
    </row>
    <row r="82" spans="2:7" x14ac:dyDescent="0.2">
      <c r="B82" s="3"/>
      <c r="C82" s="3"/>
      <c r="D82" s="3"/>
      <c r="E82" s="3"/>
      <c r="F82" s="3"/>
      <c r="G82" s="3"/>
    </row>
    <row r="83" spans="2:7" x14ac:dyDescent="0.2">
      <c r="B83" s="3"/>
      <c r="C83" s="3"/>
      <c r="D83" s="3"/>
      <c r="E83" s="3"/>
      <c r="F83" s="3"/>
      <c r="G83" s="3"/>
    </row>
    <row r="84" spans="2:7" x14ac:dyDescent="0.2">
      <c r="B84" s="3"/>
      <c r="C84" s="3"/>
      <c r="D84" s="3"/>
      <c r="E84" s="3"/>
      <c r="F84" s="3"/>
      <c r="G84" s="3"/>
    </row>
    <row r="85" spans="2:7" x14ac:dyDescent="0.2">
      <c r="B85" s="3"/>
      <c r="C85" s="3"/>
      <c r="D85" s="3"/>
      <c r="E85" s="3"/>
      <c r="F85" s="3"/>
      <c r="G85" s="3"/>
    </row>
    <row r="86" spans="2:7" x14ac:dyDescent="0.2">
      <c r="B86" s="3"/>
      <c r="C86" s="3"/>
      <c r="D86" s="3"/>
      <c r="E86" s="3"/>
      <c r="F86" s="3"/>
      <c r="G86" s="3"/>
    </row>
    <row r="87" spans="2:7" x14ac:dyDescent="0.2">
      <c r="B87" s="3"/>
      <c r="C87" s="3"/>
      <c r="D87" s="3"/>
      <c r="E87" s="3"/>
      <c r="F87" s="3"/>
      <c r="G87" s="3"/>
    </row>
    <row r="88" spans="2:7" x14ac:dyDescent="0.2">
      <c r="B88" s="3"/>
      <c r="C88" s="3"/>
      <c r="D88" s="3"/>
      <c r="E88" s="3"/>
      <c r="F88" s="3"/>
      <c r="G88" s="3"/>
    </row>
    <row r="89" spans="2:7" x14ac:dyDescent="0.2">
      <c r="B89" s="3"/>
      <c r="C89" s="3"/>
      <c r="D89" s="3"/>
      <c r="E89" s="3"/>
      <c r="F89" s="3"/>
      <c r="G89" s="3"/>
    </row>
    <row r="90" spans="2:7" x14ac:dyDescent="0.2">
      <c r="B90" s="3"/>
      <c r="C90" s="3"/>
      <c r="D90" s="3"/>
      <c r="E90" s="3"/>
      <c r="F90" s="3"/>
      <c r="G90" s="3"/>
    </row>
    <row r="91" spans="2:7" x14ac:dyDescent="0.2">
      <c r="B91" s="3"/>
      <c r="C91" s="3"/>
      <c r="D91" s="3"/>
      <c r="E91" s="3"/>
      <c r="F91" s="3"/>
      <c r="G91" s="3"/>
    </row>
    <row r="92" spans="2:7" x14ac:dyDescent="0.2">
      <c r="B92" s="3"/>
      <c r="C92" s="3"/>
      <c r="D92" s="3"/>
      <c r="E92" s="3"/>
      <c r="F92" s="3"/>
      <c r="G92" s="3"/>
    </row>
    <row r="93" spans="2:7" x14ac:dyDescent="0.2">
      <c r="B93" s="3"/>
      <c r="C93" s="3"/>
      <c r="D93" s="3"/>
      <c r="E93" s="3"/>
      <c r="F93" s="3"/>
      <c r="G93" s="3"/>
    </row>
    <row r="94" spans="2:7" x14ac:dyDescent="0.2">
      <c r="B94" s="3"/>
      <c r="C94" s="3"/>
      <c r="D94" s="3"/>
      <c r="E94" s="3"/>
      <c r="F94" s="3"/>
      <c r="G94" s="3"/>
    </row>
    <row r="95" spans="2:7" x14ac:dyDescent="0.2">
      <c r="B95" s="3"/>
      <c r="C95" s="3"/>
      <c r="D95" s="3"/>
      <c r="E95" s="3"/>
      <c r="F95" s="3"/>
      <c r="G95" s="3"/>
    </row>
    <row r="96" spans="2:7" x14ac:dyDescent="0.2">
      <c r="B96" s="3"/>
      <c r="C96" s="3"/>
      <c r="D96" s="3"/>
      <c r="E96" s="3"/>
      <c r="F96" s="3"/>
      <c r="G96" s="3"/>
    </row>
    <row r="97" spans="2:7" x14ac:dyDescent="0.2">
      <c r="B97" s="3"/>
      <c r="C97" s="3"/>
      <c r="D97" s="3"/>
      <c r="E97" s="3"/>
      <c r="F97" s="3"/>
      <c r="G97" s="3"/>
    </row>
    <row r="98" spans="2:7" x14ac:dyDescent="0.2">
      <c r="B98" s="3"/>
      <c r="C98" s="3"/>
      <c r="D98" s="3"/>
      <c r="E98" s="3"/>
      <c r="F98" s="3"/>
      <c r="G98" s="3"/>
    </row>
    <row r="99" spans="2:7" x14ac:dyDescent="0.2">
      <c r="B99" s="3"/>
      <c r="C99" s="3"/>
      <c r="D99" s="3"/>
      <c r="E99" s="3"/>
      <c r="F99" s="3"/>
      <c r="G99" s="3"/>
    </row>
    <row r="100" spans="2:7" x14ac:dyDescent="0.2">
      <c r="B100" s="3"/>
      <c r="C100" s="3"/>
      <c r="D100" s="3"/>
      <c r="E100" s="3"/>
      <c r="F100" s="3"/>
      <c r="G100" s="3"/>
    </row>
    <row r="101" spans="2:7" x14ac:dyDescent="0.2">
      <c r="B101" s="3"/>
      <c r="C101" s="3"/>
      <c r="D101" s="3"/>
      <c r="E101" s="3"/>
      <c r="F101" s="3"/>
      <c r="G101" s="3"/>
    </row>
    <row r="102" spans="2:7" x14ac:dyDescent="0.2">
      <c r="B102" s="3"/>
      <c r="C102" s="3"/>
      <c r="D102" s="3"/>
      <c r="E102" s="3"/>
      <c r="F102" s="3"/>
      <c r="G102" s="3"/>
    </row>
    <row r="103" spans="2:7" x14ac:dyDescent="0.2">
      <c r="B103" s="3"/>
      <c r="C103" s="3"/>
      <c r="D103" s="3"/>
      <c r="E103" s="3"/>
      <c r="F103" s="3"/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/>
      <c r="C109" s="3"/>
      <c r="D109" s="3"/>
      <c r="E109" s="3"/>
      <c r="F109" s="3"/>
      <c r="G109" s="3"/>
    </row>
    <row r="110" spans="2:7" x14ac:dyDescent="0.2">
      <c r="B110" s="3"/>
      <c r="C110" s="3"/>
      <c r="D110" s="3"/>
      <c r="E110" s="3"/>
      <c r="F110" s="3"/>
      <c r="G110" s="3"/>
    </row>
    <row r="111" spans="2:7" x14ac:dyDescent="0.2">
      <c r="B111" s="3"/>
      <c r="C111" s="3"/>
      <c r="D111" s="3"/>
      <c r="E111" s="3"/>
      <c r="F111" s="3"/>
      <c r="G111" s="3"/>
    </row>
    <row r="112" spans="2:7" x14ac:dyDescent="0.2">
      <c r="B112" s="3"/>
      <c r="C112" s="3"/>
      <c r="D112" s="3"/>
      <c r="E112" s="3"/>
      <c r="F112" s="3"/>
      <c r="G112" s="3"/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3"/>
      <c r="F114" s="3"/>
      <c r="G114" s="3"/>
    </row>
    <row r="115" spans="2:7" x14ac:dyDescent="0.2">
      <c r="B115" s="3"/>
      <c r="C115" s="3"/>
      <c r="D115" s="3"/>
      <c r="E115" s="3"/>
      <c r="F115" s="3"/>
      <c r="G115" s="3"/>
    </row>
    <row r="116" spans="2:7" x14ac:dyDescent="0.2">
      <c r="B116" s="3"/>
      <c r="C116" s="3"/>
      <c r="D116" s="3"/>
      <c r="E116" s="3"/>
      <c r="F116" s="3"/>
      <c r="G116" s="3"/>
    </row>
    <row r="117" spans="2:7" x14ac:dyDescent="0.2">
      <c r="B117" s="3"/>
      <c r="C117" s="3"/>
      <c r="D117" s="3"/>
      <c r="E117" s="3"/>
      <c r="F117" s="3"/>
      <c r="G117" s="3"/>
    </row>
    <row r="118" spans="2:7" x14ac:dyDescent="0.2">
      <c r="B118" s="3"/>
      <c r="C118" s="3"/>
      <c r="D118" s="3"/>
      <c r="E118" s="3"/>
      <c r="F118" s="3"/>
      <c r="G118" s="3"/>
    </row>
    <row r="119" spans="2:7" x14ac:dyDescent="0.2">
      <c r="B119" s="3"/>
      <c r="C119" s="3"/>
      <c r="D119" s="3"/>
      <c r="E119" s="3"/>
      <c r="F119" s="3"/>
      <c r="G119" s="3"/>
    </row>
  </sheetData>
  <mergeCells count="14">
    <mergeCell ref="F15:G15"/>
    <mergeCell ref="A15:B15"/>
    <mergeCell ref="A21:B21"/>
    <mergeCell ref="A22:B22"/>
    <mergeCell ref="A23:B23"/>
    <mergeCell ref="F23:G23"/>
    <mergeCell ref="F22:G22"/>
    <mergeCell ref="F21:G21"/>
    <mergeCell ref="B1:I1"/>
    <mergeCell ref="B2:H2"/>
    <mergeCell ref="B3:I3"/>
    <mergeCell ref="B4:I4"/>
    <mergeCell ref="F6:J6"/>
    <mergeCell ref="A6:E6"/>
  </mergeCells>
  <phoneticPr fontId="0" type="noConversion"/>
  <pageMargins left="0" right="0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79"/>
  <sheetViews>
    <sheetView tabSelected="1" zoomScaleNormal="100" workbookViewId="0">
      <selection activeCell="M84" sqref="M84"/>
    </sheetView>
  </sheetViews>
  <sheetFormatPr defaultRowHeight="12.75" x14ac:dyDescent="0.2"/>
  <cols>
    <col min="1" max="1" width="5.28515625" customWidth="1"/>
    <col min="2" max="2" width="11.7109375" customWidth="1"/>
    <col min="3" max="3" width="54.42578125" customWidth="1"/>
    <col min="4" max="4" width="5.28515625" customWidth="1"/>
    <col min="5" max="5" width="6.85546875" customWidth="1"/>
    <col min="6" max="6" width="15" bestFit="1" customWidth="1"/>
    <col min="7" max="7" width="11.7109375" customWidth="1"/>
    <col min="8" max="8" width="13.85546875" bestFit="1" customWidth="1"/>
    <col min="9" max="9" width="11.5703125" customWidth="1"/>
    <col min="10" max="10" width="12.42578125" bestFit="1" customWidth="1"/>
    <col min="11" max="11" width="13.85546875" bestFit="1" customWidth="1"/>
    <col min="12" max="12" width="12.42578125" bestFit="1" customWidth="1"/>
    <col min="13" max="16" width="10.7109375" customWidth="1"/>
    <col min="17" max="17" width="15" bestFit="1" customWidth="1"/>
    <col min="18" max="18" width="12.7109375" customWidth="1"/>
    <col min="19" max="19" width="11.7109375" style="353" bestFit="1" customWidth="1"/>
  </cols>
  <sheetData>
    <row r="1" spans="1:34" ht="15" customHeight="1" x14ac:dyDescent="0.2">
      <c r="A1" s="814" t="s">
        <v>605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</row>
    <row r="2" spans="1:34" ht="19.5" customHeight="1" x14ac:dyDescent="0.2">
      <c r="A2" s="825" t="s">
        <v>301</v>
      </c>
      <c r="B2" s="825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</row>
    <row r="3" spans="1:34" ht="40.5" customHeight="1" thickBot="1" x14ac:dyDescent="0.25">
      <c r="A3" s="815" t="s">
        <v>327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</row>
    <row r="4" spans="1:34" ht="19.5" customHeight="1" x14ac:dyDescent="0.2">
      <c r="A4" s="819" t="s">
        <v>326</v>
      </c>
      <c r="B4" s="819" t="s">
        <v>566</v>
      </c>
      <c r="C4" s="821" t="s">
        <v>567</v>
      </c>
      <c r="D4" s="823" t="s">
        <v>328</v>
      </c>
      <c r="E4" s="830" t="s">
        <v>180</v>
      </c>
      <c r="F4" s="832" t="s">
        <v>162</v>
      </c>
      <c r="G4" s="833"/>
      <c r="H4" s="833"/>
      <c r="I4" s="833"/>
      <c r="J4" s="834"/>
      <c r="K4" s="844" t="s">
        <v>4</v>
      </c>
      <c r="L4" s="845"/>
      <c r="M4" s="846"/>
      <c r="N4" s="837"/>
      <c r="O4" s="838"/>
      <c r="P4" s="838"/>
      <c r="Q4" s="839"/>
      <c r="R4" s="353" t="s">
        <v>704</v>
      </c>
    </row>
    <row r="5" spans="1:34" ht="29.25" customHeight="1" thickBot="1" x14ac:dyDescent="0.25">
      <c r="A5" s="820"/>
      <c r="B5" s="820"/>
      <c r="C5" s="822"/>
      <c r="D5" s="824"/>
      <c r="E5" s="831"/>
      <c r="F5" s="345" t="s">
        <v>318</v>
      </c>
      <c r="G5" s="343" t="s">
        <v>161</v>
      </c>
      <c r="H5" s="343" t="s">
        <v>322</v>
      </c>
      <c r="I5" s="343" t="s">
        <v>319</v>
      </c>
      <c r="J5" s="344" t="s">
        <v>317</v>
      </c>
      <c r="K5" s="345" t="s">
        <v>569</v>
      </c>
      <c r="L5" s="343" t="s">
        <v>321</v>
      </c>
      <c r="M5" s="344" t="s">
        <v>163</v>
      </c>
      <c r="N5" s="345" t="s">
        <v>568</v>
      </c>
      <c r="O5" s="343" t="s">
        <v>164</v>
      </c>
      <c r="P5" s="343" t="s">
        <v>165</v>
      </c>
      <c r="Q5" s="344" t="s">
        <v>320</v>
      </c>
    </row>
    <row r="6" spans="1:34" ht="24.95" customHeight="1" thickBot="1" x14ac:dyDescent="0.25">
      <c r="A6" s="827" t="s">
        <v>11</v>
      </c>
      <c r="B6" s="828"/>
      <c r="C6" s="829"/>
      <c r="D6" s="326"/>
      <c r="E6" s="355"/>
      <c r="F6" s="695"/>
      <c r="G6" s="696"/>
      <c r="H6" s="697"/>
      <c r="I6" s="697"/>
      <c r="J6" s="698"/>
      <c r="K6" s="699"/>
      <c r="L6" s="697"/>
      <c r="M6" s="698"/>
      <c r="N6" s="699"/>
      <c r="O6" s="697"/>
      <c r="P6" s="697"/>
      <c r="Q6" s="698"/>
    </row>
    <row r="7" spans="1:34" ht="24.95" customHeight="1" x14ac:dyDescent="0.2">
      <c r="A7" s="319" t="s">
        <v>18</v>
      </c>
      <c r="B7" s="333" t="s">
        <v>536</v>
      </c>
      <c r="C7" s="320" t="s">
        <v>255</v>
      </c>
      <c r="D7" s="327">
        <v>2</v>
      </c>
      <c r="E7" s="356"/>
      <c r="F7" s="700"/>
      <c r="G7" s="701"/>
      <c r="H7" s="702"/>
      <c r="I7" s="702">
        <v>6009100</v>
      </c>
      <c r="J7" s="703"/>
      <c r="K7" s="704">
        <v>14763800</v>
      </c>
      <c r="L7" s="702"/>
      <c r="M7" s="703">
        <v>2591000</v>
      </c>
      <c r="N7" s="704"/>
      <c r="O7" s="702"/>
      <c r="P7" s="702"/>
      <c r="Q7" s="703"/>
      <c r="R7" s="686">
        <f>SUM(F7:Q7)</f>
        <v>23363900</v>
      </c>
    </row>
    <row r="8" spans="1:34" ht="24.95" customHeight="1" x14ac:dyDescent="0.25">
      <c r="A8" s="321" t="s">
        <v>40</v>
      </c>
      <c r="B8" s="334" t="s">
        <v>537</v>
      </c>
      <c r="C8" s="322" t="s">
        <v>38</v>
      </c>
      <c r="D8" s="327"/>
      <c r="E8" s="356"/>
      <c r="F8" s="700"/>
      <c r="G8" s="701"/>
      <c r="H8" s="702"/>
      <c r="I8" s="702">
        <v>1074000</v>
      </c>
      <c r="J8" s="703"/>
      <c r="K8" s="704"/>
      <c r="L8" s="702"/>
      <c r="M8" s="703"/>
      <c r="N8" s="704"/>
      <c r="O8" s="702"/>
      <c r="P8" s="702"/>
      <c r="Q8" s="703"/>
      <c r="R8" s="686">
        <f t="shared" ref="R8:R35" si="0">SUM(F8:Q8)</f>
        <v>1074000</v>
      </c>
      <c r="S8" s="859"/>
      <c r="T8" s="860"/>
      <c r="U8" s="860"/>
      <c r="V8" s="860"/>
      <c r="W8" s="861"/>
      <c r="X8" s="861"/>
      <c r="Y8" s="861"/>
      <c r="Z8" s="861"/>
      <c r="AA8" s="861"/>
      <c r="AB8" s="857"/>
      <c r="AC8" s="857"/>
      <c r="AD8" s="857"/>
      <c r="AE8" s="858"/>
      <c r="AF8" s="858"/>
      <c r="AG8" s="858"/>
      <c r="AH8" s="858"/>
    </row>
    <row r="9" spans="1:34" ht="24.95" customHeight="1" x14ac:dyDescent="0.25">
      <c r="A9" s="319" t="s">
        <v>41</v>
      </c>
      <c r="B9" s="334" t="s">
        <v>546</v>
      </c>
      <c r="C9" s="322" t="s">
        <v>547</v>
      </c>
      <c r="D9" s="327"/>
      <c r="E9" s="356"/>
      <c r="F9" s="700"/>
      <c r="G9" s="701"/>
      <c r="H9" s="702"/>
      <c r="I9" s="702"/>
      <c r="J9" s="703"/>
      <c r="K9" s="704"/>
      <c r="L9" s="702"/>
      <c r="M9" s="703"/>
      <c r="N9" s="704"/>
      <c r="O9" s="702"/>
      <c r="P9" s="702"/>
      <c r="Q9" s="703"/>
      <c r="R9" s="686">
        <f t="shared" si="0"/>
        <v>0</v>
      </c>
      <c r="S9" s="859"/>
      <c r="T9" s="860"/>
      <c r="U9" s="860"/>
      <c r="V9" s="860"/>
      <c r="W9" s="286"/>
      <c r="X9" s="286"/>
      <c r="Y9" s="286"/>
      <c r="Z9" s="286"/>
      <c r="AA9" s="286"/>
      <c r="AB9" s="284"/>
      <c r="AC9" s="284"/>
      <c r="AD9" s="284"/>
      <c r="AE9" s="285"/>
      <c r="AF9" s="285"/>
      <c r="AG9" s="285"/>
      <c r="AH9" s="285"/>
    </row>
    <row r="10" spans="1:34" ht="24.95" customHeight="1" x14ac:dyDescent="0.25">
      <c r="A10" s="321" t="s">
        <v>42</v>
      </c>
      <c r="B10" s="334" t="s">
        <v>548</v>
      </c>
      <c r="C10" s="322" t="s">
        <v>549</v>
      </c>
      <c r="D10" s="327"/>
      <c r="E10" s="356"/>
      <c r="F10" s="700"/>
      <c r="G10" s="701"/>
      <c r="H10" s="702"/>
      <c r="I10" s="702"/>
      <c r="J10" s="703"/>
      <c r="K10" s="704"/>
      <c r="L10" s="702"/>
      <c r="M10" s="703"/>
      <c r="N10" s="704"/>
      <c r="O10" s="702"/>
      <c r="P10" s="702"/>
      <c r="Q10" s="703"/>
      <c r="R10" s="686">
        <f t="shared" si="0"/>
        <v>0</v>
      </c>
      <c r="S10" s="859"/>
      <c r="T10" s="860"/>
      <c r="U10" s="860"/>
      <c r="V10" s="860"/>
      <c r="W10" s="286"/>
      <c r="X10" s="286"/>
      <c r="Y10" s="286"/>
      <c r="Z10" s="286"/>
      <c r="AA10" s="286"/>
      <c r="AB10" s="284"/>
      <c r="AC10" s="284"/>
      <c r="AD10" s="284"/>
      <c r="AE10" s="285"/>
      <c r="AF10" s="285"/>
      <c r="AG10" s="285"/>
      <c r="AH10" s="285"/>
    </row>
    <row r="11" spans="1:34" ht="24.95" customHeight="1" x14ac:dyDescent="0.2">
      <c r="A11" s="319" t="s">
        <v>43</v>
      </c>
      <c r="B11" s="334" t="s">
        <v>538</v>
      </c>
      <c r="C11" s="322" t="s">
        <v>257</v>
      </c>
      <c r="D11" s="328"/>
      <c r="E11" s="357"/>
      <c r="F11" s="700">
        <v>92542664</v>
      </c>
      <c r="G11" s="701">
        <f>787836+539750</f>
        <v>1327586</v>
      </c>
      <c r="H11" s="702"/>
      <c r="I11" s="702"/>
      <c r="J11" s="703">
        <v>4086684</v>
      </c>
      <c r="K11" s="704"/>
      <c r="L11" s="702">
        <v>172000</v>
      </c>
      <c r="M11" s="703"/>
      <c r="N11" s="704"/>
      <c r="O11" s="702"/>
      <c r="P11" s="702"/>
      <c r="Q11" s="703"/>
      <c r="R11" s="686">
        <f t="shared" si="0"/>
        <v>98128934</v>
      </c>
      <c r="S11" s="859"/>
      <c r="T11" s="860"/>
      <c r="U11" s="860"/>
      <c r="V11" s="860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</row>
    <row r="12" spans="1:34" ht="24.95" customHeight="1" x14ac:dyDescent="0.2">
      <c r="A12" s="321" t="s">
        <v>44</v>
      </c>
      <c r="B12" s="333" t="s">
        <v>539</v>
      </c>
      <c r="C12" s="322" t="s">
        <v>261</v>
      </c>
      <c r="D12" s="328"/>
      <c r="E12" s="357"/>
      <c r="F12" s="700"/>
      <c r="G12" s="701"/>
      <c r="H12" s="702"/>
      <c r="I12" s="702"/>
      <c r="J12" s="703"/>
      <c r="K12" s="704"/>
      <c r="L12" s="702"/>
      <c r="M12" s="703"/>
      <c r="N12" s="704"/>
      <c r="O12" s="702"/>
      <c r="P12" s="702"/>
      <c r="Q12" s="703">
        <v>118282340</v>
      </c>
      <c r="R12" s="686">
        <f t="shared" si="0"/>
        <v>118282340</v>
      </c>
    </row>
    <row r="13" spans="1:34" ht="24.95" customHeight="1" x14ac:dyDescent="0.2">
      <c r="A13" s="319" t="s">
        <v>45</v>
      </c>
      <c r="B13" s="334" t="s">
        <v>660</v>
      </c>
      <c r="C13" s="322" t="s">
        <v>659</v>
      </c>
      <c r="D13" s="329"/>
      <c r="E13" s="357"/>
      <c r="F13" s="700">
        <v>3387640</v>
      </c>
      <c r="G13" s="701"/>
      <c r="H13" s="702"/>
      <c r="I13" s="702"/>
      <c r="J13" s="703"/>
      <c r="K13" s="704"/>
      <c r="L13" s="702"/>
      <c r="M13" s="703"/>
      <c r="N13" s="704"/>
      <c r="O13" s="702"/>
      <c r="P13" s="702"/>
      <c r="Q13" s="703"/>
      <c r="R13" s="686">
        <f t="shared" si="0"/>
        <v>3387640</v>
      </c>
    </row>
    <row r="14" spans="1:34" ht="24.95" customHeight="1" x14ac:dyDescent="0.2">
      <c r="A14" s="321" t="s">
        <v>46</v>
      </c>
      <c r="B14" s="334" t="s">
        <v>550</v>
      </c>
      <c r="C14" s="322" t="s">
        <v>20</v>
      </c>
      <c r="D14" s="329"/>
      <c r="E14" s="357"/>
      <c r="F14" s="700"/>
      <c r="G14" s="701"/>
      <c r="H14" s="702"/>
      <c r="I14" s="702"/>
      <c r="J14" s="703"/>
      <c r="K14" s="704"/>
      <c r="L14" s="702"/>
      <c r="M14" s="703"/>
      <c r="N14" s="704"/>
      <c r="O14" s="702"/>
      <c r="P14" s="702"/>
      <c r="Q14" s="703"/>
      <c r="R14" s="686">
        <f t="shared" si="0"/>
        <v>0</v>
      </c>
    </row>
    <row r="15" spans="1:34" ht="24.95" customHeight="1" x14ac:dyDescent="0.2">
      <c r="A15" s="319" t="s">
        <v>47</v>
      </c>
      <c r="B15" s="334" t="s">
        <v>540</v>
      </c>
      <c r="C15" s="322" t="s">
        <v>348</v>
      </c>
      <c r="D15" s="328"/>
      <c r="E15" s="357"/>
      <c r="F15" s="700"/>
      <c r="G15" s="701"/>
      <c r="H15" s="702"/>
      <c r="I15" s="702">
        <v>6444000</v>
      </c>
      <c r="J15" s="703"/>
      <c r="K15" s="704"/>
      <c r="L15" s="702"/>
      <c r="M15" s="703"/>
      <c r="N15" s="704"/>
      <c r="O15" s="702"/>
      <c r="P15" s="702"/>
      <c r="Q15" s="703"/>
      <c r="R15" s="686">
        <f t="shared" si="0"/>
        <v>6444000</v>
      </c>
    </row>
    <row r="16" spans="1:34" ht="24.95" customHeight="1" x14ac:dyDescent="0.2">
      <c r="A16" s="319" t="s">
        <v>48</v>
      </c>
      <c r="B16" s="333" t="s">
        <v>705</v>
      </c>
      <c r="C16" s="322" t="s">
        <v>706</v>
      </c>
      <c r="D16" s="328"/>
      <c r="E16" s="357"/>
      <c r="F16" s="700"/>
      <c r="G16" s="701"/>
      <c r="H16" s="702"/>
      <c r="I16" s="702"/>
      <c r="J16" s="703"/>
      <c r="K16" s="704"/>
      <c r="L16" s="702">
        <v>16588683</v>
      </c>
      <c r="M16" s="703"/>
      <c r="N16" s="704"/>
      <c r="O16" s="702"/>
      <c r="P16" s="702"/>
      <c r="Q16" s="703"/>
      <c r="R16" s="686"/>
    </row>
    <row r="17" spans="1:18" ht="24.95" customHeight="1" x14ac:dyDescent="0.2">
      <c r="A17" s="321" t="s">
        <v>49</v>
      </c>
      <c r="B17" s="333" t="s">
        <v>551</v>
      </c>
      <c r="C17" s="322" t="s">
        <v>552</v>
      </c>
      <c r="D17" s="328"/>
      <c r="E17" s="357"/>
      <c r="F17" s="700"/>
      <c r="G17" s="701"/>
      <c r="H17" s="702"/>
      <c r="I17" s="702"/>
      <c r="J17" s="703"/>
      <c r="K17" s="704"/>
      <c r="L17" s="702"/>
      <c r="M17" s="703"/>
      <c r="N17" s="704"/>
      <c r="O17" s="702"/>
      <c r="P17" s="702"/>
      <c r="Q17" s="703"/>
      <c r="R17" s="686">
        <f t="shared" si="0"/>
        <v>0</v>
      </c>
    </row>
    <row r="18" spans="1:18" ht="24.95" customHeight="1" x14ac:dyDescent="0.2">
      <c r="A18" s="319" t="s">
        <v>50</v>
      </c>
      <c r="B18" s="333" t="s">
        <v>553</v>
      </c>
      <c r="C18" s="322" t="s">
        <v>554</v>
      </c>
      <c r="D18" s="328">
        <v>1</v>
      </c>
      <c r="E18" s="357"/>
      <c r="F18" s="700"/>
      <c r="G18" s="701"/>
      <c r="H18" s="702"/>
      <c r="I18" s="702"/>
      <c r="J18" s="703"/>
      <c r="K18" s="704"/>
      <c r="L18" s="702"/>
      <c r="M18" s="703"/>
      <c r="N18" s="704"/>
      <c r="O18" s="702"/>
      <c r="P18" s="702"/>
      <c r="Q18" s="703"/>
      <c r="R18" s="686">
        <f t="shared" si="0"/>
        <v>0</v>
      </c>
    </row>
    <row r="19" spans="1:18" ht="24.95" customHeight="1" x14ac:dyDescent="0.2">
      <c r="A19" s="321" t="s">
        <v>51</v>
      </c>
      <c r="B19" s="333" t="s">
        <v>541</v>
      </c>
      <c r="C19" s="322" t="s">
        <v>534</v>
      </c>
      <c r="D19" s="328">
        <v>1</v>
      </c>
      <c r="E19" s="357"/>
      <c r="F19" s="700">
        <v>5215600</v>
      </c>
      <c r="G19" s="701"/>
      <c r="H19" s="705"/>
      <c r="I19" s="702"/>
      <c r="J19" s="703"/>
      <c r="K19" s="704"/>
      <c r="L19" s="702"/>
      <c r="M19" s="703"/>
      <c r="N19" s="704"/>
      <c r="O19" s="702"/>
      <c r="P19" s="702"/>
      <c r="Q19" s="703"/>
      <c r="R19" s="686">
        <f t="shared" si="0"/>
        <v>5215600</v>
      </c>
    </row>
    <row r="20" spans="1:18" ht="24.95" customHeight="1" x14ac:dyDescent="0.2">
      <c r="A20" s="319" t="s">
        <v>52</v>
      </c>
      <c r="B20" s="333" t="s">
        <v>542</v>
      </c>
      <c r="C20" s="322" t="s">
        <v>555</v>
      </c>
      <c r="D20" s="328"/>
      <c r="E20" s="357"/>
      <c r="F20" s="700"/>
      <c r="G20" s="701"/>
      <c r="H20" s="705"/>
      <c r="I20" s="702"/>
      <c r="J20" s="703"/>
      <c r="K20" s="704"/>
      <c r="L20" s="702"/>
      <c r="M20" s="703"/>
      <c r="N20" s="704"/>
      <c r="O20" s="702"/>
      <c r="P20" s="702"/>
      <c r="Q20" s="703"/>
      <c r="R20" s="686">
        <f t="shared" si="0"/>
        <v>0</v>
      </c>
    </row>
    <row r="21" spans="1:18" ht="24.95" customHeight="1" x14ac:dyDescent="0.2">
      <c r="A21" s="321" t="s">
        <v>53</v>
      </c>
      <c r="B21" s="334" t="s">
        <v>542</v>
      </c>
      <c r="C21" s="322" t="s">
        <v>266</v>
      </c>
      <c r="D21" s="328">
        <v>1</v>
      </c>
      <c r="E21" s="357"/>
      <c r="F21" s="700"/>
      <c r="G21" s="701"/>
      <c r="H21" s="702"/>
      <c r="I21" s="702">
        <v>254000</v>
      </c>
      <c r="J21" s="703"/>
      <c r="K21" s="704"/>
      <c r="L21" s="702"/>
      <c r="M21" s="703"/>
      <c r="N21" s="704"/>
      <c r="O21" s="702"/>
      <c r="P21" s="702"/>
      <c r="Q21" s="703"/>
      <c r="R21" s="686">
        <f t="shared" si="0"/>
        <v>254000</v>
      </c>
    </row>
    <row r="22" spans="1:18" ht="24.95" customHeight="1" x14ac:dyDescent="0.2">
      <c r="A22" s="319" t="s">
        <v>54</v>
      </c>
      <c r="B22" s="334" t="s">
        <v>556</v>
      </c>
      <c r="C22" s="322" t="s">
        <v>267</v>
      </c>
      <c r="D22" s="328"/>
      <c r="E22" s="357"/>
      <c r="F22" s="700"/>
      <c r="G22" s="701"/>
      <c r="H22" s="702"/>
      <c r="I22" s="702"/>
      <c r="J22" s="703"/>
      <c r="K22" s="704"/>
      <c r="L22" s="702"/>
      <c r="M22" s="703"/>
      <c r="N22" s="704"/>
      <c r="O22" s="702"/>
      <c r="P22" s="702"/>
      <c r="Q22" s="703"/>
      <c r="R22" s="686">
        <f t="shared" si="0"/>
        <v>0</v>
      </c>
    </row>
    <row r="23" spans="1:18" ht="24.95" customHeight="1" x14ac:dyDescent="0.2">
      <c r="A23" s="319" t="s">
        <v>55</v>
      </c>
      <c r="B23" s="334" t="s">
        <v>543</v>
      </c>
      <c r="C23" s="322" t="s">
        <v>352</v>
      </c>
      <c r="D23" s="328">
        <v>1</v>
      </c>
      <c r="E23" s="357"/>
      <c r="F23" s="700"/>
      <c r="G23" s="701"/>
      <c r="H23" s="702"/>
      <c r="I23" s="702">
        <v>6350000</v>
      </c>
      <c r="J23" s="703"/>
      <c r="K23" s="704"/>
      <c r="L23" s="702"/>
      <c r="M23" s="703"/>
      <c r="N23" s="704"/>
      <c r="O23" s="702"/>
      <c r="P23" s="702"/>
      <c r="Q23" s="703"/>
      <c r="R23" s="686">
        <f t="shared" si="0"/>
        <v>6350000</v>
      </c>
    </row>
    <row r="24" spans="1:18" ht="24.95" customHeight="1" x14ac:dyDescent="0.2">
      <c r="A24" s="321" t="s">
        <v>56</v>
      </c>
      <c r="B24" s="333" t="s">
        <v>557</v>
      </c>
      <c r="C24" s="322" t="s">
        <v>558</v>
      </c>
      <c r="D24" s="328"/>
      <c r="E24" s="357"/>
      <c r="F24" s="700"/>
      <c r="G24" s="701"/>
      <c r="H24" s="702"/>
      <c r="I24" s="702"/>
      <c r="J24" s="703"/>
      <c r="K24" s="704"/>
      <c r="L24" s="702"/>
      <c r="M24" s="703"/>
      <c r="N24" s="704"/>
      <c r="O24" s="702"/>
      <c r="P24" s="702"/>
      <c r="Q24" s="703"/>
      <c r="R24" s="686">
        <f t="shared" si="0"/>
        <v>0</v>
      </c>
    </row>
    <row r="25" spans="1:18" ht="24.95" customHeight="1" x14ac:dyDescent="0.2">
      <c r="A25" s="319" t="s">
        <v>57</v>
      </c>
      <c r="B25" s="333" t="s">
        <v>560</v>
      </c>
      <c r="C25" s="322" t="s">
        <v>561</v>
      </c>
      <c r="D25" s="328"/>
      <c r="E25" s="357"/>
      <c r="F25" s="700"/>
      <c r="G25" s="701"/>
      <c r="H25" s="702"/>
      <c r="I25" s="702"/>
      <c r="J25" s="703"/>
      <c r="K25" s="704"/>
      <c r="L25" s="702"/>
      <c r="M25" s="703"/>
      <c r="N25" s="704"/>
      <c r="O25" s="702"/>
      <c r="P25" s="702"/>
      <c r="Q25" s="703"/>
      <c r="R25" s="686">
        <f t="shared" si="0"/>
        <v>0</v>
      </c>
    </row>
    <row r="26" spans="1:18" ht="24.95" customHeight="1" x14ac:dyDescent="0.2">
      <c r="A26" s="321" t="s">
        <v>58</v>
      </c>
      <c r="B26" s="333" t="s">
        <v>545</v>
      </c>
      <c r="C26" s="322" t="s">
        <v>269</v>
      </c>
      <c r="D26" s="328"/>
      <c r="E26" s="357"/>
      <c r="F26" s="700">
        <v>218420</v>
      </c>
      <c r="G26" s="701"/>
      <c r="H26" s="702"/>
      <c r="I26" s="702"/>
      <c r="J26" s="703"/>
      <c r="K26" s="704"/>
      <c r="L26" s="702"/>
      <c r="M26" s="703"/>
      <c r="N26" s="704"/>
      <c r="O26" s="702"/>
      <c r="P26" s="702"/>
      <c r="Q26" s="703"/>
      <c r="R26" s="686">
        <f t="shared" si="0"/>
        <v>218420</v>
      </c>
    </row>
    <row r="27" spans="1:18" ht="24.95" customHeight="1" x14ac:dyDescent="0.2">
      <c r="A27" s="319" t="s">
        <v>59</v>
      </c>
      <c r="B27" s="333" t="s">
        <v>559</v>
      </c>
      <c r="C27" s="322" t="s">
        <v>35</v>
      </c>
      <c r="D27" s="328"/>
      <c r="E27" s="357"/>
      <c r="F27" s="700"/>
      <c r="G27" s="701"/>
      <c r="H27" s="702"/>
      <c r="I27" s="702"/>
      <c r="J27" s="703"/>
      <c r="K27" s="704"/>
      <c r="L27" s="702"/>
      <c r="M27" s="703"/>
      <c r="N27" s="704"/>
      <c r="O27" s="702"/>
      <c r="P27" s="702"/>
      <c r="Q27" s="703"/>
      <c r="R27" s="686">
        <f t="shared" si="0"/>
        <v>0</v>
      </c>
    </row>
    <row r="28" spans="1:18" ht="24.95" customHeight="1" x14ac:dyDescent="0.2">
      <c r="A28" s="321" t="s">
        <v>60</v>
      </c>
      <c r="B28" s="336" t="s">
        <v>562</v>
      </c>
      <c r="C28" s="322" t="s">
        <v>270</v>
      </c>
      <c r="D28" s="328"/>
      <c r="E28" s="357"/>
      <c r="F28" s="700"/>
      <c r="G28" s="701"/>
      <c r="H28" s="702"/>
      <c r="I28" s="702"/>
      <c r="J28" s="703"/>
      <c r="K28" s="704"/>
      <c r="L28" s="702"/>
      <c r="M28" s="703"/>
      <c r="N28" s="704"/>
      <c r="O28" s="702"/>
      <c r="P28" s="702"/>
      <c r="Q28" s="703"/>
      <c r="R28" s="686">
        <f t="shared" si="0"/>
        <v>0</v>
      </c>
    </row>
    <row r="29" spans="1:18" ht="24.95" customHeight="1" thickBot="1" x14ac:dyDescent="0.25">
      <c r="A29" s="319" t="s">
        <v>61</v>
      </c>
      <c r="B29" s="335" t="s">
        <v>544</v>
      </c>
      <c r="C29" s="322" t="s">
        <v>535</v>
      </c>
      <c r="D29" s="328"/>
      <c r="E29" s="357"/>
      <c r="F29" s="700"/>
      <c r="G29" s="701"/>
      <c r="H29" s="702">
        <v>57134000</v>
      </c>
      <c r="I29" s="702"/>
      <c r="J29" s="703"/>
      <c r="K29" s="704"/>
      <c r="L29" s="702"/>
      <c r="M29" s="703"/>
      <c r="N29" s="704"/>
      <c r="O29" s="702"/>
      <c r="P29" s="702"/>
      <c r="Q29" s="703"/>
      <c r="R29" s="686">
        <f t="shared" si="0"/>
        <v>57134000</v>
      </c>
    </row>
    <row r="30" spans="1:18" ht="24.95" customHeight="1" thickBot="1" x14ac:dyDescent="0.25">
      <c r="A30" s="852" t="s">
        <v>177</v>
      </c>
      <c r="B30" s="828"/>
      <c r="C30" s="853"/>
      <c r="D30" s="330"/>
      <c r="E30" s="356"/>
      <c r="F30" s="706"/>
      <c r="G30" s="707"/>
      <c r="H30" s="708"/>
      <c r="I30" s="708"/>
      <c r="J30" s="709"/>
      <c r="K30" s="706"/>
      <c r="L30" s="708"/>
      <c r="M30" s="709"/>
      <c r="N30" s="706"/>
      <c r="O30" s="708"/>
      <c r="P30" s="708"/>
      <c r="Q30" s="709"/>
      <c r="R30" s="686">
        <f t="shared" si="0"/>
        <v>0</v>
      </c>
    </row>
    <row r="31" spans="1:18" ht="24.95" customHeight="1" x14ac:dyDescent="0.2">
      <c r="A31" s="337" t="s">
        <v>62</v>
      </c>
      <c r="B31" s="338" t="s">
        <v>539</v>
      </c>
      <c r="C31" s="339" t="s">
        <v>261</v>
      </c>
      <c r="D31" s="330"/>
      <c r="E31" s="356"/>
      <c r="F31" s="706">
        <f>'Óvoda bev 2019'!G9</f>
        <v>64249450</v>
      </c>
      <c r="G31" s="707"/>
      <c r="H31" s="708"/>
      <c r="I31" s="708"/>
      <c r="J31" s="709"/>
      <c r="K31" s="706"/>
      <c r="L31" s="708"/>
      <c r="M31" s="709"/>
      <c r="N31" s="706"/>
      <c r="O31" s="708"/>
      <c r="P31" s="708"/>
      <c r="Q31" s="709">
        <f>'Óvoda bev 2019'!G8</f>
        <v>249</v>
      </c>
      <c r="R31" s="686">
        <f t="shared" si="0"/>
        <v>64249699</v>
      </c>
    </row>
    <row r="32" spans="1:18" ht="24.95" customHeight="1" x14ac:dyDescent="0.2">
      <c r="A32" s="109" t="s">
        <v>63</v>
      </c>
      <c r="B32" s="333" t="s">
        <v>563</v>
      </c>
      <c r="C32" s="323" t="s">
        <v>347</v>
      </c>
      <c r="D32" s="330">
        <v>6</v>
      </c>
      <c r="E32" s="356"/>
      <c r="F32" s="706"/>
      <c r="G32" s="707"/>
      <c r="H32" s="708"/>
      <c r="I32" s="708"/>
      <c r="J32" s="709"/>
      <c r="K32" s="706"/>
      <c r="L32" s="708"/>
      <c r="M32" s="709"/>
      <c r="N32" s="706"/>
      <c r="O32" s="708"/>
      <c r="P32" s="708"/>
      <c r="Q32" s="709"/>
      <c r="R32" s="686">
        <f t="shared" si="0"/>
        <v>0</v>
      </c>
    </row>
    <row r="33" spans="1:20" ht="24.95" customHeight="1" x14ac:dyDescent="0.2">
      <c r="A33" s="317" t="s">
        <v>64</v>
      </c>
      <c r="B33" s="335" t="s">
        <v>564</v>
      </c>
      <c r="C33" s="324" t="s">
        <v>351</v>
      </c>
      <c r="D33" s="330">
        <v>7</v>
      </c>
      <c r="E33" s="356"/>
      <c r="F33" s="706"/>
      <c r="G33" s="707"/>
      <c r="H33" s="708"/>
      <c r="I33" s="708"/>
      <c r="J33" s="709"/>
      <c r="K33" s="706"/>
      <c r="L33" s="708"/>
      <c r="M33" s="709"/>
      <c r="N33" s="706"/>
      <c r="O33" s="708"/>
      <c r="P33" s="708"/>
      <c r="Q33" s="709"/>
      <c r="R33" s="686">
        <f t="shared" si="0"/>
        <v>0</v>
      </c>
    </row>
    <row r="34" spans="1:20" ht="24.95" customHeight="1" x14ac:dyDescent="0.2">
      <c r="A34" s="109" t="s">
        <v>65</v>
      </c>
      <c r="B34" s="334" t="s">
        <v>565</v>
      </c>
      <c r="C34" s="322" t="s">
        <v>259</v>
      </c>
      <c r="D34" s="331"/>
      <c r="E34" s="358"/>
      <c r="F34" s="710"/>
      <c r="G34" s="711"/>
      <c r="H34" s="712"/>
      <c r="I34" s="712">
        <f>'Óvoda bev 2019'!G16</f>
        <v>6301</v>
      </c>
      <c r="J34" s="713"/>
      <c r="K34" s="710"/>
      <c r="L34" s="712"/>
      <c r="M34" s="713"/>
      <c r="N34" s="710"/>
      <c r="O34" s="712"/>
      <c r="P34" s="712"/>
      <c r="Q34" s="713"/>
      <c r="R34" s="686">
        <f t="shared" si="0"/>
        <v>6301</v>
      </c>
    </row>
    <row r="35" spans="1:20" ht="24.95" customHeight="1" thickBot="1" x14ac:dyDescent="0.25">
      <c r="A35" s="317" t="s">
        <v>66</v>
      </c>
      <c r="B35" s="335" t="s">
        <v>543</v>
      </c>
      <c r="C35" s="325" t="s">
        <v>352</v>
      </c>
      <c r="D35" s="331">
        <v>1</v>
      </c>
      <c r="E35" s="358"/>
      <c r="F35" s="710"/>
      <c r="G35" s="711"/>
      <c r="H35" s="712"/>
      <c r="I35" s="712"/>
      <c r="J35" s="713"/>
      <c r="K35" s="710"/>
      <c r="L35" s="712"/>
      <c r="M35" s="713"/>
      <c r="N35" s="710"/>
      <c r="O35" s="712"/>
      <c r="P35" s="712"/>
      <c r="Q35" s="713"/>
      <c r="R35" s="686">
        <f t="shared" si="0"/>
        <v>0</v>
      </c>
    </row>
    <row r="36" spans="1:20" ht="24.95" customHeight="1" thickBot="1" x14ac:dyDescent="0.25">
      <c r="A36" s="816" t="s">
        <v>86</v>
      </c>
      <c r="B36" s="817"/>
      <c r="C36" s="818"/>
      <c r="D36" s="352">
        <f>SUM(D7:D35)</f>
        <v>20</v>
      </c>
      <c r="E36" s="714">
        <f>SUM(E30:E34)</f>
        <v>0</v>
      </c>
      <c r="F36" s="714">
        <f>SUM(F6:F35)</f>
        <v>165613774</v>
      </c>
      <c r="G36" s="714">
        <f t="shared" ref="G36:Q36" si="1">SUM(G6:G35)</f>
        <v>1327586</v>
      </c>
      <c r="H36" s="714">
        <f t="shared" si="1"/>
        <v>57134000</v>
      </c>
      <c r="I36" s="714">
        <f t="shared" si="1"/>
        <v>20137401</v>
      </c>
      <c r="J36" s="714">
        <f t="shared" si="1"/>
        <v>4086684</v>
      </c>
      <c r="K36" s="714">
        <f t="shared" si="1"/>
        <v>14763800</v>
      </c>
      <c r="L36" s="714">
        <f t="shared" si="1"/>
        <v>16760683</v>
      </c>
      <c r="M36" s="714">
        <f t="shared" si="1"/>
        <v>2591000</v>
      </c>
      <c r="N36" s="714">
        <f t="shared" si="1"/>
        <v>0</v>
      </c>
      <c r="O36" s="714">
        <f t="shared" si="1"/>
        <v>0</v>
      </c>
      <c r="P36" s="714">
        <f t="shared" si="1"/>
        <v>0</v>
      </c>
      <c r="Q36" s="715">
        <f t="shared" si="1"/>
        <v>118282589</v>
      </c>
    </row>
    <row r="37" spans="1:20" ht="24.95" customHeight="1" thickBot="1" x14ac:dyDescent="0.25">
      <c r="A37" s="854" t="s">
        <v>166</v>
      </c>
      <c r="B37" s="855"/>
      <c r="C37" s="856"/>
      <c r="D37" s="340"/>
      <c r="E37" s="840">
        <f>SUM(E36:Q36)</f>
        <v>400697517</v>
      </c>
      <c r="F37" s="840"/>
      <c r="G37" s="840"/>
      <c r="H37" s="840"/>
      <c r="I37" s="840"/>
      <c r="J37" s="840"/>
      <c r="K37" s="840"/>
      <c r="L37" s="840"/>
      <c r="M37" s="840"/>
      <c r="N37" s="840"/>
      <c r="O37" s="840"/>
      <c r="P37" s="840"/>
      <c r="Q37" s="841"/>
    </row>
    <row r="38" spans="1:20" ht="24.95" customHeight="1" thickBot="1" x14ac:dyDescent="0.25">
      <c r="A38" s="847" t="s">
        <v>178</v>
      </c>
      <c r="B38" s="848"/>
      <c r="C38" s="849"/>
      <c r="D38" s="341"/>
      <c r="E38" s="842">
        <f>-'Önk kiadások 2019'!G75</f>
        <v>-64249450</v>
      </c>
      <c r="F38" s="842"/>
      <c r="G38" s="842"/>
      <c r="H38" s="842"/>
      <c r="I38" s="842"/>
      <c r="J38" s="842"/>
      <c r="K38" s="842"/>
      <c r="L38" s="842"/>
      <c r="M38" s="842"/>
      <c r="N38" s="842"/>
      <c r="O38" s="842"/>
      <c r="P38" s="842"/>
      <c r="Q38" s="843"/>
    </row>
    <row r="39" spans="1:20" ht="24.95" customHeight="1" thickBot="1" x14ac:dyDescent="0.25">
      <c r="A39" s="850" t="s">
        <v>179</v>
      </c>
      <c r="B39" s="851"/>
      <c r="C39" s="851"/>
      <c r="D39" s="342"/>
      <c r="E39" s="840">
        <f>SUM(E37:Q38)</f>
        <v>336448067</v>
      </c>
      <c r="F39" s="840"/>
      <c r="G39" s="840"/>
      <c r="H39" s="840"/>
      <c r="I39" s="840"/>
      <c r="J39" s="840"/>
      <c r="K39" s="840"/>
      <c r="L39" s="840"/>
      <c r="M39" s="840"/>
      <c r="N39" s="840"/>
      <c r="O39" s="840"/>
      <c r="P39" s="840"/>
      <c r="Q39" s="841"/>
      <c r="S39" s="353" t="s">
        <v>570</v>
      </c>
      <c r="T39" s="354">
        <f>E39-'2. sz.melléklet'!C23</f>
        <v>0</v>
      </c>
    </row>
    <row r="40" spans="1:20" ht="13.5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20" ht="13.5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20" ht="13.5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20" ht="13.5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20" ht="33.75" customHeight="1" thickBot="1" x14ac:dyDescent="0.3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20" ht="18.75" customHeight="1" x14ac:dyDescent="0.2">
      <c r="A45" s="862" t="s">
        <v>326</v>
      </c>
      <c r="B45" s="862" t="s">
        <v>566</v>
      </c>
      <c r="C45" s="874" t="s">
        <v>567</v>
      </c>
      <c r="D45" s="835" t="s">
        <v>328</v>
      </c>
      <c r="E45" s="835" t="s">
        <v>180</v>
      </c>
      <c r="F45" s="871" t="s">
        <v>173</v>
      </c>
      <c r="G45" s="872"/>
      <c r="H45" s="872"/>
      <c r="I45" s="872"/>
      <c r="J45" s="872"/>
      <c r="K45" s="873"/>
      <c r="L45" s="868" t="s">
        <v>172</v>
      </c>
      <c r="M45" s="869"/>
      <c r="N45" s="869"/>
      <c r="O45" s="870"/>
      <c r="P45" s="866"/>
      <c r="Q45" s="867"/>
      <c r="S45" s="353" t="s">
        <v>571</v>
      </c>
    </row>
    <row r="46" spans="1:20" ht="51" customHeight="1" thickBot="1" x14ac:dyDescent="0.25">
      <c r="A46" s="863"/>
      <c r="B46" s="863"/>
      <c r="C46" s="875"/>
      <c r="D46" s="836"/>
      <c r="E46" s="836"/>
      <c r="F46" s="348" t="s">
        <v>167</v>
      </c>
      <c r="G46" s="349" t="s">
        <v>168</v>
      </c>
      <c r="H46" s="349" t="s">
        <v>323</v>
      </c>
      <c r="I46" s="349" t="s">
        <v>324</v>
      </c>
      <c r="J46" s="349" t="s">
        <v>169</v>
      </c>
      <c r="K46" s="350" t="s">
        <v>186</v>
      </c>
      <c r="L46" s="351" t="s">
        <v>170</v>
      </c>
      <c r="M46" s="349" t="s">
        <v>171</v>
      </c>
      <c r="N46" s="349" t="s">
        <v>329</v>
      </c>
      <c r="O46" s="350" t="s">
        <v>325</v>
      </c>
      <c r="P46" s="347" t="s">
        <v>185</v>
      </c>
      <c r="Q46" s="346" t="s">
        <v>174</v>
      </c>
    </row>
    <row r="47" spans="1:20" ht="24.95" customHeight="1" thickBot="1" x14ac:dyDescent="0.25">
      <c r="A47" s="827" t="s">
        <v>11</v>
      </c>
      <c r="B47" s="828"/>
      <c r="C47" s="829"/>
      <c r="D47" s="326"/>
      <c r="E47" s="716"/>
      <c r="F47" s="717"/>
      <c r="G47" s="718"/>
      <c r="H47" s="719"/>
      <c r="I47" s="719"/>
      <c r="J47" s="719"/>
      <c r="K47" s="720"/>
      <c r="L47" s="721"/>
      <c r="M47" s="719"/>
      <c r="N47" s="719"/>
      <c r="O47" s="722"/>
      <c r="P47" s="723"/>
      <c r="Q47" s="698"/>
    </row>
    <row r="48" spans="1:20" ht="24.95" customHeight="1" x14ac:dyDescent="0.2">
      <c r="A48" s="319" t="s">
        <v>18</v>
      </c>
      <c r="B48" s="333" t="s">
        <v>536</v>
      </c>
      <c r="C48" s="320" t="s">
        <v>255</v>
      </c>
      <c r="D48" s="327">
        <v>2</v>
      </c>
      <c r="E48" s="724"/>
      <c r="F48" s="700">
        <v>16588280</v>
      </c>
      <c r="G48" s="701">
        <v>3055550</v>
      </c>
      <c r="H48" s="702">
        <v>15708975</v>
      </c>
      <c r="I48" s="702">
        <v>0</v>
      </c>
      <c r="J48" s="702"/>
      <c r="K48" s="725"/>
      <c r="L48" s="704">
        <v>1665000</v>
      </c>
      <c r="M48" s="702">
        <v>4131000</v>
      </c>
      <c r="N48" s="702"/>
      <c r="O48" s="703"/>
      <c r="P48" s="726"/>
      <c r="Q48" s="703">
        <v>117376202</v>
      </c>
      <c r="S48" s="354">
        <f>SUM(F48:R48)</f>
        <v>158525007</v>
      </c>
    </row>
    <row r="49" spans="1:19" ht="24.95" customHeight="1" x14ac:dyDescent="0.2">
      <c r="A49" s="321" t="s">
        <v>40</v>
      </c>
      <c r="B49" s="334" t="s">
        <v>537</v>
      </c>
      <c r="C49" s="322" t="s">
        <v>38</v>
      </c>
      <c r="D49" s="327"/>
      <c r="E49" s="724"/>
      <c r="F49" s="700"/>
      <c r="G49" s="701"/>
      <c r="H49" s="702">
        <v>366000</v>
      </c>
      <c r="I49" s="702"/>
      <c r="J49" s="702"/>
      <c r="K49" s="725"/>
      <c r="L49" s="704">
        <v>20000000</v>
      </c>
      <c r="M49" s="702"/>
      <c r="N49" s="702"/>
      <c r="O49" s="703"/>
      <c r="P49" s="726"/>
      <c r="Q49" s="703"/>
      <c r="S49" s="354">
        <f t="shared" ref="S49:S76" si="2">SUM(F49:R49)</f>
        <v>20366000</v>
      </c>
    </row>
    <row r="50" spans="1:19" ht="24.95" customHeight="1" x14ac:dyDescent="0.2">
      <c r="A50" s="319" t="s">
        <v>41</v>
      </c>
      <c r="B50" s="334" t="s">
        <v>546</v>
      </c>
      <c r="C50" s="322" t="s">
        <v>547</v>
      </c>
      <c r="D50" s="327"/>
      <c r="E50" s="724"/>
      <c r="F50" s="700"/>
      <c r="G50" s="701"/>
      <c r="H50" s="702"/>
      <c r="I50" s="702"/>
      <c r="J50" s="702"/>
      <c r="K50" s="725"/>
      <c r="L50" s="704"/>
      <c r="M50" s="702">
        <v>1000000</v>
      </c>
      <c r="N50" s="702"/>
      <c r="O50" s="703"/>
      <c r="P50" s="726"/>
      <c r="Q50" s="703"/>
      <c r="S50" s="354">
        <f t="shared" si="2"/>
        <v>1000000</v>
      </c>
    </row>
    <row r="51" spans="1:19" ht="24.95" customHeight="1" x14ac:dyDescent="0.2">
      <c r="A51" s="321" t="s">
        <v>42</v>
      </c>
      <c r="B51" s="334" t="s">
        <v>548</v>
      </c>
      <c r="C51" s="322" t="s">
        <v>549</v>
      </c>
      <c r="D51" s="327"/>
      <c r="E51" s="724"/>
      <c r="F51" s="700">
        <v>300000</v>
      </c>
      <c r="G51" s="701"/>
      <c r="H51" s="702">
        <v>1830000</v>
      </c>
      <c r="I51" s="702"/>
      <c r="J51" s="702"/>
      <c r="K51" s="725"/>
      <c r="L51" s="704"/>
      <c r="M51" s="702"/>
      <c r="N51" s="702"/>
      <c r="O51" s="703"/>
      <c r="P51" s="726"/>
      <c r="Q51" s="703"/>
      <c r="S51" s="354">
        <f t="shared" si="2"/>
        <v>2130000</v>
      </c>
    </row>
    <row r="52" spans="1:19" ht="24.95" customHeight="1" x14ac:dyDescent="0.2">
      <c r="A52" s="319" t="s">
        <v>43</v>
      </c>
      <c r="B52" s="334" t="s">
        <v>538</v>
      </c>
      <c r="C52" s="322" t="s">
        <v>257</v>
      </c>
      <c r="D52" s="328"/>
      <c r="E52" s="727"/>
      <c r="F52" s="700"/>
      <c r="G52" s="701"/>
      <c r="H52" s="702"/>
      <c r="I52" s="702">
        <v>3075190</v>
      </c>
      <c r="J52" s="702"/>
      <c r="K52" s="725"/>
      <c r="L52" s="704"/>
      <c r="M52" s="702"/>
      <c r="N52" s="702"/>
      <c r="O52" s="703"/>
      <c r="P52" s="726"/>
      <c r="Q52" s="703"/>
      <c r="S52" s="354">
        <f t="shared" si="2"/>
        <v>3075190</v>
      </c>
    </row>
    <row r="53" spans="1:19" ht="24.95" customHeight="1" x14ac:dyDescent="0.2">
      <c r="A53" s="321" t="s">
        <v>44</v>
      </c>
      <c r="B53" s="333" t="s">
        <v>539</v>
      </c>
      <c r="C53" s="322" t="s">
        <v>261</v>
      </c>
      <c r="D53" s="328"/>
      <c r="E53" s="727"/>
      <c r="F53" s="700"/>
      <c r="G53" s="701"/>
      <c r="H53" s="702"/>
      <c r="I53" s="702">
        <f>'Óvoda bev 2019'!G10</f>
        <v>55364633</v>
      </c>
      <c r="J53" s="702">
        <f>'Óvoda bev 2019'!G11+6444000</f>
        <v>15328817</v>
      </c>
      <c r="K53" s="725"/>
      <c r="L53" s="704"/>
      <c r="M53" s="702"/>
      <c r="N53" s="702"/>
      <c r="O53" s="703"/>
      <c r="P53" s="726"/>
      <c r="Q53" s="703"/>
      <c r="S53" s="354">
        <f t="shared" si="2"/>
        <v>70693450</v>
      </c>
    </row>
    <row r="54" spans="1:19" ht="24.95" customHeight="1" x14ac:dyDescent="0.2">
      <c r="A54" s="319" t="s">
        <v>45</v>
      </c>
      <c r="B54" s="334" t="s">
        <v>660</v>
      </c>
      <c r="C54" s="322" t="s">
        <v>659</v>
      </c>
      <c r="D54" s="329"/>
      <c r="E54" s="727"/>
      <c r="F54" s="700">
        <v>4406240</v>
      </c>
      <c r="G54" s="701">
        <v>447000</v>
      </c>
      <c r="H54" s="702">
        <v>88000</v>
      </c>
      <c r="I54" s="702"/>
      <c r="J54" s="702"/>
      <c r="K54" s="725"/>
      <c r="L54" s="704"/>
      <c r="M54" s="702"/>
      <c r="N54" s="702"/>
      <c r="O54" s="703"/>
      <c r="P54" s="726"/>
      <c r="Q54" s="703"/>
      <c r="S54" s="354">
        <f t="shared" si="2"/>
        <v>4941240</v>
      </c>
    </row>
    <row r="55" spans="1:19" ht="24.95" customHeight="1" x14ac:dyDescent="0.2">
      <c r="A55" s="321" t="s">
        <v>46</v>
      </c>
      <c r="B55" s="334" t="s">
        <v>550</v>
      </c>
      <c r="C55" s="322" t="s">
        <v>20</v>
      </c>
      <c r="D55" s="329"/>
      <c r="E55" s="727"/>
      <c r="F55" s="700"/>
      <c r="G55" s="701"/>
      <c r="H55" s="702">
        <v>2607000</v>
      </c>
      <c r="I55" s="702"/>
      <c r="J55" s="702"/>
      <c r="K55" s="725"/>
      <c r="L55" s="704">
        <v>8216900</v>
      </c>
      <c r="M55" s="702"/>
      <c r="N55" s="702"/>
      <c r="O55" s="703"/>
      <c r="P55" s="726"/>
      <c r="Q55" s="703"/>
      <c r="S55" s="354">
        <f t="shared" si="2"/>
        <v>10823900</v>
      </c>
    </row>
    <row r="56" spans="1:19" ht="24.95" customHeight="1" x14ac:dyDescent="0.2">
      <c r="A56" s="319" t="s">
        <v>47</v>
      </c>
      <c r="B56" s="334" t="s">
        <v>540</v>
      </c>
      <c r="C56" s="322" t="s">
        <v>348</v>
      </c>
      <c r="D56" s="328"/>
      <c r="E56" s="727"/>
      <c r="F56" s="700"/>
      <c r="G56" s="701"/>
      <c r="H56" s="702"/>
      <c r="I56" s="702"/>
      <c r="J56" s="702"/>
      <c r="K56" s="725"/>
      <c r="L56" s="704">
        <v>1560000</v>
      </c>
      <c r="M56" s="702"/>
      <c r="N56" s="702"/>
      <c r="O56" s="703"/>
      <c r="P56" s="726"/>
      <c r="Q56" s="703"/>
      <c r="S56" s="354">
        <f t="shared" si="2"/>
        <v>1560000</v>
      </c>
    </row>
    <row r="57" spans="1:19" ht="24.95" customHeight="1" x14ac:dyDescent="0.2">
      <c r="A57" s="321" t="s">
        <v>48</v>
      </c>
      <c r="B57" s="333" t="s">
        <v>551</v>
      </c>
      <c r="C57" s="322" t="s">
        <v>552</v>
      </c>
      <c r="D57" s="328"/>
      <c r="E57" s="727"/>
      <c r="F57" s="700"/>
      <c r="G57" s="701"/>
      <c r="H57" s="702">
        <v>3772000</v>
      </c>
      <c r="I57" s="702"/>
      <c r="J57" s="702"/>
      <c r="K57" s="725"/>
      <c r="L57" s="704"/>
      <c r="M57" s="702">
        <v>300000</v>
      </c>
      <c r="N57" s="702"/>
      <c r="O57" s="703"/>
      <c r="P57" s="726"/>
      <c r="Q57" s="703"/>
      <c r="S57" s="354">
        <f t="shared" si="2"/>
        <v>4072000</v>
      </c>
    </row>
    <row r="58" spans="1:19" ht="24.95" customHeight="1" x14ac:dyDescent="0.2">
      <c r="A58" s="319" t="s">
        <v>49</v>
      </c>
      <c r="B58" s="333" t="s">
        <v>553</v>
      </c>
      <c r="C58" s="322" t="s">
        <v>554</v>
      </c>
      <c r="D58" s="328">
        <v>1</v>
      </c>
      <c r="E58" s="727"/>
      <c r="F58" s="700">
        <v>3052000</v>
      </c>
      <c r="G58" s="701">
        <v>590000</v>
      </c>
      <c r="H58" s="702">
        <v>4080000</v>
      </c>
      <c r="I58" s="702"/>
      <c r="J58" s="702"/>
      <c r="K58" s="725"/>
      <c r="L58" s="704"/>
      <c r="M58" s="702">
        <v>2794000</v>
      </c>
      <c r="N58" s="702"/>
      <c r="O58" s="703"/>
      <c r="P58" s="726"/>
      <c r="Q58" s="703"/>
      <c r="S58" s="354">
        <f t="shared" si="2"/>
        <v>10516000</v>
      </c>
    </row>
    <row r="59" spans="1:19" ht="24.95" customHeight="1" x14ac:dyDescent="0.2">
      <c r="A59" s="321" t="s">
        <v>50</v>
      </c>
      <c r="B59" s="333" t="s">
        <v>541</v>
      </c>
      <c r="C59" s="322" t="s">
        <v>534</v>
      </c>
      <c r="D59" s="328">
        <v>1</v>
      </c>
      <c r="E59" s="727"/>
      <c r="F59" s="700">
        <v>4596000</v>
      </c>
      <c r="G59" s="701">
        <v>882530</v>
      </c>
      <c r="H59" s="705">
        <v>850000</v>
      </c>
      <c r="I59" s="702"/>
      <c r="J59" s="702"/>
      <c r="K59" s="725"/>
      <c r="L59" s="704"/>
      <c r="M59" s="702">
        <v>1308100</v>
      </c>
      <c r="N59" s="702"/>
      <c r="O59" s="703"/>
      <c r="P59" s="726"/>
      <c r="Q59" s="703"/>
      <c r="S59" s="354">
        <f t="shared" si="2"/>
        <v>7636630</v>
      </c>
    </row>
    <row r="60" spans="1:19" ht="24.95" customHeight="1" x14ac:dyDescent="0.2">
      <c r="A60" s="319" t="s">
        <v>51</v>
      </c>
      <c r="B60" s="333" t="s">
        <v>542</v>
      </c>
      <c r="C60" s="322" t="s">
        <v>555</v>
      </c>
      <c r="D60" s="328"/>
      <c r="E60" s="727"/>
      <c r="F60" s="700"/>
      <c r="G60" s="701"/>
      <c r="H60" s="705">
        <v>111000</v>
      </c>
      <c r="I60" s="702"/>
      <c r="J60" s="702"/>
      <c r="K60" s="725">
        <v>60000</v>
      </c>
      <c r="L60" s="704"/>
      <c r="M60" s="702"/>
      <c r="N60" s="702"/>
      <c r="O60" s="703"/>
      <c r="P60" s="726"/>
      <c r="Q60" s="703"/>
      <c r="S60" s="354">
        <f>SUM(F60:R60)</f>
        <v>171000</v>
      </c>
    </row>
    <row r="61" spans="1:19" ht="24.95" customHeight="1" x14ac:dyDescent="0.2">
      <c r="A61" s="321" t="s">
        <v>52</v>
      </c>
      <c r="B61" s="334" t="s">
        <v>542</v>
      </c>
      <c r="C61" s="322" t="s">
        <v>266</v>
      </c>
      <c r="D61" s="328">
        <v>1</v>
      </c>
      <c r="E61" s="727"/>
      <c r="F61" s="700">
        <v>3390900</v>
      </c>
      <c r="G61" s="701">
        <f>535000+99000</f>
        <v>634000</v>
      </c>
      <c r="H61" s="702">
        <v>3387600</v>
      </c>
      <c r="I61" s="702"/>
      <c r="J61" s="702"/>
      <c r="K61" s="725"/>
      <c r="L61" s="704"/>
      <c r="M61" s="702">
        <f>1397000+25000</f>
        <v>1422000</v>
      </c>
      <c r="N61" s="702"/>
      <c r="O61" s="703"/>
      <c r="P61" s="726"/>
      <c r="Q61" s="703"/>
      <c r="S61" s="354">
        <f t="shared" si="2"/>
        <v>8834500</v>
      </c>
    </row>
    <row r="62" spans="1:19" ht="24.95" customHeight="1" x14ac:dyDescent="0.2">
      <c r="A62" s="319" t="s">
        <v>53</v>
      </c>
      <c r="B62" s="334" t="s">
        <v>556</v>
      </c>
      <c r="C62" s="322" t="s">
        <v>267</v>
      </c>
      <c r="D62" s="328"/>
      <c r="E62" s="727"/>
      <c r="F62" s="700"/>
      <c r="G62" s="701"/>
      <c r="H62" s="702"/>
      <c r="I62" s="702"/>
      <c r="J62" s="702">
        <v>2829000</v>
      </c>
      <c r="K62" s="725"/>
      <c r="L62" s="704"/>
      <c r="M62" s="702"/>
      <c r="N62" s="702"/>
      <c r="O62" s="703"/>
      <c r="P62" s="726"/>
      <c r="Q62" s="703"/>
      <c r="S62" s="354">
        <f t="shared" si="2"/>
        <v>2829000</v>
      </c>
    </row>
    <row r="63" spans="1:19" ht="24.95" customHeight="1" x14ac:dyDescent="0.2">
      <c r="A63" s="321" t="s">
        <v>54</v>
      </c>
      <c r="B63" s="334" t="s">
        <v>543</v>
      </c>
      <c r="C63" s="322" t="s">
        <v>352</v>
      </c>
      <c r="D63" s="328">
        <v>1</v>
      </c>
      <c r="E63" s="727"/>
      <c r="F63" s="700">
        <v>1971000</v>
      </c>
      <c r="G63" s="701">
        <v>421000</v>
      </c>
      <c r="H63" s="702">
        <v>19109000</v>
      </c>
      <c r="I63" s="702"/>
      <c r="J63" s="702"/>
      <c r="K63" s="725"/>
      <c r="L63" s="704"/>
      <c r="M63" s="702">
        <v>127000</v>
      </c>
      <c r="N63" s="702"/>
      <c r="O63" s="703"/>
      <c r="P63" s="726"/>
      <c r="Q63" s="703"/>
      <c r="S63" s="354">
        <f t="shared" si="2"/>
        <v>21628000</v>
      </c>
    </row>
    <row r="64" spans="1:19" ht="24.95" customHeight="1" x14ac:dyDescent="0.2">
      <c r="A64" s="319" t="s">
        <v>55</v>
      </c>
      <c r="B64" s="333" t="s">
        <v>557</v>
      </c>
      <c r="C64" s="322" t="s">
        <v>558</v>
      </c>
      <c r="D64" s="328"/>
      <c r="E64" s="727"/>
      <c r="F64" s="700"/>
      <c r="G64" s="701"/>
      <c r="H64" s="702">
        <v>150600</v>
      </c>
      <c r="I64" s="702"/>
      <c r="J64" s="702"/>
      <c r="K64" s="725"/>
      <c r="L64" s="704"/>
      <c r="M64" s="702"/>
      <c r="N64" s="702"/>
      <c r="O64" s="703"/>
      <c r="P64" s="726"/>
      <c r="Q64" s="703"/>
      <c r="S64" s="354">
        <f t="shared" si="2"/>
        <v>150600</v>
      </c>
    </row>
    <row r="65" spans="1:19" ht="24.95" customHeight="1" x14ac:dyDescent="0.2">
      <c r="A65" s="321" t="s">
        <v>56</v>
      </c>
      <c r="B65" s="333" t="s">
        <v>560</v>
      </c>
      <c r="C65" s="322" t="s">
        <v>561</v>
      </c>
      <c r="D65" s="328"/>
      <c r="E65" s="727"/>
      <c r="F65" s="700"/>
      <c r="G65" s="701"/>
      <c r="H65" s="702"/>
      <c r="I65" s="702"/>
      <c r="J65" s="702"/>
      <c r="K65" s="725">
        <v>0</v>
      </c>
      <c r="L65" s="704"/>
      <c r="M65" s="702"/>
      <c r="N65" s="702"/>
      <c r="O65" s="703"/>
      <c r="P65" s="726"/>
      <c r="Q65" s="703"/>
      <c r="S65" s="354">
        <f t="shared" si="2"/>
        <v>0</v>
      </c>
    </row>
    <row r="66" spans="1:19" ht="24.95" customHeight="1" x14ac:dyDescent="0.2">
      <c r="A66" s="319" t="s">
        <v>57</v>
      </c>
      <c r="B66" s="333" t="s">
        <v>545</v>
      </c>
      <c r="C66" s="322" t="s">
        <v>269</v>
      </c>
      <c r="D66" s="328"/>
      <c r="E66" s="727"/>
      <c r="F66" s="700"/>
      <c r="G66" s="701"/>
      <c r="H66" s="702"/>
      <c r="I66" s="702"/>
      <c r="J66" s="702">
        <v>0</v>
      </c>
      <c r="K66" s="725"/>
      <c r="L66" s="704"/>
      <c r="M66" s="702"/>
      <c r="N66" s="702"/>
      <c r="O66" s="703"/>
      <c r="P66" s="726"/>
      <c r="Q66" s="703"/>
      <c r="S66" s="354">
        <f t="shared" si="2"/>
        <v>0</v>
      </c>
    </row>
    <row r="67" spans="1:19" ht="24.95" customHeight="1" x14ac:dyDescent="0.2">
      <c r="A67" s="321" t="s">
        <v>58</v>
      </c>
      <c r="B67" s="333" t="s">
        <v>559</v>
      </c>
      <c r="C67" s="322" t="s">
        <v>35</v>
      </c>
      <c r="D67" s="328"/>
      <c r="E67" s="727"/>
      <c r="F67" s="700"/>
      <c r="G67" s="701"/>
      <c r="H67" s="702"/>
      <c r="I67" s="702"/>
      <c r="J67" s="702"/>
      <c r="K67" s="725">
        <v>0</v>
      </c>
      <c r="L67" s="704"/>
      <c r="M67" s="702"/>
      <c r="N67" s="702"/>
      <c r="O67" s="703"/>
      <c r="P67" s="726"/>
      <c r="Q67" s="703"/>
      <c r="S67" s="354">
        <f t="shared" si="2"/>
        <v>0</v>
      </c>
    </row>
    <row r="68" spans="1:19" ht="24.95" customHeight="1" x14ac:dyDescent="0.2">
      <c r="A68" s="319" t="s">
        <v>59</v>
      </c>
      <c r="B68" s="336" t="s">
        <v>562</v>
      </c>
      <c r="C68" s="322" t="s">
        <v>270</v>
      </c>
      <c r="D68" s="328"/>
      <c r="E68" s="727"/>
      <c r="F68" s="700"/>
      <c r="G68" s="701"/>
      <c r="H68" s="702">
        <v>1434000</v>
      </c>
      <c r="I68" s="702"/>
      <c r="J68" s="702">
        <v>0</v>
      </c>
      <c r="K68" s="725">
        <v>6055000</v>
      </c>
      <c r="L68" s="704"/>
      <c r="M68" s="702"/>
      <c r="N68" s="702"/>
      <c r="O68" s="703"/>
      <c r="P68" s="726"/>
      <c r="Q68" s="703"/>
      <c r="S68" s="354">
        <f t="shared" si="2"/>
        <v>7489000</v>
      </c>
    </row>
    <row r="69" spans="1:19" ht="24.95" customHeight="1" thickBot="1" x14ac:dyDescent="0.25">
      <c r="A69" s="321" t="s">
        <v>60</v>
      </c>
      <c r="B69" s="335" t="s">
        <v>544</v>
      </c>
      <c r="C69" s="322" t="s">
        <v>535</v>
      </c>
      <c r="D69" s="328"/>
      <c r="E69" s="727"/>
      <c r="F69" s="700"/>
      <c r="G69" s="701"/>
      <c r="H69" s="702"/>
      <c r="I69" s="702"/>
      <c r="J69" s="702"/>
      <c r="K69" s="725"/>
      <c r="L69" s="704"/>
      <c r="M69" s="702"/>
      <c r="N69" s="702"/>
      <c r="O69" s="703"/>
      <c r="P69" s="726"/>
      <c r="Q69" s="703"/>
      <c r="S69" s="354">
        <f t="shared" si="2"/>
        <v>0</v>
      </c>
    </row>
    <row r="70" spans="1:19" ht="24.95" customHeight="1" thickBot="1" x14ac:dyDescent="0.25">
      <c r="A70" s="852" t="s">
        <v>177</v>
      </c>
      <c r="B70" s="828"/>
      <c r="C70" s="853"/>
      <c r="D70" s="330"/>
      <c r="E70" s="724"/>
      <c r="F70" s="706"/>
      <c r="G70" s="707"/>
      <c r="H70" s="708"/>
      <c r="I70" s="708"/>
      <c r="J70" s="708"/>
      <c r="K70" s="724"/>
      <c r="L70" s="706"/>
      <c r="M70" s="708"/>
      <c r="N70" s="708"/>
      <c r="O70" s="709"/>
      <c r="P70" s="728"/>
      <c r="Q70" s="709"/>
      <c r="S70" s="354">
        <f t="shared" si="2"/>
        <v>0</v>
      </c>
    </row>
    <row r="71" spans="1:19" ht="24.95" customHeight="1" x14ac:dyDescent="0.2">
      <c r="A71" s="337" t="s">
        <v>61</v>
      </c>
      <c r="B71" s="338" t="s">
        <v>539</v>
      </c>
      <c r="C71" s="339" t="s">
        <v>261</v>
      </c>
      <c r="D71" s="330"/>
      <c r="E71" s="724"/>
      <c r="F71" s="706"/>
      <c r="G71" s="707"/>
      <c r="H71" s="708"/>
      <c r="I71" s="708"/>
      <c r="J71" s="708"/>
      <c r="K71" s="724"/>
      <c r="L71" s="706"/>
      <c r="M71" s="708"/>
      <c r="N71" s="708"/>
      <c r="O71" s="709"/>
      <c r="P71" s="728"/>
      <c r="Q71" s="709"/>
      <c r="S71" s="354">
        <f t="shared" si="2"/>
        <v>0</v>
      </c>
    </row>
    <row r="72" spans="1:19" ht="24.95" customHeight="1" x14ac:dyDescent="0.2">
      <c r="A72" s="317" t="s">
        <v>62</v>
      </c>
      <c r="B72" s="333" t="s">
        <v>563</v>
      </c>
      <c r="C72" s="323" t="s">
        <v>347</v>
      </c>
      <c r="D72" s="330">
        <v>6</v>
      </c>
      <c r="E72" s="724"/>
      <c r="F72" s="706">
        <v>14562400</v>
      </c>
      <c r="G72" s="707">
        <v>2880600</v>
      </c>
      <c r="H72" s="708"/>
      <c r="I72" s="708"/>
      <c r="J72" s="708"/>
      <c r="K72" s="724"/>
      <c r="L72" s="706"/>
      <c r="M72" s="708"/>
      <c r="N72" s="708"/>
      <c r="O72" s="709"/>
      <c r="P72" s="728"/>
      <c r="Q72" s="709"/>
      <c r="S72" s="354">
        <f t="shared" si="2"/>
        <v>17443000</v>
      </c>
    </row>
    <row r="73" spans="1:19" ht="24.95" customHeight="1" x14ac:dyDescent="0.2">
      <c r="A73" s="318" t="s">
        <v>63</v>
      </c>
      <c r="B73" s="335" t="s">
        <v>564</v>
      </c>
      <c r="C73" s="324" t="s">
        <v>351</v>
      </c>
      <c r="D73" s="330">
        <v>7</v>
      </c>
      <c r="E73" s="724"/>
      <c r="F73" s="706">
        <v>30568400</v>
      </c>
      <c r="G73" s="707">
        <v>6106000</v>
      </c>
      <c r="H73" s="708"/>
      <c r="I73" s="708"/>
      <c r="J73" s="708"/>
      <c r="K73" s="724"/>
      <c r="L73" s="706"/>
      <c r="M73" s="708"/>
      <c r="N73" s="708"/>
      <c r="O73" s="709"/>
      <c r="P73" s="728"/>
      <c r="Q73" s="709"/>
      <c r="S73" s="354">
        <f t="shared" si="2"/>
        <v>36674400</v>
      </c>
    </row>
    <row r="74" spans="1:19" ht="24.95" customHeight="1" x14ac:dyDescent="0.2">
      <c r="A74" s="109" t="s">
        <v>64</v>
      </c>
      <c r="B74" s="334" t="s">
        <v>565</v>
      </c>
      <c r="C74" s="322" t="s">
        <v>259</v>
      </c>
      <c r="D74" s="331"/>
      <c r="E74" s="729"/>
      <c r="F74" s="706">
        <v>94000</v>
      </c>
      <c r="G74" s="707">
        <v>58000</v>
      </c>
      <c r="H74" s="708">
        <v>6405600</v>
      </c>
      <c r="I74" s="708"/>
      <c r="J74" s="708"/>
      <c r="K74" s="724"/>
      <c r="L74" s="706"/>
      <c r="M74" s="708">
        <v>1270000</v>
      </c>
      <c r="N74" s="708"/>
      <c r="O74" s="709"/>
      <c r="P74" s="730"/>
      <c r="Q74" s="713"/>
      <c r="S74" s="354">
        <f t="shared" si="2"/>
        <v>7827600</v>
      </c>
    </row>
    <row r="75" spans="1:19" ht="24.95" customHeight="1" thickBot="1" x14ac:dyDescent="0.25">
      <c r="A75" s="318">
        <v>27</v>
      </c>
      <c r="B75" s="335" t="s">
        <v>543</v>
      </c>
      <c r="C75" s="325" t="s">
        <v>352</v>
      </c>
      <c r="D75" s="331">
        <v>1</v>
      </c>
      <c r="E75" s="729"/>
      <c r="F75" s="710">
        <v>1933000</v>
      </c>
      <c r="G75" s="711">
        <v>378000</v>
      </c>
      <c r="H75" s="712"/>
      <c r="I75" s="712"/>
      <c r="J75" s="712"/>
      <c r="K75" s="729"/>
      <c r="L75" s="710"/>
      <c r="M75" s="712"/>
      <c r="N75" s="712"/>
      <c r="O75" s="713"/>
      <c r="P75" s="730"/>
      <c r="Q75" s="713"/>
      <c r="S75" s="354">
        <f t="shared" si="2"/>
        <v>2311000</v>
      </c>
    </row>
    <row r="76" spans="1:19" ht="24.95" customHeight="1" thickBot="1" x14ac:dyDescent="0.25">
      <c r="A76" s="864" t="s">
        <v>86</v>
      </c>
      <c r="B76" s="817"/>
      <c r="C76" s="865"/>
      <c r="D76" s="332">
        <f>SUM(D48:D75)</f>
        <v>20</v>
      </c>
      <c r="E76" s="731">
        <f>SUM(E70:E74)</f>
        <v>0</v>
      </c>
      <c r="F76" s="714">
        <f>SUM(F47:F75)</f>
        <v>81462220</v>
      </c>
      <c r="G76" s="714">
        <f t="shared" ref="G76:Q76" si="3">SUM(G47:G75)</f>
        <v>15452680</v>
      </c>
      <c r="H76" s="714">
        <f t="shared" si="3"/>
        <v>59899775</v>
      </c>
      <c r="I76" s="714">
        <f t="shared" si="3"/>
        <v>58439823</v>
      </c>
      <c r="J76" s="714">
        <f t="shared" si="3"/>
        <v>18157817</v>
      </c>
      <c r="K76" s="714">
        <f t="shared" si="3"/>
        <v>6115000</v>
      </c>
      <c r="L76" s="714">
        <f t="shared" si="3"/>
        <v>31441900</v>
      </c>
      <c r="M76" s="714">
        <f t="shared" si="3"/>
        <v>12352100</v>
      </c>
      <c r="N76" s="714">
        <f t="shared" si="3"/>
        <v>0</v>
      </c>
      <c r="O76" s="714">
        <f t="shared" si="3"/>
        <v>0</v>
      </c>
      <c r="P76" s="714">
        <f t="shared" si="3"/>
        <v>0</v>
      </c>
      <c r="Q76" s="715">
        <f t="shared" si="3"/>
        <v>117376202</v>
      </c>
      <c r="S76" s="354">
        <f t="shared" si="2"/>
        <v>400697517</v>
      </c>
    </row>
    <row r="77" spans="1:19" ht="24.95" customHeight="1" thickBot="1" x14ac:dyDescent="0.25">
      <c r="A77" s="854" t="s">
        <v>176</v>
      </c>
      <c r="B77" s="855"/>
      <c r="C77" s="856"/>
      <c r="D77" s="340"/>
      <c r="E77" s="840">
        <f>SUM(E76:Q76)</f>
        <v>400697517</v>
      </c>
      <c r="F77" s="840"/>
      <c r="G77" s="840"/>
      <c r="H77" s="840"/>
      <c r="I77" s="840"/>
      <c r="J77" s="840"/>
      <c r="K77" s="840"/>
      <c r="L77" s="840"/>
      <c r="M77" s="840"/>
      <c r="N77" s="840"/>
      <c r="O77" s="840"/>
      <c r="P77" s="840"/>
      <c r="Q77" s="841"/>
    </row>
    <row r="78" spans="1:19" ht="24.95" customHeight="1" thickBot="1" x14ac:dyDescent="0.25">
      <c r="A78" s="847" t="s">
        <v>178</v>
      </c>
      <c r="B78" s="848"/>
      <c r="C78" s="849"/>
      <c r="D78" s="341"/>
      <c r="E78" s="842">
        <f>-'Önk kiadások 2019'!G75</f>
        <v>-64249450</v>
      </c>
      <c r="F78" s="842"/>
      <c r="G78" s="842"/>
      <c r="H78" s="842"/>
      <c r="I78" s="842"/>
      <c r="J78" s="842"/>
      <c r="K78" s="842"/>
      <c r="L78" s="842"/>
      <c r="M78" s="842"/>
      <c r="N78" s="842"/>
      <c r="O78" s="842"/>
      <c r="P78" s="842"/>
      <c r="Q78" s="843"/>
    </row>
    <row r="79" spans="1:19" ht="24.95" customHeight="1" thickBot="1" x14ac:dyDescent="0.25">
      <c r="A79" s="850" t="s">
        <v>179</v>
      </c>
      <c r="B79" s="851"/>
      <c r="C79" s="851"/>
      <c r="D79" s="342"/>
      <c r="E79" s="840">
        <f>SUM(E77:Q78)</f>
        <v>336448067</v>
      </c>
      <c r="F79" s="840"/>
      <c r="G79" s="840"/>
      <c r="H79" s="840"/>
      <c r="I79" s="840"/>
      <c r="J79" s="840"/>
      <c r="K79" s="840"/>
      <c r="L79" s="840"/>
      <c r="M79" s="840"/>
      <c r="N79" s="840"/>
      <c r="O79" s="840"/>
      <c r="P79" s="840"/>
      <c r="Q79" s="841"/>
      <c r="S79" s="354">
        <f>E79-'2. sz.melléklet'!H23</f>
        <v>0</v>
      </c>
    </row>
  </sheetData>
  <mergeCells count="44">
    <mergeCell ref="E79:Q79"/>
    <mergeCell ref="B45:B46"/>
    <mergeCell ref="A76:C76"/>
    <mergeCell ref="A70:C70"/>
    <mergeCell ref="A77:C77"/>
    <mergeCell ref="E77:Q77"/>
    <mergeCell ref="A78:C78"/>
    <mergeCell ref="E78:Q78"/>
    <mergeCell ref="A79:C79"/>
    <mergeCell ref="A47:C47"/>
    <mergeCell ref="P45:Q45"/>
    <mergeCell ref="L45:O45"/>
    <mergeCell ref="F45:K45"/>
    <mergeCell ref="A45:A46"/>
    <mergeCell ref="C45:C46"/>
    <mergeCell ref="E45:E46"/>
    <mergeCell ref="AB8:AD8"/>
    <mergeCell ref="AE8:AH8"/>
    <mergeCell ref="S8:S11"/>
    <mergeCell ref="T8:T11"/>
    <mergeCell ref="U8:U11"/>
    <mergeCell ref="V8:V11"/>
    <mergeCell ref="W8:AA8"/>
    <mergeCell ref="D45:D46"/>
    <mergeCell ref="B4:B5"/>
    <mergeCell ref="N4:Q4"/>
    <mergeCell ref="E37:Q37"/>
    <mergeCell ref="E38:Q38"/>
    <mergeCell ref="E39:Q39"/>
    <mergeCell ref="K4:M4"/>
    <mergeCell ref="A38:C38"/>
    <mergeCell ref="A39:C39"/>
    <mergeCell ref="A30:C30"/>
    <mergeCell ref="A37:C37"/>
    <mergeCell ref="A1:Q1"/>
    <mergeCell ref="A3:Q3"/>
    <mergeCell ref="A36:C36"/>
    <mergeCell ref="A4:A5"/>
    <mergeCell ref="C4:C5"/>
    <mergeCell ref="D4:D5"/>
    <mergeCell ref="A2:Q2"/>
    <mergeCell ref="A6:C6"/>
    <mergeCell ref="E4:E5"/>
    <mergeCell ref="F4:J4"/>
  </mergeCells>
  <phoneticPr fontId="14" type="noConversion"/>
  <pageMargins left="0" right="0" top="0.98425196850393704" bottom="0.98425196850393704" header="0.51181102362204722" footer="0.51181102362204722"/>
  <pageSetup paperSize="9" scale="47" orientation="landscape" r:id="rId1"/>
  <headerFooter alignWithMargins="0">
    <oddHeader>&amp;LLeányvár Község Önkormányzata&amp;C3. számú melléklet</oddHeader>
    <oddFooter>&amp;LKészítette: FNZS&amp;C&amp;P/&amp;N</oddFooter>
  </headerFooter>
  <rowBreaks count="1" manualBreakCount="1">
    <brk id="41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3"/>
  <sheetViews>
    <sheetView view="pageBreakPreview" zoomScale="60" zoomScaleNormal="100" workbookViewId="0">
      <selection activeCell="D23" sqref="D23"/>
    </sheetView>
  </sheetViews>
  <sheetFormatPr defaultRowHeight="12.75" x14ac:dyDescent="0.2"/>
  <cols>
    <col min="1" max="1" width="3" customWidth="1"/>
    <col min="2" max="2" width="5.42578125" customWidth="1"/>
    <col min="3" max="3" width="63.42578125" customWidth="1"/>
    <col min="4" max="4" width="14.28515625" customWidth="1"/>
    <col min="6" max="6" width="8.28515625" customWidth="1"/>
    <col min="9" max="9" width="9" customWidth="1"/>
    <col min="12" max="12" width="6" bestFit="1" customWidth="1"/>
    <col min="17" max="17" width="6" bestFit="1" customWidth="1"/>
    <col min="18" max="18" width="10" bestFit="1" customWidth="1"/>
  </cols>
  <sheetData>
    <row r="1" spans="1:8" ht="15" customHeight="1" x14ac:dyDescent="0.2">
      <c r="A1" s="784" t="s">
        <v>606</v>
      </c>
      <c r="B1" s="784"/>
      <c r="C1" s="784"/>
      <c r="D1" s="784"/>
      <c r="E1" s="784"/>
      <c r="F1" s="16"/>
      <c r="G1" s="16"/>
    </row>
    <row r="2" spans="1:8" s="6" customFormat="1" ht="18.75" customHeight="1" x14ac:dyDescent="0.25">
      <c r="A2" s="877"/>
      <c r="B2" s="877"/>
      <c r="C2" s="878"/>
      <c r="D2" s="878"/>
      <c r="E2" s="878"/>
    </row>
    <row r="3" spans="1:8" ht="22.5" customHeight="1" x14ac:dyDescent="0.25">
      <c r="C3" s="876" t="s">
        <v>12</v>
      </c>
      <c r="D3" s="876"/>
    </row>
    <row r="4" spans="1:8" ht="17.25" customHeight="1" x14ac:dyDescent="0.25">
      <c r="C4" s="876" t="s">
        <v>533</v>
      </c>
      <c r="D4" s="876"/>
    </row>
    <row r="5" spans="1:8" ht="17.25" customHeight="1" x14ac:dyDescent="0.25">
      <c r="C5" s="72"/>
      <c r="D5" s="72"/>
    </row>
    <row r="6" spans="1:8" ht="15" customHeight="1" thickBot="1" x14ac:dyDescent="0.3">
      <c r="C6" s="11"/>
      <c r="D6" s="85" t="s">
        <v>301</v>
      </c>
    </row>
    <row r="7" spans="1:8" ht="20.100000000000001" customHeight="1" x14ac:dyDescent="0.2">
      <c r="B7" s="361" t="s">
        <v>307</v>
      </c>
      <c r="C7" s="73" t="s">
        <v>162</v>
      </c>
      <c r="D7" s="74"/>
    </row>
    <row r="8" spans="1:8" ht="20.100000000000001" customHeight="1" x14ac:dyDescent="0.2">
      <c r="B8" s="362"/>
      <c r="C8" s="75" t="s">
        <v>271</v>
      </c>
      <c r="D8" s="376">
        <f>'Önk bevételek 2019'!G31</f>
        <v>1142000</v>
      </c>
    </row>
    <row r="9" spans="1:8" ht="20.100000000000001" customHeight="1" x14ac:dyDescent="0.2">
      <c r="B9" s="362"/>
      <c r="C9" s="75" t="s">
        <v>671</v>
      </c>
      <c r="D9" s="376">
        <f>'Önk bevételek 2019'!G32</f>
        <v>238000</v>
      </c>
    </row>
    <row r="10" spans="1:8" ht="20.100000000000001" customHeight="1" x14ac:dyDescent="0.2">
      <c r="B10" s="362"/>
      <c r="C10" s="75" t="s">
        <v>272</v>
      </c>
      <c r="D10" s="376">
        <f>'Önk bevételek 2019'!G33</f>
        <v>5662000</v>
      </c>
    </row>
    <row r="11" spans="1:8" ht="20.100000000000001" customHeight="1" x14ac:dyDescent="0.2">
      <c r="B11" s="362"/>
      <c r="C11" s="75" t="s">
        <v>188</v>
      </c>
      <c r="D11" s="376">
        <f>'Önk bevételek 2019'!G34</f>
        <v>5000000</v>
      </c>
    </row>
    <row r="12" spans="1:8" ht="20.100000000000001" customHeight="1" x14ac:dyDescent="0.2">
      <c r="B12" s="362"/>
      <c r="C12" s="75" t="s">
        <v>273</v>
      </c>
      <c r="D12" s="376">
        <f>'Önk bevételek 2019'!G35</f>
        <v>6850000</v>
      </c>
    </row>
    <row r="13" spans="1:8" ht="20.100000000000001" customHeight="1" x14ac:dyDescent="0.2">
      <c r="B13" s="362"/>
      <c r="C13" s="75" t="s">
        <v>287</v>
      </c>
      <c r="D13" s="376">
        <f>'Önk bevételek 2019'!G36</f>
        <v>1000000</v>
      </c>
    </row>
    <row r="14" spans="1:8" ht="20.100000000000001" customHeight="1" thickBot="1" x14ac:dyDescent="0.25">
      <c r="B14" s="362"/>
      <c r="C14" s="367" t="s">
        <v>661</v>
      </c>
      <c r="D14" s="377">
        <f>'Önk bevételek 2019'!G37+'Önk bevételek 2019'!G38+'Önk bevételek 2019'!G39+'Óvoda bev 2019'!G16</f>
        <v>245401</v>
      </c>
    </row>
    <row r="15" spans="1:8" ht="20.100000000000001" customHeight="1" thickBot="1" x14ac:dyDescent="0.25">
      <c r="B15" s="363"/>
      <c r="C15" s="113" t="s">
        <v>187</v>
      </c>
      <c r="D15" s="378">
        <f>SUM(D8:D14)</f>
        <v>20137401</v>
      </c>
    </row>
    <row r="16" spans="1:8" ht="20.100000000000001" customHeight="1" thickBot="1" x14ac:dyDescent="0.25">
      <c r="B16" s="255"/>
      <c r="C16" s="367"/>
      <c r="D16" s="377"/>
      <c r="H16" s="79"/>
    </row>
    <row r="17" spans="2:4" s="1" customFormat="1" ht="20.100000000000001" customHeight="1" x14ac:dyDescent="0.2">
      <c r="B17" s="361" t="s">
        <v>306</v>
      </c>
      <c r="C17" s="368" t="s">
        <v>190</v>
      </c>
      <c r="D17" s="379"/>
    </row>
    <row r="18" spans="2:4" s="1" customFormat="1" ht="20.100000000000001" customHeight="1" x14ac:dyDescent="0.2">
      <c r="B18" s="365"/>
      <c r="C18" s="76" t="s">
        <v>13</v>
      </c>
      <c r="D18" s="376">
        <f>'Önk bevételek 2019'!G19</f>
        <v>6420000</v>
      </c>
    </row>
    <row r="19" spans="2:4" s="1" customFormat="1" ht="20.100000000000001" customHeight="1" x14ac:dyDescent="0.2">
      <c r="B19" s="365"/>
      <c r="C19" s="75" t="s">
        <v>191</v>
      </c>
      <c r="D19" s="376">
        <f>'Önk bevételek 2019'!G21</f>
        <v>3360000</v>
      </c>
    </row>
    <row r="20" spans="2:4" ht="20.100000000000001" customHeight="1" x14ac:dyDescent="0.2">
      <c r="B20" s="365"/>
      <c r="C20" s="75" t="s">
        <v>274</v>
      </c>
      <c r="D20" s="376">
        <f>'Önk bevételek 2019'!G22</f>
        <v>41400000</v>
      </c>
    </row>
    <row r="21" spans="2:4" ht="18.75" customHeight="1" x14ac:dyDescent="0.2">
      <c r="B21" s="365"/>
      <c r="C21" s="75" t="s">
        <v>275</v>
      </c>
      <c r="D21" s="376">
        <f>'Önk bevételek 2019'!G23</f>
        <v>5720000</v>
      </c>
    </row>
    <row r="22" spans="2:4" ht="20.100000000000001" customHeight="1" thickBot="1" x14ac:dyDescent="0.25">
      <c r="B22" s="365"/>
      <c r="C22" s="77" t="s">
        <v>288</v>
      </c>
      <c r="D22" s="380">
        <v>234000</v>
      </c>
    </row>
    <row r="23" spans="2:4" s="1" customFormat="1" ht="20.100000000000001" customHeight="1" thickBot="1" x14ac:dyDescent="0.25">
      <c r="B23" s="366"/>
      <c r="C23" s="369" t="s">
        <v>192</v>
      </c>
      <c r="D23" s="381">
        <f>SUM(D18:D22)</f>
        <v>57134000</v>
      </c>
    </row>
    <row r="24" spans="2:4" s="1" customFormat="1" ht="20.100000000000001" customHeight="1" thickBot="1" x14ac:dyDescent="0.25">
      <c r="B24" s="359"/>
      <c r="C24" s="367"/>
      <c r="D24" s="377"/>
    </row>
    <row r="25" spans="2:4" s="1" customFormat="1" ht="20.100000000000001" customHeight="1" x14ac:dyDescent="0.2">
      <c r="B25" s="364" t="s">
        <v>303</v>
      </c>
      <c r="C25" s="368" t="s">
        <v>201</v>
      </c>
      <c r="D25" s="379"/>
    </row>
    <row r="26" spans="2:4" ht="20.100000000000001" customHeight="1" thickBot="1" x14ac:dyDescent="0.25">
      <c r="B26" s="362"/>
      <c r="C26" s="77" t="s">
        <v>710</v>
      </c>
      <c r="D26" s="380">
        <f>'Önk bevételek 2019'!G13</f>
        <v>93082414</v>
      </c>
    </row>
    <row r="27" spans="2:4" ht="20.100000000000001" customHeight="1" thickBot="1" x14ac:dyDescent="0.25">
      <c r="B27" s="363"/>
      <c r="C27" s="369" t="s">
        <v>189</v>
      </c>
      <c r="D27" s="381">
        <f>SUM(D26:D26)</f>
        <v>93082414</v>
      </c>
    </row>
    <row r="28" spans="2:4" ht="20.100000000000001" customHeight="1" thickBot="1" x14ac:dyDescent="0.25">
      <c r="B28" s="255"/>
      <c r="C28" s="373"/>
      <c r="D28" s="382"/>
    </row>
    <row r="29" spans="2:4" ht="20.100000000000001" customHeight="1" x14ac:dyDescent="0.2">
      <c r="B29" s="361" t="s">
        <v>304</v>
      </c>
      <c r="C29" s="368" t="s">
        <v>193</v>
      </c>
      <c r="D29" s="379"/>
    </row>
    <row r="30" spans="2:4" ht="20.100000000000001" customHeight="1" x14ac:dyDescent="0.2">
      <c r="B30" s="370"/>
      <c r="C30" s="375" t="s">
        <v>577</v>
      </c>
      <c r="D30" s="377">
        <f>'Óvoda bev 2019'!G9</f>
        <v>64249450</v>
      </c>
    </row>
    <row r="31" spans="2:4" ht="20.100000000000001" customHeight="1" x14ac:dyDescent="0.2">
      <c r="B31" s="370"/>
      <c r="C31" s="657" t="s">
        <v>692</v>
      </c>
      <c r="D31" s="376">
        <f>787836</f>
        <v>787836</v>
      </c>
    </row>
    <row r="32" spans="2:4" ht="20.100000000000001" customHeight="1" x14ac:dyDescent="0.2">
      <c r="B32" s="370"/>
      <c r="C32" s="360" t="s">
        <v>574</v>
      </c>
      <c r="D32" s="383">
        <v>218420</v>
      </c>
    </row>
    <row r="33" spans="2:4" ht="20.100000000000001" customHeight="1" x14ac:dyDescent="0.2">
      <c r="B33" s="370"/>
      <c r="C33" s="360" t="s">
        <v>573</v>
      </c>
      <c r="D33" s="383">
        <v>3387640</v>
      </c>
    </row>
    <row r="34" spans="2:4" ht="20.100000000000001" customHeight="1" thickBot="1" x14ac:dyDescent="0.25">
      <c r="B34" s="362"/>
      <c r="C34" s="77" t="s">
        <v>572</v>
      </c>
      <c r="D34" s="380">
        <v>5215600</v>
      </c>
    </row>
    <row r="35" spans="2:4" ht="20.100000000000001" customHeight="1" thickBot="1" x14ac:dyDescent="0.25">
      <c r="B35" s="363"/>
      <c r="C35" s="369" t="s">
        <v>194</v>
      </c>
      <c r="D35" s="381">
        <f>SUM(D29:D34)</f>
        <v>73858946</v>
      </c>
    </row>
    <row r="36" spans="2:4" ht="20.100000000000001" customHeight="1" thickBot="1" x14ac:dyDescent="0.25">
      <c r="B36" s="371"/>
      <c r="C36" s="372"/>
      <c r="D36" s="384"/>
    </row>
    <row r="37" spans="2:4" ht="20.100000000000001" customHeight="1" x14ac:dyDescent="0.2">
      <c r="B37" s="361" t="s">
        <v>664</v>
      </c>
      <c r="C37" s="368" t="s">
        <v>202</v>
      </c>
      <c r="D37" s="385">
        <v>0</v>
      </c>
    </row>
    <row r="38" spans="2:4" ht="20.100000000000001" customHeight="1" x14ac:dyDescent="0.2">
      <c r="B38" s="370" t="s">
        <v>707</v>
      </c>
      <c r="C38" s="687" t="s">
        <v>708</v>
      </c>
      <c r="D38" s="688">
        <v>172000</v>
      </c>
    </row>
    <row r="39" spans="2:4" ht="20.100000000000001" customHeight="1" x14ac:dyDescent="0.2">
      <c r="B39" s="370" t="s">
        <v>707</v>
      </c>
      <c r="C39" s="687" t="s">
        <v>709</v>
      </c>
      <c r="D39" s="688">
        <v>16588683</v>
      </c>
    </row>
    <row r="40" spans="2:4" ht="20.100000000000001" customHeight="1" x14ac:dyDescent="0.2">
      <c r="B40" s="370" t="s">
        <v>308</v>
      </c>
      <c r="C40" s="76" t="s">
        <v>371</v>
      </c>
      <c r="D40" s="386">
        <f>'Önk bevételek 2019'!G41</f>
        <v>14763800</v>
      </c>
    </row>
    <row r="41" spans="2:4" ht="20.100000000000001" customHeight="1" x14ac:dyDescent="0.2">
      <c r="B41" s="370" t="s">
        <v>309</v>
      </c>
      <c r="C41" s="76" t="s">
        <v>662</v>
      </c>
      <c r="D41" s="386">
        <f>'Önk bevételek 2019'!G44</f>
        <v>2591000</v>
      </c>
    </row>
    <row r="42" spans="2:4" ht="20.100000000000001" customHeight="1" x14ac:dyDescent="0.2">
      <c r="B42" s="370" t="s">
        <v>663</v>
      </c>
      <c r="C42" s="76" t="s">
        <v>575</v>
      </c>
      <c r="D42" s="386">
        <f>'Önk bevételek 2019'!G47+'Óvoda bev 2019'!G8</f>
        <v>118282589</v>
      </c>
    </row>
    <row r="43" spans="2:4" ht="20.100000000000001" customHeight="1" thickBot="1" x14ac:dyDescent="0.25">
      <c r="B43" s="370" t="s">
        <v>663</v>
      </c>
      <c r="C43" s="77" t="s">
        <v>665</v>
      </c>
      <c r="D43" s="380">
        <f>'Önk bevételek 2019'!G48</f>
        <v>4086684</v>
      </c>
    </row>
    <row r="44" spans="2:4" ht="20.100000000000001" customHeight="1" thickBot="1" x14ac:dyDescent="0.25">
      <c r="B44" s="363"/>
      <c r="C44" s="479" t="s">
        <v>576</v>
      </c>
      <c r="D44" s="480">
        <f>SUM(D37:D43)</f>
        <v>156484756</v>
      </c>
    </row>
    <row r="45" spans="2:4" ht="20.100000000000001" customHeight="1" thickBot="1" x14ac:dyDescent="0.25">
      <c r="B45" s="255"/>
    </row>
    <row r="46" spans="2:4" ht="22.5" customHeight="1" thickBot="1" x14ac:dyDescent="0.3">
      <c r="C46" s="482" t="s">
        <v>666</v>
      </c>
      <c r="D46" s="483">
        <f>D15+D23+D27+D35+D44</f>
        <v>400697517</v>
      </c>
    </row>
    <row r="47" spans="2:4" ht="20.100000000000001" customHeight="1" x14ac:dyDescent="0.25">
      <c r="C47" s="7"/>
      <c r="D47" s="481"/>
    </row>
    <row r="48" spans="2:4" ht="20.100000000000001" customHeight="1" x14ac:dyDescent="0.25">
      <c r="C48" s="7"/>
    </row>
    <row r="49" spans="3:4" ht="20.100000000000001" customHeight="1" x14ac:dyDescent="0.25">
      <c r="C49" s="7"/>
      <c r="D49" s="374"/>
    </row>
    <row r="50" spans="3:4" ht="20.100000000000001" customHeight="1" x14ac:dyDescent="0.25">
      <c r="C50" s="7"/>
    </row>
    <row r="51" spans="3:4" ht="20.100000000000001" customHeight="1" x14ac:dyDescent="0.25">
      <c r="C51" s="8"/>
    </row>
    <row r="52" spans="3:4" ht="18" x14ac:dyDescent="0.25">
      <c r="C52" s="7"/>
    </row>
    <row r="53" spans="3:4" ht="18" x14ac:dyDescent="0.25">
      <c r="C53" s="8"/>
    </row>
    <row r="54" spans="3:4" ht="18" x14ac:dyDescent="0.25">
      <c r="C54" s="7"/>
    </row>
    <row r="55" spans="3:4" ht="18" x14ac:dyDescent="0.25">
      <c r="C55" s="7"/>
    </row>
    <row r="56" spans="3:4" ht="18" x14ac:dyDescent="0.25">
      <c r="C56" s="7"/>
    </row>
    <row r="57" spans="3:4" ht="18" x14ac:dyDescent="0.25">
      <c r="C57" s="7"/>
    </row>
    <row r="58" spans="3:4" ht="18" x14ac:dyDescent="0.25">
      <c r="C58" s="7"/>
    </row>
    <row r="59" spans="3:4" ht="18" x14ac:dyDescent="0.25">
      <c r="C59" s="7"/>
    </row>
    <row r="60" spans="3:4" ht="18" x14ac:dyDescent="0.25">
      <c r="C60" s="8"/>
    </row>
    <row r="61" spans="3:4" x14ac:dyDescent="0.2">
      <c r="C61" s="3"/>
    </row>
    <row r="62" spans="3:4" ht="18" x14ac:dyDescent="0.25">
      <c r="C62" s="8"/>
    </row>
    <row r="63" spans="3:4" x14ac:dyDescent="0.2">
      <c r="C63" s="3"/>
    </row>
    <row r="64" spans="3:4" ht="18" x14ac:dyDescent="0.25">
      <c r="C64" s="8"/>
    </row>
    <row r="65" spans="3:4" ht="18" x14ac:dyDescent="0.25">
      <c r="C65" s="7"/>
    </row>
    <row r="66" spans="3:4" ht="18" x14ac:dyDescent="0.25">
      <c r="C66" s="7"/>
    </row>
    <row r="67" spans="3:4" ht="18" x14ac:dyDescent="0.25">
      <c r="C67" s="7"/>
    </row>
    <row r="68" spans="3:4" ht="18" x14ac:dyDescent="0.25">
      <c r="C68" s="7"/>
    </row>
    <row r="69" spans="3:4" ht="18" x14ac:dyDescent="0.25">
      <c r="C69" s="7"/>
    </row>
    <row r="70" spans="3:4" ht="18" x14ac:dyDescent="0.25">
      <c r="C70" s="7"/>
    </row>
    <row r="71" spans="3:4" ht="18" x14ac:dyDescent="0.25">
      <c r="C71" s="8"/>
    </row>
    <row r="73" spans="3:4" x14ac:dyDescent="0.2">
      <c r="D73" s="80"/>
    </row>
  </sheetData>
  <mergeCells count="4">
    <mergeCell ref="C3:D3"/>
    <mergeCell ref="C4:D4"/>
    <mergeCell ref="A1:E1"/>
    <mergeCell ref="A2:E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90" orientation="portrait" r:id="rId1"/>
  <headerFooter alignWithMargins="0">
    <oddHeader>&amp;LLeányvár Község Önkormányzata&amp;C2019. évi költségvetés&amp;R4. sz. melléklete</oddHeader>
    <oddFooter>&amp;LKészítette:&amp;C&amp;P/&amp;N</oddFooter>
  </headerFooter>
  <colBreaks count="1" manualBreakCount="1">
    <brk id="5" max="4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G58"/>
  <sheetViews>
    <sheetView zoomScaleNormal="100" workbookViewId="0">
      <selection activeCell="B14" sqref="B14"/>
    </sheetView>
  </sheetViews>
  <sheetFormatPr defaultRowHeight="12.75" x14ac:dyDescent="0.2"/>
  <cols>
    <col min="1" max="1" width="66.140625" customWidth="1"/>
    <col min="2" max="2" width="21.42578125" customWidth="1"/>
    <col min="3" max="3" width="15.140625" customWidth="1"/>
    <col min="4" max="4" width="24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40.5" customHeight="1" x14ac:dyDescent="0.2"/>
    <row r="2" spans="1:7" ht="18.75" customHeight="1" x14ac:dyDescent="0.2">
      <c r="A2" s="784" t="s">
        <v>607</v>
      </c>
      <c r="B2" s="784"/>
      <c r="C2" s="16"/>
      <c r="D2" s="784"/>
      <c r="E2" s="784"/>
      <c r="F2" s="784"/>
    </row>
    <row r="3" spans="1:7" ht="18.75" customHeight="1" x14ac:dyDescent="0.2">
      <c r="A3" s="32"/>
      <c r="B3" s="33"/>
      <c r="C3" s="33"/>
      <c r="D3" s="786"/>
      <c r="E3" s="787"/>
      <c r="F3" s="787"/>
    </row>
    <row r="5" spans="1:7" x14ac:dyDescent="0.2">
      <c r="A5" s="879" t="s">
        <v>668</v>
      </c>
      <c r="B5" s="879"/>
    </row>
    <row r="6" spans="1:7" ht="26.25" customHeight="1" x14ac:dyDescent="0.2">
      <c r="A6" s="879"/>
      <c r="B6" s="879"/>
    </row>
    <row r="7" spans="1:7" x14ac:dyDescent="0.2">
      <c r="A7" s="39"/>
      <c r="B7" s="39"/>
    </row>
    <row r="8" spans="1:7" ht="20.25" customHeight="1" thickBot="1" x14ac:dyDescent="0.25">
      <c r="B8" s="85" t="s">
        <v>330</v>
      </c>
    </row>
    <row r="9" spans="1:7" ht="26.25" customHeight="1" x14ac:dyDescent="0.2">
      <c r="A9" s="115" t="s">
        <v>8</v>
      </c>
      <c r="B9" s="116" t="s">
        <v>331</v>
      </c>
    </row>
    <row r="10" spans="1:7" ht="27" customHeight="1" x14ac:dyDescent="0.2">
      <c r="A10" s="75" t="s">
        <v>276</v>
      </c>
      <c r="B10" s="110">
        <f>'Önk bevételek 2019'!G8</f>
        <v>11302941</v>
      </c>
      <c r="E10" s="71"/>
    </row>
    <row r="11" spans="1:7" ht="27" customHeight="1" x14ac:dyDescent="0.2">
      <c r="A11" s="75" t="s">
        <v>277</v>
      </c>
      <c r="B11" s="110">
        <f>'Önk bevételek 2019'!G9</f>
        <v>55364633</v>
      </c>
    </row>
    <row r="12" spans="1:7" ht="31.5" customHeight="1" x14ac:dyDescent="0.2">
      <c r="A12" s="75" t="s">
        <v>278</v>
      </c>
      <c r="B12" s="110">
        <f>'Önk bevételek 2019'!G10</f>
        <v>23186290</v>
      </c>
      <c r="G12" s="79"/>
    </row>
    <row r="13" spans="1:7" ht="27" customHeight="1" x14ac:dyDescent="0.2">
      <c r="A13" s="77" t="s">
        <v>279</v>
      </c>
      <c r="B13" s="111">
        <f>'Önk bevételek 2019'!G11</f>
        <v>2688800</v>
      </c>
    </row>
    <row r="14" spans="1:7" ht="27" customHeight="1" thickBot="1" x14ac:dyDescent="0.25">
      <c r="A14" s="658" t="s">
        <v>693</v>
      </c>
      <c r="B14" s="659">
        <f>'Önk bevételek 2019'!G12</f>
        <v>539750</v>
      </c>
    </row>
    <row r="15" spans="1:7" ht="27" customHeight="1" thickBot="1" x14ac:dyDescent="0.25">
      <c r="A15" s="113" t="s">
        <v>218</v>
      </c>
      <c r="B15" s="114">
        <f>SUM(B10:B14)</f>
        <v>93082414</v>
      </c>
    </row>
    <row r="20" spans="1:2" ht="15" x14ac:dyDescent="0.3">
      <c r="A20" s="14"/>
      <c r="B20" s="4"/>
    </row>
    <row r="58" spans="3:3" x14ac:dyDescent="0.2">
      <c r="C58" s="80"/>
    </row>
  </sheetData>
  <mergeCells count="4">
    <mergeCell ref="A5:B6"/>
    <mergeCell ref="D2:F2"/>
    <mergeCell ref="D3:F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>
    <oddHeader>&amp;LLeányvár Község Önkormányzata&amp;C2019. évi költségvetés&amp;R5.sz. mellékelt</oddHeader>
    <oddFooter>&amp;LKészítette:&amp;C&amp;P/&amp;N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11</vt:i4>
      </vt:variant>
    </vt:vector>
  </HeadingPairs>
  <TitlesOfParts>
    <vt:vector size="28" baseType="lpstr">
      <vt:lpstr>Önk bevételek 2019</vt:lpstr>
      <vt:lpstr>Önk kiadások 2019</vt:lpstr>
      <vt:lpstr>Óvoda bev 2019</vt:lpstr>
      <vt:lpstr>Óvoda kiad 2019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  <vt:lpstr>Munka1</vt:lpstr>
      <vt:lpstr>'1.sz.melléklet'!Nyomtatási_terület</vt:lpstr>
      <vt:lpstr>'10.sz.melléklet'!Nyomtatási_terület</vt:lpstr>
      <vt:lpstr>'11.sz.melléklet'!Nyomtatási_terület</vt:lpstr>
      <vt:lpstr>'2. sz.melléklet'!Nyomtatási_terület</vt:lpstr>
      <vt:lpstr>'3.sz. melléklet'!Nyomtatási_terület</vt:lpstr>
      <vt:lpstr>'4. sz. melléklet'!Nyomtatási_terület</vt:lpstr>
      <vt:lpstr>'5. sz. melléklet'!Nyomtatási_terület</vt:lpstr>
      <vt:lpstr>'6. sz.melléklet'!Nyomtatási_terület</vt:lpstr>
      <vt:lpstr>'7.sz. melléklet'!Nyomtatási_terület</vt:lpstr>
      <vt:lpstr>'8.sz. melléklet'!Nyomtatási_terület</vt:lpstr>
      <vt:lpstr>'9.sz.melléklet'!Nyomtatási_terület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2020-07-09T04:55:02Z</cp:lastPrinted>
  <dcterms:created xsi:type="dcterms:W3CDTF">2004-07-16T06:20:01Z</dcterms:created>
  <dcterms:modified xsi:type="dcterms:W3CDTF">2020-07-09T04:56:23Z</dcterms:modified>
</cp:coreProperties>
</file>