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/>
  <c r="C144" i="1"/>
  <c r="C143" i="1"/>
  <c r="C142" i="1"/>
  <c r="C141" i="1"/>
  <c r="F140" i="1"/>
  <c r="E140" i="1"/>
  <c r="D140" i="1"/>
  <c r="C140" i="1"/>
  <c r="C139" i="1"/>
  <c r="C138" i="1"/>
  <c r="C137" i="1"/>
  <c r="C136" i="1"/>
  <c r="C135" i="1"/>
  <c r="C134" i="1"/>
  <c r="F133" i="1"/>
  <c r="E133" i="1"/>
  <c r="D133" i="1"/>
  <c r="C133" i="1"/>
  <c r="C132" i="1"/>
  <c r="C131" i="1"/>
  <c r="C130" i="1"/>
  <c r="F129" i="1"/>
  <c r="F153" i="1" s="1"/>
  <c r="E129" i="1"/>
  <c r="E153" i="1" s="1"/>
  <c r="D129" i="1"/>
  <c r="D153" i="1" s="1"/>
  <c r="C127" i="1"/>
  <c r="C126" i="1"/>
  <c r="C125" i="1"/>
  <c r="C124" i="1"/>
  <c r="C123" i="1"/>
  <c r="C122" i="1"/>
  <c r="C121" i="1"/>
  <c r="C120" i="1"/>
  <c r="D119" i="1"/>
  <c r="C119" i="1" s="1"/>
  <c r="C118" i="1"/>
  <c r="D117" i="1"/>
  <c r="C117" i="1"/>
  <c r="C116" i="1"/>
  <c r="F115" i="1"/>
  <c r="F114" i="1" s="1"/>
  <c r="D115" i="1"/>
  <c r="C115" i="1"/>
  <c r="E114" i="1"/>
  <c r="C113" i="1"/>
  <c r="C112" i="1"/>
  <c r="C111" i="1"/>
  <c r="D110" i="1"/>
  <c r="C110" i="1" s="1"/>
  <c r="C109" i="1"/>
  <c r="C108" i="1"/>
  <c r="C107" i="1"/>
  <c r="C106" i="1"/>
  <c r="C105" i="1"/>
  <c r="C104" i="1"/>
  <c r="C103" i="1"/>
  <c r="C102" i="1"/>
  <c r="C101" i="1"/>
  <c r="C100" i="1"/>
  <c r="D99" i="1"/>
  <c r="C99" i="1" s="1"/>
  <c r="E98" i="1"/>
  <c r="C97" i="1"/>
  <c r="F96" i="1"/>
  <c r="D96" i="1"/>
  <c r="C96" i="1"/>
  <c r="F95" i="1"/>
  <c r="D95" i="1"/>
  <c r="C95" i="1" s="1"/>
  <c r="F94" i="1"/>
  <c r="F93" i="1" s="1"/>
  <c r="F128" i="1" s="1"/>
  <c r="F154" i="1" s="1"/>
  <c r="D94" i="1"/>
  <c r="C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C55" i="1"/>
  <c r="C54" i="1"/>
  <c r="C53" i="1"/>
  <c r="F52" i="1"/>
  <c r="E52" i="1"/>
  <c r="D52" i="1"/>
  <c r="C52" i="1"/>
  <c r="C51" i="1"/>
  <c r="C50" i="1"/>
  <c r="C49" i="1"/>
  <c r="C48" i="1"/>
  <c r="C47" i="1"/>
  <c r="F46" i="1"/>
  <c r="E46" i="1"/>
  <c r="D46" i="1"/>
  <c r="C46" i="1" s="1"/>
  <c r="D45" i="1"/>
  <c r="C45" i="1" s="1"/>
  <c r="C44" i="1"/>
  <c r="C43" i="1"/>
  <c r="C42" i="1"/>
  <c r="C41" i="1"/>
  <c r="D40" i="1"/>
  <c r="C40" i="1" s="1"/>
  <c r="C39" i="1"/>
  <c r="C38" i="1"/>
  <c r="C37" i="1"/>
  <c r="D36" i="1"/>
  <c r="C36" i="1"/>
  <c r="D35" i="1"/>
  <c r="C35" i="1"/>
  <c r="F34" i="1"/>
  <c r="E34" i="1"/>
  <c r="D34" i="1"/>
  <c r="C34" i="1"/>
  <c r="C33" i="1"/>
  <c r="C32" i="1"/>
  <c r="C31" i="1"/>
  <c r="C30" i="1"/>
  <c r="C29" i="1"/>
  <c r="C28" i="1"/>
  <c r="F27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D18" i="1"/>
  <c r="C18" i="1" s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D8" i="1"/>
  <c r="C8" i="1" s="1"/>
  <c r="C7" i="1"/>
  <c r="C6" i="1"/>
  <c r="F5" i="1"/>
  <c r="F62" i="1" s="1"/>
  <c r="E5" i="1"/>
  <c r="E62" i="1" s="1"/>
  <c r="E87" i="1" s="1"/>
  <c r="D5" i="1"/>
  <c r="D62" i="1" s="1"/>
  <c r="D87" i="1" l="1"/>
  <c r="C62" i="1"/>
  <c r="F87" i="1"/>
  <c r="C153" i="1"/>
  <c r="C159" i="1" s="1"/>
  <c r="C5" i="1"/>
  <c r="D98" i="1"/>
  <c r="C98" i="1" s="1"/>
  <c r="D114" i="1"/>
  <c r="C114" i="1" s="1"/>
  <c r="C129" i="1"/>
  <c r="C87" i="1" l="1"/>
  <c r="D93" i="1"/>
  <c r="D128" i="1" l="1"/>
  <c r="C93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<sst xmlns="http://schemas.openxmlformats.org/spreadsheetml/2006/main" count="315" uniqueCount="272">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</sst>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9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7" fillId="0" borderId="11" xfId="1" applyNumberFormat="1" applyFont="1" applyFill="1" applyBorder="1" applyAlignment="1" applyProtection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view="pageLayout" zoomScaleNormal="100" zoomScaleSheetLayoutView="100" workbookViewId="0">
      <selection activeCell="H1" sqref="H1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0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139623633</v>
      </c>
      <c r="D5" s="16">
        <f>+D6+D7+D8+D9+D10+D11</f>
        <v>139623633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133737400</v>
      </c>
      <c r="D8" s="28">
        <f>118423160+15562200-247960</f>
        <v>133737400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0</v>
      </c>
      <c r="D9" s="28"/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27">
        <f t="shared" si="0"/>
        <v>5886233</v>
      </c>
      <c r="D10" s="32">
        <f>9514709-3628476</f>
        <v>5886233</v>
      </c>
      <c r="E10" s="29"/>
      <c r="F10" s="29"/>
    </row>
    <row r="11" spans="1:6" s="18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6" t="s">
        <v>26</v>
      </c>
      <c r="C12" s="15">
        <f t="shared" si="0"/>
        <v>159681666</v>
      </c>
      <c r="D12" s="16">
        <f>+D13+D14+D15+D16+D17</f>
        <v>154196666</v>
      </c>
      <c r="E12" s="17">
        <f>+E13+E14+E15+E16+E17</f>
        <v>0</v>
      </c>
      <c r="F12" s="17">
        <f>+F13+F14+F15+F16+F17</f>
        <v>5485000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27">
        <f t="shared" si="0"/>
        <v>159681666</v>
      </c>
      <c r="D17" s="32">
        <f>2285000+110446000+3111000+374405+5445044+12549488+16502729+3483000</f>
        <v>154196666</v>
      </c>
      <c r="E17" s="37"/>
      <c r="F17" s="29">
        <v>5485000</v>
      </c>
    </row>
    <row r="18" spans="1:6" s="18" customFormat="1" ht="12" customHeight="1" thickBot="1" x14ac:dyDescent="0.25">
      <c r="A18" s="33" t="s">
        <v>37</v>
      </c>
      <c r="B18" s="34" t="s">
        <v>38</v>
      </c>
      <c r="C18" s="35">
        <f t="shared" si="0"/>
        <v>16877134</v>
      </c>
      <c r="D18" s="38">
        <f>374405+16502729</f>
        <v>16877134</v>
      </c>
      <c r="E18" s="39"/>
      <c r="F18" s="39"/>
    </row>
    <row r="19" spans="1:6" s="18" customFormat="1" ht="12" customHeight="1" thickBot="1" x14ac:dyDescent="0.25">
      <c r="A19" s="13" t="s">
        <v>39</v>
      </c>
      <c r="B19" s="14" t="s">
        <v>40</v>
      </c>
      <c r="C19" s="40">
        <f t="shared" si="0"/>
        <v>204815930</v>
      </c>
      <c r="D19" s="16">
        <f>+D20+D21+D22+D23+D24</f>
        <v>204815930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204815930</v>
      </c>
      <c r="D24" s="32">
        <f>2665000+199720812+2430118</f>
        <v>204815930</v>
      </c>
      <c r="E24" s="29"/>
      <c r="F24" s="29"/>
    </row>
    <row r="25" spans="1:6" s="18" customFormat="1" ht="12" customHeight="1" thickBot="1" x14ac:dyDescent="0.25">
      <c r="A25" s="33" t="s">
        <v>51</v>
      </c>
      <c r="B25" s="42" t="s">
        <v>52</v>
      </c>
      <c r="C25" s="35">
        <f t="shared" si="0"/>
        <v>202150930</v>
      </c>
      <c r="D25" s="38">
        <f>199720812+2430118</f>
        <v>202150930</v>
      </c>
      <c r="E25" s="39"/>
      <c r="F25" s="39"/>
    </row>
    <row r="26" spans="1:6" s="18" customFormat="1" ht="12" customHeight="1" thickBot="1" x14ac:dyDescent="0.25">
      <c r="A26" s="13" t="s">
        <v>53</v>
      </c>
      <c r="B26" s="14" t="s">
        <v>54</v>
      </c>
      <c r="C26" s="40">
        <f t="shared" si="0"/>
        <v>0</v>
      </c>
      <c r="D26" s="43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4">
        <f>+D28+D29+D30</f>
        <v>0</v>
      </c>
      <c r="E27" s="45"/>
      <c r="F27" s="45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6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7"/>
      <c r="E33" s="39"/>
      <c r="F33" s="48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230806968</v>
      </c>
      <c r="D34" s="16">
        <f>SUM(D35:D45)</f>
        <v>17965566</v>
      </c>
      <c r="E34" s="17">
        <f>SUM(E35:E45)</f>
        <v>635000</v>
      </c>
      <c r="F34" s="17">
        <f>SUM(F35:F45)</f>
        <v>212206402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13443677</v>
      </c>
      <c r="D35" s="22">
        <f>3937000+52677+5500000+3954000</f>
        <v>13443677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40174581</v>
      </c>
      <c r="D36" s="32">
        <f>160000+5500000+862205+3500000-5415056-5500000+719500</f>
        <v>-173351</v>
      </c>
      <c r="E36" s="29">
        <v>500000</v>
      </c>
      <c r="F36" s="24">
        <v>39847932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12471520</v>
      </c>
      <c r="D37" s="32">
        <v>1946520</v>
      </c>
      <c r="E37" s="29"/>
      <c r="F37" s="24">
        <v>10525000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158991720</v>
      </c>
      <c r="D39" s="28"/>
      <c r="E39" s="29"/>
      <c r="F39" s="24">
        <v>158991720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5267145</v>
      </c>
      <c r="D40" s="28">
        <f>1063000+44000+1485000+14223+232795+2715688-719500-2548000+3189</f>
        <v>2290395</v>
      </c>
      <c r="E40" s="29">
        <v>135000</v>
      </c>
      <c r="F40" s="24">
        <v>2841750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30000</v>
      </c>
      <c r="D42" s="28">
        <v>30000</v>
      </c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 x14ac:dyDescent="0.2">
      <c r="A44" s="33" t="s">
        <v>89</v>
      </c>
      <c r="B44" s="42" t="s">
        <v>90</v>
      </c>
      <c r="C44" s="27">
        <f t="shared" si="0"/>
        <v>0</v>
      </c>
      <c r="D44" s="38"/>
      <c r="E44" s="39"/>
      <c r="F44" s="39"/>
    </row>
    <row r="45" spans="1:6" s="18" customFormat="1" ht="12" customHeight="1" thickBot="1" x14ac:dyDescent="0.25">
      <c r="A45" s="33" t="s">
        <v>91</v>
      </c>
      <c r="B45" s="34" t="s">
        <v>92</v>
      </c>
      <c r="C45" s="35">
        <f t="shared" si="0"/>
        <v>428325</v>
      </c>
      <c r="D45" s="38">
        <f>416514+11811</f>
        <v>428325</v>
      </c>
      <c r="E45" s="39"/>
      <c r="F45" s="39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250000</v>
      </c>
      <c r="D46" s="16">
        <f>SUM(D47:D51)</f>
        <v>250000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49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250000</v>
      </c>
      <c r="D49" s="32">
        <v>250000</v>
      </c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1566000</v>
      </c>
      <c r="D52" s="16">
        <f>SUM(D53:D55)</f>
        <v>1566000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1566000</v>
      </c>
      <c r="D54" s="32">
        <v>1566000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0</v>
      </c>
      <c r="D55" s="32"/>
      <c r="E55" s="29"/>
      <c r="F55" s="29"/>
    </row>
    <row r="56" spans="1:6" s="18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8" customFormat="1" ht="12" customHeight="1" thickBot="1" x14ac:dyDescent="0.25">
      <c r="A57" s="13" t="s">
        <v>115</v>
      </c>
      <c r="B57" s="36" t="s">
        <v>116</v>
      </c>
      <c r="C57" s="15">
        <f t="shared" si="0"/>
        <v>1200000</v>
      </c>
      <c r="D57" s="16">
        <f>SUM(D58:D60)</f>
        <v>1200000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1200000</v>
      </c>
      <c r="D60" s="32">
        <v>1200000</v>
      </c>
      <c r="E60" s="29"/>
      <c r="F60" s="29"/>
    </row>
    <row r="61" spans="1:6" s="18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 x14ac:dyDescent="0.25">
      <c r="A62" s="50" t="s">
        <v>125</v>
      </c>
      <c r="B62" s="14" t="s">
        <v>126</v>
      </c>
      <c r="C62" s="15">
        <f t="shared" si="0"/>
        <v>737944197</v>
      </c>
      <c r="D62" s="43">
        <f>+D5+D12+D19+D26+D34+D46+D52+D57</f>
        <v>519617795</v>
      </c>
      <c r="E62" s="15">
        <f>+E5+E12+E19+E26+E34+E46+E52+E57</f>
        <v>635000</v>
      </c>
      <c r="F62" s="15">
        <f>+F5+F12+F19+F26+F34+F46+F52+F57</f>
        <v>217691402</v>
      </c>
    </row>
    <row r="63" spans="1:6" s="18" customFormat="1" ht="12" customHeight="1" thickBot="1" x14ac:dyDescent="0.25">
      <c r="A63" s="51" t="s">
        <v>127</v>
      </c>
      <c r="B63" s="36" t="s">
        <v>128</v>
      </c>
      <c r="C63" s="15">
        <f t="shared" si="0"/>
        <v>182000000</v>
      </c>
      <c r="D63" s="16">
        <f>SUM(D64:D66)</f>
        <v>182000000</v>
      </c>
      <c r="E63" s="17">
        <f>SUM(E64:E66)</f>
        <v>0</v>
      </c>
      <c r="F63" s="40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82000000</v>
      </c>
      <c r="D64" s="52">
        <f>44100000+37900000</f>
        <v>82000000</v>
      </c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100000000</v>
      </c>
      <c r="D65" s="32">
        <v>100000000</v>
      </c>
      <c r="E65" s="29"/>
      <c r="F65" s="29"/>
    </row>
    <row r="66" spans="1:6" s="18" customFormat="1" ht="12" customHeight="1" thickBot="1" x14ac:dyDescent="0.25">
      <c r="A66" s="33" t="s">
        <v>133</v>
      </c>
      <c r="B66" s="53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 x14ac:dyDescent="0.25">
      <c r="A67" s="51" t="s">
        <v>135</v>
      </c>
      <c r="B67" s="36" t="s">
        <v>136</v>
      </c>
      <c r="C67" s="40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 x14ac:dyDescent="0.25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 x14ac:dyDescent="0.25">
      <c r="A72" s="51" t="s">
        <v>145</v>
      </c>
      <c r="B72" s="36" t="s">
        <v>146</v>
      </c>
      <c r="C72" s="15">
        <f t="shared" si="1"/>
        <v>418046</v>
      </c>
      <c r="D72" s="16">
        <f>SUM(D73:D74)</f>
        <v>0</v>
      </c>
      <c r="E72" s="17">
        <f>SUM(E73:E74)</f>
        <v>0</v>
      </c>
      <c r="F72" s="17">
        <f>SUM(F73:F74)</f>
        <v>418046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418046</v>
      </c>
      <c r="D73" s="32"/>
      <c r="E73" s="29"/>
      <c r="F73" s="29">
        <v>418046</v>
      </c>
    </row>
    <row r="74" spans="1:6" s="18" customFormat="1" ht="12" customHeight="1" thickBot="1" x14ac:dyDescent="0.25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 x14ac:dyDescent="0.25">
      <c r="A75" s="51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 x14ac:dyDescent="0.25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 x14ac:dyDescent="0.25">
      <c r="A79" s="51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4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 x14ac:dyDescent="0.2">
      <c r="A81" s="55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 x14ac:dyDescent="0.2">
      <c r="A82" s="55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 x14ac:dyDescent="0.25">
      <c r="A83" s="56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 x14ac:dyDescent="0.25">
      <c r="A84" s="51" t="s">
        <v>169</v>
      </c>
      <c r="B84" s="36" t="s">
        <v>170</v>
      </c>
      <c r="C84" s="17">
        <f t="shared" si="1"/>
        <v>0</v>
      </c>
      <c r="D84" s="57"/>
      <c r="E84" s="58"/>
      <c r="F84" s="58"/>
    </row>
    <row r="85" spans="1:6" s="18" customFormat="1" ht="13.5" customHeight="1" thickBot="1" x14ac:dyDescent="0.25">
      <c r="A85" s="51" t="s">
        <v>171</v>
      </c>
      <c r="B85" s="36" t="s">
        <v>172</v>
      </c>
      <c r="C85" s="17">
        <f t="shared" si="1"/>
        <v>0</v>
      </c>
      <c r="D85" s="57"/>
      <c r="E85" s="58"/>
      <c r="F85" s="58"/>
    </row>
    <row r="86" spans="1:6" s="18" customFormat="1" ht="15.75" customHeight="1" thickBot="1" x14ac:dyDescent="0.25">
      <c r="A86" s="51" t="s">
        <v>173</v>
      </c>
      <c r="B86" s="59" t="s">
        <v>174</v>
      </c>
      <c r="C86" s="17">
        <f t="shared" si="1"/>
        <v>182418046</v>
      </c>
      <c r="D86" s="43">
        <f>+D63+D67+D72+D75+D79+D85+D84</f>
        <v>182000000</v>
      </c>
      <c r="E86" s="15">
        <f>+E63+E67+E72+E75+E79+E85+E84</f>
        <v>0</v>
      </c>
      <c r="F86" s="15">
        <f>+F63+F67+F72+F75+F79+F85+F84</f>
        <v>418046</v>
      </c>
    </row>
    <row r="87" spans="1:6" s="18" customFormat="1" ht="16.5" customHeight="1" thickBot="1" x14ac:dyDescent="0.25">
      <c r="A87" s="60" t="s">
        <v>175</v>
      </c>
      <c r="B87" s="61" t="s">
        <v>176</v>
      </c>
      <c r="C87" s="17">
        <f t="shared" si="1"/>
        <v>920362243</v>
      </c>
      <c r="D87" s="43">
        <f>+D62+D86</f>
        <v>701617795</v>
      </c>
      <c r="E87" s="15">
        <f>+E62+E86</f>
        <v>635000</v>
      </c>
      <c r="F87" s="15">
        <f>+F62+F86</f>
        <v>218109448</v>
      </c>
    </row>
    <row r="88" spans="1:6" s="18" customFormat="1" ht="83.25" customHeight="1" x14ac:dyDescent="0.2">
      <c r="A88" s="62"/>
      <c r="B88" s="63"/>
      <c r="C88" s="64"/>
    </row>
    <row r="89" spans="1:6" ht="16.5" customHeight="1" x14ac:dyDescent="0.25">
      <c r="A89" s="1" t="s">
        <v>177</v>
      </c>
      <c r="B89" s="1"/>
      <c r="C89" s="1"/>
    </row>
    <row r="90" spans="1:6" s="67" customFormat="1" ht="16.5" customHeight="1" thickBot="1" x14ac:dyDescent="0.3">
      <c r="A90" s="65" t="s">
        <v>178</v>
      </c>
      <c r="B90" s="65"/>
      <c r="C90" s="66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2017. évi előirányzat</v>
      </c>
    </row>
    <row r="92" spans="1:6" s="12" customFormat="1" ht="12" customHeight="1" thickBot="1" x14ac:dyDescent="0.25">
      <c r="A92" s="68" t="s">
        <v>8</v>
      </c>
      <c r="B92" s="69" t="s">
        <v>9</v>
      </c>
      <c r="C92" s="70" t="s">
        <v>10</v>
      </c>
    </row>
    <row r="93" spans="1:6" ht="12" customHeight="1" thickBot="1" x14ac:dyDescent="0.3">
      <c r="A93" s="71" t="s">
        <v>11</v>
      </c>
      <c r="B93" s="72" t="s">
        <v>180</v>
      </c>
      <c r="C93" s="17">
        <f t="shared" ref="C93:C154" si="2">SUM(D93:F93)</f>
        <v>677365738</v>
      </c>
      <c r="D93" s="73">
        <f>+D94+D95+D96+D97+D98+D111</f>
        <v>112973294</v>
      </c>
      <c r="E93" s="74">
        <f>+E94+E95+E96+E97+E98+E111</f>
        <v>4419000</v>
      </c>
      <c r="F93" s="17">
        <f>F94+F95+F96+F97+F98+F111</f>
        <v>559973444</v>
      </c>
    </row>
    <row r="94" spans="1:6" ht="12" customHeight="1" x14ac:dyDescent="0.25">
      <c r="A94" s="75" t="s">
        <v>13</v>
      </c>
      <c r="B94" s="76" t="s">
        <v>181</v>
      </c>
      <c r="C94" s="77">
        <f t="shared" si="2"/>
        <v>326734053</v>
      </c>
      <c r="D94" s="78">
        <f>310000+175000+172000+24000+3882000+3749000-282000+589000+24000+76000+2550000+416250+2550648+481496+3435648+3375000+515000+4000+6730000+750000+2921000-1000000+15800+15000+800000</f>
        <v>32278842</v>
      </c>
      <c r="E94" s="79"/>
      <c r="F94" s="79">
        <f>258452451+7750306+28252454</f>
        <v>294455211</v>
      </c>
    </row>
    <row r="95" spans="1:6" ht="12" customHeight="1" x14ac:dyDescent="0.25">
      <c r="A95" s="25" t="s">
        <v>15</v>
      </c>
      <c r="B95" s="80" t="s">
        <v>182</v>
      </c>
      <c r="C95" s="81">
        <f t="shared" si="2"/>
        <v>76204687</v>
      </c>
      <c r="D95" s="32">
        <f>62000+33000+48000+808000+1652000-63900+117000+10800+37984+561000-41845+554400+765067+210221+911250+102000+1460052+149000+578359+1000000+6910+2970-800000</f>
        <v>8164268</v>
      </c>
      <c r="E95" s="29"/>
      <c r="F95" s="29">
        <f>60280532+1688942+6070945</f>
        <v>68040419</v>
      </c>
    </row>
    <row r="96" spans="1:6" ht="12" customHeight="1" x14ac:dyDescent="0.25">
      <c r="A96" s="25" t="s">
        <v>17</v>
      </c>
      <c r="B96" s="80" t="s">
        <v>183</v>
      </c>
      <c r="C96" s="81">
        <f t="shared" si="2"/>
        <v>260716994</v>
      </c>
      <c r="D96" s="38">
        <f>4801000+800001+376000+120000+386000+50000+18800+32000+22000+11212000+1682000+295900+401000+411000+1600000+26600000+7585000+1232300+80000-29210-800001+1025256+1035000+143504+138750-19000000-4000+8134750+8729191+115500+400000+2110440+4266+1260524+3189+1946520+5101500-9200000</f>
        <v>58820180</v>
      </c>
      <c r="E96" s="39">
        <v>4419000</v>
      </c>
      <c r="F96" s="29">
        <f>196774214-59900+635000+128500</f>
        <v>197477814</v>
      </c>
    </row>
    <row r="97" spans="1:6" ht="12" customHeight="1" x14ac:dyDescent="0.25">
      <c r="A97" s="25" t="s">
        <v>19</v>
      </c>
      <c r="B97" s="80" t="s">
        <v>184</v>
      </c>
      <c r="C97" s="27">
        <f t="shared" si="2"/>
        <v>0</v>
      </c>
      <c r="D97" s="38"/>
      <c r="E97" s="39"/>
      <c r="F97" s="29"/>
    </row>
    <row r="98" spans="1:6" ht="12" customHeight="1" x14ac:dyDescent="0.25">
      <c r="A98" s="25" t="s">
        <v>185</v>
      </c>
      <c r="B98" s="82" t="s">
        <v>186</v>
      </c>
      <c r="C98" s="27">
        <f t="shared" si="2"/>
        <v>13710004</v>
      </c>
      <c r="D98" s="38">
        <f>SUM(D99:D110)</f>
        <v>13710004</v>
      </c>
      <c r="E98" s="39">
        <f>SUM(E99:E110)</f>
        <v>0</v>
      </c>
      <c r="F98" s="39"/>
    </row>
    <row r="99" spans="1:6" ht="12" customHeight="1" x14ac:dyDescent="0.25">
      <c r="A99" s="25" t="s">
        <v>23</v>
      </c>
      <c r="B99" s="80" t="s">
        <v>187</v>
      </c>
      <c r="C99" s="27">
        <f t="shared" si="2"/>
        <v>2799004</v>
      </c>
      <c r="D99" s="38">
        <f>2792500+6504</f>
        <v>2799004</v>
      </c>
      <c r="E99" s="39"/>
      <c r="F99" s="39"/>
    </row>
    <row r="100" spans="1:6" ht="12" customHeight="1" x14ac:dyDescent="0.25">
      <c r="A100" s="25" t="s">
        <v>188</v>
      </c>
      <c r="B100" s="83" t="s">
        <v>189</v>
      </c>
      <c r="C100" s="27">
        <f t="shared" si="2"/>
        <v>0</v>
      </c>
      <c r="D100" s="38"/>
      <c r="E100" s="39"/>
      <c r="F100" s="39"/>
    </row>
    <row r="101" spans="1:6" ht="12" customHeight="1" x14ac:dyDescent="0.25">
      <c r="A101" s="25" t="s">
        <v>190</v>
      </c>
      <c r="B101" s="83" t="s">
        <v>191</v>
      </c>
      <c r="C101" s="27">
        <f t="shared" si="2"/>
        <v>0</v>
      </c>
      <c r="D101" s="38"/>
      <c r="E101" s="39"/>
      <c r="F101" s="39"/>
    </row>
    <row r="102" spans="1:6" ht="12" customHeight="1" x14ac:dyDescent="0.25">
      <c r="A102" s="25" t="s">
        <v>192</v>
      </c>
      <c r="B102" s="84" t="s">
        <v>193</v>
      </c>
      <c r="C102" s="27">
        <f t="shared" si="2"/>
        <v>0</v>
      </c>
      <c r="D102" s="38"/>
      <c r="E102" s="39"/>
      <c r="F102" s="39"/>
    </row>
    <row r="103" spans="1:6" ht="12" customHeight="1" x14ac:dyDescent="0.25">
      <c r="A103" s="25" t="s">
        <v>194</v>
      </c>
      <c r="B103" s="85" t="s">
        <v>195</v>
      </c>
      <c r="C103" s="27">
        <f t="shared" si="2"/>
        <v>0</v>
      </c>
      <c r="D103" s="38"/>
      <c r="E103" s="39"/>
      <c r="F103" s="39"/>
    </row>
    <row r="104" spans="1:6" ht="12" customHeight="1" x14ac:dyDescent="0.25">
      <c r="A104" s="25" t="s">
        <v>196</v>
      </c>
      <c r="B104" s="85" t="s">
        <v>197</v>
      </c>
      <c r="C104" s="27">
        <f t="shared" si="2"/>
        <v>0</v>
      </c>
      <c r="D104" s="38"/>
      <c r="E104" s="39"/>
      <c r="F104" s="39"/>
    </row>
    <row r="105" spans="1:6" ht="12" customHeight="1" x14ac:dyDescent="0.25">
      <c r="A105" s="25" t="s">
        <v>198</v>
      </c>
      <c r="B105" s="84" t="s">
        <v>199</v>
      </c>
      <c r="C105" s="27">
        <f t="shared" si="2"/>
        <v>0</v>
      </c>
      <c r="D105" s="38"/>
      <c r="E105" s="39"/>
      <c r="F105" s="39"/>
    </row>
    <row r="106" spans="1:6" ht="12" customHeight="1" x14ac:dyDescent="0.25">
      <c r="A106" s="25" t="s">
        <v>200</v>
      </c>
      <c r="B106" s="84" t="s">
        <v>201</v>
      </c>
      <c r="C106" s="27">
        <f t="shared" si="2"/>
        <v>0</v>
      </c>
      <c r="D106" s="38"/>
      <c r="E106" s="39"/>
      <c r="F106" s="39"/>
    </row>
    <row r="107" spans="1:6" ht="12" customHeight="1" x14ac:dyDescent="0.25">
      <c r="A107" s="25" t="s">
        <v>202</v>
      </c>
      <c r="B107" s="85" t="s">
        <v>203</v>
      </c>
      <c r="C107" s="27">
        <f t="shared" si="2"/>
        <v>0</v>
      </c>
      <c r="D107" s="38"/>
      <c r="E107" s="39"/>
      <c r="F107" s="39"/>
    </row>
    <row r="108" spans="1:6" ht="12" customHeight="1" x14ac:dyDescent="0.25">
      <c r="A108" s="86" t="s">
        <v>204</v>
      </c>
      <c r="B108" s="83" t="s">
        <v>205</v>
      </c>
      <c r="C108" s="27">
        <f t="shared" si="2"/>
        <v>0</v>
      </c>
      <c r="D108" s="38"/>
      <c r="E108" s="39"/>
      <c r="F108" s="39"/>
    </row>
    <row r="109" spans="1:6" ht="12" customHeight="1" x14ac:dyDescent="0.25">
      <c r="A109" s="25" t="s">
        <v>206</v>
      </c>
      <c r="B109" s="83" t="s">
        <v>207</v>
      </c>
      <c r="C109" s="27">
        <f t="shared" si="2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3" t="s">
        <v>209</v>
      </c>
      <c r="C110" s="27">
        <f t="shared" si="2"/>
        <v>10911000</v>
      </c>
      <c r="D110" s="32">
        <f>5000000+800000+150000+50000+163000+4568000+100000+80000+3000000-3000000</f>
        <v>10911000</v>
      </c>
      <c r="E110" s="29"/>
      <c r="F110" s="87"/>
    </row>
    <row r="111" spans="1:6" ht="12" customHeight="1" x14ac:dyDescent="0.25">
      <c r="A111" s="25" t="s">
        <v>210</v>
      </c>
      <c r="B111" s="80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0" t="s">
        <v>213</v>
      </c>
      <c r="C112" s="27">
        <f t="shared" si="2"/>
        <v>0</v>
      </c>
      <c r="D112" s="47"/>
      <c r="E112" s="39"/>
      <c r="F112" s="30"/>
    </row>
    <row r="113" spans="1:6" ht="12" customHeight="1" thickBot="1" x14ac:dyDescent="0.3">
      <c r="A113" s="88" t="s">
        <v>214</v>
      </c>
      <c r="B113" s="89" t="s">
        <v>215</v>
      </c>
      <c r="C113" s="35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2"/>
        <v>241317283</v>
      </c>
      <c r="D114" s="16">
        <f>+D115+D117+D119</f>
        <v>238102123</v>
      </c>
      <c r="E114" s="17">
        <f>+E115+E117+E119</f>
        <v>0</v>
      </c>
      <c r="F114" s="95">
        <f>+F115+F117+F119</f>
        <v>3215160</v>
      </c>
    </row>
    <row r="115" spans="1:6" ht="12" customHeight="1" x14ac:dyDescent="0.25">
      <c r="A115" s="19" t="s">
        <v>27</v>
      </c>
      <c r="B115" s="80" t="s">
        <v>217</v>
      </c>
      <c r="C115" s="77">
        <f t="shared" si="2"/>
        <v>11286949</v>
      </c>
      <c r="D115" s="49">
        <f>2963001+300001+90200+301000+973976-300001+96110+2835000+310040+60000+127000+2430118+1200000-2921000-400000+6344</f>
        <v>8071789</v>
      </c>
      <c r="E115" s="23"/>
      <c r="F115" s="23">
        <f>3155260+59900</f>
        <v>3215160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0</v>
      </c>
      <c r="D116" s="49"/>
      <c r="E116" s="23"/>
      <c r="F116" s="23"/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229430334</v>
      </c>
      <c r="D117" s="28">
        <f>21000000+300001+18700651+189429682</f>
        <v>229430334</v>
      </c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189429682</v>
      </c>
      <c r="D118" s="28">
        <v>189429682</v>
      </c>
      <c r="E118" s="97"/>
      <c r="F118" s="32"/>
    </row>
    <row r="119" spans="1:6" ht="12" customHeight="1" x14ac:dyDescent="0.25">
      <c r="A119" s="19" t="s">
        <v>35</v>
      </c>
      <c r="B119" s="34" t="s">
        <v>221</v>
      </c>
      <c r="C119" s="27">
        <f t="shared" si="2"/>
        <v>600000</v>
      </c>
      <c r="D119" s="52">
        <f>SUM(D120:D127)</f>
        <v>600000</v>
      </c>
      <c r="E119" s="32"/>
      <c r="F119" s="32"/>
    </row>
    <row r="120" spans="1:6" ht="12" customHeight="1" x14ac:dyDescent="0.25">
      <c r="A120" s="19" t="s">
        <v>37</v>
      </c>
      <c r="B120" s="31" t="s">
        <v>222</v>
      </c>
      <c r="C120" s="27">
        <f t="shared" si="2"/>
        <v>0</v>
      </c>
      <c r="D120" s="52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27">
        <f t="shared" si="2"/>
        <v>0</v>
      </c>
      <c r="D121" s="52"/>
      <c r="E121" s="28"/>
      <c r="F121" s="28"/>
    </row>
    <row r="122" spans="1:6" x14ac:dyDescent="0.25">
      <c r="A122" s="19" t="s">
        <v>225</v>
      </c>
      <c r="B122" s="85" t="s">
        <v>197</v>
      </c>
      <c r="C122" s="27">
        <f t="shared" si="2"/>
        <v>0</v>
      </c>
      <c r="D122" s="52"/>
      <c r="E122" s="28"/>
      <c r="F122" s="28"/>
    </row>
    <row r="123" spans="1:6" ht="12" customHeight="1" x14ac:dyDescent="0.25">
      <c r="A123" s="19" t="s">
        <v>226</v>
      </c>
      <c r="B123" s="85" t="s">
        <v>227</v>
      </c>
      <c r="C123" s="27">
        <f t="shared" si="2"/>
        <v>0</v>
      </c>
      <c r="D123" s="52"/>
      <c r="E123" s="28"/>
      <c r="F123" s="28"/>
    </row>
    <row r="124" spans="1:6" ht="12" customHeight="1" x14ac:dyDescent="0.25">
      <c r="A124" s="19" t="s">
        <v>228</v>
      </c>
      <c r="B124" s="85" t="s">
        <v>229</v>
      </c>
      <c r="C124" s="27">
        <f t="shared" si="2"/>
        <v>0</v>
      </c>
      <c r="D124" s="52"/>
      <c r="E124" s="28"/>
      <c r="F124" s="28"/>
    </row>
    <row r="125" spans="1:6" ht="12" customHeight="1" x14ac:dyDescent="0.25">
      <c r="A125" s="19" t="s">
        <v>230</v>
      </c>
      <c r="B125" s="85" t="s">
        <v>203</v>
      </c>
      <c r="C125" s="27">
        <f t="shared" si="2"/>
        <v>0</v>
      </c>
      <c r="D125" s="52"/>
      <c r="E125" s="28"/>
      <c r="F125" s="28"/>
    </row>
    <row r="126" spans="1:6" ht="12" customHeight="1" x14ac:dyDescent="0.25">
      <c r="A126" s="19" t="s">
        <v>231</v>
      </c>
      <c r="B126" s="85" t="s">
        <v>232</v>
      </c>
      <c r="C126" s="27">
        <f t="shared" si="2"/>
        <v>0</v>
      </c>
      <c r="D126" s="52"/>
      <c r="E126" s="28"/>
      <c r="F126" s="28"/>
    </row>
    <row r="127" spans="1:6" ht="16.5" thickBot="1" x14ac:dyDescent="0.3">
      <c r="A127" s="86" t="s">
        <v>233</v>
      </c>
      <c r="B127" s="85" t="s">
        <v>234</v>
      </c>
      <c r="C127" s="35">
        <f t="shared" si="2"/>
        <v>600000</v>
      </c>
      <c r="D127" s="99">
        <v>600000</v>
      </c>
      <c r="E127" s="38"/>
      <c r="F127" s="38"/>
    </row>
    <row r="128" spans="1:6" ht="12" customHeight="1" thickBot="1" x14ac:dyDescent="0.3">
      <c r="A128" s="13" t="s">
        <v>39</v>
      </c>
      <c r="B128" s="100" t="s">
        <v>235</v>
      </c>
      <c r="C128" s="15">
        <f t="shared" si="2"/>
        <v>918683021</v>
      </c>
      <c r="D128" s="16">
        <f>+D93+D114</f>
        <v>351075417</v>
      </c>
      <c r="E128" s="17">
        <f>+E93+E114</f>
        <v>4419000</v>
      </c>
      <c r="F128" s="17">
        <f>+F93+F114</f>
        <v>563188604</v>
      </c>
    </row>
    <row r="129" spans="1:6" ht="12" customHeight="1" thickBot="1" x14ac:dyDescent="0.3">
      <c r="A129" s="13" t="s">
        <v>236</v>
      </c>
      <c r="B129" s="100" t="s">
        <v>237</v>
      </c>
      <c r="C129" s="15">
        <f t="shared" si="2"/>
        <v>103161000</v>
      </c>
      <c r="D129" s="16">
        <f>+D130+D131+D132</f>
        <v>103161000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3161000</v>
      </c>
      <c r="D130" s="32">
        <v>3161000</v>
      </c>
      <c r="E130" s="32"/>
      <c r="F130" s="32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100000000</v>
      </c>
      <c r="D131" s="28">
        <v>100000000</v>
      </c>
      <c r="E131" s="28"/>
      <c r="F131" s="28"/>
    </row>
    <row r="132" spans="1:6" ht="12" customHeight="1" thickBot="1" x14ac:dyDescent="0.3">
      <c r="A132" s="86" t="s">
        <v>65</v>
      </c>
      <c r="B132" s="96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0" t="s">
        <v>241</v>
      </c>
      <c r="C133" s="40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1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1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1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1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1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6" t="s">
        <v>81</v>
      </c>
      <c r="B139" s="101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0" t="s">
        <v>248</v>
      </c>
      <c r="C140" s="15">
        <f t="shared" si="2"/>
        <v>0</v>
      </c>
      <c r="D140" s="43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1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1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1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6" t="s">
        <v>101</v>
      </c>
      <c r="B144" s="82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0" t="s">
        <v>254</v>
      </c>
      <c r="C145" s="15">
        <f t="shared" si="2"/>
        <v>0</v>
      </c>
      <c r="D145" s="102">
        <f>+D146+D147+D148+D149+D150</f>
        <v>0</v>
      </c>
      <c r="E145" s="103">
        <f>+E146+E147+E148+E149+E150</f>
        <v>0</v>
      </c>
      <c r="F145" s="103">
        <f>SUM(F146:F150)</f>
        <v>0</v>
      </c>
    </row>
    <row r="146" spans="1:9" ht="12" customHeight="1" x14ac:dyDescent="0.25">
      <c r="A146" s="19" t="s">
        <v>107</v>
      </c>
      <c r="B146" s="101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1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1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1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1" t="s">
        <v>260</v>
      </c>
      <c r="C150" s="35">
        <f t="shared" si="2"/>
        <v>0</v>
      </c>
      <c r="D150" s="47"/>
      <c r="E150" s="47"/>
      <c r="F150" s="28"/>
    </row>
    <row r="151" spans="1:9" ht="12" customHeight="1" thickBot="1" x14ac:dyDescent="0.3">
      <c r="A151" s="13" t="s">
        <v>115</v>
      </c>
      <c r="B151" s="100" t="s">
        <v>261</v>
      </c>
      <c r="C151" s="17">
        <f t="shared" si="2"/>
        <v>0</v>
      </c>
      <c r="D151" s="102"/>
      <c r="E151" s="103"/>
      <c r="F151" s="104"/>
    </row>
    <row r="152" spans="1:9" ht="12" customHeight="1" thickBot="1" x14ac:dyDescent="0.3">
      <c r="A152" s="13" t="s">
        <v>262</v>
      </c>
      <c r="B152" s="100" t="s">
        <v>263</v>
      </c>
      <c r="C152" s="17">
        <f t="shared" si="2"/>
        <v>0</v>
      </c>
      <c r="D152" s="102"/>
      <c r="E152" s="103"/>
      <c r="F152" s="104"/>
    </row>
    <row r="153" spans="1:9" ht="15" customHeight="1" thickBot="1" x14ac:dyDescent="0.3">
      <c r="A153" s="13" t="s">
        <v>264</v>
      </c>
      <c r="B153" s="100" t="s">
        <v>265</v>
      </c>
      <c r="C153" s="17">
        <f t="shared" si="2"/>
        <v>103161000</v>
      </c>
      <c r="D153" s="105">
        <f>+D129+D133+D140+D145+D151+D152</f>
        <v>103161000</v>
      </c>
      <c r="E153" s="106">
        <f>+E129+E133+E140+E145+E151+E152</f>
        <v>0</v>
      </c>
      <c r="F153" s="106">
        <f>+F129+F133+F140+F145+F151+F152</f>
        <v>0</v>
      </c>
      <c r="G153" s="107"/>
      <c r="H153" s="107"/>
      <c r="I153" s="107"/>
    </row>
    <row r="154" spans="1:9" s="18" customFormat="1" ht="12.95" customHeight="1" thickBot="1" x14ac:dyDescent="0.25">
      <c r="A154" s="108" t="s">
        <v>266</v>
      </c>
      <c r="B154" s="109" t="s">
        <v>267</v>
      </c>
      <c r="C154" s="17">
        <f t="shared" si="2"/>
        <v>1021844021</v>
      </c>
      <c r="D154" s="105">
        <f>+D128+D153</f>
        <v>454236417</v>
      </c>
      <c r="E154" s="106">
        <f>+E128+E153</f>
        <v>4419000</v>
      </c>
      <c r="F154" s="106">
        <f>+F128+F153</f>
        <v>563188604</v>
      </c>
    </row>
    <row r="155" spans="1:9" ht="7.5" customHeight="1" x14ac:dyDescent="0.25"/>
    <row r="156" spans="1:9" x14ac:dyDescent="0.25">
      <c r="A156" s="111" t="s">
        <v>268</v>
      </c>
      <c r="B156" s="111"/>
      <c r="C156" s="111"/>
    </row>
    <row r="157" spans="1:9" ht="15" customHeight="1" thickBot="1" x14ac:dyDescent="0.3">
      <c r="A157" s="112" t="s">
        <v>269</v>
      </c>
      <c r="B157" s="112"/>
      <c r="C157" s="4" t="s">
        <v>1</v>
      </c>
    </row>
    <row r="158" spans="1:9" ht="13.5" customHeight="1" thickBot="1" x14ac:dyDescent="0.3">
      <c r="A158" s="13">
        <v>1</v>
      </c>
      <c r="B158" s="113" t="s">
        <v>270</v>
      </c>
      <c r="C158" s="17">
        <f>+C62-C128</f>
        <v>-180738824</v>
      </c>
    </row>
    <row r="159" spans="1:9" ht="27.75" customHeight="1" thickBot="1" x14ac:dyDescent="0.3">
      <c r="A159" s="13" t="s">
        <v>25</v>
      </c>
      <c r="B159" s="113" t="s">
        <v>271</v>
      </c>
      <c r="C159" s="17">
        <f>+C86-C153</f>
        <v>79257046</v>
      </c>
    </row>
    <row r="162" spans="4:4" x14ac:dyDescent="0.25">
      <c r="D162" s="107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a 35/2017.(XII.21.)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2017-12-22T11:17:39Z</dcterms:created>
  <dcterms:modified xsi:type="dcterms:W3CDTF">2017-12-22T11:17:39Z</dcterms:modified>
</cp:coreProperties>
</file>