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585" tabRatio="836"/>
  </bookViews>
  <sheets>
    <sheet name="1.1.sz.mell." sheetId="4" r:id="rId1"/>
    <sheet name="1.2.sz.mell." sheetId="5" r:id="rId2"/>
    <sheet name="1.3.sz.mell." sheetId="6" r:id="rId3"/>
    <sheet name="1.4.sz.mell." sheetId="7" r:id="rId4"/>
    <sheet name="2.sz.mell  " sheetId="8" r:id="rId5"/>
    <sheet name="3. sz. mell" sheetId="22" r:id="rId6"/>
    <sheet name="4. sz. mell" sheetId="12" r:id="rId7"/>
    <sheet name="5.sz.mell." sheetId="3" r:id="rId8"/>
    <sheet name="6.m " sheetId="33" state="hidden" r:id="rId9"/>
    <sheet name="6.m" sheetId="36" r:id="rId10"/>
    <sheet name="7A.m" sheetId="20" r:id="rId11"/>
    <sheet name="7B.m." sheetId="37" r:id="rId12"/>
    <sheet name="8. sz. mell" sheetId="38" r:id="rId13"/>
    <sheet name="9. sz. mell. " sheetId="14" r:id="rId14"/>
    <sheet name="10. sz. mell" sheetId="39" r:id="rId15"/>
    <sheet name="11. sz. mell" sheetId="40" r:id="rId16"/>
    <sheet name="12.sz.mell." sheetId="41" r:id="rId17"/>
    <sheet name="13.m" sheetId="42" r:id="rId18"/>
    <sheet name="14.m" sheetId="29" r:id="rId19"/>
    <sheet name="15.m." sheetId="43" r:id="rId20"/>
    <sheet name="16A.m (2)" sheetId="35" r:id="rId21"/>
    <sheet name="16B.m" sheetId="34" r:id="rId22"/>
    <sheet name="18.m" sheetId="32" r:id="rId23"/>
  </sheets>
  <externalReferences>
    <externalReference r:id="rId24"/>
    <externalReference r:id="rId25"/>
  </externalReferences>
  <definedNames>
    <definedName name="_xlnm.Print_Titles" localSheetId="16">'12.sz.mell.'!$A:$A</definedName>
    <definedName name="_xlnm.Print_Titles" localSheetId="5">'3. sz. mell'!$A:$B,'3. sz. mell'!$1:$2</definedName>
    <definedName name="_xlnm.Print_Titles" localSheetId="7">'5.sz.mell.'!$A:$B,'5.sz.mell.'!$1:$2</definedName>
    <definedName name="_xlnm.Print_Area" localSheetId="0">'1.1.sz.mell.'!$A$1:$H$133</definedName>
    <definedName name="_xlnm.Print_Area" localSheetId="1">'1.2.sz.mell.'!$A$1:$H$133</definedName>
    <definedName name="_xlnm.Print_Area" localSheetId="2">'1.3.sz.mell.'!$A$1:$H$133</definedName>
    <definedName name="_xlnm.Print_Area" localSheetId="3">'1.4.sz.mell.'!$A$1:$G$133</definedName>
    <definedName name="_xlnm.Print_Area" localSheetId="17">'13.m'!$A$1:$D$204</definedName>
    <definedName name="_xlnm.Print_Area" localSheetId="18">'14.m'!$A$1:$O$28</definedName>
    <definedName name="_xlnm.Print_Area" localSheetId="20">'16A.m (2)'!$A$1:$J$147</definedName>
    <definedName name="_xlnm.Print_Area" localSheetId="21">'16B.m'!$A$1:$J$249</definedName>
    <definedName name="_xlnm.Print_Area" localSheetId="5">'3. sz. mell'!$A$1:$AU$64</definedName>
    <definedName name="_xlnm.Print_Area" localSheetId="7">'5.sz.mell.'!$A$1:$O$129</definedName>
    <definedName name="_xlnm.Print_Area" localSheetId="9">'6.m'!$A$1:$K$92</definedName>
    <definedName name="_xlnm.Print_Area" localSheetId="8">'6.m '!$A$1:$I$92</definedName>
    <definedName name="_xlnm.Print_Area" localSheetId="10">'7A.m'!$A$1:$I$40</definedName>
    <definedName name="_xlnm.Print_Area" localSheetId="11">'7B.m.'!$A$1:$I$7</definedName>
    <definedName name="_xlnm.Print_Area" localSheetId="12">'8. sz. mell'!$A$1:$E$127</definedName>
  </definedNames>
  <calcPr calcId="125725"/>
</workbook>
</file>

<file path=xl/calcChain.xml><?xml version="1.0" encoding="utf-8"?>
<calcChain xmlns="http://schemas.openxmlformats.org/spreadsheetml/2006/main">
  <c r="H10" i="43"/>
  <c r="G10"/>
  <c r="F10"/>
  <c r="E10"/>
  <c r="H5"/>
  <c r="H15" s="1"/>
  <c r="G5"/>
  <c r="G15" s="1"/>
  <c r="F5"/>
  <c r="F15" s="1"/>
  <c r="E5"/>
  <c r="E15" s="1"/>
  <c r="D200" i="42"/>
  <c r="D204" s="1"/>
  <c r="C79" i="41"/>
  <c r="B79"/>
  <c r="E79" s="1"/>
  <c r="C77"/>
  <c r="B77"/>
  <c r="E77" s="1"/>
  <c r="S61"/>
  <c r="L61"/>
  <c r="K61"/>
  <c r="J61"/>
  <c r="M61" s="1"/>
  <c r="C61"/>
  <c r="E61" s="1"/>
  <c r="O59"/>
  <c r="C88" s="1"/>
  <c r="E88" s="1"/>
  <c r="E59"/>
  <c r="G58"/>
  <c r="G56"/>
  <c r="G55"/>
  <c r="O53"/>
  <c r="C82" s="1"/>
  <c r="H53"/>
  <c r="P53" s="1"/>
  <c r="D82" s="1"/>
  <c r="U46"/>
  <c r="M46"/>
  <c r="K30"/>
  <c r="J30"/>
  <c r="R30" s="1"/>
  <c r="E30"/>
  <c r="S29"/>
  <c r="K29"/>
  <c r="J29"/>
  <c r="M29" s="1"/>
  <c r="E29"/>
  <c r="Q28"/>
  <c r="K28"/>
  <c r="J28"/>
  <c r="R28" s="1"/>
  <c r="E28"/>
  <c r="K27"/>
  <c r="S27" s="1"/>
  <c r="G57" s="1"/>
  <c r="J27"/>
  <c r="M27" s="1"/>
  <c r="E27"/>
  <c r="K26"/>
  <c r="J26"/>
  <c r="M26" s="1"/>
  <c r="E26"/>
  <c r="R25"/>
  <c r="U25" s="1"/>
  <c r="K25"/>
  <c r="J25"/>
  <c r="M25" s="1"/>
  <c r="I25"/>
  <c r="E25"/>
  <c r="Q24"/>
  <c r="P24"/>
  <c r="P31" s="1"/>
  <c r="O24"/>
  <c r="O31" s="1"/>
  <c r="N24"/>
  <c r="N31" s="1"/>
  <c r="Q31" s="1"/>
  <c r="H24"/>
  <c r="H31" s="1"/>
  <c r="G24"/>
  <c r="G31" s="1"/>
  <c r="F24"/>
  <c r="F31" s="1"/>
  <c r="E24"/>
  <c r="D24"/>
  <c r="D31" s="1"/>
  <c r="L31" s="1"/>
  <c r="T31" s="1"/>
  <c r="H61" s="1"/>
  <c r="P61" s="1"/>
  <c r="D90" s="1"/>
  <c r="C24"/>
  <c r="C31" s="1"/>
  <c r="K31" s="1"/>
  <c r="S31" s="1"/>
  <c r="G61" s="1"/>
  <c r="O61" s="1"/>
  <c r="B24"/>
  <c r="B31" s="1"/>
  <c r="J31" s="1"/>
  <c r="Q23"/>
  <c r="K23"/>
  <c r="J23"/>
  <c r="R23" s="1"/>
  <c r="E23"/>
  <c r="L22"/>
  <c r="T22" s="1"/>
  <c r="H52" s="1"/>
  <c r="P52" s="1"/>
  <c r="D81" s="1"/>
  <c r="K22"/>
  <c r="S22" s="1"/>
  <c r="G52" s="1"/>
  <c r="O52" s="1"/>
  <c r="C81" s="1"/>
  <c r="J22"/>
  <c r="M22" s="1"/>
  <c r="I22"/>
  <c r="E22"/>
  <c r="K16"/>
  <c r="M16" s="1"/>
  <c r="E16"/>
  <c r="Q14"/>
  <c r="K14"/>
  <c r="S14" s="1"/>
  <c r="G44" s="1"/>
  <c r="O44" s="1"/>
  <c r="C73" s="1"/>
  <c r="J14"/>
  <c r="R14" s="1"/>
  <c r="E14"/>
  <c r="J12"/>
  <c r="R12" s="1"/>
  <c r="E12"/>
  <c r="J10"/>
  <c r="M10" s="1"/>
  <c r="E10"/>
  <c r="K8"/>
  <c r="S8" s="1"/>
  <c r="G38" s="1"/>
  <c r="O38" s="1"/>
  <c r="C67" s="1"/>
  <c r="J8"/>
  <c r="M8" s="1"/>
  <c r="E8"/>
  <c r="E31" s="1"/>
  <c r="D9" i="40"/>
  <c r="D30" s="1"/>
  <c r="C9"/>
  <c r="C30" s="1"/>
  <c r="I22" i="39"/>
  <c r="H21"/>
  <c r="G21"/>
  <c r="F21"/>
  <c r="E21"/>
  <c r="I21" s="1"/>
  <c r="D21"/>
  <c r="I20"/>
  <c r="H19"/>
  <c r="G19"/>
  <c r="F19"/>
  <c r="E19"/>
  <c r="D19"/>
  <c r="I19" s="1"/>
  <c r="I18"/>
  <c r="H17"/>
  <c r="G17"/>
  <c r="F17"/>
  <c r="E17"/>
  <c r="I17" s="1"/>
  <c r="D17"/>
  <c r="I16"/>
  <c r="I15"/>
  <c r="I14"/>
  <c r="I13"/>
  <c r="I12"/>
  <c r="I11"/>
  <c r="I10"/>
  <c r="H9"/>
  <c r="G9"/>
  <c r="F9"/>
  <c r="E9"/>
  <c r="D9"/>
  <c r="I9" s="1"/>
  <c r="I8"/>
  <c r="I7"/>
  <c r="H6"/>
  <c r="H23" s="1"/>
  <c r="G6"/>
  <c r="G23" s="1"/>
  <c r="F6"/>
  <c r="F23" s="1"/>
  <c r="E6"/>
  <c r="E23" s="1"/>
  <c r="D6"/>
  <c r="I6" s="1"/>
  <c r="I23" s="1"/>
  <c r="D82" i="14"/>
  <c r="C82"/>
  <c r="B82"/>
  <c r="E81"/>
  <c r="E80"/>
  <c r="E79"/>
  <c r="E78"/>
  <c r="E77"/>
  <c r="E76"/>
  <c r="E75"/>
  <c r="E82" s="1"/>
  <c r="D72"/>
  <c r="C72"/>
  <c r="B72"/>
  <c r="E70"/>
  <c r="E69"/>
  <c r="E68"/>
  <c r="E67"/>
  <c r="E66"/>
  <c r="E72" s="1"/>
  <c r="D61"/>
  <c r="C61"/>
  <c r="B61"/>
  <c r="E60"/>
  <c r="E59"/>
  <c r="E58"/>
  <c r="E57"/>
  <c r="E56"/>
  <c r="E55"/>
  <c r="E54"/>
  <c r="E61" s="1"/>
  <c r="D51"/>
  <c r="C51"/>
  <c r="B51"/>
  <c r="E49"/>
  <c r="E48"/>
  <c r="E47"/>
  <c r="E46"/>
  <c r="E45"/>
  <c r="E51" s="1"/>
  <c r="D41"/>
  <c r="C41"/>
  <c r="B41"/>
  <c r="E40"/>
  <c r="E39"/>
  <c r="E38"/>
  <c r="E37"/>
  <c r="E36"/>
  <c r="E35"/>
  <c r="E34"/>
  <c r="E41" s="1"/>
  <c r="D31"/>
  <c r="C31"/>
  <c r="B31"/>
  <c r="E29"/>
  <c r="E28"/>
  <c r="E27"/>
  <c r="E26"/>
  <c r="E25"/>
  <c r="E31" s="1"/>
  <c r="D20"/>
  <c r="C20"/>
  <c r="B20"/>
  <c r="E19"/>
  <c r="E18"/>
  <c r="E17"/>
  <c r="E16"/>
  <c r="E15"/>
  <c r="E14"/>
  <c r="E13"/>
  <c r="E20" s="1"/>
  <c r="D10"/>
  <c r="C10"/>
  <c r="B10"/>
  <c r="E8"/>
  <c r="E7"/>
  <c r="E6"/>
  <c r="E5"/>
  <c r="E4"/>
  <c r="E10" s="1"/>
  <c r="E125" i="38"/>
  <c r="E124"/>
  <c r="E123"/>
  <c r="E122"/>
  <c r="E121"/>
  <c r="D121"/>
  <c r="C121"/>
  <c r="E120"/>
  <c r="E119"/>
  <c r="E118"/>
  <c r="E117"/>
  <c r="E116" s="1"/>
  <c r="D116"/>
  <c r="C116"/>
  <c r="E115"/>
  <c r="E114"/>
  <c r="E113"/>
  <c r="E112"/>
  <c r="E111"/>
  <c r="D111"/>
  <c r="C111"/>
  <c r="E110"/>
  <c r="E109"/>
  <c r="E108"/>
  <c r="E107"/>
  <c r="E126" s="1"/>
  <c r="D107"/>
  <c r="D126" s="1"/>
  <c r="C107"/>
  <c r="C126" s="1"/>
  <c r="E105"/>
  <c r="E104"/>
  <c r="E103"/>
  <c r="E102"/>
  <c r="D102"/>
  <c r="C102"/>
  <c r="E101"/>
  <c r="E100"/>
  <c r="E99"/>
  <c r="E98"/>
  <c r="E97"/>
  <c r="E96"/>
  <c r="D96"/>
  <c r="C96"/>
  <c r="E95"/>
  <c r="E94"/>
  <c r="E93"/>
  <c r="E92"/>
  <c r="E91"/>
  <c r="E90" s="1"/>
  <c r="E106" s="1"/>
  <c r="E127" s="1"/>
  <c r="D90"/>
  <c r="D106" s="1"/>
  <c r="D127" s="1"/>
  <c r="C90"/>
  <c r="C106" s="1"/>
  <c r="C127" s="1"/>
  <c r="E81"/>
  <c r="E80"/>
  <c r="E79"/>
  <c r="E78"/>
  <c r="E77"/>
  <c r="D77"/>
  <c r="C77"/>
  <c r="E76"/>
  <c r="E75"/>
  <c r="E74"/>
  <c r="E73"/>
  <c r="D73"/>
  <c r="C73"/>
  <c r="E72"/>
  <c r="E71"/>
  <c r="E70" s="1"/>
  <c r="D70"/>
  <c r="C70"/>
  <c r="E69"/>
  <c r="E68"/>
  <c r="E67"/>
  <c r="E66"/>
  <c r="E65" s="1"/>
  <c r="D65"/>
  <c r="C65"/>
  <c r="E64"/>
  <c r="E63"/>
  <c r="E62"/>
  <c r="E61" s="1"/>
  <c r="D61"/>
  <c r="D83" s="1"/>
  <c r="C61"/>
  <c r="C83" s="1"/>
  <c r="E59"/>
  <c r="E58"/>
  <c r="E57"/>
  <c r="E56"/>
  <c r="E55"/>
  <c r="D55"/>
  <c r="C55"/>
  <c r="E54"/>
  <c r="E53"/>
  <c r="E52"/>
  <c r="E51"/>
  <c r="E50"/>
  <c r="D50"/>
  <c r="C50"/>
  <c r="E49"/>
  <c r="E48"/>
  <c r="E47"/>
  <c r="E46"/>
  <c r="E45"/>
  <c r="E44"/>
  <c r="D44"/>
  <c r="C44"/>
  <c r="E43"/>
  <c r="E42"/>
  <c r="E41"/>
  <c r="E40"/>
  <c r="E39"/>
  <c r="E38"/>
  <c r="E37"/>
  <c r="E36"/>
  <c r="E35"/>
  <c r="E34"/>
  <c r="E33"/>
  <c r="D33"/>
  <c r="C33"/>
  <c r="E32"/>
  <c r="E31"/>
  <c r="E30"/>
  <c r="E29"/>
  <c r="E28"/>
  <c r="E27"/>
  <c r="D27"/>
  <c r="C27"/>
  <c r="E26"/>
  <c r="D26"/>
  <c r="C26"/>
  <c r="E25"/>
  <c r="E24"/>
  <c r="E23"/>
  <c r="D23"/>
  <c r="E22"/>
  <c r="D22"/>
  <c r="E21"/>
  <c r="E20"/>
  <c r="E19" s="1"/>
  <c r="D19"/>
  <c r="C19"/>
  <c r="E18"/>
  <c r="E17"/>
  <c r="E16"/>
  <c r="E15"/>
  <c r="E14"/>
  <c r="D14"/>
  <c r="E13"/>
  <c r="D13"/>
  <c r="E12"/>
  <c r="D12"/>
  <c r="C12"/>
  <c r="E11"/>
  <c r="E10"/>
  <c r="E9"/>
  <c r="E8"/>
  <c r="E7"/>
  <c r="E6"/>
  <c r="E5" s="1"/>
  <c r="E60" s="1"/>
  <c r="D5"/>
  <c r="D60" s="1"/>
  <c r="D84" s="1"/>
  <c r="C5"/>
  <c r="C60" s="1"/>
  <c r="C84" s="1"/>
  <c r="H5" i="37"/>
  <c r="F5"/>
  <c r="D5"/>
  <c r="C5"/>
  <c r="I4"/>
  <c r="G4"/>
  <c r="E3"/>
  <c r="E5" s="1"/>
  <c r="J96" i="36"/>
  <c r="K90"/>
  <c r="H90"/>
  <c r="F90"/>
  <c r="J88"/>
  <c r="I88"/>
  <c r="G88"/>
  <c r="E88"/>
  <c r="D88"/>
  <c r="K87"/>
  <c r="H87"/>
  <c r="F87"/>
  <c r="K86"/>
  <c r="H86"/>
  <c r="K85"/>
  <c r="H85"/>
  <c r="K84"/>
  <c r="H84"/>
  <c r="K83"/>
  <c r="H83"/>
  <c r="K82"/>
  <c r="H82"/>
  <c r="K81"/>
  <c r="H81"/>
  <c r="F81"/>
  <c r="K80"/>
  <c r="H80"/>
  <c r="F80"/>
  <c r="K79"/>
  <c r="H79"/>
  <c r="F79"/>
  <c r="K78"/>
  <c r="H78"/>
  <c r="F78"/>
  <c r="K77"/>
  <c r="H77"/>
  <c r="F77"/>
  <c r="K76"/>
  <c r="H76"/>
  <c r="F76"/>
  <c r="K75"/>
  <c r="H75"/>
  <c r="F75"/>
  <c r="K74"/>
  <c r="H74"/>
  <c r="H96" s="1"/>
  <c r="F74"/>
  <c r="F88" s="1"/>
  <c r="K69"/>
  <c r="H69"/>
  <c r="F69"/>
  <c r="J67"/>
  <c r="H67"/>
  <c r="E67"/>
  <c r="D67"/>
  <c r="K66"/>
  <c r="K67" s="1"/>
  <c r="H66"/>
  <c r="F66"/>
  <c r="F67" s="1"/>
  <c r="J63"/>
  <c r="J71" s="1"/>
  <c r="J92" s="1"/>
  <c r="J98" s="1"/>
  <c r="E63"/>
  <c r="E71" s="1"/>
  <c r="D63"/>
  <c r="D71" s="1"/>
  <c r="D92" s="1"/>
  <c r="K62"/>
  <c r="H62"/>
  <c r="F62"/>
  <c r="K61"/>
  <c r="K63" s="1"/>
  <c r="H61"/>
  <c r="H63" s="1"/>
  <c r="F61"/>
  <c r="F63" s="1"/>
  <c r="J58"/>
  <c r="E58"/>
  <c r="D58"/>
  <c r="K57"/>
  <c r="H57"/>
  <c r="F57"/>
  <c r="K56"/>
  <c r="H56"/>
  <c r="F56"/>
  <c r="F58" s="1"/>
  <c r="K55"/>
  <c r="K58" s="1"/>
  <c r="H55"/>
  <c r="H58" s="1"/>
  <c r="F55"/>
  <c r="J52"/>
  <c r="H52"/>
  <c r="E52"/>
  <c r="D52"/>
  <c r="K51"/>
  <c r="K52" s="1"/>
  <c r="H51"/>
  <c r="F51"/>
  <c r="F52" s="1"/>
  <c r="J48"/>
  <c r="E48"/>
  <c r="D48"/>
  <c r="K47"/>
  <c r="H47"/>
  <c r="F47"/>
  <c r="K46"/>
  <c r="H46"/>
  <c r="F46"/>
  <c r="F48" s="1"/>
  <c r="K45"/>
  <c r="K48" s="1"/>
  <c r="H45"/>
  <c r="H48" s="1"/>
  <c r="F45"/>
  <c r="J42"/>
  <c r="I42"/>
  <c r="I71" s="1"/>
  <c r="G42"/>
  <c r="G71" s="1"/>
  <c r="E42"/>
  <c r="D42"/>
  <c r="K41"/>
  <c r="K42" s="1"/>
  <c r="K40"/>
  <c r="H40"/>
  <c r="H42" s="1"/>
  <c r="F40"/>
  <c r="F42" s="1"/>
  <c r="J37"/>
  <c r="I37"/>
  <c r="G37"/>
  <c r="E37"/>
  <c r="D37"/>
  <c r="K36"/>
  <c r="H36"/>
  <c r="K35"/>
  <c r="H35"/>
  <c r="K34"/>
  <c r="H34"/>
  <c r="K33"/>
  <c r="H33"/>
  <c r="K32"/>
  <c r="H32"/>
  <c r="K31"/>
  <c r="H31"/>
  <c r="F31"/>
  <c r="K30"/>
  <c r="H30"/>
  <c r="F30"/>
  <c r="K29"/>
  <c r="K37" s="1"/>
  <c r="H29"/>
  <c r="F29"/>
  <c r="K28"/>
  <c r="H28"/>
  <c r="H37" s="1"/>
  <c r="F28"/>
  <c r="F37" s="1"/>
  <c r="J25"/>
  <c r="I25"/>
  <c r="G25"/>
  <c r="E25"/>
  <c r="D25"/>
  <c r="K24"/>
  <c r="K25" s="1"/>
  <c r="K23"/>
  <c r="H23"/>
  <c r="H25" s="1"/>
  <c r="F23"/>
  <c r="F25" s="1"/>
  <c r="J20"/>
  <c r="H20"/>
  <c r="F20"/>
  <c r="E20"/>
  <c r="D20"/>
  <c r="K19"/>
  <c r="H19"/>
  <c r="K18"/>
  <c r="H18"/>
  <c r="K17"/>
  <c r="H17"/>
  <c r="K16"/>
  <c r="H16"/>
  <c r="K15"/>
  <c r="H15"/>
  <c r="K14"/>
  <c r="H14"/>
  <c r="K13"/>
  <c r="H13"/>
  <c r="K12"/>
  <c r="H12"/>
  <c r="K11"/>
  <c r="H11"/>
  <c r="K10"/>
  <c r="H10"/>
  <c r="K9"/>
  <c r="H9"/>
  <c r="K8"/>
  <c r="H8"/>
  <c r="K7"/>
  <c r="H7"/>
  <c r="K6"/>
  <c r="K20" s="1"/>
  <c r="H6"/>
  <c r="F42" i="41" l="1"/>
  <c r="U12"/>
  <c r="F44"/>
  <c r="U14"/>
  <c r="R31"/>
  <c r="F61" s="1"/>
  <c r="M31"/>
  <c r="C90"/>
  <c r="F53"/>
  <c r="N53" s="1"/>
  <c r="U23"/>
  <c r="I53" s="1"/>
  <c r="G54"/>
  <c r="O54" s="1"/>
  <c r="O57"/>
  <c r="C86" s="1"/>
  <c r="C83" s="1"/>
  <c r="U28"/>
  <c r="F58"/>
  <c r="F60"/>
  <c r="U30"/>
  <c r="R8"/>
  <c r="R10"/>
  <c r="M12"/>
  <c r="M14"/>
  <c r="S16"/>
  <c r="R22"/>
  <c r="I24"/>
  <c r="I31" s="1"/>
  <c r="K24"/>
  <c r="S24" s="1"/>
  <c r="R26"/>
  <c r="R27"/>
  <c r="M28"/>
  <c r="R29"/>
  <c r="M30"/>
  <c r="F55"/>
  <c r="U61"/>
  <c r="M23"/>
  <c r="J24"/>
  <c r="D23" i="39"/>
  <c r="E83" i="38"/>
  <c r="E84"/>
  <c r="G3" i="37"/>
  <c r="F71" i="36"/>
  <c r="K71"/>
  <c r="G92"/>
  <c r="H71"/>
  <c r="F92"/>
  <c r="K96"/>
  <c r="E92"/>
  <c r="I92"/>
  <c r="K92"/>
  <c r="K98" s="1"/>
  <c r="K88"/>
  <c r="F96"/>
  <c r="H88"/>
  <c r="H92" s="1"/>
  <c r="H98" s="1"/>
  <c r="M24" i="41" l="1"/>
  <c r="R24"/>
  <c r="F56"/>
  <c r="U26"/>
  <c r="G46"/>
  <c r="U16"/>
  <c r="F38"/>
  <c r="U8"/>
  <c r="N60"/>
  <c r="I60"/>
  <c r="B82"/>
  <c r="E82" s="1"/>
  <c r="Q53"/>
  <c r="N61"/>
  <c r="I61"/>
  <c r="I44"/>
  <c r="N44"/>
  <c r="N42"/>
  <c r="I42"/>
  <c r="N55"/>
  <c r="I55"/>
  <c r="F59"/>
  <c r="U29"/>
  <c r="F57"/>
  <c r="U27"/>
  <c r="F52"/>
  <c r="N52" s="1"/>
  <c r="U22"/>
  <c r="I52" s="1"/>
  <c r="F40"/>
  <c r="U10"/>
  <c r="N58"/>
  <c r="I58"/>
  <c r="G5" i="37"/>
  <c r="I3"/>
  <c r="I5" s="1"/>
  <c r="F98" i="36"/>
  <c r="B87" i="41" l="1"/>
  <c r="E87" s="1"/>
  <c r="Q58"/>
  <c r="N40"/>
  <c r="I40"/>
  <c r="B81"/>
  <c r="E81" s="1"/>
  <c r="Q52"/>
  <c r="N57"/>
  <c r="I57"/>
  <c r="I59"/>
  <c r="N59"/>
  <c r="Q59" s="1"/>
  <c r="B84"/>
  <c r="E84" s="1"/>
  <c r="Q55"/>
  <c r="B71"/>
  <c r="E71" s="1"/>
  <c r="Q42"/>
  <c r="B90"/>
  <c r="E90" s="1"/>
  <c r="Q61"/>
  <c r="B89"/>
  <c r="E89" s="1"/>
  <c r="Q60"/>
  <c r="I38"/>
  <c r="N38"/>
  <c r="O46"/>
  <c r="I46"/>
  <c r="I56"/>
  <c r="N56"/>
  <c r="B73"/>
  <c r="E73" s="1"/>
  <c r="Q44"/>
  <c r="F54"/>
  <c r="U24"/>
  <c r="U31"/>
  <c r="N54" l="1"/>
  <c r="I54"/>
  <c r="C75"/>
  <c r="E75" s="1"/>
  <c r="Q46"/>
  <c r="Q57"/>
  <c r="B86"/>
  <c r="E86" s="1"/>
  <c r="B69"/>
  <c r="E69" s="1"/>
  <c r="Q40"/>
  <c r="Q56"/>
  <c r="B85"/>
  <c r="E85" s="1"/>
  <c r="B67"/>
  <c r="E67" s="1"/>
  <c r="Q38"/>
  <c r="B83" l="1"/>
  <c r="E83" s="1"/>
  <c r="Q54"/>
  <c r="O61" i="12" l="1"/>
  <c r="O60"/>
  <c r="O59"/>
  <c r="O58"/>
  <c r="O57"/>
  <c r="O56"/>
  <c r="O54"/>
  <c r="O53"/>
  <c r="O52"/>
  <c r="O51"/>
  <c r="O50"/>
  <c r="O45"/>
  <c r="O44"/>
  <c r="O43"/>
  <c r="O39"/>
  <c r="O38"/>
  <c r="O37"/>
  <c r="O36"/>
  <c r="O34"/>
  <c r="O33"/>
  <c r="O32"/>
  <c r="O30"/>
  <c r="O29"/>
  <c r="O28"/>
  <c r="O27"/>
  <c r="O26"/>
  <c r="O25"/>
  <c r="O22"/>
  <c r="O21"/>
  <c r="O20"/>
  <c r="O19"/>
  <c r="O18"/>
  <c r="O17"/>
  <c r="O15"/>
  <c r="O14"/>
  <c r="O13"/>
  <c r="O12"/>
  <c r="O11"/>
  <c r="O10"/>
  <c r="O9"/>
  <c r="O8"/>
  <c r="O7"/>
  <c r="O6"/>
  <c r="R6" i="29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5"/>
  <c r="K39" i="22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O126" i="3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G53" i="4"/>
  <c r="BL8" i="22"/>
  <c r="BL9"/>
  <c r="BL10"/>
  <c r="BL11"/>
  <c r="BL12"/>
  <c r="BL13"/>
  <c r="AE33" i="3"/>
  <c r="BC5" i="22"/>
  <c r="BD5"/>
  <c r="BC6"/>
  <c r="BD6"/>
  <c r="BC7"/>
  <c r="BD7"/>
  <c r="BC8"/>
  <c r="BD8"/>
  <c r="BC9"/>
  <c r="BD9"/>
  <c r="BC10"/>
  <c r="BD10"/>
  <c r="BC11"/>
  <c r="BD11"/>
  <c r="BC12"/>
  <c r="BD12"/>
  <c r="BC13"/>
  <c r="BD13"/>
  <c r="BC14"/>
  <c r="BD14"/>
  <c r="AE34" i="3" l="1"/>
  <c r="AF34"/>
  <c r="AE35"/>
  <c r="AF35"/>
  <c r="AE36"/>
  <c r="AF36"/>
  <c r="AG36"/>
  <c r="AH36"/>
  <c r="AE37"/>
  <c r="AF37"/>
  <c r="AG37"/>
  <c r="AH37"/>
  <c r="AE38"/>
  <c r="AF38"/>
  <c r="AG38"/>
  <c r="AH38"/>
  <c r="AE39"/>
  <c r="AF39"/>
  <c r="AG39"/>
  <c r="AH39"/>
  <c r="AE40"/>
  <c r="AF40"/>
  <c r="AG40"/>
  <c r="AH40"/>
  <c r="AE41"/>
  <c r="AF41"/>
  <c r="AG41"/>
  <c r="AH41"/>
  <c r="AE42"/>
  <c r="AF42"/>
  <c r="AG42"/>
  <c r="AH42"/>
  <c r="AF33"/>
  <c r="W57" i="22"/>
  <c r="E19" i="5"/>
  <c r="G19"/>
  <c r="E102"/>
  <c r="G102"/>
  <c r="E127" i="6"/>
  <c r="F127"/>
  <c r="G127"/>
  <c r="E128"/>
  <c r="E116"/>
  <c r="F116"/>
  <c r="G116"/>
  <c r="E106"/>
  <c r="E107"/>
  <c r="F107"/>
  <c r="G107"/>
  <c r="E102"/>
  <c r="F102"/>
  <c r="G102"/>
  <c r="H102"/>
  <c r="F103"/>
  <c r="F104"/>
  <c r="F105"/>
  <c r="H19"/>
  <c r="H27"/>
  <c r="H26" s="1"/>
  <c r="H60" s="1"/>
  <c r="H33"/>
  <c r="H44"/>
  <c r="H55"/>
  <c r="H61"/>
  <c r="H70"/>
  <c r="H73"/>
  <c r="H83"/>
  <c r="H90"/>
  <c r="H106" s="1"/>
  <c r="H128" s="1"/>
  <c r="H96"/>
  <c r="H107"/>
  <c r="H116"/>
  <c r="H127"/>
  <c r="H133"/>
  <c r="F26" i="7"/>
  <c r="R4" i="3"/>
  <c r="S4"/>
  <c r="T4"/>
  <c r="R5"/>
  <c r="S5"/>
  <c r="T5"/>
  <c r="R6"/>
  <c r="S6"/>
  <c r="T6"/>
  <c r="R7"/>
  <c r="S7"/>
  <c r="T7"/>
  <c r="R8"/>
  <c r="S8"/>
  <c r="T8"/>
  <c r="R9"/>
  <c r="S9"/>
  <c r="T9"/>
  <c r="R10"/>
  <c r="S10"/>
  <c r="T10"/>
  <c r="R11"/>
  <c r="S11"/>
  <c r="T11"/>
  <c r="R12"/>
  <c r="S12"/>
  <c r="T12"/>
  <c r="R13"/>
  <c r="S13"/>
  <c r="T13"/>
  <c r="R14"/>
  <c r="S14"/>
  <c r="T14"/>
  <c r="R15"/>
  <c r="S15"/>
  <c r="T15"/>
  <c r="R16"/>
  <c r="S16"/>
  <c r="T16"/>
  <c r="R17"/>
  <c r="S17"/>
  <c r="T17"/>
  <c r="R18"/>
  <c r="S18"/>
  <c r="T18"/>
  <c r="R19"/>
  <c r="S19"/>
  <c r="T19"/>
  <c r="R20"/>
  <c r="S20"/>
  <c r="T20"/>
  <c r="R21"/>
  <c r="S21"/>
  <c r="T21"/>
  <c r="R22"/>
  <c r="S22"/>
  <c r="T22"/>
  <c r="R23"/>
  <c r="S23"/>
  <c r="T23"/>
  <c r="R24"/>
  <c r="S24"/>
  <c r="T24"/>
  <c r="R25"/>
  <c r="S25"/>
  <c r="T25"/>
  <c r="R26"/>
  <c r="S26"/>
  <c r="T26"/>
  <c r="R27"/>
  <c r="S27"/>
  <c r="T27"/>
  <c r="R28"/>
  <c r="S28"/>
  <c r="T28"/>
  <c r="R29"/>
  <c r="S29"/>
  <c r="T29"/>
  <c r="R30"/>
  <c r="S30"/>
  <c r="T30"/>
  <c r="R31"/>
  <c r="S31"/>
  <c r="T31"/>
  <c r="R32"/>
  <c r="S32"/>
  <c r="T32"/>
  <c r="R33"/>
  <c r="S33"/>
  <c r="T33"/>
  <c r="R34"/>
  <c r="S34"/>
  <c r="T34"/>
  <c r="R35"/>
  <c r="S35"/>
  <c r="T35"/>
  <c r="R36"/>
  <c r="S36"/>
  <c r="T36"/>
  <c r="R37"/>
  <c r="S37"/>
  <c r="T37"/>
  <c r="R38"/>
  <c r="S38"/>
  <c r="T38"/>
  <c r="R39"/>
  <c r="S39"/>
  <c r="T39"/>
  <c r="R40"/>
  <c r="S40"/>
  <c r="T40"/>
  <c r="R41"/>
  <c r="S41"/>
  <c r="T41"/>
  <c r="R42"/>
  <c r="S42"/>
  <c r="T42"/>
  <c r="R43"/>
  <c r="S43"/>
  <c r="T43"/>
  <c r="R44"/>
  <c r="S44"/>
  <c r="T44"/>
  <c r="R45"/>
  <c r="S45"/>
  <c r="T45"/>
  <c r="R46"/>
  <c r="S46"/>
  <c r="T46"/>
  <c r="R47"/>
  <c r="S47"/>
  <c r="T47"/>
  <c r="R48"/>
  <c r="S48"/>
  <c r="T48"/>
  <c r="R49"/>
  <c r="S49"/>
  <c r="T49"/>
  <c r="R50"/>
  <c r="S50"/>
  <c r="T50"/>
  <c r="R51"/>
  <c r="S51"/>
  <c r="T51"/>
  <c r="R52"/>
  <c r="S52"/>
  <c r="T52"/>
  <c r="R53"/>
  <c r="S53"/>
  <c r="T53"/>
  <c r="R54"/>
  <c r="S54"/>
  <c r="T54"/>
  <c r="R55"/>
  <c r="S55"/>
  <c r="T55"/>
  <c r="R56"/>
  <c r="S56"/>
  <c r="T56"/>
  <c r="R57"/>
  <c r="S57"/>
  <c r="T57"/>
  <c r="R58"/>
  <c r="S58"/>
  <c r="T58"/>
  <c r="R59"/>
  <c r="S59"/>
  <c r="T59"/>
  <c r="R60"/>
  <c r="S60"/>
  <c r="T60"/>
  <c r="R61"/>
  <c r="S61"/>
  <c r="T61"/>
  <c r="R62"/>
  <c r="S62"/>
  <c r="T62"/>
  <c r="R63"/>
  <c r="S63"/>
  <c r="T63"/>
  <c r="R64"/>
  <c r="S64"/>
  <c r="T64"/>
  <c r="R65"/>
  <c r="S65"/>
  <c r="T65"/>
  <c r="R66"/>
  <c r="S66"/>
  <c r="T66"/>
  <c r="R67"/>
  <c r="S67"/>
  <c r="T67"/>
  <c r="R68"/>
  <c r="S68"/>
  <c r="T68"/>
  <c r="R69"/>
  <c r="S69"/>
  <c r="T69"/>
  <c r="R70"/>
  <c r="S70"/>
  <c r="T70"/>
  <c r="R71"/>
  <c r="S71"/>
  <c r="T71"/>
  <c r="R72"/>
  <c r="S72"/>
  <c r="T72"/>
  <c r="R73"/>
  <c r="S73"/>
  <c r="T73"/>
  <c r="R74"/>
  <c r="S74"/>
  <c r="T74"/>
  <c r="R75"/>
  <c r="S75"/>
  <c r="T75"/>
  <c r="R76"/>
  <c r="S76"/>
  <c r="T76"/>
  <c r="R77"/>
  <c r="S77"/>
  <c r="T77"/>
  <c r="R78"/>
  <c r="S78"/>
  <c r="T78"/>
  <c r="R79"/>
  <c r="S79"/>
  <c r="T79"/>
  <c r="R80"/>
  <c r="S80"/>
  <c r="T80"/>
  <c r="R81"/>
  <c r="S81"/>
  <c r="T81"/>
  <c r="R82"/>
  <c r="S82"/>
  <c r="T82"/>
  <c r="R83"/>
  <c r="S83"/>
  <c r="T83"/>
  <c r="R87"/>
  <c r="S87"/>
  <c r="T87"/>
  <c r="R88"/>
  <c r="S88"/>
  <c r="T88"/>
  <c r="R89"/>
  <c r="S89"/>
  <c r="T89"/>
  <c r="R90"/>
  <c r="S90"/>
  <c r="T90"/>
  <c r="R91"/>
  <c r="S91"/>
  <c r="T91"/>
  <c r="R92"/>
  <c r="S92"/>
  <c r="T92"/>
  <c r="R93"/>
  <c r="S93"/>
  <c r="T93"/>
  <c r="R94"/>
  <c r="S94"/>
  <c r="T94"/>
  <c r="R95"/>
  <c r="S95"/>
  <c r="T95"/>
  <c r="R96"/>
  <c r="S96"/>
  <c r="T96"/>
  <c r="R97"/>
  <c r="S97"/>
  <c r="T97"/>
  <c r="R98"/>
  <c r="S98"/>
  <c r="T98"/>
  <c r="R99"/>
  <c r="S99"/>
  <c r="T99"/>
  <c r="R100"/>
  <c r="S100"/>
  <c r="T100"/>
  <c r="R101"/>
  <c r="S101"/>
  <c r="T101"/>
  <c r="R102"/>
  <c r="S102"/>
  <c r="T102"/>
  <c r="R103"/>
  <c r="S103"/>
  <c r="T103"/>
  <c r="R104"/>
  <c r="S104"/>
  <c r="T104"/>
  <c r="R105"/>
  <c r="S105"/>
  <c r="T105"/>
  <c r="R106"/>
  <c r="S106"/>
  <c r="T106"/>
  <c r="R107"/>
  <c r="S107"/>
  <c r="T107"/>
  <c r="R108"/>
  <c r="S108"/>
  <c r="T108"/>
  <c r="R109"/>
  <c r="S109"/>
  <c r="T109"/>
  <c r="R110"/>
  <c r="S110"/>
  <c r="T110"/>
  <c r="R111"/>
  <c r="S111"/>
  <c r="T111"/>
  <c r="R112"/>
  <c r="S112"/>
  <c r="T112"/>
  <c r="R113"/>
  <c r="S113"/>
  <c r="T113"/>
  <c r="R114"/>
  <c r="R115"/>
  <c r="S115"/>
  <c r="T115"/>
  <c r="R116"/>
  <c r="S116"/>
  <c r="T116"/>
  <c r="R117"/>
  <c r="T117"/>
  <c r="R118"/>
  <c r="S118"/>
  <c r="T118"/>
  <c r="R119"/>
  <c r="S119"/>
  <c r="T119"/>
  <c r="R120"/>
  <c r="S120"/>
  <c r="T120"/>
  <c r="R121"/>
  <c r="S121"/>
  <c r="T121"/>
  <c r="R122"/>
  <c r="S122"/>
  <c r="T122"/>
  <c r="R123"/>
  <c r="S123"/>
  <c r="T123"/>
  <c r="R124"/>
  <c r="S124"/>
  <c r="T124"/>
  <c r="R125"/>
  <c r="R126"/>
  <c r="Q117"/>
  <c r="H84" i="6" l="1"/>
  <c r="H132"/>
  <c r="L59" i="3"/>
  <c r="M59"/>
  <c r="N59"/>
  <c r="H28" i="20"/>
  <c r="H27"/>
  <c r="G30"/>
  <c r="I30"/>
  <c r="I140" i="35" l="1"/>
  <c r="G140"/>
  <c r="F140"/>
  <c r="H139"/>
  <c r="H140" s="1"/>
  <c r="H138"/>
  <c r="H137"/>
  <c r="G42" i="33"/>
  <c r="I42"/>
  <c r="G48"/>
  <c r="I48"/>
  <c r="G52"/>
  <c r="I52"/>
  <c r="G58"/>
  <c r="I58"/>
  <c r="H136" i="35"/>
  <c r="G145"/>
  <c r="I145"/>
  <c r="G135"/>
  <c r="I135"/>
  <c r="G129"/>
  <c r="I129"/>
  <c r="H118" l="1"/>
  <c r="H117"/>
  <c r="G113"/>
  <c r="I113"/>
  <c r="H108"/>
  <c r="G78"/>
  <c r="I78"/>
  <c r="G86"/>
  <c r="I86"/>
  <c r="M146" i="34"/>
  <c r="Q146" s="1"/>
  <c r="M145"/>
  <c r="Q145" s="1"/>
  <c r="H185"/>
  <c r="H186"/>
  <c r="H187"/>
  <c r="H188"/>
  <c r="G191"/>
  <c r="I191"/>
  <c r="G247"/>
  <c r="I247"/>
  <c r="G242"/>
  <c r="I242"/>
  <c r="G233"/>
  <c r="I233"/>
  <c r="G229"/>
  <c r="I229"/>
  <c r="M223" l="1"/>
  <c r="M224"/>
  <c r="G225"/>
  <c r="I225"/>
  <c r="G20" i="33"/>
  <c r="I20"/>
  <c r="G93" i="34"/>
  <c r="I93"/>
  <c r="J233"/>
  <c r="G143"/>
  <c r="I143"/>
  <c r="G123"/>
  <c r="I123"/>
  <c r="G131"/>
  <c r="I131"/>
  <c r="G108"/>
  <c r="I108"/>
  <c r="H101"/>
  <c r="J108" l="1"/>
  <c r="AU43" i="22"/>
  <c r="AU42"/>
  <c r="AU39"/>
  <c r="AU38"/>
  <c r="AU37"/>
  <c r="AU36"/>
  <c r="AU35"/>
  <c r="AU33"/>
  <c r="AU32"/>
  <c r="AU31"/>
  <c r="AU29"/>
  <c r="AU28"/>
  <c r="AU27"/>
  <c r="AU26"/>
  <c r="AU25"/>
  <c r="AU24"/>
  <c r="AU22"/>
  <c r="AU21"/>
  <c r="AU20"/>
  <c r="AU19"/>
  <c r="AU18"/>
  <c r="AU17"/>
  <c r="AU16"/>
  <c r="AU14"/>
  <c r="AU13"/>
  <c r="AU12"/>
  <c r="AU11"/>
  <c r="AU10"/>
  <c r="AU9"/>
  <c r="AU8"/>
  <c r="AU7"/>
  <c r="AU6"/>
  <c r="AU5"/>
  <c r="AU62"/>
  <c r="AU61"/>
  <c r="AU60"/>
  <c r="AU59"/>
  <c r="AU58"/>
  <c r="AU57"/>
  <c r="AU56"/>
  <c r="AU54"/>
  <c r="AU53"/>
  <c r="AU52"/>
  <c r="AU51"/>
  <c r="AU50"/>
  <c r="AL62"/>
  <c r="AL61"/>
  <c r="AL60"/>
  <c r="AL59"/>
  <c r="AL58"/>
  <c r="AL57"/>
  <c r="AL56"/>
  <c r="AL54"/>
  <c r="AL53"/>
  <c r="AL52"/>
  <c r="AL51"/>
  <c r="AL50"/>
  <c r="AL43"/>
  <c r="AL42"/>
  <c r="AL39"/>
  <c r="AL38"/>
  <c r="AL37"/>
  <c r="AL36"/>
  <c r="AL35"/>
  <c r="AL33"/>
  <c r="AL32"/>
  <c r="AL31"/>
  <c r="AL29"/>
  <c r="AL28"/>
  <c r="AL27"/>
  <c r="AL26"/>
  <c r="AL25"/>
  <c r="AL24"/>
  <c r="AL22"/>
  <c r="AL21"/>
  <c r="AL20"/>
  <c r="AL19"/>
  <c r="AL18"/>
  <c r="AL17"/>
  <c r="AL16"/>
  <c r="AL14"/>
  <c r="AL13"/>
  <c r="AL12"/>
  <c r="AL11"/>
  <c r="AL10"/>
  <c r="AL9"/>
  <c r="AL8"/>
  <c r="AL7"/>
  <c r="AL6"/>
  <c r="AL5"/>
  <c r="AC43"/>
  <c r="AC42"/>
  <c r="AC39"/>
  <c r="AC38"/>
  <c r="AC37"/>
  <c r="AC36"/>
  <c r="AC35"/>
  <c r="AC33"/>
  <c r="AC32"/>
  <c r="AC31"/>
  <c r="AC29"/>
  <c r="AC28"/>
  <c r="AC27"/>
  <c r="AC26"/>
  <c r="AC25"/>
  <c r="AC24"/>
  <c r="AC22"/>
  <c r="AC21"/>
  <c r="AC20"/>
  <c r="AC19"/>
  <c r="AC18"/>
  <c r="AC17"/>
  <c r="AC16"/>
  <c r="AC14"/>
  <c r="AC13"/>
  <c r="AC12"/>
  <c r="AC11"/>
  <c r="AC10"/>
  <c r="AC9"/>
  <c r="AC8"/>
  <c r="AC7"/>
  <c r="AC6"/>
  <c r="AC5"/>
  <c r="AC62"/>
  <c r="AC61"/>
  <c r="AC60"/>
  <c r="AC59"/>
  <c r="AC58"/>
  <c r="AC57"/>
  <c r="AC56"/>
  <c r="AC54"/>
  <c r="AC53"/>
  <c r="AC52"/>
  <c r="AC51"/>
  <c r="AC50"/>
  <c r="T62"/>
  <c r="T61"/>
  <c r="T60"/>
  <c r="T59"/>
  <c r="T58"/>
  <c r="T57"/>
  <c r="T56"/>
  <c r="T54"/>
  <c r="T53"/>
  <c r="T52"/>
  <c r="T51"/>
  <c r="T50"/>
  <c r="T43"/>
  <c r="T42"/>
  <c r="T39"/>
  <c r="T38"/>
  <c r="T37"/>
  <c r="T36"/>
  <c r="T35"/>
  <c r="T33"/>
  <c r="T32"/>
  <c r="T31"/>
  <c r="T29"/>
  <c r="T28"/>
  <c r="T27"/>
  <c r="T26"/>
  <c r="T25"/>
  <c r="T24"/>
  <c r="T22"/>
  <c r="T21"/>
  <c r="T20"/>
  <c r="T19"/>
  <c r="T18"/>
  <c r="T17"/>
  <c r="T16"/>
  <c r="T14"/>
  <c r="T13"/>
  <c r="T12"/>
  <c r="T11"/>
  <c r="T10"/>
  <c r="T9"/>
  <c r="T8"/>
  <c r="T7"/>
  <c r="T6"/>
  <c r="T5"/>
  <c r="K62"/>
  <c r="K61"/>
  <c r="K60"/>
  <c r="K59"/>
  <c r="K58"/>
  <c r="K57"/>
  <c r="K56"/>
  <c r="K54"/>
  <c r="K53"/>
  <c r="K52"/>
  <c r="K51"/>
  <c r="K50"/>
  <c r="K43"/>
  <c r="K42"/>
  <c r="G73" i="35" l="1"/>
  <c r="G74" s="1"/>
  <c r="I73"/>
  <c r="J73"/>
  <c r="J74"/>
  <c r="G61"/>
  <c r="I61"/>
  <c r="J61"/>
  <c r="G75" i="34"/>
  <c r="I75"/>
  <c r="J75"/>
  <c r="G62"/>
  <c r="I62"/>
  <c r="J62"/>
  <c r="G51" i="35"/>
  <c r="I51"/>
  <c r="J51"/>
  <c r="G41"/>
  <c r="I41"/>
  <c r="J41"/>
  <c r="J49" i="34"/>
  <c r="I49"/>
  <c r="G49"/>
  <c r="I76" l="1"/>
  <c r="G31" i="35"/>
  <c r="G62" s="1"/>
  <c r="G147" s="1"/>
  <c r="I31"/>
  <c r="J31"/>
  <c r="J62" s="1"/>
  <c r="G23" i="34"/>
  <c r="I23"/>
  <c r="J23"/>
  <c r="G36"/>
  <c r="G76" s="1"/>
  <c r="G249" s="1"/>
  <c r="I36"/>
  <c r="J36"/>
  <c r="J76" s="1"/>
  <c r="C27" i="32" l="1"/>
  <c r="D27"/>
  <c r="E27"/>
  <c r="F27"/>
  <c r="G27"/>
  <c r="H27"/>
  <c r="I27"/>
  <c r="J27"/>
  <c r="K27"/>
  <c r="L27"/>
  <c r="M27"/>
  <c r="N27"/>
  <c r="O24" i="29"/>
  <c r="O25"/>
  <c r="S7"/>
  <c r="T7" s="1"/>
  <c r="S13"/>
  <c r="T13" s="1"/>
  <c r="S19"/>
  <c r="T19" s="1"/>
  <c r="S6"/>
  <c r="T6" s="1"/>
  <c r="S8"/>
  <c r="T8" s="1"/>
  <c r="S9"/>
  <c r="T9" s="1"/>
  <c r="S10"/>
  <c r="T10" s="1"/>
  <c r="S11"/>
  <c r="T11" s="1"/>
  <c r="S12"/>
  <c r="T12" s="1"/>
  <c r="S15"/>
  <c r="T15" s="1"/>
  <c r="S16"/>
  <c r="T16" s="1"/>
  <c r="S17"/>
  <c r="T17" s="1"/>
  <c r="S18"/>
  <c r="T18" s="1"/>
  <c r="S20"/>
  <c r="T20" s="1"/>
  <c r="S21"/>
  <c r="T21" s="1"/>
  <c r="S22"/>
  <c r="T22" s="1"/>
  <c r="S23"/>
  <c r="T23" s="1"/>
  <c r="S24"/>
  <c r="T24" s="1"/>
  <c r="S25"/>
  <c r="T25" s="1"/>
  <c r="S26"/>
  <c r="T26" s="1"/>
  <c r="S5"/>
  <c r="T5" s="1"/>
  <c r="AL28"/>
  <c r="AM27"/>
  <c r="AL26"/>
  <c r="AL25"/>
  <c r="AL24"/>
  <c r="AL23"/>
  <c r="AL22"/>
  <c r="AL21"/>
  <c r="AL20"/>
  <c r="AL19"/>
  <c r="AL18"/>
  <c r="AL17"/>
  <c r="AL16"/>
  <c r="AL15"/>
  <c r="AM14"/>
  <c r="AL13"/>
  <c r="AL12"/>
  <c r="AL11"/>
  <c r="AL10"/>
  <c r="AL9"/>
  <c r="AL8"/>
  <c r="AL7"/>
  <c r="AL6"/>
  <c r="AL5"/>
  <c r="AJ28"/>
  <c r="AK27"/>
  <c r="AJ26"/>
  <c r="AJ25"/>
  <c r="AJ24"/>
  <c r="AJ23"/>
  <c r="AJ22"/>
  <c r="AJ21"/>
  <c r="AJ20"/>
  <c r="AJ19"/>
  <c r="AJ18"/>
  <c r="AJ17"/>
  <c r="AJ16"/>
  <c r="AJ15"/>
  <c r="AK14"/>
  <c r="AJ13"/>
  <c r="AJ12"/>
  <c r="AJ11"/>
  <c r="AJ10"/>
  <c r="AJ9"/>
  <c r="AJ8"/>
  <c r="AJ7"/>
  <c r="AJ6"/>
  <c r="AJ5"/>
  <c r="AH28"/>
  <c r="AI27"/>
  <c r="AH26"/>
  <c r="AH25"/>
  <c r="AH24"/>
  <c r="AH23"/>
  <c r="AH22"/>
  <c r="AH21"/>
  <c r="AH20"/>
  <c r="AH19"/>
  <c r="AH18"/>
  <c r="AH17"/>
  <c r="AH16"/>
  <c r="AH15"/>
  <c r="AI14"/>
  <c r="AH13"/>
  <c r="AH12"/>
  <c r="AH11"/>
  <c r="AH10"/>
  <c r="AH9"/>
  <c r="AH8"/>
  <c r="AH7"/>
  <c r="AH6"/>
  <c r="AH5"/>
  <c r="AF28"/>
  <c r="AG27"/>
  <c r="AF26"/>
  <c r="AF25"/>
  <c r="AF24"/>
  <c r="AF23"/>
  <c r="AF22"/>
  <c r="AF21"/>
  <c r="AF20"/>
  <c r="AF19"/>
  <c r="AF18"/>
  <c r="AF17"/>
  <c r="AF16"/>
  <c r="AF15"/>
  <c r="AG14"/>
  <c r="AF13"/>
  <c r="AF12"/>
  <c r="AF11"/>
  <c r="AF10"/>
  <c r="AF9"/>
  <c r="AF8"/>
  <c r="AF7"/>
  <c r="AF6"/>
  <c r="AF5"/>
  <c r="AD28"/>
  <c r="AE27"/>
  <c r="AD26"/>
  <c r="AD25"/>
  <c r="AD24"/>
  <c r="AD23"/>
  <c r="AD22"/>
  <c r="AD21"/>
  <c r="AD20"/>
  <c r="AD19"/>
  <c r="AD18"/>
  <c r="AD17"/>
  <c r="AD16"/>
  <c r="AD15"/>
  <c r="AE14"/>
  <c r="AD13"/>
  <c r="AD12"/>
  <c r="AD11"/>
  <c r="AD10"/>
  <c r="AD9"/>
  <c r="AD8"/>
  <c r="AD7"/>
  <c r="AD6"/>
  <c r="AD5"/>
  <c r="H36" i="20"/>
  <c r="H38"/>
  <c r="H37"/>
  <c r="H35"/>
  <c r="H34" s="1"/>
  <c r="H33"/>
  <c r="H26"/>
  <c r="H25"/>
  <c r="H24"/>
  <c r="H23"/>
  <c r="H22"/>
  <c r="H8"/>
  <c r="H9"/>
  <c r="H10"/>
  <c r="H11"/>
  <c r="H12"/>
  <c r="H13"/>
  <c r="H14"/>
  <c r="H15"/>
  <c r="H16"/>
  <c r="H17"/>
  <c r="H18"/>
  <c r="H19"/>
  <c r="H20"/>
  <c r="H21"/>
  <c r="H29"/>
  <c r="H7"/>
  <c r="H86" i="33"/>
  <c r="H85"/>
  <c r="H84"/>
  <c r="I81" i="34"/>
  <c r="J81"/>
  <c r="J88"/>
  <c r="I88"/>
  <c r="I249" s="1"/>
  <c r="J93"/>
  <c r="J123"/>
  <c r="J131"/>
  <c r="J143"/>
  <c r="J191"/>
  <c r="J225"/>
  <c r="J229"/>
  <c r="J242"/>
  <c r="J247"/>
  <c r="I88" i="33"/>
  <c r="I37"/>
  <c r="I25"/>
  <c r="H69"/>
  <c r="H30" i="20" l="1"/>
  <c r="I40"/>
  <c r="G40"/>
  <c r="J249" i="34"/>
  <c r="I71" i="33"/>
  <c r="I92" s="1"/>
  <c r="I252" i="34"/>
  <c r="AL14" i="29"/>
  <c r="AL27"/>
  <c r="AJ14"/>
  <c r="AJ27"/>
  <c r="AH14"/>
  <c r="AH27"/>
  <c r="AD14"/>
  <c r="AF14"/>
  <c r="AD27"/>
  <c r="AF27"/>
  <c r="J145" i="35"/>
  <c r="J147" s="1"/>
  <c r="F145"/>
  <c r="H144"/>
  <c r="H143"/>
  <c r="H142"/>
  <c r="H141"/>
  <c r="F135"/>
  <c r="H134"/>
  <c r="H133"/>
  <c r="H132"/>
  <c r="H131"/>
  <c r="H135" s="1"/>
  <c r="H130"/>
  <c r="F129"/>
  <c r="H128"/>
  <c r="H127"/>
  <c r="H126"/>
  <c r="H125"/>
  <c r="H124"/>
  <c r="H123"/>
  <c r="H122"/>
  <c r="H121"/>
  <c r="I120"/>
  <c r="F120"/>
  <c r="H119"/>
  <c r="H116"/>
  <c r="H115"/>
  <c r="H114"/>
  <c r="F113"/>
  <c r="H112"/>
  <c r="H111"/>
  <c r="H110"/>
  <c r="H109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F86"/>
  <c r="H85"/>
  <c r="H84"/>
  <c r="H83"/>
  <c r="H82"/>
  <c r="H81"/>
  <c r="H80"/>
  <c r="H79"/>
  <c r="F78"/>
  <c r="H77"/>
  <c r="H76"/>
  <c r="H75"/>
  <c r="F73"/>
  <c r="H72"/>
  <c r="H73" s="1"/>
  <c r="H71"/>
  <c r="I70"/>
  <c r="F70"/>
  <c r="H69"/>
  <c r="H68"/>
  <c r="H67"/>
  <c r="I66"/>
  <c r="F66"/>
  <c r="H65"/>
  <c r="H64"/>
  <c r="H63"/>
  <c r="F61"/>
  <c r="H60"/>
  <c r="H59"/>
  <c r="H58"/>
  <c r="H57"/>
  <c r="H56"/>
  <c r="H55"/>
  <c r="H54"/>
  <c r="H53"/>
  <c r="H52"/>
  <c r="F51"/>
  <c r="H50"/>
  <c r="H49"/>
  <c r="H48"/>
  <c r="H47"/>
  <c r="H46"/>
  <c r="H45"/>
  <c r="H44"/>
  <c r="H43"/>
  <c r="H42"/>
  <c r="F41"/>
  <c r="H40"/>
  <c r="H39"/>
  <c r="H38"/>
  <c r="H37"/>
  <c r="H36"/>
  <c r="H35"/>
  <c r="H34"/>
  <c r="H33"/>
  <c r="H32"/>
  <c r="F31"/>
  <c r="H30"/>
  <c r="H29"/>
  <c r="H28"/>
  <c r="H27"/>
  <c r="H26"/>
  <c r="H25"/>
  <c r="H24"/>
  <c r="H23"/>
  <c r="H22"/>
  <c r="I21"/>
  <c r="I62" s="1"/>
  <c r="F21"/>
  <c r="H20"/>
  <c r="H19"/>
  <c r="H18"/>
  <c r="H16"/>
  <c r="H248" i="34"/>
  <c r="F247"/>
  <c r="H246"/>
  <c r="H245"/>
  <c r="H244"/>
  <c r="H247" s="1"/>
  <c r="H243"/>
  <c r="F242"/>
  <c r="H241"/>
  <c r="H239"/>
  <c r="H238"/>
  <c r="H237"/>
  <c r="H236"/>
  <c r="H235"/>
  <c r="H242" s="1"/>
  <c r="H234"/>
  <c r="F233"/>
  <c r="H232"/>
  <c r="H231"/>
  <c r="H230"/>
  <c r="F229"/>
  <c r="H228"/>
  <c r="H229" s="1"/>
  <c r="H227"/>
  <c r="H226"/>
  <c r="F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F191"/>
  <c r="H190"/>
  <c r="H189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F143"/>
  <c r="H142"/>
  <c r="H141"/>
  <c r="H140"/>
  <c r="H139"/>
  <c r="H138"/>
  <c r="H137"/>
  <c r="H136"/>
  <c r="H135"/>
  <c r="H134"/>
  <c r="H133"/>
  <c r="H132"/>
  <c r="F131"/>
  <c r="H130"/>
  <c r="H129"/>
  <c r="H128"/>
  <c r="H127"/>
  <c r="H126"/>
  <c r="H125"/>
  <c r="H124"/>
  <c r="F123"/>
  <c r="H122"/>
  <c r="H121"/>
  <c r="H120"/>
  <c r="H117"/>
  <c r="H116"/>
  <c r="H115"/>
  <c r="H114"/>
  <c r="H113"/>
  <c r="H112"/>
  <c r="H111"/>
  <c r="H110"/>
  <c r="H109"/>
  <c r="F108"/>
  <c r="H107"/>
  <c r="H106"/>
  <c r="H105"/>
  <c r="H104"/>
  <c r="H103"/>
  <c r="H102"/>
  <c r="H100"/>
  <c r="H99"/>
  <c r="H98"/>
  <c r="H97"/>
  <c r="H96"/>
  <c r="H95"/>
  <c r="H94"/>
  <c r="F93"/>
  <c r="H92"/>
  <c r="H91"/>
  <c r="H90"/>
  <c r="H89"/>
  <c r="F88"/>
  <c r="H87"/>
  <c r="H86"/>
  <c r="H85"/>
  <c r="H84"/>
  <c r="H83"/>
  <c r="H82"/>
  <c r="F81"/>
  <c r="H80"/>
  <c r="H79"/>
  <c r="H78"/>
  <c r="H77"/>
  <c r="F75"/>
  <c r="H74"/>
  <c r="H73"/>
  <c r="H72"/>
  <c r="H71"/>
  <c r="H70"/>
  <c r="H69"/>
  <c r="H68"/>
  <c r="H67"/>
  <c r="H66"/>
  <c r="H65"/>
  <c r="H64"/>
  <c r="H63"/>
  <c r="F62"/>
  <c r="H61"/>
  <c r="H60"/>
  <c r="H59"/>
  <c r="H58"/>
  <c r="H57"/>
  <c r="H56"/>
  <c r="H55"/>
  <c r="H54"/>
  <c r="H53"/>
  <c r="H52"/>
  <c r="H51"/>
  <c r="H50"/>
  <c r="F49"/>
  <c r="H48"/>
  <c r="H47"/>
  <c r="H46"/>
  <c r="H45"/>
  <c r="H44"/>
  <c r="H43"/>
  <c r="H42"/>
  <c r="H41"/>
  <c r="H40"/>
  <c r="H39"/>
  <c r="H49" s="1"/>
  <c r="H38"/>
  <c r="H37"/>
  <c r="F36"/>
  <c r="H35"/>
  <c r="H34"/>
  <c r="H33"/>
  <c r="H32"/>
  <c r="H31"/>
  <c r="H30"/>
  <c r="H29"/>
  <c r="H28"/>
  <c r="H27"/>
  <c r="H26"/>
  <c r="H25"/>
  <c r="H24"/>
  <c r="F23"/>
  <c r="H22"/>
  <c r="H21"/>
  <c r="H20"/>
  <c r="H19"/>
  <c r="H18"/>
  <c r="H17"/>
  <c r="H16"/>
  <c r="H15"/>
  <c r="H14"/>
  <c r="H13"/>
  <c r="H32" i="33"/>
  <c r="H33"/>
  <c r="H34"/>
  <c r="H35"/>
  <c r="H36"/>
  <c r="H16"/>
  <c r="H17"/>
  <c r="H93" i="34" l="1"/>
  <c r="H123"/>
  <c r="H143"/>
  <c r="H36"/>
  <c r="H131"/>
  <c r="H233"/>
  <c r="H62"/>
  <c r="H23"/>
  <c r="H75"/>
  <c r="H145" i="35"/>
  <c r="H41"/>
  <c r="H86"/>
  <c r="H129"/>
  <c r="I74"/>
  <c r="H51"/>
  <c r="H61"/>
  <c r="H78"/>
  <c r="H113"/>
  <c r="H191" i="34"/>
  <c r="H225"/>
  <c r="H108"/>
  <c r="H31" i="35"/>
  <c r="H66"/>
  <c r="H81" i="34"/>
  <c r="H120" i="35"/>
  <c r="H88" i="34"/>
  <c r="H21" i="35"/>
  <c r="H70"/>
  <c r="F76" i="34"/>
  <c r="F249" s="1"/>
  <c r="F62" i="35"/>
  <c r="F74"/>
  <c r="H90" i="33"/>
  <c r="H87"/>
  <c r="H83"/>
  <c r="H82"/>
  <c r="H81"/>
  <c r="H80"/>
  <c r="H79"/>
  <c r="H78"/>
  <c r="H77"/>
  <c r="H76"/>
  <c r="H75"/>
  <c r="H74"/>
  <c r="H66"/>
  <c r="H62"/>
  <c r="H61"/>
  <c r="H57"/>
  <c r="H56"/>
  <c r="H55"/>
  <c r="H58" s="1"/>
  <c r="H51"/>
  <c r="H52" s="1"/>
  <c r="H47"/>
  <c r="H46"/>
  <c r="H45"/>
  <c r="H48" s="1"/>
  <c r="H40"/>
  <c r="H42" s="1"/>
  <c r="H31"/>
  <c r="H30"/>
  <c r="H29"/>
  <c r="H28"/>
  <c r="H23"/>
  <c r="H25" s="1"/>
  <c r="H19"/>
  <c r="H18"/>
  <c r="H15"/>
  <c r="H14"/>
  <c r="H13"/>
  <c r="H12"/>
  <c r="H11"/>
  <c r="H10"/>
  <c r="H9"/>
  <c r="H8"/>
  <c r="H7"/>
  <c r="H6"/>
  <c r="F90"/>
  <c r="E88"/>
  <c r="D88"/>
  <c r="F87"/>
  <c r="F81"/>
  <c r="F80"/>
  <c r="F79"/>
  <c r="F78"/>
  <c r="F77"/>
  <c r="F76"/>
  <c r="F75"/>
  <c r="F74"/>
  <c r="F69"/>
  <c r="E67"/>
  <c r="D67"/>
  <c r="F66"/>
  <c r="F67" s="1"/>
  <c r="E63"/>
  <c r="D63"/>
  <c r="F62"/>
  <c r="F61"/>
  <c r="E58"/>
  <c r="D58"/>
  <c r="F57"/>
  <c r="F56"/>
  <c r="F55"/>
  <c r="E52"/>
  <c r="D52"/>
  <c r="F51"/>
  <c r="F52" s="1"/>
  <c r="E48"/>
  <c r="D48"/>
  <c r="F47"/>
  <c r="F46"/>
  <c r="F45"/>
  <c r="E42"/>
  <c r="D42"/>
  <c r="F40"/>
  <c r="F42" s="1"/>
  <c r="E37"/>
  <c r="D37"/>
  <c r="F31"/>
  <c r="F30"/>
  <c r="F29"/>
  <c r="F28"/>
  <c r="E25"/>
  <c r="D25"/>
  <c r="F23"/>
  <c r="F25" s="1"/>
  <c r="F20"/>
  <c r="E20"/>
  <c r="D20"/>
  <c r="H20" l="1"/>
  <c r="F147" i="35"/>
  <c r="H76" i="34"/>
  <c r="H249" s="1"/>
  <c r="I147" i="35"/>
  <c r="I150" s="1"/>
  <c r="H74"/>
  <c r="H147" s="1"/>
  <c r="H62"/>
  <c r="F150"/>
  <c r="F88" i="33"/>
  <c r="F37"/>
  <c r="F63"/>
  <c r="H63"/>
  <c r="D71"/>
  <c r="D92" s="1"/>
  <c r="E71"/>
  <c r="E92" s="1"/>
  <c r="H37"/>
  <c r="H88"/>
  <c r="F48"/>
  <c r="F58"/>
  <c r="F96"/>
  <c r="H67"/>
  <c r="H71" l="1"/>
  <c r="H92" s="1"/>
  <c r="F71"/>
  <c r="F92" s="1"/>
  <c r="F98" s="1"/>
  <c r="H96"/>
  <c r="H98" l="1"/>
  <c r="D19" i="8" l="1"/>
  <c r="D27" s="1"/>
  <c r="E19"/>
  <c r="E27" s="1"/>
  <c r="F19"/>
  <c r="AW5" i="22"/>
  <c r="X33" i="3" s="1"/>
  <c r="AX5" i="22"/>
  <c r="Y33" i="3" s="1"/>
  <c r="AW6" i="22"/>
  <c r="X34" i="3" s="1"/>
  <c r="AX6" i="22"/>
  <c r="Y34" i="3" s="1"/>
  <c r="AW7" i="22"/>
  <c r="X35" i="3" s="1"/>
  <c r="AX7" i="22"/>
  <c r="Y35" i="3" s="1"/>
  <c r="AW8" i="22"/>
  <c r="X36" i="3" s="1"/>
  <c r="AX8" i="22"/>
  <c r="Y36" i="3" s="1"/>
  <c r="AW9" i="22"/>
  <c r="AX9"/>
  <c r="Y37" i="3" s="1"/>
  <c r="AW10" i="22"/>
  <c r="X38" i="3" s="1"/>
  <c r="AX10" i="22"/>
  <c r="Y38" i="3" s="1"/>
  <c r="AW11" i="22"/>
  <c r="X39" i="3" s="1"/>
  <c r="AX11" i="22"/>
  <c r="Y39" i="3" s="1"/>
  <c r="AW12" i="22"/>
  <c r="X40" i="3" s="1"/>
  <c r="AX12" i="22"/>
  <c r="Y40" i="3" s="1"/>
  <c r="AW13" i="22"/>
  <c r="X41" i="3" s="1"/>
  <c r="AX13" i="22"/>
  <c r="Y41" i="3" s="1"/>
  <c r="AW14" i="22"/>
  <c r="X42" i="3" s="1"/>
  <c r="AX14" i="22"/>
  <c r="Y42" i="3" s="1"/>
  <c r="X37"/>
  <c r="H102" i="5"/>
  <c r="G19" i="6"/>
  <c r="BC42" i="22"/>
  <c r="BD42"/>
  <c r="BC43"/>
  <c r="BD43"/>
  <c r="BD44"/>
  <c r="E91" i="4" l="1"/>
  <c r="I6" i="8" s="1"/>
  <c r="E92" i="4"/>
  <c r="I7" i="8" s="1"/>
  <c r="E93" i="4"/>
  <c r="I8" i="8" s="1"/>
  <c r="E94" i="4"/>
  <c r="I9" i="8" s="1"/>
  <c r="E95" i="4"/>
  <c r="I10" i="8" s="1"/>
  <c r="E97" i="4"/>
  <c r="E98"/>
  <c r="I38" i="8" s="1"/>
  <c r="E99" i="4"/>
  <c r="I39" i="8" s="1"/>
  <c r="E100" i="4"/>
  <c r="I40" i="8" s="1"/>
  <c r="E101" i="4"/>
  <c r="I41" i="8" s="1"/>
  <c r="E103" i="4"/>
  <c r="I11" i="8" s="1"/>
  <c r="E104" i="4"/>
  <c r="E105"/>
  <c r="I42" i="8" s="1"/>
  <c r="E108" i="4"/>
  <c r="I52" i="8" s="1"/>
  <c r="E109" i="4"/>
  <c r="E110"/>
  <c r="E112"/>
  <c r="E113"/>
  <c r="E114"/>
  <c r="E115"/>
  <c r="E117"/>
  <c r="E118"/>
  <c r="I26" i="8" s="1"/>
  <c r="I27" s="1"/>
  <c r="E120" i="4"/>
  <c r="I55" i="8" s="1"/>
  <c r="E121" i="4"/>
  <c r="E123"/>
  <c r="E124"/>
  <c r="E125"/>
  <c r="E126"/>
  <c r="E6"/>
  <c r="E7"/>
  <c r="E8"/>
  <c r="E9"/>
  <c r="E10"/>
  <c r="E11"/>
  <c r="E13"/>
  <c r="E14"/>
  <c r="E15"/>
  <c r="E16"/>
  <c r="E17"/>
  <c r="E18"/>
  <c r="D8" i="8" s="1"/>
  <c r="E20" i="4"/>
  <c r="E21"/>
  <c r="E22"/>
  <c r="E23"/>
  <c r="E24"/>
  <c r="E25"/>
  <c r="D38" i="8" s="1"/>
  <c r="E27" i="4"/>
  <c r="E28"/>
  <c r="E29"/>
  <c r="E30"/>
  <c r="E31"/>
  <c r="E32"/>
  <c r="E34"/>
  <c r="E35"/>
  <c r="E36"/>
  <c r="E37"/>
  <c r="E38"/>
  <c r="E39"/>
  <c r="E40"/>
  <c r="E41"/>
  <c r="E42"/>
  <c r="E43"/>
  <c r="E45"/>
  <c r="E46"/>
  <c r="E47"/>
  <c r="E48"/>
  <c r="E49"/>
  <c r="E51"/>
  <c r="E52"/>
  <c r="E53"/>
  <c r="E54"/>
  <c r="E56"/>
  <c r="E57"/>
  <c r="E58"/>
  <c r="E59"/>
  <c r="D41" i="8" s="1"/>
  <c r="E62" i="4"/>
  <c r="E63"/>
  <c r="E64"/>
  <c r="E66"/>
  <c r="E67"/>
  <c r="E68"/>
  <c r="E69"/>
  <c r="E71"/>
  <c r="E72"/>
  <c r="E74"/>
  <c r="E75"/>
  <c r="E76"/>
  <c r="D52" i="8" s="1"/>
  <c r="D49" s="1"/>
  <c r="E78" i="4"/>
  <c r="E79"/>
  <c r="E80"/>
  <c r="E81"/>
  <c r="G70" i="5"/>
  <c r="H70"/>
  <c r="G61"/>
  <c r="H61"/>
  <c r="G50"/>
  <c r="H50"/>
  <c r="G33"/>
  <c r="H33"/>
  <c r="G12"/>
  <c r="H12"/>
  <c r="G5"/>
  <c r="H5"/>
  <c r="F82"/>
  <c r="F81"/>
  <c r="F80"/>
  <c r="F79"/>
  <c r="F78"/>
  <c r="F76"/>
  <c r="F75"/>
  <c r="F74"/>
  <c r="F72"/>
  <c r="F71"/>
  <c r="F69"/>
  <c r="F68"/>
  <c r="F67"/>
  <c r="F66"/>
  <c r="F64"/>
  <c r="F63"/>
  <c r="F62"/>
  <c r="F59"/>
  <c r="F58"/>
  <c r="F57"/>
  <c r="F56"/>
  <c r="F54"/>
  <c r="F53"/>
  <c r="F52"/>
  <c r="F51"/>
  <c r="F49"/>
  <c r="F48"/>
  <c r="F47"/>
  <c r="F46"/>
  <c r="F45"/>
  <c r="F43"/>
  <c r="F42"/>
  <c r="F41"/>
  <c r="F40"/>
  <c r="F39"/>
  <c r="F38"/>
  <c r="F37"/>
  <c r="F36"/>
  <c r="F35"/>
  <c r="F34"/>
  <c r="F32"/>
  <c r="F31"/>
  <c r="F30"/>
  <c r="F29"/>
  <c r="F28"/>
  <c r="F25"/>
  <c r="F24"/>
  <c r="F19" s="1"/>
  <c r="F23"/>
  <c r="F22"/>
  <c r="F21"/>
  <c r="F20"/>
  <c r="F18"/>
  <c r="F17"/>
  <c r="F16"/>
  <c r="F15"/>
  <c r="F14"/>
  <c r="F13"/>
  <c r="F11"/>
  <c r="F10"/>
  <c r="F9"/>
  <c r="F8"/>
  <c r="F7"/>
  <c r="F6"/>
  <c r="Y94" i="3"/>
  <c r="Y95"/>
  <c r="Y96"/>
  <c r="Y97"/>
  <c r="Y98"/>
  <c r="Y99"/>
  <c r="Y88"/>
  <c r="Y89"/>
  <c r="Y90"/>
  <c r="Y91"/>
  <c r="Y92"/>
  <c r="F126" i="5"/>
  <c r="F125"/>
  <c r="F124"/>
  <c r="F123"/>
  <c r="F121"/>
  <c r="F120"/>
  <c r="F119"/>
  <c r="F118"/>
  <c r="F117"/>
  <c r="F115"/>
  <c r="F114"/>
  <c r="F113"/>
  <c r="F112"/>
  <c r="F110"/>
  <c r="F109"/>
  <c r="F108"/>
  <c r="F105"/>
  <c r="F104"/>
  <c r="F103"/>
  <c r="F102" s="1"/>
  <c r="F101"/>
  <c r="F100"/>
  <c r="F99"/>
  <c r="F98"/>
  <c r="F97"/>
  <c r="F95"/>
  <c r="F94"/>
  <c r="F93"/>
  <c r="F92"/>
  <c r="F91"/>
  <c r="G122"/>
  <c r="H122"/>
  <c r="G116"/>
  <c r="H116"/>
  <c r="H127" s="1"/>
  <c r="G96"/>
  <c r="H96"/>
  <c r="G90"/>
  <c r="H90"/>
  <c r="G96" i="6"/>
  <c r="G106" s="1"/>
  <c r="G128" s="1"/>
  <c r="G55"/>
  <c r="F126"/>
  <c r="F125"/>
  <c r="F124"/>
  <c r="F123"/>
  <c r="F121"/>
  <c r="F120"/>
  <c r="F119"/>
  <c r="F118"/>
  <c r="F117"/>
  <c r="F115"/>
  <c r="F114"/>
  <c r="F113"/>
  <c r="F112"/>
  <c r="F110"/>
  <c r="F109"/>
  <c r="F108"/>
  <c r="F101"/>
  <c r="F100"/>
  <c r="F99"/>
  <c r="F98"/>
  <c r="F97"/>
  <c r="F95"/>
  <c r="F94"/>
  <c r="F93"/>
  <c r="F92"/>
  <c r="F91"/>
  <c r="BD56" i="22"/>
  <c r="AF94" i="3" s="1"/>
  <c r="BF56" i="22"/>
  <c r="AH94" i="3" s="1"/>
  <c r="BG56" i="22"/>
  <c r="AI94" i="3" s="1"/>
  <c r="BD57" i="22"/>
  <c r="AF95" i="3" s="1"/>
  <c r="BF57" i="22"/>
  <c r="AH95" i="3" s="1"/>
  <c r="BG57" i="22"/>
  <c r="AI95" i="3" s="1"/>
  <c r="BD58" i="22"/>
  <c r="AF96" i="3" s="1"/>
  <c r="BF58" i="22"/>
  <c r="AH96" i="3" s="1"/>
  <c r="BG58" i="22"/>
  <c r="AI96" i="3" s="1"/>
  <c r="BD59" i="22"/>
  <c r="AF97" i="3" s="1"/>
  <c r="BF59" i="22"/>
  <c r="AH97" i="3" s="1"/>
  <c r="BG59" i="22"/>
  <c r="AI97" i="3" s="1"/>
  <c r="BD60" i="22"/>
  <c r="AF98" i="3" s="1"/>
  <c r="BF60" i="22"/>
  <c r="AH98" i="3" s="1"/>
  <c r="BG60" i="22"/>
  <c r="AI98" i="3" s="1"/>
  <c r="BD61" i="22"/>
  <c r="AF99" i="3" s="1"/>
  <c r="BF61" i="22"/>
  <c r="AH99" i="3" s="1"/>
  <c r="BG61" i="22"/>
  <c r="AI99" i="3" s="1"/>
  <c r="BF50" i="22"/>
  <c r="AH88" i="3" s="1"/>
  <c r="BG50" i="22"/>
  <c r="AI88" i="3" s="1"/>
  <c r="BF51" i="22"/>
  <c r="AH89" i="3" s="1"/>
  <c r="BG51" i="22"/>
  <c r="AI89" i="3" s="1"/>
  <c r="BF52" i="22"/>
  <c r="AH90" i="3" s="1"/>
  <c r="BG52" i="22"/>
  <c r="AI90" i="3" s="1"/>
  <c r="BF53" i="22"/>
  <c r="AH91" i="3" s="1"/>
  <c r="BG53" i="22"/>
  <c r="AI91" i="3" s="1"/>
  <c r="BF54" i="22"/>
  <c r="AH92" i="3" s="1"/>
  <c r="BG54" i="22"/>
  <c r="AI92" i="3" s="1"/>
  <c r="BD50" i="22"/>
  <c r="AF88" i="3" s="1"/>
  <c r="BD51" i="22"/>
  <c r="AF89" i="3" s="1"/>
  <c r="BD52" i="22"/>
  <c r="AF90" i="3" s="1"/>
  <c r="BD53" i="22"/>
  <c r="AF91" i="3" s="1"/>
  <c r="BD54" i="22"/>
  <c r="AF92" i="3" s="1"/>
  <c r="G90" i="6"/>
  <c r="G73"/>
  <c r="E133"/>
  <c r="G70"/>
  <c r="F82"/>
  <c r="F81"/>
  <c r="F80"/>
  <c r="F79"/>
  <c r="F78"/>
  <c r="F76"/>
  <c r="F75"/>
  <c r="F74"/>
  <c r="F72"/>
  <c r="F71"/>
  <c r="F69"/>
  <c r="F68"/>
  <c r="F67"/>
  <c r="F66"/>
  <c r="F64"/>
  <c r="F63"/>
  <c r="F62"/>
  <c r="F59"/>
  <c r="F58"/>
  <c r="F57"/>
  <c r="F56"/>
  <c r="F54"/>
  <c r="F53"/>
  <c r="F52"/>
  <c r="F51"/>
  <c r="F49"/>
  <c r="F48"/>
  <c r="F47"/>
  <c r="F46"/>
  <c r="F45"/>
  <c r="F43"/>
  <c r="F42"/>
  <c r="F41"/>
  <c r="F40"/>
  <c r="F39"/>
  <c r="F38"/>
  <c r="F37"/>
  <c r="F36"/>
  <c r="F35"/>
  <c r="F34"/>
  <c r="F32"/>
  <c r="F31"/>
  <c r="F30"/>
  <c r="F29"/>
  <c r="F28"/>
  <c r="F25"/>
  <c r="F24"/>
  <c r="F23"/>
  <c r="F22"/>
  <c r="F21"/>
  <c r="F20"/>
  <c r="F18"/>
  <c r="F17"/>
  <c r="F16"/>
  <c r="F15"/>
  <c r="F14"/>
  <c r="F13"/>
  <c r="F11"/>
  <c r="F10"/>
  <c r="F9"/>
  <c r="F8"/>
  <c r="F7"/>
  <c r="F6"/>
  <c r="F126" i="7"/>
  <c r="F125"/>
  <c r="F124"/>
  <c r="F123"/>
  <c r="F121"/>
  <c r="F120"/>
  <c r="F119"/>
  <c r="F118"/>
  <c r="F117"/>
  <c r="F115"/>
  <c r="F114"/>
  <c r="F113"/>
  <c r="F112"/>
  <c r="F110"/>
  <c r="F109"/>
  <c r="F108"/>
  <c r="F105"/>
  <c r="F104"/>
  <c r="F103"/>
  <c r="F101"/>
  <c r="F100"/>
  <c r="F99"/>
  <c r="F98"/>
  <c r="F97"/>
  <c r="F95"/>
  <c r="F94"/>
  <c r="F93"/>
  <c r="F92"/>
  <c r="F91"/>
  <c r="G90"/>
  <c r="G5"/>
  <c r="F82"/>
  <c r="F81"/>
  <c r="F80"/>
  <c r="F79"/>
  <c r="F78"/>
  <c r="F76"/>
  <c r="F75"/>
  <c r="F74"/>
  <c r="F72"/>
  <c r="F71"/>
  <c r="F69"/>
  <c r="F68"/>
  <c r="F67"/>
  <c r="F66"/>
  <c r="F64"/>
  <c r="F63"/>
  <c r="F62"/>
  <c r="F59"/>
  <c r="F58"/>
  <c r="F57"/>
  <c r="F56"/>
  <c r="F54"/>
  <c r="F53"/>
  <c r="F52"/>
  <c r="F51"/>
  <c r="F49"/>
  <c r="F48"/>
  <c r="F47"/>
  <c r="F46"/>
  <c r="F45"/>
  <c r="F43"/>
  <c r="F42"/>
  <c r="F41"/>
  <c r="F40"/>
  <c r="F39"/>
  <c r="F38"/>
  <c r="F37"/>
  <c r="F36"/>
  <c r="F35"/>
  <c r="F34"/>
  <c r="F32"/>
  <c r="F31"/>
  <c r="F30"/>
  <c r="F29"/>
  <c r="F28"/>
  <c r="F25"/>
  <c r="F24"/>
  <c r="F23"/>
  <c r="F22"/>
  <c r="F21"/>
  <c r="F20"/>
  <c r="F18"/>
  <c r="F17"/>
  <c r="F16"/>
  <c r="F15"/>
  <c r="F14"/>
  <c r="F13"/>
  <c r="F11"/>
  <c r="F10"/>
  <c r="F9"/>
  <c r="F8"/>
  <c r="F7"/>
  <c r="F6"/>
  <c r="F69" i="3"/>
  <c r="G69"/>
  <c r="J69"/>
  <c r="K69"/>
  <c r="N69"/>
  <c r="F114"/>
  <c r="G114"/>
  <c r="J114"/>
  <c r="K114"/>
  <c r="K125" s="1"/>
  <c r="N114"/>
  <c r="T114" s="1"/>
  <c r="F100"/>
  <c r="G100"/>
  <c r="J100"/>
  <c r="K100"/>
  <c r="N100"/>
  <c r="Y93"/>
  <c r="F93"/>
  <c r="G93"/>
  <c r="J93"/>
  <c r="K93"/>
  <c r="N93"/>
  <c r="Y87"/>
  <c r="F87"/>
  <c r="G87"/>
  <c r="J87"/>
  <c r="K87"/>
  <c r="N87"/>
  <c r="E124"/>
  <c r="E123"/>
  <c r="E122"/>
  <c r="E121"/>
  <c r="E120"/>
  <c r="E119"/>
  <c r="E118"/>
  <c r="E117"/>
  <c r="E116"/>
  <c r="E115"/>
  <c r="E113"/>
  <c r="E112"/>
  <c r="E111"/>
  <c r="E110"/>
  <c r="E109"/>
  <c r="E108"/>
  <c r="E107"/>
  <c r="E106"/>
  <c r="E103"/>
  <c r="E102"/>
  <c r="E101"/>
  <c r="E99"/>
  <c r="E98"/>
  <c r="E97"/>
  <c r="E96"/>
  <c r="E95"/>
  <c r="E94"/>
  <c r="E92"/>
  <c r="E91"/>
  <c r="E90"/>
  <c r="E89"/>
  <c r="E88"/>
  <c r="E80"/>
  <c r="E79"/>
  <c r="E78"/>
  <c r="E77"/>
  <c r="E76"/>
  <c r="E75"/>
  <c r="E74"/>
  <c r="E73"/>
  <c r="E72"/>
  <c r="E71"/>
  <c r="E70"/>
  <c r="E69" s="1"/>
  <c r="E68"/>
  <c r="E67"/>
  <c r="E66"/>
  <c r="E65"/>
  <c r="E64"/>
  <c r="E63"/>
  <c r="E62"/>
  <c r="E61"/>
  <c r="E58"/>
  <c r="E57"/>
  <c r="E56"/>
  <c r="E55"/>
  <c r="E53"/>
  <c r="E52"/>
  <c r="E51"/>
  <c r="E50"/>
  <c r="E48"/>
  <c r="E47"/>
  <c r="E46"/>
  <c r="E45"/>
  <c r="E44"/>
  <c r="E42"/>
  <c r="E41"/>
  <c r="E40"/>
  <c r="E39"/>
  <c r="E38"/>
  <c r="E37"/>
  <c r="E36"/>
  <c r="E35"/>
  <c r="E34"/>
  <c r="E33"/>
  <c r="E31"/>
  <c r="E30"/>
  <c r="E29"/>
  <c r="E28"/>
  <c r="E27"/>
  <c r="E24"/>
  <c r="E23"/>
  <c r="E22"/>
  <c r="E21"/>
  <c r="E20"/>
  <c r="E19"/>
  <c r="E17"/>
  <c r="E16"/>
  <c r="E15"/>
  <c r="E14"/>
  <c r="E13"/>
  <c r="E12"/>
  <c r="E10"/>
  <c r="E9"/>
  <c r="E8"/>
  <c r="E7"/>
  <c r="E6"/>
  <c r="E5"/>
  <c r="I80"/>
  <c r="I79"/>
  <c r="I78"/>
  <c r="I77"/>
  <c r="I76"/>
  <c r="I75"/>
  <c r="I74"/>
  <c r="I73"/>
  <c r="I71"/>
  <c r="I70"/>
  <c r="I69" s="1"/>
  <c r="I68"/>
  <c r="I67"/>
  <c r="I66"/>
  <c r="I65"/>
  <c r="I64"/>
  <c r="I63"/>
  <c r="I62"/>
  <c r="I61"/>
  <c r="I58"/>
  <c r="I57"/>
  <c r="I56"/>
  <c r="I55"/>
  <c r="I53"/>
  <c r="I52"/>
  <c r="I51"/>
  <c r="I50"/>
  <c r="I48"/>
  <c r="I47"/>
  <c r="I46"/>
  <c r="I45"/>
  <c r="I44"/>
  <c r="I42"/>
  <c r="I41"/>
  <c r="I40"/>
  <c r="I39"/>
  <c r="I38"/>
  <c r="I37"/>
  <c r="I36"/>
  <c r="I35"/>
  <c r="I34"/>
  <c r="I33"/>
  <c r="I31"/>
  <c r="I30"/>
  <c r="I29"/>
  <c r="I28"/>
  <c r="I27"/>
  <c r="I24"/>
  <c r="I23"/>
  <c r="I22"/>
  <c r="I21"/>
  <c r="I20"/>
  <c r="I19"/>
  <c r="I17"/>
  <c r="I16"/>
  <c r="I15"/>
  <c r="I14"/>
  <c r="I13"/>
  <c r="I12"/>
  <c r="I10"/>
  <c r="I9"/>
  <c r="I8"/>
  <c r="I7"/>
  <c r="I6"/>
  <c r="I5"/>
  <c r="I124"/>
  <c r="I123"/>
  <c r="I122"/>
  <c r="I121"/>
  <c r="I120"/>
  <c r="I119"/>
  <c r="I118"/>
  <c r="I117"/>
  <c r="I116"/>
  <c r="I115"/>
  <c r="I113"/>
  <c r="I112"/>
  <c r="I111"/>
  <c r="I110"/>
  <c r="I109"/>
  <c r="I108"/>
  <c r="I107"/>
  <c r="I106"/>
  <c r="I103"/>
  <c r="I102"/>
  <c r="I101"/>
  <c r="I99"/>
  <c r="I98"/>
  <c r="I97"/>
  <c r="I96"/>
  <c r="I95"/>
  <c r="I94"/>
  <c r="I92"/>
  <c r="I91"/>
  <c r="I90"/>
  <c r="I89"/>
  <c r="I88"/>
  <c r="M124"/>
  <c r="M123"/>
  <c r="M122"/>
  <c r="M121"/>
  <c r="M120"/>
  <c r="M119"/>
  <c r="M118"/>
  <c r="M117"/>
  <c r="S117" s="1"/>
  <c r="M116"/>
  <c r="M115"/>
  <c r="M113"/>
  <c r="M112"/>
  <c r="M111"/>
  <c r="M110"/>
  <c r="M109"/>
  <c r="M108"/>
  <c r="M107"/>
  <c r="M106"/>
  <c r="M103"/>
  <c r="M102"/>
  <c r="M101"/>
  <c r="M99"/>
  <c r="M98"/>
  <c r="M97"/>
  <c r="M96"/>
  <c r="M95"/>
  <c r="M94"/>
  <c r="M92"/>
  <c r="M91"/>
  <c r="M90"/>
  <c r="M89"/>
  <c r="M88"/>
  <c r="M81"/>
  <c r="M80"/>
  <c r="M79"/>
  <c r="M78"/>
  <c r="M77"/>
  <c r="M76"/>
  <c r="M75"/>
  <c r="M74"/>
  <c r="M73"/>
  <c r="M72"/>
  <c r="M71"/>
  <c r="M70"/>
  <c r="M68"/>
  <c r="M67"/>
  <c r="M66"/>
  <c r="M65"/>
  <c r="M64"/>
  <c r="M63"/>
  <c r="M62"/>
  <c r="M61"/>
  <c r="M58"/>
  <c r="M57"/>
  <c r="M56"/>
  <c r="M55"/>
  <c r="M53"/>
  <c r="M52"/>
  <c r="M51"/>
  <c r="M50"/>
  <c r="M48"/>
  <c r="M47"/>
  <c r="M46"/>
  <c r="M45"/>
  <c r="M44"/>
  <c r="M42"/>
  <c r="M41"/>
  <c r="M40"/>
  <c r="M39"/>
  <c r="M38"/>
  <c r="M37"/>
  <c r="M36"/>
  <c r="M35"/>
  <c r="M34"/>
  <c r="M33"/>
  <c r="M31"/>
  <c r="M30"/>
  <c r="M29"/>
  <c r="M28"/>
  <c r="M27"/>
  <c r="M24"/>
  <c r="M23"/>
  <c r="M22"/>
  <c r="M21"/>
  <c r="M20"/>
  <c r="M19"/>
  <c r="M17"/>
  <c r="M16"/>
  <c r="M15"/>
  <c r="M14"/>
  <c r="M13"/>
  <c r="M12"/>
  <c r="M10"/>
  <c r="M9"/>
  <c r="M8"/>
  <c r="M7"/>
  <c r="M6"/>
  <c r="M5"/>
  <c r="F73" i="5" l="1"/>
  <c r="G104" i="3"/>
  <c r="K104"/>
  <c r="K126" s="1"/>
  <c r="F55" i="5"/>
  <c r="F70"/>
  <c r="F90" i="6"/>
  <c r="G127" i="5"/>
  <c r="F90" i="7"/>
  <c r="F73" i="6"/>
  <c r="F96"/>
  <c r="F106" s="1"/>
  <c r="F128" s="1"/>
  <c r="E133" i="5"/>
  <c r="F116"/>
  <c r="G83"/>
  <c r="F33"/>
  <c r="E19" i="4"/>
  <c r="D37" i="8" s="1"/>
  <c r="N104" i="3"/>
  <c r="F19" i="6"/>
  <c r="G106" i="5"/>
  <c r="G128" s="1"/>
  <c r="M93" i="3"/>
  <c r="I93"/>
  <c r="F70" i="6"/>
  <c r="F96" i="5"/>
  <c r="F61"/>
  <c r="I18" i="8"/>
  <c r="I28" s="1"/>
  <c r="E61" i="4"/>
  <c r="D56" i="8"/>
  <c r="D55" s="1"/>
  <c r="D61" s="1"/>
  <c r="E96" i="4"/>
  <c r="I37" i="8"/>
  <c r="I48" s="1"/>
  <c r="E77" i="4"/>
  <c r="E55"/>
  <c r="D40" i="8" s="1"/>
  <c r="E50" i="4"/>
  <c r="D11" i="8" s="1"/>
  <c r="I61"/>
  <c r="H83" i="5"/>
  <c r="E132" i="6"/>
  <c r="F5" i="7"/>
  <c r="F55" i="6"/>
  <c r="F90" i="5"/>
  <c r="F106" s="1"/>
  <c r="E33" i="4"/>
  <c r="D10" i="8" s="1"/>
  <c r="M69" i="3"/>
  <c r="M87"/>
  <c r="I87"/>
  <c r="E100"/>
  <c r="F12" i="5"/>
  <c r="F50"/>
  <c r="E73" i="4"/>
  <c r="E5"/>
  <c r="E107"/>
  <c r="E102"/>
  <c r="M114" i="3"/>
  <c r="S114" s="1"/>
  <c r="I114"/>
  <c r="E93"/>
  <c r="F104"/>
  <c r="F5" i="6"/>
  <c r="E70" i="4"/>
  <c r="E65"/>
  <c r="E44"/>
  <c r="D39" i="8" s="1"/>
  <c r="E26" i="4"/>
  <c r="D9" i="8" s="1"/>
  <c r="E12" i="4"/>
  <c r="D7" i="8" s="1"/>
  <c r="E122" i="4"/>
  <c r="E116"/>
  <c r="E111"/>
  <c r="E90"/>
  <c r="J104" i="3"/>
  <c r="F5" i="5"/>
  <c r="H106"/>
  <c r="H128" s="1"/>
  <c r="M100" i="3"/>
  <c r="I100"/>
  <c r="E87"/>
  <c r="E114"/>
  <c r="E106" i="4" l="1"/>
  <c r="M104" i="3"/>
  <c r="I104"/>
  <c r="E127" i="4"/>
  <c r="E83"/>
  <c r="E60"/>
  <c r="D6" i="8"/>
  <c r="D18" s="1"/>
  <c r="D48"/>
  <c r="D62" s="1"/>
  <c r="I62"/>
  <c r="I65" s="1"/>
  <c r="E104" i="3"/>
  <c r="E132" i="5"/>
  <c r="E84" i="4" l="1"/>
  <c r="E128"/>
  <c r="I29" i="8"/>
  <c r="D28"/>
  <c r="D65" s="1"/>
  <c r="D29"/>
  <c r="I30"/>
  <c r="D30"/>
  <c r="I63"/>
  <c r="D64"/>
  <c r="D63"/>
  <c r="I64"/>
  <c r="Q6" i="12"/>
  <c r="R6"/>
  <c r="T6"/>
  <c r="Q7"/>
  <c r="R7"/>
  <c r="T7"/>
  <c r="Q8"/>
  <c r="R8"/>
  <c r="T8"/>
  <c r="Q9"/>
  <c r="R9"/>
  <c r="T9"/>
  <c r="Q10"/>
  <c r="R10"/>
  <c r="T10"/>
  <c r="Q11"/>
  <c r="R11"/>
  <c r="T11"/>
  <c r="Q12"/>
  <c r="R12"/>
  <c r="T12"/>
  <c r="Q13"/>
  <c r="R13"/>
  <c r="T13"/>
  <c r="Q14"/>
  <c r="R14"/>
  <c r="T14"/>
  <c r="Q15"/>
  <c r="R15"/>
  <c r="T15"/>
  <c r="R16"/>
  <c r="Q17"/>
  <c r="R17"/>
  <c r="T17"/>
  <c r="Q18"/>
  <c r="R18"/>
  <c r="T18"/>
  <c r="Q19"/>
  <c r="R19"/>
  <c r="T19"/>
  <c r="Q20"/>
  <c r="R20"/>
  <c r="T20"/>
  <c r="Q21"/>
  <c r="R21"/>
  <c r="T21"/>
  <c r="Q22"/>
  <c r="R22"/>
  <c r="T22"/>
  <c r="Q23"/>
  <c r="R23"/>
  <c r="S23"/>
  <c r="T23"/>
  <c r="R24"/>
  <c r="Q25"/>
  <c r="R25"/>
  <c r="T25"/>
  <c r="Q26"/>
  <c r="R26"/>
  <c r="T26"/>
  <c r="Q27"/>
  <c r="R27"/>
  <c r="T27"/>
  <c r="Q28"/>
  <c r="R28"/>
  <c r="T28"/>
  <c r="Q29"/>
  <c r="R29"/>
  <c r="T29"/>
  <c r="Q30"/>
  <c r="R30"/>
  <c r="T30"/>
  <c r="R31"/>
  <c r="Q32"/>
  <c r="R32"/>
  <c r="T32"/>
  <c r="Q33"/>
  <c r="R33"/>
  <c r="T33"/>
  <c r="Q34"/>
  <c r="R34"/>
  <c r="T34"/>
  <c r="Q35"/>
  <c r="R35"/>
  <c r="S35"/>
  <c r="T35"/>
  <c r="Q36"/>
  <c r="R36"/>
  <c r="T36"/>
  <c r="Q37"/>
  <c r="R37"/>
  <c r="T37"/>
  <c r="Q38"/>
  <c r="R38"/>
  <c r="T38"/>
  <c r="Q39"/>
  <c r="R39"/>
  <c r="T39"/>
  <c r="Q40"/>
  <c r="R40"/>
  <c r="S40"/>
  <c r="T40"/>
  <c r="R41"/>
  <c r="R42"/>
  <c r="Q43"/>
  <c r="R43"/>
  <c r="T43"/>
  <c r="Q44"/>
  <c r="R44"/>
  <c r="T44"/>
  <c r="R45"/>
  <c r="R46"/>
  <c r="Q47"/>
  <c r="R47"/>
  <c r="S47"/>
  <c r="T47"/>
  <c r="Q48"/>
  <c r="R48"/>
  <c r="S48"/>
  <c r="T48"/>
  <c r="R49"/>
  <c r="Q50"/>
  <c r="R50"/>
  <c r="T50"/>
  <c r="Q51"/>
  <c r="R51"/>
  <c r="T51"/>
  <c r="Q52"/>
  <c r="R52"/>
  <c r="T52"/>
  <c r="Q53"/>
  <c r="R53"/>
  <c r="T53"/>
  <c r="Q54"/>
  <c r="R54"/>
  <c r="T54"/>
  <c r="R55"/>
  <c r="Q56"/>
  <c r="R56"/>
  <c r="T56"/>
  <c r="Q57"/>
  <c r="R57"/>
  <c r="T57"/>
  <c r="Q58"/>
  <c r="R58"/>
  <c r="T58"/>
  <c r="Q59"/>
  <c r="R59"/>
  <c r="T59"/>
  <c r="Q60"/>
  <c r="R60"/>
  <c r="T60"/>
  <c r="Q61"/>
  <c r="R61"/>
  <c r="T61"/>
  <c r="Q62"/>
  <c r="R62"/>
  <c r="S62"/>
  <c r="T62"/>
  <c r="R63"/>
  <c r="R5"/>
  <c r="H40" i="22"/>
  <c r="Q40"/>
  <c r="Z40"/>
  <c r="AI40"/>
  <c r="AN40"/>
  <c r="H41"/>
  <c r="Q41"/>
  <c r="Z41"/>
  <c r="Z45" s="1"/>
  <c r="AI41"/>
  <c r="AN41"/>
  <c r="F55"/>
  <c r="G55"/>
  <c r="H55"/>
  <c r="J55"/>
  <c r="K55" s="1"/>
  <c r="L55"/>
  <c r="O55"/>
  <c r="P55"/>
  <c r="Q55"/>
  <c r="S55"/>
  <c r="T55" s="1"/>
  <c r="U55"/>
  <c r="X55"/>
  <c r="Y55"/>
  <c r="Z55"/>
  <c r="AB55"/>
  <c r="AD55"/>
  <c r="AG55"/>
  <c r="AH55"/>
  <c r="AI55"/>
  <c r="AK55"/>
  <c r="AL55" s="1"/>
  <c r="AM55"/>
  <c r="AN55"/>
  <c r="AP55"/>
  <c r="AQ55"/>
  <c r="AT55"/>
  <c r="F49"/>
  <c r="F63" s="1"/>
  <c r="G49"/>
  <c r="H49"/>
  <c r="H63" s="1"/>
  <c r="J49"/>
  <c r="L49"/>
  <c r="O49"/>
  <c r="O63" s="1"/>
  <c r="P49"/>
  <c r="Q49"/>
  <c r="Q63" s="1"/>
  <c r="S49"/>
  <c r="U49"/>
  <c r="X49"/>
  <c r="X63" s="1"/>
  <c r="Y49"/>
  <c r="Y63" s="1"/>
  <c r="Z49"/>
  <c r="Z63" s="1"/>
  <c r="AB49"/>
  <c r="AD49"/>
  <c r="AG49"/>
  <c r="AG63" s="1"/>
  <c r="AH49"/>
  <c r="AI49"/>
  <c r="AI63" s="1"/>
  <c r="AK49"/>
  <c r="AM49"/>
  <c r="AN49"/>
  <c r="AN63" s="1"/>
  <c r="AP49"/>
  <c r="AP63" s="1"/>
  <c r="AQ49"/>
  <c r="AT49"/>
  <c r="AU49" s="1"/>
  <c r="AS61"/>
  <c r="AS60"/>
  <c r="AS59"/>
  <c r="AS58"/>
  <c r="AS57"/>
  <c r="AS56"/>
  <c r="AS54"/>
  <c r="AS53"/>
  <c r="AS52"/>
  <c r="AS51"/>
  <c r="AS50"/>
  <c r="AO61"/>
  <c r="AO60"/>
  <c r="AO59"/>
  <c r="AO58"/>
  <c r="AO57"/>
  <c r="AO56"/>
  <c r="AO54"/>
  <c r="AO53"/>
  <c r="AO52"/>
  <c r="AO51"/>
  <c r="AO50"/>
  <c r="AJ61"/>
  <c r="AJ60"/>
  <c r="AJ59"/>
  <c r="AJ58"/>
  <c r="AJ57"/>
  <c r="AJ56"/>
  <c r="AJ54"/>
  <c r="AJ53"/>
  <c r="AJ52"/>
  <c r="AJ51"/>
  <c r="AJ50"/>
  <c r="AF61"/>
  <c r="AF60"/>
  <c r="AF59"/>
  <c r="AF58"/>
  <c r="AF57"/>
  <c r="AF56"/>
  <c r="AF55" s="1"/>
  <c r="AF54"/>
  <c r="AF53"/>
  <c r="AF52"/>
  <c r="AF51"/>
  <c r="AF50"/>
  <c r="AA61"/>
  <c r="AA60"/>
  <c r="AA59"/>
  <c r="AA58"/>
  <c r="AA57"/>
  <c r="AA56"/>
  <c r="AA55" s="1"/>
  <c r="AA54"/>
  <c r="AA53"/>
  <c r="AA52"/>
  <c r="AA51"/>
  <c r="AA50"/>
  <c r="W61"/>
  <c r="W60"/>
  <c r="W59"/>
  <c r="W58"/>
  <c r="W56"/>
  <c r="W54"/>
  <c r="W53"/>
  <c r="W52"/>
  <c r="W51"/>
  <c r="W50"/>
  <c r="R61"/>
  <c r="R60"/>
  <c r="R59"/>
  <c r="R58"/>
  <c r="R57"/>
  <c r="R56"/>
  <c r="R54"/>
  <c r="R53"/>
  <c r="R52"/>
  <c r="R51"/>
  <c r="R50"/>
  <c r="N61"/>
  <c r="N60"/>
  <c r="N59"/>
  <c r="N58"/>
  <c r="N57"/>
  <c r="N56"/>
  <c r="N55" s="1"/>
  <c r="N54"/>
  <c r="N53"/>
  <c r="N52"/>
  <c r="N51"/>
  <c r="N50"/>
  <c r="I61"/>
  <c r="I60"/>
  <c r="I59"/>
  <c r="I58"/>
  <c r="I57"/>
  <c r="I56"/>
  <c r="I54"/>
  <c r="I53"/>
  <c r="I52"/>
  <c r="I51"/>
  <c r="I50"/>
  <c r="AS43"/>
  <c r="AS42"/>
  <c r="AS38"/>
  <c r="AS37"/>
  <c r="AS36"/>
  <c r="AS35"/>
  <c r="AS33"/>
  <c r="AS32"/>
  <c r="AS31"/>
  <c r="AS29"/>
  <c r="AS28"/>
  <c r="AS27"/>
  <c r="AS26"/>
  <c r="AS25"/>
  <c r="AS24"/>
  <c r="AS23" s="1"/>
  <c r="AS21"/>
  <c r="AS20"/>
  <c r="AS19"/>
  <c r="AS18"/>
  <c r="AS17"/>
  <c r="AS16"/>
  <c r="AS14"/>
  <c r="AS13"/>
  <c r="AS12"/>
  <c r="AS11"/>
  <c r="AS10"/>
  <c r="AS9"/>
  <c r="AS8"/>
  <c r="AS7"/>
  <c r="AS6"/>
  <c r="AS5"/>
  <c r="AO43"/>
  <c r="AO42"/>
  <c r="AO38"/>
  <c r="AO37"/>
  <c r="AO36"/>
  <c r="AO35"/>
  <c r="AO33"/>
  <c r="AO32"/>
  <c r="AO31"/>
  <c r="AO29"/>
  <c r="AO28"/>
  <c r="AO27"/>
  <c r="AO26"/>
  <c r="AO25"/>
  <c r="AO24"/>
  <c r="AO23"/>
  <c r="AO21"/>
  <c r="AO20"/>
  <c r="AO19"/>
  <c r="AO18"/>
  <c r="AO17"/>
  <c r="AO16"/>
  <c r="AO14"/>
  <c r="AO13"/>
  <c r="AO12"/>
  <c r="AO11"/>
  <c r="AO10"/>
  <c r="AO9"/>
  <c r="AO8"/>
  <c r="AO7"/>
  <c r="AO6"/>
  <c r="AO5"/>
  <c r="AJ43"/>
  <c r="AJ42"/>
  <c r="AJ38"/>
  <c r="AJ37"/>
  <c r="AJ36"/>
  <c r="AJ35"/>
  <c r="AJ33"/>
  <c r="AJ32"/>
  <c r="AJ31"/>
  <c r="AJ29"/>
  <c r="AJ28"/>
  <c r="AJ27"/>
  <c r="AJ26"/>
  <c r="AJ25"/>
  <c r="AJ24"/>
  <c r="AJ23"/>
  <c r="AJ21"/>
  <c r="AJ20"/>
  <c r="AJ19"/>
  <c r="AJ18"/>
  <c r="AJ17"/>
  <c r="AJ16"/>
  <c r="AJ14"/>
  <c r="AJ13"/>
  <c r="AJ12"/>
  <c r="AJ11"/>
  <c r="AJ10"/>
  <c r="AJ9"/>
  <c r="AJ8"/>
  <c r="AJ7"/>
  <c r="AJ6"/>
  <c r="AJ5"/>
  <c r="AF43"/>
  <c r="AF42"/>
  <c r="AF38"/>
  <c r="AF37"/>
  <c r="AF36"/>
  <c r="AF35"/>
  <c r="AF33"/>
  <c r="AF32"/>
  <c r="AF31"/>
  <c r="AF29"/>
  <c r="AF28"/>
  <c r="AF27"/>
  <c r="AF26"/>
  <c r="AF25"/>
  <c r="AF24"/>
  <c r="AF23" s="1"/>
  <c r="AF21"/>
  <c r="AF20"/>
  <c r="AF19"/>
  <c r="AF18"/>
  <c r="AF17"/>
  <c r="AF16"/>
  <c r="AF14"/>
  <c r="AF13"/>
  <c r="AF12"/>
  <c r="AF11"/>
  <c r="AF10"/>
  <c r="AF9"/>
  <c r="AF8"/>
  <c r="AF7"/>
  <c r="AF6"/>
  <c r="AF5"/>
  <c r="AA43"/>
  <c r="AA42"/>
  <c r="AA38"/>
  <c r="AA37"/>
  <c r="AA36"/>
  <c r="AA35"/>
  <c r="AA33"/>
  <c r="AA32"/>
  <c r="AA31"/>
  <c r="AA29"/>
  <c r="AA28"/>
  <c r="AA27"/>
  <c r="AA26"/>
  <c r="AA25"/>
  <c r="AA24"/>
  <c r="AA23" s="1"/>
  <c r="AA21"/>
  <c r="AA20"/>
  <c r="AA19"/>
  <c r="AA18"/>
  <c r="AA17"/>
  <c r="AA16"/>
  <c r="AA14"/>
  <c r="AA13"/>
  <c r="AA12"/>
  <c r="AA11"/>
  <c r="AA10"/>
  <c r="AA9"/>
  <c r="AA8"/>
  <c r="AA7"/>
  <c r="AA6"/>
  <c r="AA5"/>
  <c r="W43"/>
  <c r="W42"/>
  <c r="W38"/>
  <c r="W37"/>
  <c r="W36"/>
  <c r="W35"/>
  <c r="W33"/>
  <c r="W32"/>
  <c r="W31"/>
  <c r="W29"/>
  <c r="W28"/>
  <c r="W27"/>
  <c r="W26"/>
  <c r="W25"/>
  <c r="W24"/>
  <c r="W23" s="1"/>
  <c r="W21"/>
  <c r="W20"/>
  <c r="W19"/>
  <c r="W18"/>
  <c r="W17"/>
  <c r="W16"/>
  <c r="W14"/>
  <c r="W13"/>
  <c r="W12"/>
  <c r="W11"/>
  <c r="W10"/>
  <c r="W9"/>
  <c r="W8"/>
  <c r="W7"/>
  <c r="W6"/>
  <c r="W5"/>
  <c r="R43"/>
  <c r="R42"/>
  <c r="R38"/>
  <c r="R37"/>
  <c r="R36"/>
  <c r="R35"/>
  <c r="R33"/>
  <c r="R32"/>
  <c r="R31"/>
  <c r="R29"/>
  <c r="R28"/>
  <c r="R27"/>
  <c r="R26"/>
  <c r="R25"/>
  <c r="R24"/>
  <c r="R23" s="1"/>
  <c r="R21"/>
  <c r="R20"/>
  <c r="R19"/>
  <c r="R18"/>
  <c r="R17"/>
  <c r="R16"/>
  <c r="R14"/>
  <c r="R13"/>
  <c r="R12"/>
  <c r="R11"/>
  <c r="R10"/>
  <c r="R9"/>
  <c r="R8"/>
  <c r="R7"/>
  <c r="R6"/>
  <c r="R5"/>
  <c r="N43"/>
  <c r="N42"/>
  <c r="N38"/>
  <c r="N37"/>
  <c r="N36"/>
  <c r="N35"/>
  <c r="N33"/>
  <c r="N32"/>
  <c r="N31"/>
  <c r="N29"/>
  <c r="N28"/>
  <c r="N27"/>
  <c r="N26"/>
  <c r="N25"/>
  <c r="N24"/>
  <c r="N23" s="1"/>
  <c r="N21"/>
  <c r="N20"/>
  <c r="N19"/>
  <c r="N18"/>
  <c r="N17"/>
  <c r="N16"/>
  <c r="N14"/>
  <c r="N13"/>
  <c r="N12"/>
  <c r="N11"/>
  <c r="N10"/>
  <c r="N9"/>
  <c r="N8"/>
  <c r="N7"/>
  <c r="N6"/>
  <c r="N5"/>
  <c r="I43"/>
  <c r="I42"/>
  <c r="I38"/>
  <c r="I37"/>
  <c r="I36"/>
  <c r="I35"/>
  <c r="I33"/>
  <c r="I32"/>
  <c r="I31"/>
  <c r="I29"/>
  <c r="I28"/>
  <c r="I27"/>
  <c r="I26"/>
  <c r="I25"/>
  <c r="I24"/>
  <c r="I23" s="1"/>
  <c r="I21"/>
  <c r="I20"/>
  <c r="I19"/>
  <c r="I18"/>
  <c r="I17"/>
  <c r="I16"/>
  <c r="I14"/>
  <c r="I13"/>
  <c r="I12"/>
  <c r="I11"/>
  <c r="I10"/>
  <c r="I9"/>
  <c r="I8"/>
  <c r="I7"/>
  <c r="I6"/>
  <c r="I5"/>
  <c r="E61"/>
  <c r="E60"/>
  <c r="E59"/>
  <c r="E58"/>
  <c r="E57"/>
  <c r="E56"/>
  <c r="E54"/>
  <c r="E53"/>
  <c r="E52"/>
  <c r="E51"/>
  <c r="E50"/>
  <c r="E43"/>
  <c r="E42"/>
  <c r="E38"/>
  <c r="E37"/>
  <c r="E36"/>
  <c r="E35"/>
  <c r="E33"/>
  <c r="E32"/>
  <c r="E31"/>
  <c r="E29"/>
  <c r="E28"/>
  <c r="E27"/>
  <c r="E26"/>
  <c r="E25"/>
  <c r="E24"/>
  <c r="E21"/>
  <c r="E20"/>
  <c r="E19"/>
  <c r="E18"/>
  <c r="E17"/>
  <c r="E16"/>
  <c r="E14"/>
  <c r="E13"/>
  <c r="E12"/>
  <c r="E11"/>
  <c r="AY11" s="1"/>
  <c r="E10"/>
  <c r="E9"/>
  <c r="E8"/>
  <c r="E7"/>
  <c r="AY7" s="1"/>
  <c r="E6"/>
  <c r="E5"/>
  <c r="E44" i="12"/>
  <c r="E43"/>
  <c r="E39"/>
  <c r="E38"/>
  <c r="E37"/>
  <c r="E36"/>
  <c r="E34"/>
  <c r="E33"/>
  <c r="E32"/>
  <c r="E30"/>
  <c r="E29"/>
  <c r="E28"/>
  <c r="E27"/>
  <c r="E26"/>
  <c r="E25"/>
  <c r="E22"/>
  <c r="E21"/>
  <c r="E20"/>
  <c r="E19"/>
  <c r="E18"/>
  <c r="E17"/>
  <c r="E15"/>
  <c r="E14"/>
  <c r="E13"/>
  <c r="E12"/>
  <c r="E11"/>
  <c r="E10"/>
  <c r="E9"/>
  <c r="E8"/>
  <c r="E7"/>
  <c r="E6"/>
  <c r="I44"/>
  <c r="I43"/>
  <c r="I39"/>
  <c r="I38"/>
  <c r="I37"/>
  <c r="I36"/>
  <c r="I34"/>
  <c r="I33"/>
  <c r="I32"/>
  <c r="I30"/>
  <c r="I29"/>
  <c r="I28"/>
  <c r="I27"/>
  <c r="I26"/>
  <c r="I25"/>
  <c r="I24" s="1"/>
  <c r="I22"/>
  <c r="I21"/>
  <c r="I20"/>
  <c r="I19"/>
  <c r="I18"/>
  <c r="I17"/>
  <c r="I15"/>
  <c r="I14"/>
  <c r="I13"/>
  <c r="I12"/>
  <c r="I11"/>
  <c r="I10"/>
  <c r="I9"/>
  <c r="I8"/>
  <c r="I7"/>
  <c r="I6"/>
  <c r="E61"/>
  <c r="E60"/>
  <c r="E59"/>
  <c r="E58"/>
  <c r="E57"/>
  <c r="E56"/>
  <c r="E54"/>
  <c r="E53"/>
  <c r="E52"/>
  <c r="E51"/>
  <c r="E50"/>
  <c r="I61"/>
  <c r="I60"/>
  <c r="I59"/>
  <c r="I58"/>
  <c r="I57"/>
  <c r="I56"/>
  <c r="I54"/>
  <c r="I53"/>
  <c r="I52"/>
  <c r="I51"/>
  <c r="I50"/>
  <c r="M61"/>
  <c r="M60"/>
  <c r="M59"/>
  <c r="M58"/>
  <c r="M57"/>
  <c r="M56"/>
  <c r="M54"/>
  <c r="M53"/>
  <c r="M52"/>
  <c r="M51"/>
  <c r="M50"/>
  <c r="M44"/>
  <c r="M43"/>
  <c r="M39"/>
  <c r="M38"/>
  <c r="M37"/>
  <c r="M36"/>
  <c r="M34"/>
  <c r="M33"/>
  <c r="M32"/>
  <c r="M30"/>
  <c r="M29"/>
  <c r="M28"/>
  <c r="M27"/>
  <c r="M26"/>
  <c r="M25"/>
  <c r="M22"/>
  <c r="M21"/>
  <c r="M20"/>
  <c r="M19"/>
  <c r="M18"/>
  <c r="M17"/>
  <c r="M15"/>
  <c r="M14"/>
  <c r="M13"/>
  <c r="M12"/>
  <c r="M11"/>
  <c r="M10"/>
  <c r="M9"/>
  <c r="M8"/>
  <c r="M7"/>
  <c r="M6"/>
  <c r="Q14" i="29"/>
  <c r="Q27"/>
  <c r="Y14"/>
  <c r="AA14"/>
  <c r="AC14"/>
  <c r="AA27"/>
  <c r="AC27"/>
  <c r="Y27"/>
  <c r="AB28"/>
  <c r="AB26"/>
  <c r="AB25"/>
  <c r="AB24"/>
  <c r="AB23"/>
  <c r="AB22"/>
  <c r="AB21"/>
  <c r="AB20"/>
  <c r="AB19"/>
  <c r="AB18"/>
  <c r="AB17"/>
  <c r="AB16"/>
  <c r="AB15"/>
  <c r="AB13"/>
  <c r="AB12"/>
  <c r="AB11"/>
  <c r="AB10"/>
  <c r="AB9"/>
  <c r="AB8"/>
  <c r="AB7"/>
  <c r="AB6"/>
  <c r="AB5"/>
  <c r="Z28"/>
  <c r="Z26"/>
  <c r="Z25"/>
  <c r="Z24"/>
  <c r="Z23"/>
  <c r="Z22"/>
  <c r="Z21"/>
  <c r="Z20"/>
  <c r="Z19"/>
  <c r="Z18"/>
  <c r="Z17"/>
  <c r="Z16"/>
  <c r="Z15"/>
  <c r="Z13"/>
  <c r="Z12"/>
  <c r="Z11"/>
  <c r="Z10"/>
  <c r="Z9"/>
  <c r="Z8"/>
  <c r="Z7"/>
  <c r="Z6"/>
  <c r="Z5"/>
  <c r="W18"/>
  <c r="X18" s="1"/>
  <c r="W6"/>
  <c r="X6" s="1"/>
  <c r="W7"/>
  <c r="X7" s="1"/>
  <c r="W8"/>
  <c r="X8" s="1"/>
  <c r="W9"/>
  <c r="X9" s="1"/>
  <c r="W10"/>
  <c r="X10" s="1"/>
  <c r="W11"/>
  <c r="X11" s="1"/>
  <c r="W12"/>
  <c r="X12" s="1"/>
  <c r="W13"/>
  <c r="X13" s="1"/>
  <c r="W15"/>
  <c r="X15" s="1"/>
  <c r="W16"/>
  <c r="X16" s="1"/>
  <c r="W17"/>
  <c r="X17" s="1"/>
  <c r="W19"/>
  <c r="X19" s="1"/>
  <c r="W20"/>
  <c r="X20" s="1"/>
  <c r="W21"/>
  <c r="X21" s="1"/>
  <c r="W22"/>
  <c r="X22" s="1"/>
  <c r="W23"/>
  <c r="X23" s="1"/>
  <c r="W24"/>
  <c r="X24" s="1"/>
  <c r="W25"/>
  <c r="X25" s="1"/>
  <c r="W26"/>
  <c r="X26" s="1"/>
  <c r="W5"/>
  <c r="X5" s="1"/>
  <c r="H32" i="20"/>
  <c r="H133" i="5"/>
  <c r="H27"/>
  <c r="H26" s="1"/>
  <c r="J63" i="22" l="1"/>
  <c r="K63" s="1"/>
  <c r="K49"/>
  <c r="AU55"/>
  <c r="H45"/>
  <c r="AK63"/>
  <c r="AL63" s="1"/>
  <c r="AL49"/>
  <c r="AB63"/>
  <c r="AC63" s="1"/>
  <c r="AC49"/>
  <c r="AC55"/>
  <c r="AO4"/>
  <c r="I55"/>
  <c r="S63"/>
  <c r="T63" s="1"/>
  <c r="T49"/>
  <c r="AS4"/>
  <c r="AO55"/>
  <c r="Z35" i="3"/>
  <c r="Z39"/>
  <c r="AY6" i="22"/>
  <c r="Z34" i="3" s="1"/>
  <c r="AY10" i="22"/>
  <c r="Z38" i="3" s="1"/>
  <c r="AY14" i="22"/>
  <c r="Z42" i="3" s="1"/>
  <c r="E55" i="22"/>
  <c r="Q45"/>
  <c r="AQ63"/>
  <c r="AH63"/>
  <c r="S36" i="12"/>
  <c r="S43"/>
  <c r="I4" i="22"/>
  <c r="N4"/>
  <c r="BE42"/>
  <c r="AM63"/>
  <c r="U63"/>
  <c r="P63"/>
  <c r="L63"/>
  <c r="G63"/>
  <c r="S17" i="12"/>
  <c r="S21"/>
  <c r="S27"/>
  <c r="AY8" i="22"/>
  <c r="Z36" i="3" s="1"/>
  <c r="AY12" i="22"/>
  <c r="Z40" i="3" s="1"/>
  <c r="E49" i="22"/>
  <c r="E63" s="1"/>
  <c r="AA4"/>
  <c r="BE43"/>
  <c r="R55"/>
  <c r="AJ55"/>
  <c r="AI45"/>
  <c r="E5" i="12"/>
  <c r="S9"/>
  <c r="S13"/>
  <c r="AY5" i="22"/>
  <c r="Z33" i="3" s="1"/>
  <c r="AY9" i="22"/>
  <c r="Z37" i="3" s="1"/>
  <c r="AY13" i="22"/>
  <c r="Z41" i="3" s="1"/>
  <c r="W4" i="22"/>
  <c r="I49"/>
  <c r="I63" s="1"/>
  <c r="R49"/>
  <c r="R63" s="1"/>
  <c r="AA49"/>
  <c r="AA63" s="1"/>
  <c r="AN45"/>
  <c r="S54" i="12"/>
  <c r="BE59" i="22"/>
  <c r="S52" i="12"/>
  <c r="S57"/>
  <c r="S61"/>
  <c r="S7"/>
  <c r="S11"/>
  <c r="S15"/>
  <c r="S19"/>
  <c r="E24"/>
  <c r="S25"/>
  <c r="S29"/>
  <c r="S33"/>
  <c r="S38"/>
  <c r="R4" i="22"/>
  <c r="AF4"/>
  <c r="W55"/>
  <c r="AJ49"/>
  <c r="AJ63" s="1"/>
  <c r="AD63"/>
  <c r="S50" i="12"/>
  <c r="BE54" i="22"/>
  <c r="AG92" i="3" s="1"/>
  <c r="I49" i="12"/>
  <c r="S53"/>
  <c r="S58"/>
  <c r="I5"/>
  <c r="S8"/>
  <c r="S12"/>
  <c r="S20"/>
  <c r="S26"/>
  <c r="S30"/>
  <c r="S34"/>
  <c r="S39"/>
  <c r="AJ4" i="22"/>
  <c r="N49"/>
  <c r="N63" s="1"/>
  <c r="S59" i="12"/>
  <c r="AS49" i="22"/>
  <c r="BE49" s="1"/>
  <c r="BE50"/>
  <c r="AG88" i="3" s="1"/>
  <c r="BD49" i="22"/>
  <c r="AF87" i="3" s="1"/>
  <c r="X14" i="29"/>
  <c r="W14"/>
  <c r="AG97" i="3"/>
  <c r="S51" i="12"/>
  <c r="S56"/>
  <c r="S60"/>
  <c r="S6"/>
  <c r="S10"/>
  <c r="S14"/>
  <c r="S18"/>
  <c r="S22"/>
  <c r="S28"/>
  <c r="S32"/>
  <c r="S37"/>
  <c r="S44"/>
  <c r="AO49" i="22"/>
  <c r="BE52"/>
  <c r="AG90" i="3" s="1"/>
  <c r="BE57" i="22"/>
  <c r="AG95" i="3" s="1"/>
  <c r="BE61" i="22"/>
  <c r="AG99" i="3" s="1"/>
  <c r="BG49" i="22"/>
  <c r="BF55"/>
  <c r="AF49"/>
  <c r="AF63" s="1"/>
  <c r="BE53"/>
  <c r="AG91" i="3" s="1"/>
  <c r="BE58" i="22"/>
  <c r="AG96" i="3" s="1"/>
  <c r="AT63" i="22"/>
  <c r="AU63" s="1"/>
  <c r="BF49"/>
  <c r="BD55"/>
  <c r="AF93" i="3" s="1"/>
  <c r="W49" i="22"/>
  <c r="W63" s="1"/>
  <c r="BE51"/>
  <c r="AG89" i="3" s="1"/>
  <c r="AS55" i="22"/>
  <c r="BE55" s="1"/>
  <c r="BE56"/>
  <c r="AG94" i="3" s="1"/>
  <c r="BE60" i="22"/>
  <c r="AG98" i="3" s="1"/>
  <c r="BC49" i="22"/>
  <c r="BG55"/>
  <c r="E49" i="12"/>
  <c r="Z14" i="29"/>
  <c r="AB14"/>
  <c r="Z27"/>
  <c r="AB27"/>
  <c r="AO63" i="22" l="1"/>
  <c r="AG87" i="3"/>
  <c r="AS63" i="22"/>
  <c r="J72" i="3"/>
  <c r="I72" s="1"/>
  <c r="BH62" i="22" l="1"/>
  <c r="BG62"/>
  <c r="BF62"/>
  <c r="BE62"/>
  <c r="BC62"/>
  <c r="BC61"/>
  <c r="BC60"/>
  <c r="BC59"/>
  <c r="BC58"/>
  <c r="BC57"/>
  <c r="BC56"/>
  <c r="BC54"/>
  <c r="BC53"/>
  <c r="BC52"/>
  <c r="BC51"/>
  <c r="BC50"/>
  <c r="BH48"/>
  <c r="BG48"/>
  <c r="BF48"/>
  <c r="BE48"/>
  <c r="BC48"/>
  <c r="BH47"/>
  <c r="BG47"/>
  <c r="BF47"/>
  <c r="BE47"/>
  <c r="BC47"/>
  <c r="BH46"/>
  <c r="BG46"/>
  <c r="BF46"/>
  <c r="BE46"/>
  <c r="BG43"/>
  <c r="BF43"/>
  <c r="BG42"/>
  <c r="BF42"/>
  <c r="BH39"/>
  <c r="BG39"/>
  <c r="BF39"/>
  <c r="BE39"/>
  <c r="BC39"/>
  <c r="BG38"/>
  <c r="BF38"/>
  <c r="BC38"/>
  <c r="BG37"/>
  <c r="BF37"/>
  <c r="BC37"/>
  <c r="BG36"/>
  <c r="BF36"/>
  <c r="BC36"/>
  <c r="BG35"/>
  <c r="BF35"/>
  <c r="BC35"/>
  <c r="BG33"/>
  <c r="BF33"/>
  <c r="BC33"/>
  <c r="BG32"/>
  <c r="BF32"/>
  <c r="BC32"/>
  <c r="BG31"/>
  <c r="BF31"/>
  <c r="BC31"/>
  <c r="BG29"/>
  <c r="BF29"/>
  <c r="BC29"/>
  <c r="BG28"/>
  <c r="BF28"/>
  <c r="BC28"/>
  <c r="BG27"/>
  <c r="BF27"/>
  <c r="BC27"/>
  <c r="BG26"/>
  <c r="BF26"/>
  <c r="BC26"/>
  <c r="BG25"/>
  <c r="BF25"/>
  <c r="BC25"/>
  <c r="BG24"/>
  <c r="BF24"/>
  <c r="BC24"/>
  <c r="BH22"/>
  <c r="BG22"/>
  <c r="BF22"/>
  <c r="BE22"/>
  <c r="BC22"/>
  <c r="BG21"/>
  <c r="BF21"/>
  <c r="BC21"/>
  <c r="BG20"/>
  <c r="BF20"/>
  <c r="BC20"/>
  <c r="BG19"/>
  <c r="BF19"/>
  <c r="BC19"/>
  <c r="BG18"/>
  <c r="BF18"/>
  <c r="BC18"/>
  <c r="BG17"/>
  <c r="BF17"/>
  <c r="BC17"/>
  <c r="BG16"/>
  <c r="BF16"/>
  <c r="BC16"/>
  <c r="BG14"/>
  <c r="BF14"/>
  <c r="BG13"/>
  <c r="BF13"/>
  <c r="BG12"/>
  <c r="BF12"/>
  <c r="BG11"/>
  <c r="BF11"/>
  <c r="BG10"/>
  <c r="BF10"/>
  <c r="BG9"/>
  <c r="BF9"/>
  <c r="BG8"/>
  <c r="BF8"/>
  <c r="BG7"/>
  <c r="BF7"/>
  <c r="BG6"/>
  <c r="BF6"/>
  <c r="AH34" i="3" s="1"/>
  <c r="BG5" i="22"/>
  <c r="BF5"/>
  <c r="AH33" i="3" s="1"/>
  <c r="BB62" i="22"/>
  <c r="BA62"/>
  <c r="AZ62"/>
  <c r="AY62"/>
  <c r="AW62"/>
  <c r="BA61"/>
  <c r="AB99" i="3" s="1"/>
  <c r="AZ61" i="22"/>
  <c r="AA99" i="3" s="1"/>
  <c r="AW61" i="22"/>
  <c r="X99" i="3" s="1"/>
  <c r="BA60" i="22"/>
  <c r="AB98" i="3" s="1"/>
  <c r="AZ60" i="22"/>
  <c r="AA98" i="3" s="1"/>
  <c r="AW60" i="22"/>
  <c r="X98" i="3" s="1"/>
  <c r="BA59" i="22"/>
  <c r="AB97" i="3" s="1"/>
  <c r="AZ59" i="22"/>
  <c r="AA97" i="3" s="1"/>
  <c r="AW59" i="22"/>
  <c r="X97" i="3" s="1"/>
  <c r="BA58" i="22"/>
  <c r="AB96" i="3" s="1"/>
  <c r="AZ58" i="22"/>
  <c r="AA96" i="3" s="1"/>
  <c r="AW58" i="22"/>
  <c r="X96" i="3" s="1"/>
  <c r="BA57" i="22"/>
  <c r="AB95" i="3" s="1"/>
  <c r="AZ57" i="22"/>
  <c r="AA95" i="3" s="1"/>
  <c r="AW57" i="22"/>
  <c r="X95" i="3" s="1"/>
  <c r="BA56" i="22"/>
  <c r="AB94" i="3" s="1"/>
  <c r="AZ56" i="22"/>
  <c r="AA94" i="3" s="1"/>
  <c r="AW56" i="22"/>
  <c r="X94" i="3" s="1"/>
  <c r="BA54" i="22"/>
  <c r="AB92" i="3" s="1"/>
  <c r="AZ54" i="22"/>
  <c r="AA92" i="3" s="1"/>
  <c r="AW54" i="22"/>
  <c r="X92" i="3" s="1"/>
  <c r="BA53" i="22"/>
  <c r="AB91" i="3" s="1"/>
  <c r="AZ53" i="22"/>
  <c r="AA91" i="3" s="1"/>
  <c r="AW53" i="22"/>
  <c r="X91" i="3" s="1"/>
  <c r="BA52" i="22"/>
  <c r="AB90" i="3" s="1"/>
  <c r="AZ52" i="22"/>
  <c r="AA90" i="3" s="1"/>
  <c r="AW52" i="22"/>
  <c r="X90" i="3" s="1"/>
  <c r="BA51" i="22"/>
  <c r="AB89" i="3" s="1"/>
  <c r="AZ51" i="22"/>
  <c r="AA89" i="3" s="1"/>
  <c r="AW51" i="22"/>
  <c r="X89" i="3" s="1"/>
  <c r="BA50" i="22"/>
  <c r="AB88" i="3" s="1"/>
  <c r="AZ50" i="22"/>
  <c r="AA88" i="3" s="1"/>
  <c r="AW50" i="22"/>
  <c r="X88" i="3" s="1"/>
  <c r="BB48" i="22"/>
  <c r="BA48"/>
  <c r="AZ48"/>
  <c r="AY48"/>
  <c r="AW48"/>
  <c r="BB47"/>
  <c r="BA47"/>
  <c r="AZ47"/>
  <c r="AY47"/>
  <c r="AW47"/>
  <c r="BB46"/>
  <c r="BA46"/>
  <c r="AZ46"/>
  <c r="AY46"/>
  <c r="AW46"/>
  <c r="BA43"/>
  <c r="AZ43"/>
  <c r="AW43"/>
  <c r="BA42"/>
  <c r="AZ42"/>
  <c r="AW42"/>
  <c r="BB39"/>
  <c r="BA39"/>
  <c r="AZ39"/>
  <c r="AY39"/>
  <c r="AW39"/>
  <c r="BA38"/>
  <c r="AZ38"/>
  <c r="AW38"/>
  <c r="BA37"/>
  <c r="AZ37"/>
  <c r="AW37"/>
  <c r="BA36"/>
  <c r="AZ36"/>
  <c r="AW36"/>
  <c r="BA35"/>
  <c r="AZ35"/>
  <c r="AW35"/>
  <c r="BA33"/>
  <c r="AZ33"/>
  <c r="AW33"/>
  <c r="BA32"/>
  <c r="AZ32"/>
  <c r="AW32"/>
  <c r="BA31"/>
  <c r="AZ31"/>
  <c r="AW31"/>
  <c r="BA29"/>
  <c r="AZ29"/>
  <c r="AW29"/>
  <c r="BA28"/>
  <c r="AZ28"/>
  <c r="AW28"/>
  <c r="BA27"/>
  <c r="AZ27"/>
  <c r="AW27"/>
  <c r="BA26"/>
  <c r="AZ26"/>
  <c r="AW26"/>
  <c r="BA25"/>
  <c r="AZ25"/>
  <c r="AW25"/>
  <c r="BA24"/>
  <c r="AZ24"/>
  <c r="AW24"/>
  <c r="BB22"/>
  <c r="BA22"/>
  <c r="AZ22"/>
  <c r="AY22"/>
  <c r="AW22"/>
  <c r="BA21"/>
  <c r="AZ21"/>
  <c r="AW21"/>
  <c r="BA20"/>
  <c r="AZ20"/>
  <c r="AW20"/>
  <c r="BA19"/>
  <c r="AZ19"/>
  <c r="AW19"/>
  <c r="BA18"/>
  <c r="AZ18"/>
  <c r="AW18"/>
  <c r="BA17"/>
  <c r="AZ17"/>
  <c r="AW17"/>
  <c r="BA16"/>
  <c r="AZ16"/>
  <c r="AW16"/>
  <c r="BA14"/>
  <c r="AB42" i="3" s="1"/>
  <c r="AZ14" i="22"/>
  <c r="BA13"/>
  <c r="AB41" i="3" s="1"/>
  <c r="AZ13" i="22"/>
  <c r="AA41" i="3" s="1"/>
  <c r="BA12" i="22"/>
  <c r="AB40" i="3" s="1"/>
  <c r="AZ12" i="22"/>
  <c r="AA40" i="3" s="1"/>
  <c r="BA11" i="22"/>
  <c r="AB39" i="3" s="1"/>
  <c r="AZ11" i="22"/>
  <c r="AA39" i="3" s="1"/>
  <c r="BA10" i="22"/>
  <c r="AB38" i="3" s="1"/>
  <c r="AZ10" i="22"/>
  <c r="AA38" i="3" s="1"/>
  <c r="BA9" i="22"/>
  <c r="AB37" i="3" s="1"/>
  <c r="AZ9" i="22"/>
  <c r="AA37" i="3" s="1"/>
  <c r="BA8" i="22"/>
  <c r="AB36" i="3" s="1"/>
  <c r="AZ8" i="22"/>
  <c r="AA36" i="3" s="1"/>
  <c r="BA7" i="22"/>
  <c r="AB35" i="3" s="1"/>
  <c r="AZ7" i="22"/>
  <c r="AA35" i="3" s="1"/>
  <c r="BA6" i="22"/>
  <c r="AB34" i="3" s="1"/>
  <c r="AZ6" i="22"/>
  <c r="BA5"/>
  <c r="AB33" i="3" s="1"/>
  <c r="AZ5" i="22"/>
  <c r="F26" i="3"/>
  <c r="E26" s="1"/>
  <c r="U124"/>
  <c r="Q124"/>
  <c r="U123"/>
  <c r="Q123"/>
  <c r="U122"/>
  <c r="Q122"/>
  <c r="U121"/>
  <c r="Q121"/>
  <c r="V120"/>
  <c r="U120"/>
  <c r="U119"/>
  <c r="Q119"/>
  <c r="U118"/>
  <c r="Q118"/>
  <c r="U117"/>
  <c r="U116"/>
  <c r="Q116"/>
  <c r="U115"/>
  <c r="Q115"/>
  <c r="U113"/>
  <c r="Q113"/>
  <c r="U112"/>
  <c r="Q112"/>
  <c r="U111"/>
  <c r="Q111"/>
  <c r="U110"/>
  <c r="Q110"/>
  <c r="V109"/>
  <c r="U109"/>
  <c r="U108"/>
  <c r="Q108"/>
  <c r="U107"/>
  <c r="Q107"/>
  <c r="U106"/>
  <c r="Q106"/>
  <c r="U103"/>
  <c r="Q103"/>
  <c r="U102"/>
  <c r="Q102"/>
  <c r="U101"/>
  <c r="Q101"/>
  <c r="U99"/>
  <c r="Q99"/>
  <c r="U98"/>
  <c r="Q98"/>
  <c r="U97"/>
  <c r="Q97"/>
  <c r="U96"/>
  <c r="Q96"/>
  <c r="U95"/>
  <c r="Q95"/>
  <c r="U94"/>
  <c r="Q94"/>
  <c r="U92"/>
  <c r="Q92"/>
  <c r="U91"/>
  <c r="Q91"/>
  <c r="U90"/>
  <c r="Q90"/>
  <c r="U89"/>
  <c r="Q89"/>
  <c r="U88"/>
  <c r="Q88"/>
  <c r="V81"/>
  <c r="U81"/>
  <c r="Q81"/>
  <c r="U80"/>
  <c r="Q80"/>
  <c r="U79"/>
  <c r="Q79"/>
  <c r="U78"/>
  <c r="Q78"/>
  <c r="U77"/>
  <c r="Q77"/>
  <c r="V76"/>
  <c r="U76"/>
  <c r="U75"/>
  <c r="Q75"/>
  <c r="U74"/>
  <c r="Q74"/>
  <c r="U73"/>
  <c r="Q73"/>
  <c r="U72"/>
  <c r="U71"/>
  <c r="Q71"/>
  <c r="U70"/>
  <c r="Q70"/>
  <c r="U68"/>
  <c r="Q68"/>
  <c r="U67"/>
  <c r="Q67"/>
  <c r="U66"/>
  <c r="Q66"/>
  <c r="U65"/>
  <c r="Q65"/>
  <c r="V64"/>
  <c r="U64"/>
  <c r="U63"/>
  <c r="Q63"/>
  <c r="U62"/>
  <c r="Q62"/>
  <c r="U61"/>
  <c r="Q61"/>
  <c r="U58"/>
  <c r="Q58"/>
  <c r="U57"/>
  <c r="Q57"/>
  <c r="U56"/>
  <c r="Q56"/>
  <c r="U55"/>
  <c r="Q55"/>
  <c r="U53"/>
  <c r="Q53"/>
  <c r="U52"/>
  <c r="Q52"/>
  <c r="U51"/>
  <c r="Q51"/>
  <c r="U50"/>
  <c r="Q50"/>
  <c r="U48"/>
  <c r="Q48"/>
  <c r="U47"/>
  <c r="Q47"/>
  <c r="U46"/>
  <c r="Q46"/>
  <c r="U45"/>
  <c r="Q45"/>
  <c r="U44"/>
  <c r="Q44"/>
  <c r="U42"/>
  <c r="Q42"/>
  <c r="U41"/>
  <c r="Q41"/>
  <c r="U40"/>
  <c r="Q40"/>
  <c r="U39"/>
  <c r="Q39"/>
  <c r="U38"/>
  <c r="Q38"/>
  <c r="U37"/>
  <c r="Q37"/>
  <c r="U36"/>
  <c r="Q36"/>
  <c r="U35"/>
  <c r="Q35"/>
  <c r="U34"/>
  <c r="Q34"/>
  <c r="U33"/>
  <c r="Q33"/>
  <c r="U31"/>
  <c r="Q31"/>
  <c r="U30"/>
  <c r="Q30"/>
  <c r="U29"/>
  <c r="Q29"/>
  <c r="U28"/>
  <c r="Q28"/>
  <c r="U27"/>
  <c r="Q27"/>
  <c r="U24"/>
  <c r="Q24"/>
  <c r="U23"/>
  <c r="Q23"/>
  <c r="U22"/>
  <c r="Q22"/>
  <c r="U21"/>
  <c r="Q21"/>
  <c r="U20"/>
  <c r="Q20"/>
  <c r="U19"/>
  <c r="Q19"/>
  <c r="U17"/>
  <c r="Q17"/>
  <c r="U16"/>
  <c r="Q16"/>
  <c r="U15"/>
  <c r="Q15"/>
  <c r="U14"/>
  <c r="Q14"/>
  <c r="U13"/>
  <c r="Q13"/>
  <c r="U12"/>
  <c r="Q12"/>
  <c r="U10"/>
  <c r="Q10"/>
  <c r="U9"/>
  <c r="Q9"/>
  <c r="U8"/>
  <c r="Q8"/>
  <c r="U7"/>
  <c r="Q7"/>
  <c r="U6"/>
  <c r="Q6"/>
  <c r="U5"/>
  <c r="Q5"/>
  <c r="BL7" i="22" l="1"/>
  <c r="AH35" i="3"/>
  <c r="AA42"/>
  <c r="BL14" i="22"/>
  <c r="AA34" i="3"/>
  <c r="BL6" i="22"/>
  <c r="AA33" i="3"/>
  <c r="BL5" i="22"/>
  <c r="AE89" i="3"/>
  <c r="AE91"/>
  <c r="AE94"/>
  <c r="AE96"/>
  <c r="AE98"/>
  <c r="AE88"/>
  <c r="AE90"/>
  <c r="AE92"/>
  <c r="AE95"/>
  <c r="AE97"/>
  <c r="AE99"/>
  <c r="V123"/>
  <c r="V122"/>
  <c r="V113"/>
  <c r="V112"/>
  <c r="V108"/>
  <c r="V107"/>
  <c r="V102"/>
  <c r="V80"/>
  <c r="V77"/>
  <c r="V71"/>
  <c r="V66"/>
  <c r="V65"/>
  <c r="V61"/>
  <c r="V58"/>
  <c r="V55"/>
  <c r="V53"/>
  <c r="V50"/>
  <c r="V48"/>
  <c r="V46"/>
  <c r="V44"/>
  <c r="V31"/>
  <c r="V30"/>
  <c r="V29"/>
  <c r="V27"/>
  <c r="V24"/>
  <c r="V21"/>
  <c r="V20"/>
  <c r="V16"/>
  <c r="V15"/>
  <c r="V14"/>
  <c r="V12"/>
  <c r="V10"/>
  <c r="V8"/>
  <c r="V7"/>
  <c r="V6"/>
  <c r="V38" l="1"/>
  <c r="V52"/>
  <c r="V35"/>
  <c r="V39"/>
  <c r="V34"/>
  <c r="V36"/>
  <c r="V40"/>
  <c r="V42"/>
  <c r="V62"/>
  <c r="V67"/>
  <c r="V73"/>
  <c r="V78"/>
  <c r="V110"/>
  <c r="V119"/>
  <c r="V124"/>
  <c r="V5"/>
  <c r="V47"/>
  <c r="V57"/>
  <c r="V63"/>
  <c r="V68"/>
  <c r="V74"/>
  <c r="V79"/>
  <c r="V90"/>
  <c r="V106"/>
  <c r="V111"/>
  <c r="V116"/>
  <c r="V121"/>
  <c r="V23"/>
  <c r="V51"/>
  <c r="V56"/>
  <c r="V98"/>
  <c r="V70"/>
  <c r="V45"/>
  <c r="V88"/>
  <c r="V95"/>
  <c r="V99"/>
  <c r="V13"/>
  <c r="V17"/>
  <c r="V22"/>
  <c r="V33"/>
  <c r="V37"/>
  <c r="V41"/>
  <c r="V89"/>
  <c r="V115"/>
  <c r="V97"/>
  <c r="V118"/>
  <c r="V101"/>
  <c r="V103"/>
  <c r="V96"/>
  <c r="V91"/>
  <c r="V19"/>
  <c r="V75"/>
  <c r="V9"/>
  <c r="V117"/>
  <c r="V92"/>
  <c r="V94"/>
  <c r="V28"/>
  <c r="J26"/>
  <c r="I26" s="1"/>
  <c r="N26"/>
  <c r="N25" s="1"/>
  <c r="M4"/>
  <c r="U114"/>
  <c r="F105"/>
  <c r="G105"/>
  <c r="J105"/>
  <c r="N105"/>
  <c r="AB100"/>
  <c r="U100"/>
  <c r="U93"/>
  <c r="U87"/>
  <c r="U69"/>
  <c r="V69"/>
  <c r="F60"/>
  <c r="G60"/>
  <c r="J60"/>
  <c r="K60"/>
  <c r="N60"/>
  <c r="F54"/>
  <c r="E54" s="1"/>
  <c r="G54"/>
  <c r="J54"/>
  <c r="K54"/>
  <c r="N54"/>
  <c r="M54" s="1"/>
  <c r="F49"/>
  <c r="E49" s="1"/>
  <c r="G49"/>
  <c r="J49"/>
  <c r="K49"/>
  <c r="N49"/>
  <c r="M49" s="1"/>
  <c r="F43"/>
  <c r="G43"/>
  <c r="J43"/>
  <c r="I43" s="1"/>
  <c r="K43"/>
  <c r="N43"/>
  <c r="M43" s="1"/>
  <c r="F32"/>
  <c r="G32"/>
  <c r="J32"/>
  <c r="I32" s="1"/>
  <c r="K32"/>
  <c r="N32"/>
  <c r="M32" s="1"/>
  <c r="F25"/>
  <c r="E25" s="1"/>
  <c r="F18"/>
  <c r="E18" s="1"/>
  <c r="G18"/>
  <c r="J18"/>
  <c r="K18"/>
  <c r="N18"/>
  <c r="M18" s="1"/>
  <c r="F11"/>
  <c r="E11" s="1"/>
  <c r="V11"/>
  <c r="G11"/>
  <c r="J11"/>
  <c r="K11"/>
  <c r="N11"/>
  <c r="M11" s="1"/>
  <c r="F4"/>
  <c r="G4"/>
  <c r="J4"/>
  <c r="I4" s="1"/>
  <c r="K4"/>
  <c r="N4"/>
  <c r="M49" i="12"/>
  <c r="M24"/>
  <c r="S24" s="1"/>
  <c r="M5"/>
  <c r="F55"/>
  <c r="G55"/>
  <c r="J55"/>
  <c r="AI93" i="3"/>
  <c r="K55" i="12"/>
  <c r="N55"/>
  <c r="M55" s="1"/>
  <c r="F49"/>
  <c r="G49"/>
  <c r="AE87" i="3" s="1"/>
  <c r="J49" i="12"/>
  <c r="AI87" i="3"/>
  <c r="K49" i="12"/>
  <c r="N49"/>
  <c r="N63" s="1"/>
  <c r="F31"/>
  <c r="G31"/>
  <c r="J31"/>
  <c r="I31" s="1"/>
  <c r="K31"/>
  <c r="N31"/>
  <c r="M31" s="1"/>
  <c r="F24"/>
  <c r="G24"/>
  <c r="J24"/>
  <c r="K24"/>
  <c r="N24"/>
  <c r="F16"/>
  <c r="G16"/>
  <c r="J16"/>
  <c r="I16" s="1"/>
  <c r="K16"/>
  <c r="N16"/>
  <c r="M16" s="1"/>
  <c r="F5"/>
  <c r="G5"/>
  <c r="J5"/>
  <c r="K5"/>
  <c r="N5"/>
  <c r="BB58" i="22"/>
  <c r="BB53"/>
  <c r="BB43"/>
  <c r="BB29"/>
  <c r="BB26"/>
  <c r="BB25"/>
  <c r="BB20"/>
  <c r="BB19"/>
  <c r="BB14"/>
  <c r="BB11"/>
  <c r="BB10"/>
  <c r="BB6"/>
  <c r="F4"/>
  <c r="G4"/>
  <c r="J4"/>
  <c r="L4"/>
  <c r="O4"/>
  <c r="P4"/>
  <c r="S4"/>
  <c r="T4" s="1"/>
  <c r="U4"/>
  <c r="X4"/>
  <c r="Y4"/>
  <c r="AB4"/>
  <c r="AC4" s="1"/>
  <c r="AD4"/>
  <c r="AG4"/>
  <c r="AH4"/>
  <c r="AK4"/>
  <c r="AL4" s="1"/>
  <c r="AM4"/>
  <c r="AP4"/>
  <c r="AQ4"/>
  <c r="AT4"/>
  <c r="AU4" s="1"/>
  <c r="F15"/>
  <c r="E15" s="1"/>
  <c r="G15"/>
  <c r="J15"/>
  <c r="I15" s="1"/>
  <c r="L15"/>
  <c r="O15"/>
  <c r="N15" s="1"/>
  <c r="P15"/>
  <c r="S15"/>
  <c r="U15"/>
  <c r="X15"/>
  <c r="W15" s="1"/>
  <c r="Y15"/>
  <c r="AB15"/>
  <c r="AD15"/>
  <c r="AG15"/>
  <c r="AH15"/>
  <c r="AK15"/>
  <c r="AM15"/>
  <c r="AP15"/>
  <c r="AO15" s="1"/>
  <c r="AQ15"/>
  <c r="AT15"/>
  <c r="BG15"/>
  <c r="F23"/>
  <c r="BB23"/>
  <c r="G23"/>
  <c r="J23"/>
  <c r="L23"/>
  <c r="O23"/>
  <c r="P23"/>
  <c r="S23"/>
  <c r="T23" s="1"/>
  <c r="U23"/>
  <c r="X23"/>
  <c r="Y23"/>
  <c r="AB23"/>
  <c r="AC23" s="1"/>
  <c r="AD23"/>
  <c r="AG23"/>
  <c r="AH23"/>
  <c r="AK23"/>
  <c r="AL23" s="1"/>
  <c r="AM23"/>
  <c r="AP23"/>
  <c r="AQ23"/>
  <c r="BC23" s="1"/>
  <c r="AT23"/>
  <c r="AU23" s="1"/>
  <c r="F30"/>
  <c r="E30" s="1"/>
  <c r="G30"/>
  <c r="J30"/>
  <c r="I30" s="1"/>
  <c r="L30"/>
  <c r="O30"/>
  <c r="N30" s="1"/>
  <c r="P30"/>
  <c r="S30"/>
  <c r="U30"/>
  <c r="X30"/>
  <c r="W30" s="1"/>
  <c r="Y30"/>
  <c r="AB30"/>
  <c r="AD30"/>
  <c r="AG30"/>
  <c r="AF30" s="1"/>
  <c r="AH30"/>
  <c r="AK30"/>
  <c r="AM30"/>
  <c r="AP30"/>
  <c r="AO30" s="1"/>
  <c r="AQ30"/>
  <c r="AT30"/>
  <c r="AU30" s="1"/>
  <c r="F34"/>
  <c r="E34" s="1"/>
  <c r="G34"/>
  <c r="J34"/>
  <c r="L34"/>
  <c r="O34"/>
  <c r="N34" s="1"/>
  <c r="P34"/>
  <c r="S34"/>
  <c r="U34"/>
  <c r="X34"/>
  <c r="Y34"/>
  <c r="AB34"/>
  <c r="AD34"/>
  <c r="AG34"/>
  <c r="AF34" s="1"/>
  <c r="AH34"/>
  <c r="AK34"/>
  <c r="AM34"/>
  <c r="AP34"/>
  <c r="AO34" s="1"/>
  <c r="AQ34"/>
  <c r="AT34"/>
  <c r="BG34"/>
  <c r="BC55"/>
  <c r="BA55"/>
  <c r="AY61"/>
  <c r="Z99" i="3" s="1"/>
  <c r="AY60" i="22"/>
  <c r="Z98" i="3" s="1"/>
  <c r="AY59" i="22"/>
  <c r="Z97" i="3" s="1"/>
  <c r="AY58" i="22"/>
  <c r="Z96" i="3" s="1"/>
  <c r="AY57" i="22"/>
  <c r="Z95" i="3" s="1"/>
  <c r="AY54" i="22"/>
  <c r="Z92" i="3" s="1"/>
  <c r="AY53" i="22"/>
  <c r="Z91" i="3" s="1"/>
  <c r="AY52" i="22"/>
  <c r="Z90" i="3" s="1"/>
  <c r="AY51" i="22"/>
  <c r="Z89" i="3" s="1"/>
  <c r="AY50" i="22"/>
  <c r="Z88" i="3" s="1"/>
  <c r="AY43" i="22"/>
  <c r="AY42"/>
  <c r="AY38"/>
  <c r="AY37"/>
  <c r="AY36"/>
  <c r="AY35"/>
  <c r="AY33"/>
  <c r="AY32"/>
  <c r="AY29"/>
  <c r="AY28"/>
  <c r="AY27"/>
  <c r="AY26"/>
  <c r="AY25"/>
  <c r="AY21"/>
  <c r="AY20"/>
  <c r="AY19"/>
  <c r="AY18"/>
  <c r="AY17"/>
  <c r="F123" i="4"/>
  <c r="G123"/>
  <c r="H123"/>
  <c r="F124"/>
  <c r="G124"/>
  <c r="H124"/>
  <c r="F125"/>
  <c r="G125"/>
  <c r="H125"/>
  <c r="F126"/>
  <c r="G126"/>
  <c r="H126"/>
  <c r="F117"/>
  <c r="G117"/>
  <c r="H117"/>
  <c r="F118"/>
  <c r="J26" i="8" s="1"/>
  <c r="J27" s="1"/>
  <c r="G118" i="4"/>
  <c r="K26" i="8" s="1"/>
  <c r="K27" s="1"/>
  <c r="H118" i="4"/>
  <c r="G120"/>
  <c r="K55" i="8" s="1"/>
  <c r="H120" i="4"/>
  <c r="F121"/>
  <c r="G121"/>
  <c r="H121"/>
  <c r="F112"/>
  <c r="G112"/>
  <c r="H112"/>
  <c r="F113"/>
  <c r="G113"/>
  <c r="H113"/>
  <c r="F114"/>
  <c r="G114"/>
  <c r="H114"/>
  <c r="F115"/>
  <c r="G115"/>
  <c r="H115"/>
  <c r="F108"/>
  <c r="J52" i="8" s="1"/>
  <c r="G108" i="4"/>
  <c r="K52" i="8" s="1"/>
  <c r="H108" i="4"/>
  <c r="F109"/>
  <c r="G109"/>
  <c r="H109"/>
  <c r="F110"/>
  <c r="G110"/>
  <c r="H110"/>
  <c r="F103"/>
  <c r="G103"/>
  <c r="H103"/>
  <c r="F104"/>
  <c r="G104"/>
  <c r="H104"/>
  <c r="G105"/>
  <c r="K42" i="8" s="1"/>
  <c r="H105" i="4"/>
  <c r="G97"/>
  <c r="K37" i="8" s="1"/>
  <c r="H97" i="4"/>
  <c r="G98"/>
  <c r="K38" i="8" s="1"/>
  <c r="H98" i="4"/>
  <c r="G99"/>
  <c r="K39" i="8" s="1"/>
  <c r="H99" i="4"/>
  <c r="G100"/>
  <c r="K40" i="8" s="1"/>
  <c r="H100" i="4"/>
  <c r="G101"/>
  <c r="K41" i="8" s="1"/>
  <c r="H101" i="4"/>
  <c r="G91"/>
  <c r="K6" i="8" s="1"/>
  <c r="H91" i="4"/>
  <c r="G92"/>
  <c r="K7" i="8" s="1"/>
  <c r="H92" i="4"/>
  <c r="G93"/>
  <c r="K8" i="8" s="1"/>
  <c r="H93" i="4"/>
  <c r="G94"/>
  <c r="K9" i="8" s="1"/>
  <c r="H94" i="4"/>
  <c r="G95"/>
  <c r="K10" i="8" s="1"/>
  <c r="H95" i="4"/>
  <c r="F78"/>
  <c r="G78"/>
  <c r="H78"/>
  <c r="F79"/>
  <c r="G79"/>
  <c r="H79"/>
  <c r="F80"/>
  <c r="G80"/>
  <c r="H80"/>
  <c r="F81"/>
  <c r="G81"/>
  <c r="H81"/>
  <c r="F74"/>
  <c r="G74"/>
  <c r="H74"/>
  <c r="F75"/>
  <c r="G75"/>
  <c r="H75"/>
  <c r="F76"/>
  <c r="E52" i="8" s="1"/>
  <c r="E49" s="1"/>
  <c r="G76" i="4"/>
  <c r="F52" i="8" s="1"/>
  <c r="F49" s="1"/>
  <c r="H76" i="4"/>
  <c r="F71"/>
  <c r="G71"/>
  <c r="H71"/>
  <c r="F72"/>
  <c r="G72"/>
  <c r="H72"/>
  <c r="F66"/>
  <c r="G66"/>
  <c r="H66"/>
  <c r="F67"/>
  <c r="G67"/>
  <c r="H67"/>
  <c r="F68"/>
  <c r="G68"/>
  <c r="H68"/>
  <c r="F69"/>
  <c r="G69"/>
  <c r="H69"/>
  <c r="F62"/>
  <c r="E56" i="8" s="1"/>
  <c r="E55" s="1"/>
  <c r="G62" i="4"/>
  <c r="F56" i="8" s="1"/>
  <c r="F55" s="1"/>
  <c r="H62" i="4"/>
  <c r="F63"/>
  <c r="G63"/>
  <c r="H63"/>
  <c r="F64"/>
  <c r="G64"/>
  <c r="H64"/>
  <c r="F56"/>
  <c r="G56"/>
  <c r="H56"/>
  <c r="F57"/>
  <c r="G57"/>
  <c r="H57"/>
  <c r="F58"/>
  <c r="G58"/>
  <c r="H58"/>
  <c r="F59"/>
  <c r="E41" i="8" s="1"/>
  <c r="G59" i="4"/>
  <c r="F41" i="8" s="1"/>
  <c r="H59" i="4"/>
  <c r="F51"/>
  <c r="G51"/>
  <c r="H51"/>
  <c r="F52"/>
  <c r="G52"/>
  <c r="H52"/>
  <c r="F53"/>
  <c r="H53"/>
  <c r="F54"/>
  <c r="G54"/>
  <c r="H54"/>
  <c r="F45"/>
  <c r="G45"/>
  <c r="H45"/>
  <c r="F46"/>
  <c r="G46"/>
  <c r="H46"/>
  <c r="F47"/>
  <c r="G47"/>
  <c r="H47"/>
  <c r="F48"/>
  <c r="G48"/>
  <c r="H48"/>
  <c r="F49"/>
  <c r="G49"/>
  <c r="H49"/>
  <c r="G34"/>
  <c r="H34"/>
  <c r="G35"/>
  <c r="H35"/>
  <c r="G36"/>
  <c r="H36"/>
  <c r="G37"/>
  <c r="H37"/>
  <c r="G38"/>
  <c r="H38"/>
  <c r="G39"/>
  <c r="H39"/>
  <c r="G40"/>
  <c r="H40"/>
  <c r="G41"/>
  <c r="H41"/>
  <c r="F42"/>
  <c r="G42"/>
  <c r="H42"/>
  <c r="F43"/>
  <c r="G43"/>
  <c r="H43"/>
  <c r="H27"/>
  <c r="F28"/>
  <c r="G28"/>
  <c r="H28"/>
  <c r="G29"/>
  <c r="H29"/>
  <c r="F30"/>
  <c r="G30"/>
  <c r="H30"/>
  <c r="F31"/>
  <c r="G31"/>
  <c r="H31"/>
  <c r="F32"/>
  <c r="G32"/>
  <c r="H32"/>
  <c r="F20"/>
  <c r="G20"/>
  <c r="H20"/>
  <c r="F21"/>
  <c r="G21"/>
  <c r="H21"/>
  <c r="F22"/>
  <c r="G22"/>
  <c r="H22"/>
  <c r="F23"/>
  <c r="G23"/>
  <c r="H23"/>
  <c r="F24"/>
  <c r="G24"/>
  <c r="H24"/>
  <c r="F25"/>
  <c r="E38" i="8" s="1"/>
  <c r="G25" i="4"/>
  <c r="H25"/>
  <c r="F13"/>
  <c r="G13"/>
  <c r="H13"/>
  <c r="F14"/>
  <c r="G14"/>
  <c r="H14"/>
  <c r="F15"/>
  <c r="G15"/>
  <c r="H15"/>
  <c r="F16"/>
  <c r="G16"/>
  <c r="H16"/>
  <c r="F17"/>
  <c r="G17"/>
  <c r="H17"/>
  <c r="F18"/>
  <c r="E8" i="8" s="1"/>
  <c r="G18" i="4"/>
  <c r="F8" i="8" s="1"/>
  <c r="H18" i="4"/>
  <c r="F6"/>
  <c r="G6"/>
  <c r="H6"/>
  <c r="F7"/>
  <c r="G7"/>
  <c r="H7"/>
  <c r="F8"/>
  <c r="G8"/>
  <c r="H8"/>
  <c r="F9"/>
  <c r="G9"/>
  <c r="H9"/>
  <c r="G10"/>
  <c r="H10"/>
  <c r="F11"/>
  <c r="G11"/>
  <c r="H11"/>
  <c r="F55" i="7"/>
  <c r="F10" i="4"/>
  <c r="F120"/>
  <c r="J55" i="8" s="1"/>
  <c r="F105" i="4"/>
  <c r="J42" i="8" s="1"/>
  <c r="F100" i="4"/>
  <c r="J40" i="8" s="1"/>
  <c r="F99" i="4"/>
  <c r="J39" i="8" s="1"/>
  <c r="F98" i="4"/>
  <c r="J38" i="8" s="1"/>
  <c r="F95" i="4"/>
  <c r="J10" i="8" s="1"/>
  <c r="F94" i="4"/>
  <c r="J9" i="8" s="1"/>
  <c r="F93" i="4"/>
  <c r="J8" i="8" s="1"/>
  <c r="F92" i="4"/>
  <c r="J7" i="8" s="1"/>
  <c r="F29" i="4"/>
  <c r="G55" i="5"/>
  <c r="H55"/>
  <c r="H60" s="1"/>
  <c r="F41" i="4"/>
  <c r="F40"/>
  <c r="F39"/>
  <c r="F38"/>
  <c r="F37"/>
  <c r="F36"/>
  <c r="F35"/>
  <c r="F34"/>
  <c r="H4" i="20"/>
  <c r="H40" s="1"/>
  <c r="F38" i="8" l="1"/>
  <c r="J25" i="3"/>
  <c r="I25" s="1"/>
  <c r="F107" i="4"/>
  <c r="F127" s="1"/>
  <c r="AJ30" i="22"/>
  <c r="AL30"/>
  <c r="AA30"/>
  <c r="AC30"/>
  <c r="R30"/>
  <c r="T30"/>
  <c r="AU15"/>
  <c r="AJ15"/>
  <c r="AL15"/>
  <c r="AA15"/>
  <c r="AC15"/>
  <c r="R15"/>
  <c r="T15"/>
  <c r="J41" i="12"/>
  <c r="AU34" i="22"/>
  <c r="AJ34"/>
  <c r="AL34"/>
  <c r="AA34"/>
  <c r="AC34"/>
  <c r="R34"/>
  <c r="T34"/>
  <c r="I34"/>
  <c r="K63" i="12"/>
  <c r="K61" i="8"/>
  <c r="BG30" i="22"/>
  <c r="H107" i="4"/>
  <c r="G63" i="12"/>
  <c r="AC34" i="3"/>
  <c r="G19" i="4"/>
  <c r="BB5" i="22"/>
  <c r="AC33" i="3" s="1"/>
  <c r="BB9" i="22"/>
  <c r="AC37" i="3" s="1"/>
  <c r="BB13" i="22"/>
  <c r="AC41" i="3" s="1"/>
  <c r="BB18" i="22"/>
  <c r="BB24"/>
  <c r="BB28"/>
  <c r="BB33"/>
  <c r="N41" i="12"/>
  <c r="N45" s="1"/>
  <c r="N42" s="1"/>
  <c r="N46" s="1"/>
  <c r="G41"/>
  <c r="I41"/>
  <c r="V32" i="3"/>
  <c r="AC38"/>
  <c r="H19" i="4"/>
  <c r="F19"/>
  <c r="E37" i="8" s="1"/>
  <c r="BB35" i="22"/>
  <c r="BB42"/>
  <c r="BB52"/>
  <c r="AC90" i="3" s="1"/>
  <c r="BB57" i="22"/>
  <c r="BB61"/>
  <c r="AC99" i="3" s="1"/>
  <c r="K41" i="12"/>
  <c r="V43" i="3"/>
  <c r="AC42"/>
  <c r="AC39"/>
  <c r="G55" i="4"/>
  <c r="K11" i="8"/>
  <c r="J61"/>
  <c r="H55" i="4"/>
  <c r="F55"/>
  <c r="E40" i="8" s="1"/>
  <c r="K18"/>
  <c r="K28" s="1"/>
  <c r="K48"/>
  <c r="K62" s="1"/>
  <c r="J11"/>
  <c r="F61"/>
  <c r="E61"/>
  <c r="V87" i="3"/>
  <c r="BF34" i="22"/>
  <c r="AS34"/>
  <c r="BE34" s="1"/>
  <c r="AA40"/>
  <c r="AA44" s="1"/>
  <c r="AA41" s="1"/>
  <c r="AA45" s="1"/>
  <c r="AP40"/>
  <c r="P40"/>
  <c r="BB7"/>
  <c r="AC35" i="3" s="1"/>
  <c r="E55" i="12"/>
  <c r="T55"/>
  <c r="AC91" i="3"/>
  <c r="AC96"/>
  <c r="BF15" i="22"/>
  <c r="AS15"/>
  <c r="BG4"/>
  <c r="AH93" i="3"/>
  <c r="I55" i="12"/>
  <c r="T24"/>
  <c r="I40" i="22"/>
  <c r="I44" s="1"/>
  <c r="I41" s="1"/>
  <c r="I45" s="1"/>
  <c r="AH40"/>
  <c r="G107" i="4"/>
  <c r="BH51" i="22"/>
  <c r="AJ89" i="3" s="1"/>
  <c r="BH55" i="22"/>
  <c r="BH56"/>
  <c r="AJ94" i="3" s="1"/>
  <c r="BH60" i="22"/>
  <c r="AJ98" i="3" s="1"/>
  <c r="AO40" i="22"/>
  <c r="AO44" s="1"/>
  <c r="AO41" s="1"/>
  <c r="AO45" s="1"/>
  <c r="AK40"/>
  <c r="AD40"/>
  <c r="S40"/>
  <c r="L40"/>
  <c r="BH50"/>
  <c r="AJ88" i="3" s="1"/>
  <c r="BH54" i="22"/>
  <c r="AJ92" i="3" s="1"/>
  <c r="BH59" i="22"/>
  <c r="AJ97" i="3" s="1"/>
  <c r="T16" i="12"/>
  <c r="E16"/>
  <c r="J63"/>
  <c r="J45" s="1"/>
  <c r="J42" s="1"/>
  <c r="J46" s="1"/>
  <c r="AH87" i="3"/>
  <c r="T49" i="12"/>
  <c r="AB93" i="3"/>
  <c r="M63" i="12"/>
  <c r="S49"/>
  <c r="G90" i="4"/>
  <c r="BC34" i="22"/>
  <c r="BF30"/>
  <c r="AS30"/>
  <c r="BG23"/>
  <c r="BC15"/>
  <c r="N40"/>
  <c r="N44" s="1"/>
  <c r="N41" s="1"/>
  <c r="N45" s="1"/>
  <c r="AT40"/>
  <c r="AU40" s="1"/>
  <c r="AM40"/>
  <c r="AB40"/>
  <c r="U40"/>
  <c r="J40"/>
  <c r="F40"/>
  <c r="BB8"/>
  <c r="AC36" i="3" s="1"/>
  <c r="BB12" i="22"/>
  <c r="AC40" i="3" s="1"/>
  <c r="BB17" i="22"/>
  <c r="BB21"/>
  <c r="BB27"/>
  <c r="BB32"/>
  <c r="BB37"/>
  <c r="BB50"/>
  <c r="AC88" i="3" s="1"/>
  <c r="BB54" i="22"/>
  <c r="AC92" i="3" s="1"/>
  <c r="BB59" i="22"/>
  <c r="AC97" i="3" s="1"/>
  <c r="BH52" i="22"/>
  <c r="AJ90" i="3" s="1"/>
  <c r="BH57" i="22"/>
  <c r="AJ95" i="3" s="1"/>
  <c r="BH61" i="22"/>
  <c r="AJ99" i="3" s="1"/>
  <c r="T31" i="12"/>
  <c r="E31"/>
  <c r="S31" s="1"/>
  <c r="M41"/>
  <c r="S5"/>
  <c r="H84" i="5"/>
  <c r="H132"/>
  <c r="BC30" i="22"/>
  <c r="BF23"/>
  <c r="AJ40"/>
  <c r="AJ44" s="1"/>
  <c r="AJ41" s="1"/>
  <c r="AJ45" s="1"/>
  <c r="R40"/>
  <c r="R44" s="1"/>
  <c r="R41" s="1"/>
  <c r="R45" s="1"/>
  <c r="BC4"/>
  <c r="AQ40"/>
  <c r="Y40"/>
  <c r="O40"/>
  <c r="O44" s="1"/>
  <c r="O41" s="1"/>
  <c r="O45" s="1"/>
  <c r="G40"/>
  <c r="BB38"/>
  <c r="BB51"/>
  <c r="AC89" i="3" s="1"/>
  <c r="BB60" i="22"/>
  <c r="AC98" i="3" s="1"/>
  <c r="BH53" i="22"/>
  <c r="AJ91" i="3" s="1"/>
  <c r="BH58" i="22"/>
  <c r="AJ96" i="3" s="1"/>
  <c r="T5" i="12"/>
  <c r="V4" i="3"/>
  <c r="AC95"/>
  <c r="AE93"/>
  <c r="E43"/>
  <c r="N82"/>
  <c r="M60"/>
  <c r="M82" s="1"/>
  <c r="U60"/>
  <c r="G125"/>
  <c r="U105"/>
  <c r="V72"/>
  <c r="U11"/>
  <c r="U32"/>
  <c r="U49"/>
  <c r="U26"/>
  <c r="V54"/>
  <c r="I60"/>
  <c r="I82" s="1"/>
  <c r="J82"/>
  <c r="V82"/>
  <c r="V60"/>
  <c r="E60"/>
  <c r="F82"/>
  <c r="M105"/>
  <c r="M125" s="1"/>
  <c r="N125"/>
  <c r="J125"/>
  <c r="J126" s="1"/>
  <c r="I105"/>
  <c r="I125" s="1"/>
  <c r="I126" s="1"/>
  <c r="V105"/>
  <c r="E105"/>
  <c r="E125" s="1"/>
  <c r="E126" s="1"/>
  <c r="F125"/>
  <c r="F126" s="1"/>
  <c r="U4"/>
  <c r="U18"/>
  <c r="U43"/>
  <c r="U54"/>
  <c r="V18"/>
  <c r="V49"/>
  <c r="F91" i="4"/>
  <c r="J6" i="8" s="1"/>
  <c r="E32" i="3"/>
  <c r="Z100"/>
  <c r="AA100"/>
  <c r="V100"/>
  <c r="AC100"/>
  <c r="I54"/>
  <c r="I49"/>
  <c r="I18"/>
  <c r="I11"/>
  <c r="M26"/>
  <c r="M25" s="1"/>
  <c r="AF15" i="22"/>
  <c r="AF40" s="1"/>
  <c r="AF44" s="1"/>
  <c r="AF41" s="1"/>
  <c r="AF45" s="1"/>
  <c r="AG40"/>
  <c r="X40"/>
  <c r="W34"/>
  <c r="W40" s="1"/>
  <c r="W44" s="1"/>
  <c r="W41" s="1"/>
  <c r="W45" s="1"/>
  <c r="F63" i="12"/>
  <c r="T63" s="1"/>
  <c r="BE23" i="22"/>
  <c r="BE24"/>
  <c r="BE5"/>
  <c r="AG33" i="3" s="1"/>
  <c r="BE7" i="22"/>
  <c r="AG35" i="3" s="1"/>
  <c r="BE9" i="22"/>
  <c r="BE11"/>
  <c r="BE13"/>
  <c r="BE16"/>
  <c r="BE18"/>
  <c r="BE20"/>
  <c r="BE26"/>
  <c r="BE28"/>
  <c r="BE31"/>
  <c r="BE33"/>
  <c r="BE36"/>
  <c r="BE38"/>
  <c r="BE6"/>
  <c r="AG34" i="3" s="1"/>
  <c r="BE8" i="22"/>
  <c r="BE10"/>
  <c r="BE12"/>
  <c r="BE14"/>
  <c r="BE17"/>
  <c r="BE19"/>
  <c r="BE21"/>
  <c r="BE25"/>
  <c r="BE27"/>
  <c r="BE29"/>
  <c r="BE32"/>
  <c r="BE35"/>
  <c r="BE37"/>
  <c r="BH35"/>
  <c r="AZ49"/>
  <c r="AA87" i="3" s="1"/>
  <c r="BA34" i="22"/>
  <c r="AZ30"/>
  <c r="AZ23"/>
  <c r="BA15"/>
  <c r="BA4"/>
  <c r="BH5"/>
  <c r="BH7"/>
  <c r="BH9"/>
  <c r="BH11"/>
  <c r="BH13"/>
  <c r="BH17"/>
  <c r="BH19"/>
  <c r="BH21"/>
  <c r="BH25"/>
  <c r="BH27"/>
  <c r="BH29"/>
  <c r="BH32"/>
  <c r="BH37"/>
  <c r="BH42"/>
  <c r="E4"/>
  <c r="AY16"/>
  <c r="E23"/>
  <c r="AY23" s="1"/>
  <c r="AY24"/>
  <c r="AY31"/>
  <c r="AY55"/>
  <c r="AY56"/>
  <c r="Z94" i="3" s="1"/>
  <c r="BF4" i="22"/>
  <c r="AZ4"/>
  <c r="BB16"/>
  <c r="BB30"/>
  <c r="BB31"/>
  <c r="BB36"/>
  <c r="BB56"/>
  <c r="AC94" i="3" s="1"/>
  <c r="BH23" i="22"/>
  <c r="BH24"/>
  <c r="BH31"/>
  <c r="BG63"/>
  <c r="AZ55"/>
  <c r="AA93" i="3" s="1"/>
  <c r="BA49" i="22"/>
  <c r="AB87" i="3" s="1"/>
  <c r="AZ34" i="22"/>
  <c r="BA30"/>
  <c r="BA23"/>
  <c r="AZ15"/>
  <c r="BE4"/>
  <c r="BE30"/>
  <c r="BH6"/>
  <c r="BH8"/>
  <c r="BH10"/>
  <c r="BH12"/>
  <c r="BH14"/>
  <c r="BH16"/>
  <c r="BH18"/>
  <c r="BH20"/>
  <c r="BH26"/>
  <c r="BH28"/>
  <c r="BH33"/>
  <c r="BH36"/>
  <c r="BH38"/>
  <c r="BH43"/>
  <c r="H12" i="4"/>
  <c r="G102"/>
  <c r="F102"/>
  <c r="H5"/>
  <c r="H90"/>
  <c r="F90"/>
  <c r="F5"/>
  <c r="E6" i="8" s="1"/>
  <c r="F12" i="4"/>
  <c r="E7" i="8" s="1"/>
  <c r="G33" i="4"/>
  <c r="H44"/>
  <c r="F44"/>
  <c r="E39" i="8" s="1"/>
  <c r="H50" i="4"/>
  <c r="F50"/>
  <c r="E11" i="8" s="1"/>
  <c r="G61" i="4"/>
  <c r="G70"/>
  <c r="G5"/>
  <c r="F6" i="8" s="1"/>
  <c r="G12" i="4"/>
  <c r="F33"/>
  <c r="E10" i="8" s="1"/>
  <c r="G44" i="4"/>
  <c r="F39" i="8" s="1"/>
  <c r="G50" i="4"/>
  <c r="F70"/>
  <c r="H33"/>
  <c r="H73"/>
  <c r="H61"/>
  <c r="F61"/>
  <c r="F83" s="1"/>
  <c r="H116"/>
  <c r="H127" s="1"/>
  <c r="H70"/>
  <c r="H26"/>
  <c r="F101"/>
  <c r="J41" i="8" s="1"/>
  <c r="F97" i="4"/>
  <c r="J37" i="8" s="1"/>
  <c r="H96" i="4"/>
  <c r="G96"/>
  <c r="H102"/>
  <c r="V114" i="3"/>
  <c r="U25"/>
  <c r="V26"/>
  <c r="V93"/>
  <c r="U82"/>
  <c r="U104"/>
  <c r="F59"/>
  <c r="BA63" i="22"/>
  <c r="E4" i="3"/>
  <c r="J59"/>
  <c r="N83"/>
  <c r="F41" i="12"/>
  <c r="AY49" i="22"/>
  <c r="Z87" i="3" s="1"/>
  <c r="BF63" i="22"/>
  <c r="AY63"/>
  <c r="AT44"/>
  <c r="AP44"/>
  <c r="AP41" s="1"/>
  <c r="AP45" s="1"/>
  <c r="AG44"/>
  <c r="AG41" s="1"/>
  <c r="AG45" s="1"/>
  <c r="F44"/>
  <c r="F41" s="1"/>
  <c r="F45" s="1"/>
  <c r="X44"/>
  <c r="X41" s="1"/>
  <c r="X45" s="1"/>
  <c r="S44"/>
  <c r="J44"/>
  <c r="G44" i="5"/>
  <c r="G27"/>
  <c r="G5" i="6"/>
  <c r="G12"/>
  <c r="G27"/>
  <c r="F27" s="1"/>
  <c r="G33"/>
  <c r="G44"/>
  <c r="G50"/>
  <c r="G61"/>
  <c r="F7" i="8" l="1"/>
  <c r="F11"/>
  <c r="F10"/>
  <c r="M126" i="3"/>
  <c r="S126" s="1"/>
  <c r="S125"/>
  <c r="N126"/>
  <c r="T126" s="1"/>
  <c r="T125"/>
  <c r="S41" i="22"/>
  <c r="T44"/>
  <c r="AT41"/>
  <c r="AU44"/>
  <c r="AB44"/>
  <c r="AC40"/>
  <c r="T40"/>
  <c r="K40"/>
  <c r="AK44"/>
  <c r="AL40"/>
  <c r="J41"/>
  <c r="K44"/>
  <c r="T41" i="12"/>
  <c r="G45"/>
  <c r="K45"/>
  <c r="M45"/>
  <c r="M42" s="1"/>
  <c r="M46" s="1"/>
  <c r="E48" i="8"/>
  <c r="E62" s="1"/>
  <c r="AZ40" i="22"/>
  <c r="K65" i="8"/>
  <c r="J18"/>
  <c r="J28" s="1"/>
  <c r="AJ93" i="3"/>
  <c r="BH15" i="22"/>
  <c r="BG40"/>
  <c r="BB55"/>
  <c r="AC93" i="3" s="1"/>
  <c r="J48" i="8"/>
  <c r="J62" s="1"/>
  <c r="J65" s="1"/>
  <c r="BA40" i="22"/>
  <c r="G83" i="6"/>
  <c r="AG93" i="3"/>
  <c r="I63" i="12"/>
  <c r="I45" s="1"/>
  <c r="I42" s="1"/>
  <c r="I46" s="1"/>
  <c r="E40" i="22"/>
  <c r="AY40" s="1"/>
  <c r="BH49"/>
  <c r="AJ87" i="3" s="1"/>
  <c r="AS40" i="22"/>
  <c r="AS44" s="1"/>
  <c r="E63" i="12"/>
  <c r="Z93" i="3"/>
  <c r="S55" i="12"/>
  <c r="S16"/>
  <c r="E41"/>
  <c r="S41" s="1"/>
  <c r="F45"/>
  <c r="H83" i="4"/>
  <c r="H133" s="1"/>
  <c r="BC40" i="22"/>
  <c r="V104" i="3"/>
  <c r="F27" i="5"/>
  <c r="G26"/>
  <c r="G60" s="1"/>
  <c r="G84" s="1"/>
  <c r="F26" i="6"/>
  <c r="G26"/>
  <c r="E82" i="3"/>
  <c r="I59"/>
  <c r="I83" s="1"/>
  <c r="I131" s="1"/>
  <c r="J83"/>
  <c r="J131" s="1"/>
  <c r="E59"/>
  <c r="E83" s="1"/>
  <c r="F83"/>
  <c r="G126"/>
  <c r="M83"/>
  <c r="BE15" i="22"/>
  <c r="AZ63"/>
  <c r="BE63"/>
  <c r="BA44"/>
  <c r="AZ44"/>
  <c r="BF44"/>
  <c r="BB49"/>
  <c r="AC87" i="3" s="1"/>
  <c r="BH30" i="22"/>
  <c r="BB34"/>
  <c r="BB15"/>
  <c r="BF40"/>
  <c r="AY30"/>
  <c r="AY15"/>
  <c r="AY4"/>
  <c r="BG44"/>
  <c r="AY34"/>
  <c r="BH63"/>
  <c r="BH4"/>
  <c r="BB4"/>
  <c r="BH34"/>
  <c r="G106" i="4"/>
  <c r="F96"/>
  <c r="F106" s="1"/>
  <c r="F128" s="1"/>
  <c r="F133"/>
  <c r="H60"/>
  <c r="H84" s="1"/>
  <c r="H106"/>
  <c r="H128" s="1"/>
  <c r="U125" i="3"/>
  <c r="V126"/>
  <c r="V125"/>
  <c r="U59"/>
  <c r="G133" i="5"/>
  <c r="J45" i="22" l="1"/>
  <c r="K45" s="1"/>
  <c r="K41"/>
  <c r="AT45"/>
  <c r="AU45" s="1"/>
  <c r="AU41"/>
  <c r="AK41"/>
  <c r="AL44"/>
  <c r="AB41"/>
  <c r="AC44"/>
  <c r="S45"/>
  <c r="T45" s="1"/>
  <c r="T41"/>
  <c r="F26" i="5"/>
  <c r="BB40" i="22"/>
  <c r="AS41"/>
  <c r="AS45" s="1"/>
  <c r="BE44"/>
  <c r="BH40"/>
  <c r="G132" i="5"/>
  <c r="E64" i="8"/>
  <c r="J63"/>
  <c r="J64"/>
  <c r="E63"/>
  <c r="E45" i="12"/>
  <c r="S63"/>
  <c r="F42"/>
  <c r="T45"/>
  <c r="G133" i="6"/>
  <c r="BE40" i="22"/>
  <c r="BG45"/>
  <c r="BG41"/>
  <c r="BB63"/>
  <c r="BF41"/>
  <c r="AZ45"/>
  <c r="AZ41"/>
  <c r="BA45"/>
  <c r="BA41"/>
  <c r="E44"/>
  <c r="E41" s="1"/>
  <c r="E45" s="1"/>
  <c r="BH44"/>
  <c r="H132" i="4"/>
  <c r="V25" i="3"/>
  <c r="U126"/>
  <c r="F131"/>
  <c r="U83"/>
  <c r="AB45" i="22" l="1"/>
  <c r="AC45" s="1"/>
  <c r="AC41"/>
  <c r="AK45"/>
  <c r="AL41"/>
  <c r="E42" i="12"/>
  <c r="S45"/>
  <c r="F46"/>
  <c r="T46" s="1"/>
  <c r="T42"/>
  <c r="T131" i="3"/>
  <c r="AY44" i="22"/>
  <c r="BH45"/>
  <c r="BH41"/>
  <c r="BB44"/>
  <c r="V83" i="3"/>
  <c r="V131" s="1"/>
  <c r="V59"/>
  <c r="U131"/>
  <c r="F24" i="8"/>
  <c r="F27" s="1"/>
  <c r="G122" i="7"/>
  <c r="G116"/>
  <c r="G111"/>
  <c r="G107"/>
  <c r="G102"/>
  <c r="G96"/>
  <c r="G77"/>
  <c r="G73"/>
  <c r="G70"/>
  <c r="G65"/>
  <c r="G61"/>
  <c r="G55"/>
  <c r="G50"/>
  <c r="G44"/>
  <c r="G33"/>
  <c r="G27"/>
  <c r="G19"/>
  <c r="G12"/>
  <c r="O6" i="32"/>
  <c r="O26"/>
  <c r="O24"/>
  <c r="O23"/>
  <c r="O22"/>
  <c r="O21"/>
  <c r="O20"/>
  <c r="O19"/>
  <c r="O18"/>
  <c r="O17"/>
  <c r="C15"/>
  <c r="C28" s="1"/>
  <c r="D5" s="1"/>
  <c r="O14"/>
  <c r="O13"/>
  <c r="O12"/>
  <c r="O11"/>
  <c r="O10"/>
  <c r="O9"/>
  <c r="O8"/>
  <c r="O7"/>
  <c r="AL45" i="22" l="1"/>
  <c r="BF45"/>
  <c r="D15" i="32"/>
  <c r="D28" s="1"/>
  <c r="E5" s="1"/>
  <c r="E46" i="12"/>
  <c r="S46" s="1"/>
  <c r="S42"/>
  <c r="G106" i="7"/>
  <c r="F27"/>
  <c r="G27" i="4"/>
  <c r="G26" s="1"/>
  <c r="F9" i="8" s="1"/>
  <c r="F18" s="1"/>
  <c r="G26" i="7"/>
  <c r="G60" s="1"/>
  <c r="BE45" i="22"/>
  <c r="BE41"/>
  <c r="BB45"/>
  <c r="BB41"/>
  <c r="AY45"/>
  <c r="AY41"/>
  <c r="O15" i="32"/>
  <c r="G127" i="7"/>
  <c r="G83"/>
  <c r="G135" i="5"/>
  <c r="O27" i="32"/>
  <c r="G133" i="7" l="1"/>
  <c r="E15" i="32"/>
  <c r="E28" s="1"/>
  <c r="F5" s="1"/>
  <c r="G128" i="7"/>
  <c r="G84"/>
  <c r="K29" i="8"/>
  <c r="F28"/>
  <c r="K30"/>
  <c r="F29"/>
  <c r="F30"/>
  <c r="G132" i="7"/>
  <c r="O8" i="29"/>
  <c r="O9"/>
  <c r="N27"/>
  <c r="M27"/>
  <c r="L27"/>
  <c r="K27"/>
  <c r="J27"/>
  <c r="I27"/>
  <c r="H27"/>
  <c r="G27"/>
  <c r="F27"/>
  <c r="E27"/>
  <c r="D27"/>
  <c r="C27"/>
  <c r="O26"/>
  <c r="O23"/>
  <c r="O22"/>
  <c r="O21"/>
  <c r="O20"/>
  <c r="O19"/>
  <c r="O18"/>
  <c r="O17"/>
  <c r="O16"/>
  <c r="N14"/>
  <c r="M14"/>
  <c r="L14"/>
  <c r="K14"/>
  <c r="J14"/>
  <c r="I14"/>
  <c r="H14"/>
  <c r="G14"/>
  <c r="F14"/>
  <c r="E14"/>
  <c r="D14"/>
  <c r="C14"/>
  <c r="S14" s="1"/>
  <c r="T14" s="1"/>
  <c r="O13"/>
  <c r="O12"/>
  <c r="O11"/>
  <c r="O10"/>
  <c r="O7"/>
  <c r="O6"/>
  <c r="O5"/>
  <c r="F28" l="1"/>
  <c r="S27"/>
  <c r="T27" s="1"/>
  <c r="F15" i="32"/>
  <c r="F28" s="1"/>
  <c r="G5" s="1"/>
  <c r="H28" i="29"/>
  <c r="L28"/>
  <c r="W27"/>
  <c r="X27" s="1"/>
  <c r="D28"/>
  <c r="J28"/>
  <c r="N28"/>
  <c r="O27"/>
  <c r="E28"/>
  <c r="I28"/>
  <c r="M28"/>
  <c r="O14"/>
  <c r="G28"/>
  <c r="K28"/>
  <c r="C28"/>
  <c r="G15" i="32" l="1"/>
  <c r="G28" s="1"/>
  <c r="H5" s="1"/>
  <c r="H15" s="1"/>
  <c r="H28" s="1"/>
  <c r="I5" s="1"/>
  <c r="W28" i="29"/>
  <c r="X28" s="1"/>
  <c r="O28"/>
  <c r="F20" i="20"/>
  <c r="I15" i="32" l="1"/>
  <c r="I28" s="1"/>
  <c r="J5" s="1"/>
  <c r="D27" i="5"/>
  <c r="D102"/>
  <c r="D102" i="6"/>
  <c r="G26" i="3"/>
  <c r="K26"/>
  <c r="K25" s="1"/>
  <c r="K59" s="1"/>
  <c r="C26"/>
  <c r="F19" i="20"/>
  <c r="F18"/>
  <c r="J15" i="32" l="1"/>
  <c r="J28" s="1"/>
  <c r="K5" s="1"/>
  <c r="Q26" i="3"/>
  <c r="G25"/>
  <c r="F29" i="20"/>
  <c r="F17"/>
  <c r="F12"/>
  <c r="F13"/>
  <c r="F14"/>
  <c r="F11"/>
  <c r="F40" i="8"/>
  <c r="D108" i="4"/>
  <c r="D118"/>
  <c r="O129" i="3"/>
  <c r="O128"/>
  <c r="O65" i="12"/>
  <c r="C5"/>
  <c r="C4" i="22"/>
  <c r="AW4" s="1"/>
  <c r="C34"/>
  <c r="AW34" s="1"/>
  <c r="AY64"/>
  <c r="AW64"/>
  <c r="C55"/>
  <c r="AW55" s="1"/>
  <c r="C49"/>
  <c r="C30"/>
  <c r="AW30" s="1"/>
  <c r="C23"/>
  <c r="AW23" s="1"/>
  <c r="C15"/>
  <c r="AW15" s="1"/>
  <c r="BC63"/>
  <c r="G64" i="3"/>
  <c r="G72"/>
  <c r="G76"/>
  <c r="C16" i="12"/>
  <c r="Q16" s="1"/>
  <c r="C24"/>
  <c r="Q24" s="1"/>
  <c r="C31"/>
  <c r="Q31" s="1"/>
  <c r="C49"/>
  <c r="Q49" s="1"/>
  <c r="C55"/>
  <c r="Q55" s="1"/>
  <c r="C4" i="3"/>
  <c r="Q4" s="1"/>
  <c r="C11"/>
  <c r="Q11" s="1"/>
  <c r="C18"/>
  <c r="Q18" s="1"/>
  <c r="C25"/>
  <c r="C32"/>
  <c r="Q32" s="1"/>
  <c r="C43"/>
  <c r="Q43" s="1"/>
  <c r="C49"/>
  <c r="Q49" s="1"/>
  <c r="C54"/>
  <c r="Q54" s="1"/>
  <c r="C60"/>
  <c r="Q60" s="1"/>
  <c r="C64"/>
  <c r="C69"/>
  <c r="C72"/>
  <c r="C76"/>
  <c r="C93"/>
  <c r="Q93" s="1"/>
  <c r="D104" i="4"/>
  <c r="D102" i="7"/>
  <c r="F102" s="1"/>
  <c r="F8" i="20"/>
  <c r="F9"/>
  <c r="F10"/>
  <c r="F15"/>
  <c r="F16"/>
  <c r="F7"/>
  <c r="C100" i="3"/>
  <c r="C105"/>
  <c r="Q105" s="1"/>
  <c r="K64"/>
  <c r="K72"/>
  <c r="K76"/>
  <c r="C87"/>
  <c r="Q87" s="1"/>
  <c r="D34" i="20"/>
  <c r="F4"/>
  <c r="D30"/>
  <c r="D32"/>
  <c r="E30"/>
  <c r="E40" s="1"/>
  <c r="F33"/>
  <c r="F35"/>
  <c r="F34" s="1"/>
  <c r="E96" i="14"/>
  <c r="E97"/>
  <c r="E98"/>
  <c r="E99"/>
  <c r="E100"/>
  <c r="E101"/>
  <c r="E102"/>
  <c r="D103"/>
  <c r="C103"/>
  <c r="B103"/>
  <c r="E87"/>
  <c r="E89"/>
  <c r="E90"/>
  <c r="E91"/>
  <c r="D93"/>
  <c r="C93"/>
  <c r="B93"/>
  <c r="E88"/>
  <c r="O24" i="12"/>
  <c r="O35"/>
  <c r="O40"/>
  <c r="D125" i="4"/>
  <c r="D124"/>
  <c r="D123"/>
  <c r="D126"/>
  <c r="D120"/>
  <c r="D117"/>
  <c r="D115"/>
  <c r="D114"/>
  <c r="D113"/>
  <c r="D112"/>
  <c r="D110"/>
  <c r="D109"/>
  <c r="D105"/>
  <c r="D103"/>
  <c r="D81"/>
  <c r="D80"/>
  <c r="D79"/>
  <c r="D78"/>
  <c r="D76"/>
  <c r="D75"/>
  <c r="D74"/>
  <c r="D72"/>
  <c r="D71"/>
  <c r="D69"/>
  <c r="D68"/>
  <c r="D67"/>
  <c r="D66"/>
  <c r="D64"/>
  <c r="D63"/>
  <c r="D62"/>
  <c r="D59"/>
  <c r="D58"/>
  <c r="D57"/>
  <c r="D56"/>
  <c r="D54"/>
  <c r="D53"/>
  <c r="D52"/>
  <c r="D51"/>
  <c r="D49"/>
  <c r="D48"/>
  <c r="D47"/>
  <c r="D46"/>
  <c r="D45"/>
  <c r="D32"/>
  <c r="D31"/>
  <c r="D30"/>
  <c r="D29"/>
  <c r="D28"/>
  <c r="D25"/>
  <c r="C38" i="8" s="1"/>
  <c r="D24" i="4"/>
  <c r="D23"/>
  <c r="D22"/>
  <c r="D21"/>
  <c r="D20"/>
  <c r="D18"/>
  <c r="D17"/>
  <c r="D16"/>
  <c r="D15"/>
  <c r="D14"/>
  <c r="D13"/>
  <c r="D11"/>
  <c r="D10"/>
  <c r="D9"/>
  <c r="D8"/>
  <c r="D7"/>
  <c r="D6"/>
  <c r="D35"/>
  <c r="D40"/>
  <c r="D91"/>
  <c r="D92"/>
  <c r="D93"/>
  <c r="D94"/>
  <c r="D43"/>
  <c r="D42"/>
  <c r="D41"/>
  <c r="D34"/>
  <c r="D101"/>
  <c r="D100"/>
  <c r="D99"/>
  <c r="D98"/>
  <c r="D116" i="6"/>
  <c r="D116" i="5"/>
  <c r="D107"/>
  <c r="F107" s="1"/>
  <c r="D111"/>
  <c r="F111" s="1"/>
  <c r="D122"/>
  <c r="F122" s="1"/>
  <c r="D121" i="4"/>
  <c r="D97"/>
  <c r="D95"/>
  <c r="D39"/>
  <c r="D38"/>
  <c r="D37"/>
  <c r="D36"/>
  <c r="C24" i="8"/>
  <c r="D122" i="7"/>
  <c r="F122" s="1"/>
  <c r="D116"/>
  <c r="F116" s="1"/>
  <c r="D107"/>
  <c r="F107" s="1"/>
  <c r="D111"/>
  <c r="F111" s="1"/>
  <c r="D96"/>
  <c r="F96" s="1"/>
  <c r="F106" s="1"/>
  <c r="D90"/>
  <c r="D77"/>
  <c r="F77" s="1"/>
  <c r="D73"/>
  <c r="F73" s="1"/>
  <c r="D70"/>
  <c r="F70" s="1"/>
  <c r="D61"/>
  <c r="F61" s="1"/>
  <c r="D65"/>
  <c r="F65" s="1"/>
  <c r="D55"/>
  <c r="D50"/>
  <c r="F50" s="1"/>
  <c r="D44"/>
  <c r="F44" s="1"/>
  <c r="D33"/>
  <c r="F33" s="1"/>
  <c r="D27"/>
  <c r="D19"/>
  <c r="F19" s="1"/>
  <c r="D12"/>
  <c r="F12" s="1"/>
  <c r="D5"/>
  <c r="D122" i="6"/>
  <c r="F122" s="1"/>
  <c r="D111"/>
  <c r="F111" s="1"/>
  <c r="D107"/>
  <c r="D96"/>
  <c r="D90"/>
  <c r="D77"/>
  <c r="F77" s="1"/>
  <c r="D73"/>
  <c r="D70"/>
  <c r="D65"/>
  <c r="F65" s="1"/>
  <c r="D61"/>
  <c r="F61" s="1"/>
  <c r="D55"/>
  <c r="D50"/>
  <c r="F50" s="1"/>
  <c r="D44"/>
  <c r="F44" s="1"/>
  <c r="D33"/>
  <c r="F33" s="1"/>
  <c r="D27"/>
  <c r="D19"/>
  <c r="D12"/>
  <c r="F12" s="1"/>
  <c r="D5"/>
  <c r="D96" i="5"/>
  <c r="D90"/>
  <c r="D77"/>
  <c r="F77" s="1"/>
  <c r="D73"/>
  <c r="D70"/>
  <c r="D65"/>
  <c r="F65" s="1"/>
  <c r="F83" s="1"/>
  <c r="D61"/>
  <c r="D55"/>
  <c r="D50"/>
  <c r="D44"/>
  <c r="F44" s="1"/>
  <c r="D33"/>
  <c r="D26"/>
  <c r="D19"/>
  <c r="D12"/>
  <c r="D5"/>
  <c r="C114" i="3"/>
  <c r="Q114" s="1"/>
  <c r="C120"/>
  <c r="Q120" s="1"/>
  <c r="C109"/>
  <c r="Q109" s="1"/>
  <c r="C19" i="8"/>
  <c r="K15" i="32" l="1"/>
  <c r="K28" s="1"/>
  <c r="L5" s="1"/>
  <c r="C63" i="12"/>
  <c r="E93" i="14"/>
  <c r="Q100" i="3"/>
  <c r="X100"/>
  <c r="Q72"/>
  <c r="X93"/>
  <c r="Q63" i="12"/>
  <c r="C82" i="3"/>
  <c r="Q69"/>
  <c r="C27" i="8"/>
  <c r="F60" i="5"/>
  <c r="F84" s="1"/>
  <c r="D83" i="7"/>
  <c r="F32" i="20"/>
  <c r="K82" i="3"/>
  <c r="K83" s="1"/>
  <c r="K132" s="1"/>
  <c r="Q64"/>
  <c r="C41" i="12"/>
  <c r="Q41" s="1"/>
  <c r="Q5"/>
  <c r="F83" i="6"/>
  <c r="F127" i="5"/>
  <c r="F128" s="1"/>
  <c r="Q76" i="3"/>
  <c r="G82"/>
  <c r="F30" i="20"/>
  <c r="C63" i="22"/>
  <c r="AW63" s="1"/>
  <c r="AW49"/>
  <c r="X87" i="3" s="1"/>
  <c r="F37" i="8"/>
  <c r="F48" s="1"/>
  <c r="G60" i="4"/>
  <c r="Q25" i="3"/>
  <c r="G59"/>
  <c r="E103" i="14"/>
  <c r="O31" i="12"/>
  <c r="O16"/>
  <c r="G42"/>
  <c r="G46" s="1"/>
  <c r="AM44" i="22"/>
  <c r="AM41" s="1"/>
  <c r="AM45" s="1"/>
  <c r="D26" i="7"/>
  <c r="F60" s="1"/>
  <c r="F84" s="1"/>
  <c r="F83"/>
  <c r="D127"/>
  <c r="F127" s="1"/>
  <c r="F128" s="1"/>
  <c r="D26" i="6"/>
  <c r="D60" s="1"/>
  <c r="F27" i="4"/>
  <c r="F26" s="1"/>
  <c r="D127" i="6"/>
  <c r="D27" i="4"/>
  <c r="D26" s="1"/>
  <c r="C9" i="8" s="1"/>
  <c r="D127" i="5"/>
  <c r="D83"/>
  <c r="D106"/>
  <c r="O5" i="12"/>
  <c r="O49"/>
  <c r="U44" i="22"/>
  <c r="U41" s="1"/>
  <c r="U45" s="1"/>
  <c r="AQ44"/>
  <c r="AD44"/>
  <c r="AD41" s="1"/>
  <c r="AD45" s="1"/>
  <c r="L44"/>
  <c r="L41" s="1"/>
  <c r="L45" s="1"/>
  <c r="P44"/>
  <c r="P41" s="1"/>
  <c r="P45" s="1"/>
  <c r="AH44"/>
  <c r="AH41" s="1"/>
  <c r="AH45" s="1"/>
  <c r="H38" i="8"/>
  <c r="H39"/>
  <c r="C56"/>
  <c r="C55" s="1"/>
  <c r="D5" i="4"/>
  <c r="C6" i="8" s="1"/>
  <c r="C8"/>
  <c r="H41"/>
  <c r="D96" i="4"/>
  <c r="D44"/>
  <c r="C39" i="8" s="1"/>
  <c r="D19" i="4"/>
  <c r="C37" i="8" s="1"/>
  <c r="C41"/>
  <c r="H11"/>
  <c r="C52"/>
  <c r="C49" s="1"/>
  <c r="H55"/>
  <c r="D107" i="4"/>
  <c r="D70"/>
  <c r="H40" i="8"/>
  <c r="D40" i="20"/>
  <c r="H42" i="8"/>
  <c r="H26"/>
  <c r="H27" s="1"/>
  <c r="D73" i="4"/>
  <c r="D61"/>
  <c r="D55"/>
  <c r="C40" i="8" s="1"/>
  <c r="D65" i="4"/>
  <c r="H9" i="8"/>
  <c r="D111" i="4"/>
  <c r="H6" i="8"/>
  <c r="O55" i="12"/>
  <c r="C40" i="22"/>
  <c r="AW40" s="1"/>
  <c r="H52" i="8"/>
  <c r="D33" i="4"/>
  <c r="C10" i="8" s="1"/>
  <c r="D12" i="4"/>
  <c r="C7" i="8" s="1"/>
  <c r="D102" i="4"/>
  <c r="C125" i="3"/>
  <c r="Q125" s="1"/>
  <c r="D83" i="6"/>
  <c r="D133" s="1"/>
  <c r="D106" i="7"/>
  <c r="H8" i="8"/>
  <c r="D77" i="4"/>
  <c r="D50"/>
  <c r="C11" i="8" s="1"/>
  <c r="D116" i="4"/>
  <c r="D122"/>
  <c r="H7" i="8"/>
  <c r="H37"/>
  <c r="H10"/>
  <c r="D90" i="4"/>
  <c r="D106" i="6"/>
  <c r="D60" i="5"/>
  <c r="C59" i="3"/>
  <c r="C104"/>
  <c r="F40" i="20"/>
  <c r="F133" i="6" l="1"/>
  <c r="G83" i="3"/>
  <c r="L15" i="32"/>
  <c r="L28" s="1"/>
  <c r="M5" s="1"/>
  <c r="Q82" i="3"/>
  <c r="AQ41" i="22"/>
  <c r="AQ45" s="1"/>
  <c r="D60" i="7"/>
  <c r="F133"/>
  <c r="K63" i="8"/>
  <c r="F63"/>
  <c r="K64"/>
  <c r="F64"/>
  <c r="F62"/>
  <c r="F65" s="1"/>
  <c r="C45" i="12"/>
  <c r="C126" i="3"/>
  <c r="Q126" s="1"/>
  <c r="Q104"/>
  <c r="F133" i="5"/>
  <c r="G132" i="4"/>
  <c r="E9" i="8"/>
  <c r="E18" s="1"/>
  <c r="F60" i="4"/>
  <c r="F84" s="1"/>
  <c r="Q59" i="3"/>
  <c r="O41" i="12"/>
  <c r="K42"/>
  <c r="K46" s="1"/>
  <c r="D128" i="7"/>
  <c r="F132"/>
  <c r="H61" i="8"/>
  <c r="D133" i="7"/>
  <c r="D128" i="6"/>
  <c r="D84"/>
  <c r="D128" i="5"/>
  <c r="D133"/>
  <c r="D132"/>
  <c r="F132"/>
  <c r="O63" i="12"/>
  <c r="G46" i="22"/>
  <c r="BC46" s="1"/>
  <c r="G44"/>
  <c r="G41" s="1"/>
  <c r="G45" s="1"/>
  <c r="C44"/>
  <c r="C61" i="8"/>
  <c r="D106" i="4"/>
  <c r="C48" i="8"/>
  <c r="D83" i="4"/>
  <c r="C18" i="8"/>
  <c r="C28" s="1"/>
  <c r="H48"/>
  <c r="D60" i="4"/>
  <c r="H18" i="8"/>
  <c r="H28" s="1"/>
  <c r="Y44" i="22"/>
  <c r="D127" i="4"/>
  <c r="D84" i="5"/>
  <c r="D132" i="6"/>
  <c r="C83" i="3"/>
  <c r="D132" i="7"/>
  <c r="D84"/>
  <c r="O42" i="12" l="1"/>
  <c r="O46" s="1"/>
  <c r="M15" i="32"/>
  <c r="M28" s="1"/>
  <c r="N5" s="1"/>
  <c r="BC44" i="22"/>
  <c r="J30" i="8"/>
  <c r="J29"/>
  <c r="E28"/>
  <c r="E65" s="1"/>
  <c r="E30"/>
  <c r="E29"/>
  <c r="H62"/>
  <c r="H64" s="1"/>
  <c r="C42" i="12"/>
  <c r="Q45"/>
  <c r="Y41" i="22"/>
  <c r="Y45" s="1"/>
  <c r="C41"/>
  <c r="AW41" s="1"/>
  <c r="AW44"/>
  <c r="D133" i="4"/>
  <c r="F132"/>
  <c r="G131" i="3"/>
  <c r="Q83"/>
  <c r="Q132" s="1"/>
  <c r="G132"/>
  <c r="H30" i="8"/>
  <c r="C62"/>
  <c r="C65" s="1"/>
  <c r="D135" i="5"/>
  <c r="C29" i="8"/>
  <c r="D132" i="4"/>
  <c r="D84"/>
  <c r="C30" i="8"/>
  <c r="C64"/>
  <c r="C63"/>
  <c r="H29"/>
  <c r="H63"/>
  <c r="C45" i="22"/>
  <c r="AW45" s="1"/>
  <c r="D128" i="4"/>
  <c r="O132" i="3"/>
  <c r="C132"/>
  <c r="H65" i="8" l="1"/>
  <c r="N15" i="32"/>
  <c r="N28" s="1"/>
  <c r="C46" i="12"/>
  <c r="Q46" s="1"/>
  <c r="Q42"/>
  <c r="BC45" i="22"/>
  <c r="BC41"/>
  <c r="G73" i="4"/>
  <c r="G77"/>
  <c r="G65"/>
  <c r="G122"/>
  <c r="G111"/>
  <c r="G116"/>
  <c r="G83" l="1"/>
  <c r="G84" s="1"/>
  <c r="G127"/>
  <c r="G128" s="1"/>
  <c r="G133" l="1"/>
  <c r="F60" i="6" l="1"/>
  <c r="F132" s="1"/>
  <c r="G60"/>
  <c r="G84" s="1"/>
  <c r="G132" l="1"/>
  <c r="F84"/>
</calcChain>
</file>

<file path=xl/comments1.xml><?xml version="1.0" encoding="utf-8"?>
<comments xmlns="http://schemas.openxmlformats.org/spreadsheetml/2006/main">
  <authors>
    <author>Palkó Roland</author>
  </authors>
  <commentList>
    <comment ref="C28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370000+900+500+400</t>
        </r>
      </text>
    </comment>
    <comment ref="G70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5777+6000+5715+34280+7300</t>
        </r>
      </text>
    </comment>
  </commentList>
</comments>
</file>

<file path=xl/comments2.xml><?xml version="1.0" encoding="utf-8"?>
<comments xmlns="http://schemas.openxmlformats.org/spreadsheetml/2006/main">
  <authors>
    <author>Palkó Roland</author>
  </authors>
  <commentList>
    <comment ref="F10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I10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A123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376 cím elrejtve</t>
        </r>
      </text>
    </comment>
  </commentList>
</comments>
</file>

<file path=xl/sharedStrings.xml><?xml version="1.0" encoding="utf-8"?>
<sst xmlns="http://schemas.openxmlformats.org/spreadsheetml/2006/main" count="4040" uniqueCount="1143">
  <si>
    <t>a) Szélkakasos Óvoda  melegítőkonyha bővítése</t>
  </si>
  <si>
    <t>b) Szélkakasos Óvoda  ÉV mérés és jegyzőkönyv készítése</t>
  </si>
  <si>
    <t>c) Malom Óvoda Pillangó csop. falburkolat cseréje</t>
  </si>
  <si>
    <t>d) Malom Óvoda ÉV mérés és jegyzőkönyv készítése</t>
  </si>
  <si>
    <t>e) Ficánka Bölcsöde 1 db foglalkoztató pvc. cseréje</t>
  </si>
  <si>
    <t>f) Ficánka Bölcsőde-Óvoda udvari járda aszfaltozása</t>
  </si>
  <si>
    <t>g) Ficánka Óvoda melegvíz cirkó rendszer kiépítése</t>
  </si>
  <si>
    <t>h) Ficánka Óvoda ÉV mérés és jegyzőkönyv készítése</t>
  </si>
  <si>
    <t>i) Pitypang Óvoda ÉV mérés és jegyzőkönyv készítése</t>
  </si>
  <si>
    <t>j) Liget Óvoda ÉV mérés és jegyzőkönyv készítése</t>
  </si>
  <si>
    <t>a) Hátsó vaskapu cseréje</t>
  </si>
  <si>
    <t>b) Régi épületszárny lépcsőház festése</t>
  </si>
  <si>
    <t>c) Régi tornaterem hátsó fal víz elleni szigetelése</t>
  </si>
  <si>
    <t>d) Technika terem fal beázás megszüntetése</t>
  </si>
  <si>
    <t>a) Elektromos hiányosságok kijavítása , ÉV jegyzőkönyv készítése</t>
  </si>
  <si>
    <t>a) Elektromos hiányosságok kijavításának folytatása (pavilon)</t>
  </si>
  <si>
    <t>a) Idősek Napközi Otthona ÉV mérés és jegyzőkönyv készítése</t>
  </si>
  <si>
    <t>b) Idősek Napközi Otthona tetőbeázás megszüntetése</t>
  </si>
  <si>
    <t>c) Nevelési Tanácsadó  ÉV mérés és jegyzőkönyv készítése</t>
  </si>
  <si>
    <t>a) Tetőtéri 1 db ablak cseréje</t>
  </si>
  <si>
    <t>b) Vizesblokk lapostető szigetelése</t>
  </si>
  <si>
    <t>4. Bartók Béla Zeneiskola Intézmény</t>
  </si>
  <si>
    <t>a) Hangverseny terem parketta csiszolása</t>
  </si>
  <si>
    <t>b) Hangverseny terem színpad kialakítása</t>
  </si>
  <si>
    <t>c) Néptánc leány, fiú öltöző és tanári fapadló burkolása</t>
  </si>
  <si>
    <t>Bartók Béla Zeneiskola Intézmény összesen:</t>
  </si>
  <si>
    <t>9. Polgármesteri Hivatal</t>
  </si>
  <si>
    <t>a) Homlokzati nyílászárók és ereszalj festése (keleti oldal, parkoló felöl)</t>
  </si>
  <si>
    <t>Polgármesteri Hivatal összesen:</t>
  </si>
  <si>
    <t>2015. évi felújítási kiadások előirányzata felújítási célonként</t>
  </si>
  <si>
    <t>Árokfelújítások</t>
  </si>
  <si>
    <t>Szabadság utca út és járda felújítása</t>
  </si>
  <si>
    <t>Mezőföldvíz Kft. közmű felújítások</t>
  </si>
  <si>
    <t>Széchenyi I. Ált. Iskola tetőszigetelés felújítása</t>
  </si>
  <si>
    <t>Széchenyi I. Ált. Iskola tornaterem parketta felújítása</t>
  </si>
  <si>
    <t>Északi tehermentesítő út és híd építése</t>
  </si>
  <si>
    <t>Árpád utca járda aszfaltozása</t>
  </si>
  <si>
    <t>Perczel M. utca 9. parkoló térkövezése</t>
  </si>
  <si>
    <t>Térfigyelő kamerarendszer kiépítése</t>
  </si>
  <si>
    <t xml:space="preserve">Képviselői keret </t>
  </si>
  <si>
    <t>Fáy ltp. 26. elötti parkoló térkövezése</t>
  </si>
  <si>
    <t>Gyár utca, 10 férőhelyes parkoló kialakítása (LALA előtt)</t>
  </si>
  <si>
    <t>Dr. Kolta L. 31-33. parkoló építése (P11)</t>
  </si>
  <si>
    <t xml:space="preserve">Ifjúsági park Streetball pálya kialakítása </t>
  </si>
  <si>
    <t>2016. után</t>
  </si>
  <si>
    <t>Beruházási hitelek törlesztése</t>
  </si>
  <si>
    <t>B E V É T E L E K</t>
  </si>
  <si>
    <t>1. sz. táblázat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</si>
  <si>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</si>
  <si>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</si>
  <si>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</si>
  <si>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</si>
  <si>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</si>
  <si>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</si>
  <si>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</si>
  <si>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</si>
  <si>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</si>
  <si>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</si>
  <si>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</si>
  <si>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</si>
  <si>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</si>
  <si>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</si>
  <si>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</si>
  <si>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</si>
  <si>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</si>
  <si>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</si>
  <si>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</si>
  <si>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</si>
  <si>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</si>
  <si>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</si>
  <si>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</si>
  <si>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</si>
  <si>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</si>
  <si>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</si>
  <si>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</si>
  <si>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</si>
  <si>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</si>
  <si>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</si>
  <si>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</si>
  <si>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</si>
  <si>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</si>
  <si>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</si>
  <si>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</si>
  <si>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</si>
  <si>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</si>
  <si>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</si>
  <si>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</si>
  <si>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</si>
  <si>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</si>
  <si>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</si>
  <si>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</si>
  <si>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</si>
  <si>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</si>
  <si>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</si>
  <si>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</si>
  <si>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</si>
  <si>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</si>
  <si>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</si>
  <si>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</si>
  <si>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</si>
  <si>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</si>
  <si>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</si>
  <si>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</si>
  <si>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</si>
  <si>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</si>
  <si>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</si>
  <si>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</si>
  <si>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</si>
  <si>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</si>
  <si>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</si>
  <si>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</si>
  <si>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</si>
  <si>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</si>
  <si>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</si>
  <si>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</si>
  <si>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</si>
  <si>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</si>
  <si>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</si>
  <si>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</si>
  <si>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</si>
  <si>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</si>
  <si>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</si>
  <si>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</si>
  <si>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</si>
  <si>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</si>
  <si>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</si>
  <si>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</si>
  <si>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</si>
  <si>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</si>
  <si>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</si>
  <si>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</si>
  <si>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</si>
  <si>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</si>
  <si>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</si>
  <si>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</si>
  <si>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</si>
  <si>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</si>
  <si>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</si>
  <si>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</si>
  <si>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</si>
  <si>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</si>
  <si>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</si>
  <si>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</si>
  <si>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</si>
  <si>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</si>
  <si>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</si>
  <si>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</si>
  <si>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</si>
  <si>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</si>
  <si>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</si>
  <si>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</si>
  <si>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</si>
  <si>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</si>
  <si>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</si>
  <si>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</si>
  <si>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</si>
  <si>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</si>
  <si>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</si>
  <si>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</si>
  <si>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</si>
  <si>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</si>
  <si>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</si>
  <si>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</si>
  <si>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</si>
  <si>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</si>
  <si>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</si>
  <si>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</si>
  <si>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</si>
  <si>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</si>
  <si>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</si>
  <si>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</si>
  <si>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</si>
  <si>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</si>
  <si>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</si>
  <si>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</si>
  <si>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</si>
  <si>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</si>
  <si>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</si>
  <si>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</si>
  <si>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</si>
  <si>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</si>
  <si>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</si>
  <si>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</si>
  <si>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</si>
  <si>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</si>
  <si>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</si>
  <si>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</si>
  <si>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</si>
  <si>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</si>
  <si>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</si>
  <si>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</si>
  <si>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</si>
  <si>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</si>
  <si>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</si>
  <si>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</si>
  <si>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</si>
  <si>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</si>
  <si>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</si>
  <si>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</si>
  <si>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</si>
  <si>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</si>
  <si>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</si>
  <si>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</si>
  <si>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</si>
  <si>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</si>
  <si>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</si>
  <si>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</si>
  <si>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</si>
  <si>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</si>
  <si>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</si>
  <si>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</si>
  <si>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</si>
  <si>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</si>
  <si>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</si>
  <si>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</si>
  <si>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</si>
  <si>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</si>
  <si>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</si>
  <si>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</si>
  <si>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</si>
  <si>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</si>
  <si>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</si>
  <si>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</si>
  <si>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</si>
  <si>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</si>
  <si>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</si>
  <si>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</si>
  <si>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</si>
  <si>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</si>
  <si>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</si>
  <si>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</si>
  <si>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</si>
  <si>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</si>
  <si>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</si>
  <si>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</si>
  <si>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</si>
  <si>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</si>
  <si>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</si>
  <si>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</si>
  <si>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</si>
  <si>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</si>
  <si>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</si>
  <si>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</si>
  <si>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</si>
  <si>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</si>
  <si>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</si>
  <si>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</si>
  <si>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</si>
  <si>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</si>
  <si>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</si>
  <si>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</si>
  <si>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</si>
  <si>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</si>
  <si>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</si>
  <si>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</si>
  <si>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</si>
  <si>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</si>
  <si>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</si>
  <si>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</si>
  <si>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Központi, irányítószervi támogatás folyósítása</t>
  </si>
  <si>
    <t>7.5.</t>
  </si>
  <si>
    <t>Működési célú visszatérítendő támogatások kölcsönök visszatér. ÁH-n kívülről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</si>
  <si>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</si>
  <si>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</si>
  <si>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</si>
  <si>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</si>
  <si>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</si>
  <si>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</si>
  <si>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</si>
  <si>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</si>
  <si>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</si>
  <si>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</si>
  <si>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</si>
  <si>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</si>
  <si>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</si>
  <si>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</si>
  <si>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</si>
  <si>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</si>
  <si>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</si>
  <si>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</si>
  <si>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</si>
  <si>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</si>
  <si>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</si>
  <si>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</si>
  <si>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</si>
  <si>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</si>
  <si>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</si>
  <si>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</si>
  <si>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</si>
  <si>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</si>
  <si>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</si>
  <si>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</si>
  <si>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</si>
  <si>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</si>
  <si>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</si>
  <si>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</si>
  <si>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</si>
  <si>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</si>
  <si>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</si>
  <si>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</si>
  <si>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</si>
  <si>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</si>
  <si>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</si>
  <si>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</si>
  <si>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</si>
  <si>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</si>
  <si>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</si>
  <si>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</si>
  <si>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</si>
  <si>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</si>
  <si>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</si>
  <si>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</si>
  <si>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</si>
  <si>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</si>
  <si>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</si>
  <si>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</si>
  <si>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</si>
  <si>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</si>
  <si>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</si>
  <si>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</si>
  <si>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</si>
  <si>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</si>
  <si>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</si>
  <si>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</si>
  <si>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</si>
  <si>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</si>
  <si>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</si>
  <si>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</si>
  <si>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</si>
  <si>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</si>
  <si>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</si>
  <si>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</si>
  <si>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</si>
  <si>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</si>
  <si>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</si>
  <si>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</si>
  <si>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</si>
  <si>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</si>
  <si>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</si>
  <si>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</si>
  <si>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</si>
  <si>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</si>
  <si>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</si>
  <si>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</si>
  <si>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</si>
  <si>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</si>
  <si>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</si>
  <si>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</si>
  <si>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</si>
  <si>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</si>
  <si>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</si>
  <si>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Száma</t>
  </si>
  <si>
    <t>Előirányzat-csoport, kiemelt előirányzat megnevezése</t>
  </si>
  <si>
    <t>GESZ</t>
  </si>
  <si>
    <t>Varázskapu Óvoda</t>
  </si>
  <si>
    <t>Művelődési Központ</t>
  </si>
  <si>
    <t>Solymár Imre Könyvtár</t>
  </si>
  <si>
    <t>Völgységi Múzeum</t>
  </si>
  <si>
    <t>Kötelező</t>
  </si>
  <si>
    <t>Önkéntes</t>
  </si>
  <si>
    <t>Összesen</t>
  </si>
  <si>
    <t>Feladat</t>
  </si>
  <si>
    <t xml:space="preserve">Működési bevételek </t>
  </si>
  <si>
    <t>Működési célú támogatások államháztartáson belülről (2.1.+…+2.3.)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</si>
  <si>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</si>
  <si>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</si>
  <si>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</si>
  <si>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</si>
  <si>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</si>
  <si>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</si>
  <si>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</si>
  <si>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</si>
  <si>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</si>
  <si>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</si>
  <si>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</si>
  <si>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</si>
  <si>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</si>
  <si>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</si>
  <si>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</si>
  <si>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</si>
  <si>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</si>
  <si>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 xml:space="preserve"> - ebből EU-s forrásból tám. megvalósuló programok, projektek kiadásai</t>
  </si>
  <si>
    <t>3</t>
  </si>
  <si>
    <t>KIADÁSOK ÖSSZESEN: (1.+2.+3.)</t>
  </si>
  <si>
    <t>Éves engedélyezett létszám előirányzat (fő)</t>
  </si>
  <si>
    <t>Közfoglalkoztatottak létszáma (fő)</t>
  </si>
  <si>
    <t>Közös Hivatal</t>
  </si>
  <si>
    <t>Állami</t>
  </si>
  <si>
    <t>Előirányzat</t>
  </si>
  <si>
    <t xml:space="preserve"> 10.</t>
  </si>
  <si>
    <t>BEVÉTELEK ÖSSZESEN: (9+16)</t>
  </si>
  <si>
    <t>Maradvány miatti tartalék</t>
  </si>
  <si>
    <t>Belföldi finanszírozás kiadásai (7.1. + … + 7.5.)</t>
  </si>
  <si>
    <t>KIADÁSOK ÖSSZESEN: (1.+2.)</t>
  </si>
  <si>
    <t>I. Intézményi felújítás</t>
  </si>
  <si>
    <t>Nettó</t>
  </si>
  <si>
    <t>ÁFA</t>
  </si>
  <si>
    <t>1. Varázskapu Bölcsőde és Óvoda Intézmény</t>
  </si>
  <si>
    <t>Varázskapu Bölcsőde és Óvoda Intézmény összesen:</t>
  </si>
  <si>
    <t>2. Széchenyi István Általános Iskola Intézmény</t>
  </si>
  <si>
    <t>a) 2 tantaerem Pvc. Cseréje</t>
  </si>
  <si>
    <t>Széchenyi Ált. Iskola Intézmény összesen:</t>
  </si>
  <si>
    <t>3. Vörösmarty Mihály Általános Iskola Intézmény</t>
  </si>
  <si>
    <t>Vörösmarty Mihály Ált. Iskola Intézmény összesen:</t>
  </si>
  <si>
    <t>4. Városi Könyvtár</t>
  </si>
  <si>
    <t>Városi Könyvtár összesen:</t>
  </si>
  <si>
    <t>6. Művelődési Központ</t>
  </si>
  <si>
    <t>Művelődési Központ összesen:</t>
  </si>
  <si>
    <t>7. Gondozási Központ</t>
  </si>
  <si>
    <t>Gondozási Központ összesen:</t>
  </si>
  <si>
    <t>8.GESZ</t>
  </si>
  <si>
    <t>GESZ összesen:</t>
  </si>
  <si>
    <t>9. Felújítási tartalékkeret</t>
  </si>
  <si>
    <t>I. Intézményi felújítás összesen:</t>
  </si>
  <si>
    <t>II.  Egyéb felújítások</t>
  </si>
  <si>
    <t>Járdafelújítások</t>
  </si>
  <si>
    <t>Egyéb felújítás összesen:</t>
  </si>
  <si>
    <t>III. </t>
  </si>
  <si>
    <t>Önkormányzati lakások és egyéb helyiségek felújítása</t>
  </si>
  <si>
    <t>FELÚJÍTÁSOK MINDÖSSZESEN:</t>
  </si>
  <si>
    <t>I. Hitel, kamat törlesztés</t>
  </si>
  <si>
    <t>Beruházási hitelek kamatai</t>
  </si>
  <si>
    <t>Összesen:</t>
  </si>
  <si>
    <t>II. Beruházási kiadások</t>
  </si>
  <si>
    <t>Áfa</t>
  </si>
  <si>
    <t>Beruházási kiadások összesen:</t>
  </si>
  <si>
    <t>III.: Pályázati célú tartalék</t>
  </si>
  <si>
    <t xml:space="preserve">Pályázati önrész </t>
  </si>
  <si>
    <t>IV. Felhalmozási c. pe. Átadás</t>
  </si>
  <si>
    <t>Praxisfejlesztési hozzájárulás</t>
  </si>
  <si>
    <t>Felhalmozási kiadások mindösszesen:</t>
  </si>
  <si>
    <t>Informatikai fejlesztés</t>
  </si>
  <si>
    <t>Sor-szám</t>
  </si>
  <si>
    <t>EU-s projekt neve, azonosítója:</t>
  </si>
  <si>
    <t>Ezer forintban!</t>
  </si>
  <si>
    <t>Források</t>
  </si>
  <si>
    <t>2015.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</si>
  <si>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</si>
  <si>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</si>
  <si>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</si>
  <si>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</si>
  <si>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</si>
  <si>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</si>
  <si>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</si>
  <si>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</si>
  <si>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</si>
  <si>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</si>
  <si>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</si>
  <si>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</si>
  <si>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TÁMOP 5.4.9</t>
  </si>
  <si>
    <t>Tartalék</t>
  </si>
  <si>
    <t>2016.</t>
  </si>
  <si>
    <t>Működési bevételek</t>
  </si>
  <si>
    <t>Finanszírozási bevételek</t>
  </si>
  <si>
    <t>Finanszírozási kiadások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</si>
  <si>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</si>
  <si>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</si>
  <si>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</si>
  <si>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</si>
  <si>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</si>
  <si>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</si>
  <si>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</si>
  <si>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</si>
  <si>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</si>
  <si>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K512</t>
  </si>
  <si>
    <t>K9111</t>
  </si>
  <si>
    <t>K9112</t>
  </si>
  <si>
    <t>K9113</t>
  </si>
  <si>
    <t>K912</t>
  </si>
  <si>
    <t>K9121</t>
  </si>
  <si>
    <t>K9122</t>
  </si>
  <si>
    <t>K9123</t>
  </si>
  <si>
    <t>K9124</t>
  </si>
  <si>
    <t>K913</t>
  </si>
  <si>
    <t>K914</t>
  </si>
  <si>
    <t>K915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</si>
  <si>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</si>
  <si>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</si>
  <si>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</si>
  <si>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</si>
  <si>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</si>
  <si>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</si>
  <si>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</si>
  <si>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</si>
  <si>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</si>
  <si>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</si>
  <si>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</si>
  <si>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</si>
  <si>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</si>
  <si>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</si>
  <si>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</si>
  <si>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</si>
  <si>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</si>
  <si>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</si>
  <si>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</si>
  <si>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</si>
  <si>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</si>
  <si>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</si>
  <si>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</si>
  <si>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</si>
  <si>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</si>
  <si>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</si>
  <si>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</si>
  <si>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</si>
  <si>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</si>
  <si>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</si>
  <si>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</si>
  <si>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</si>
  <si>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</si>
  <si>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</si>
  <si>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</si>
  <si>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</si>
  <si>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</si>
  <si>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</si>
  <si>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</si>
  <si>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</si>
  <si>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</si>
  <si>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</si>
  <si>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</si>
  <si>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</si>
  <si>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</si>
  <si>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</si>
  <si>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</si>
  <si>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</si>
  <si>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</si>
  <si>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</si>
  <si>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</si>
  <si>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</si>
  <si>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</si>
  <si>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</si>
  <si>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</si>
  <si>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</si>
  <si>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</si>
  <si>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</si>
  <si>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</si>
  <si>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</si>
  <si>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</si>
  <si>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</si>
  <si>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</si>
  <si>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</si>
  <si>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</si>
  <si>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</si>
  <si>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</si>
  <si>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</si>
  <si>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</si>
  <si>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</si>
  <si>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</si>
  <si>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B816</t>
  </si>
  <si>
    <t>B82</t>
  </si>
  <si>
    <t>B821</t>
  </si>
  <si>
    <t>B822</t>
  </si>
  <si>
    <t>B823</t>
  </si>
  <si>
    <t>B824</t>
  </si>
  <si>
    <t>B83</t>
  </si>
  <si>
    <t>1.1</t>
  </si>
  <si>
    <t>1.2</t>
  </si>
  <si>
    <t>1.3</t>
  </si>
  <si>
    <t>1.4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</si>
  <si>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</si>
  <si>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</si>
  <si>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</si>
  <si>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</si>
  <si>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</si>
  <si>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</si>
  <si>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</si>
  <si>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</si>
  <si>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</si>
  <si>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2.5</t>
  </si>
  <si>
    <t>2.6</t>
  </si>
  <si>
    <t>4.1</t>
  </si>
  <si>
    <t>4.2</t>
  </si>
  <si>
    <t>4.3</t>
  </si>
  <si>
    <t>4.4</t>
  </si>
  <si>
    <t>4.5</t>
  </si>
  <si>
    <t>4.6</t>
  </si>
  <si>
    <t>6.1</t>
  </si>
  <si>
    <t>6.2</t>
  </si>
  <si>
    <t>6.3</t>
  </si>
  <si>
    <t>6.4</t>
  </si>
  <si>
    <t>BEVÉTELI és KIADÁSI ELŐIRÁNYZATAI</t>
  </si>
  <si>
    <t>címrend szerint</t>
  </si>
  <si>
    <t>KIADÁSOK</t>
  </si>
  <si>
    <t>adatok ezer Ft-ban</t>
  </si>
  <si>
    <t>Cím sz.</t>
  </si>
  <si>
    <t>Al-cím sz.</t>
  </si>
  <si>
    <t>Elő-ir.cs. sz.</t>
  </si>
  <si>
    <t>Ki-em. előir.</t>
  </si>
  <si>
    <t>Cím neve</t>
  </si>
  <si>
    <t>Alcím neve</t>
  </si>
  <si>
    <t>Előir.csop.neve</t>
  </si>
  <si>
    <t>Kiem. előir. neve</t>
  </si>
  <si>
    <t>Gazdasági Ellátó Szervezet</t>
  </si>
  <si>
    <t>M. adókat terhelő járulékok</t>
  </si>
  <si>
    <t>Dologi kiadások</t>
  </si>
  <si>
    <t>1. alcím összesen</t>
  </si>
  <si>
    <t>Varázskapu Óvoda és Bölcsőde</t>
  </si>
  <si>
    <t>M.adókat terhelő járulékok</t>
  </si>
  <si>
    <t>2. alcím összesen:</t>
  </si>
  <si>
    <t>8. alcím összesen:</t>
  </si>
  <si>
    <t>Solymár Imre Városi Könyvtár</t>
  </si>
  <si>
    <t>Személyi juttatás</t>
  </si>
  <si>
    <t>Dologi kiadás</t>
  </si>
  <si>
    <t>10. alcím összesen:</t>
  </si>
  <si>
    <t>11. alcím összesen:</t>
  </si>
  <si>
    <t>102. cím összesen:</t>
  </si>
  <si>
    <t>Bonyhádi Közös Önkormányzati Hivatal</t>
  </si>
  <si>
    <t>103. cím összesen:</t>
  </si>
  <si>
    <t>Önkormányzatoknak</t>
  </si>
  <si>
    <t>Bonyhád Város Önkormányzata</t>
  </si>
  <si>
    <t>104. cím összesen:</t>
  </si>
  <si>
    <t>Tagintézményi elszámolások miatti visszaut.</t>
  </si>
  <si>
    <t>Komló Város Önkormányzata</t>
  </si>
  <si>
    <t>Nemzetiségi Önkormányzatok támogatása</t>
  </si>
  <si>
    <t>Bonyhádi Német Önkormányzat</t>
  </si>
  <si>
    <t>Bonyhád Város Roma Nemzetiségi Önkormányzata</t>
  </si>
  <si>
    <t>374. cím összesen:</t>
  </si>
  <si>
    <t>Média támogatása</t>
  </si>
  <si>
    <t>Sportszervezetek</t>
  </si>
  <si>
    <t>Polgármesteri keret</t>
  </si>
  <si>
    <t>Egyesületek, szervezetek</t>
  </si>
  <si>
    <t>Diáksport támogatása</t>
  </si>
  <si>
    <t>Polgárőrség támogatása</t>
  </si>
  <si>
    <t>385. cím összesen:</t>
  </si>
  <si>
    <t>Foglalkoztatást helyettesítő tám.</t>
  </si>
  <si>
    <t>Ápolási díj</t>
  </si>
  <si>
    <t>Lakásfenntartási támogatás</t>
  </si>
  <si>
    <t>Rendkívüli gyermekvédelmi támogatás</t>
  </si>
  <si>
    <t>Átmeneti segély</t>
  </si>
  <si>
    <t>Gyógyszertámogatás</t>
  </si>
  <si>
    <t>Temetési segély</t>
  </si>
  <si>
    <t>Bursa Hungarica</t>
  </si>
  <si>
    <t>Helyi vállalkozások</t>
  </si>
  <si>
    <t>Praxisfejlesztési támogatás</t>
  </si>
  <si>
    <t>Intézményi felújítások</t>
  </si>
  <si>
    <t>Pályázati tartalék</t>
  </si>
  <si>
    <t>KIADÁS ÖSSZESEN:</t>
  </si>
  <si>
    <t>BEVÉTELEK</t>
  </si>
  <si>
    <t>1. alcím összesen:</t>
  </si>
  <si>
    <t>Vörösmarty M. Művelődési Központ</t>
  </si>
  <si>
    <t>Önkormányzat Izmény</t>
  </si>
  <si>
    <t>Önkormányzat Kisdorog</t>
  </si>
  <si>
    <t>Önkormányzat Kisvejke</t>
  </si>
  <si>
    <t>Önkormányzat Váralja</t>
  </si>
  <si>
    <t>A települési önkormányzatok működésének támogatása</t>
  </si>
  <si>
    <t>A települési önk. köznevelési és gyermekétk.fel. támogatása</t>
  </si>
  <si>
    <t>A települési önk. szoc. és gyermekjóléti fel.támogatása</t>
  </si>
  <si>
    <t>201. cím összesen:</t>
  </si>
  <si>
    <t xml:space="preserve">Rendszeres szociális segély </t>
  </si>
  <si>
    <t>Nemzeti Rehabilitációs és Szoc.Hivatal</t>
  </si>
  <si>
    <t>Támogató szolgálat műk. Tám.</t>
  </si>
  <si>
    <t>Tagintézményi kiadásokra</t>
  </si>
  <si>
    <t>Fogászati ellátásra</t>
  </si>
  <si>
    <t>Munkaügyi Központ</t>
  </si>
  <si>
    <t>EU</t>
  </si>
  <si>
    <t>Kapott kölcsön, nyújtott kölcsön visszatérülése</t>
  </si>
  <si>
    <t>BEVÉTELEK MINDÖSSZESEN:</t>
  </si>
  <si>
    <t>Költségvetési kiadások</t>
  </si>
  <si>
    <t>Egyéb felhalmozási célú kiadások</t>
  </si>
  <si>
    <t>Egyéb felhalmozási célú támogatások államháztartáson kívülre</t>
  </si>
  <si>
    <t>360.cím összesen:</t>
  </si>
  <si>
    <t>Egyéb működési célú támogatások államháztartáson kívülre</t>
  </si>
  <si>
    <t>Együtt Egymásért Alapítvány</t>
  </si>
  <si>
    <t>Egyéb működési célú támogatások államháztartáson belülre</t>
  </si>
  <si>
    <t>Szerver üzemeltetésre</t>
  </si>
  <si>
    <t>BONYCOM Kft.</t>
  </si>
  <si>
    <t>Kisértékű tárgyi eszköz beszerzés</t>
  </si>
  <si>
    <t>Működési célú visszatérítendő támogatások, kölcsönök nyújtása államháztartáson kívülre</t>
  </si>
  <si>
    <t>Árpád utca útburkolat felújítása</t>
  </si>
  <si>
    <t>Tagi kölcsön</t>
  </si>
  <si>
    <t>Ipari Park Kft.</t>
  </si>
  <si>
    <t>Működésre</t>
  </si>
  <si>
    <t>Bonyhádi Gondozási Központ Fenntartója</t>
  </si>
  <si>
    <t>389.cím összesen:</t>
  </si>
  <si>
    <t>310. cím összesen:</t>
  </si>
  <si>
    <t>388. cím összesen:</t>
  </si>
  <si>
    <t>OEP</t>
  </si>
  <si>
    <t>Védőnők</t>
  </si>
  <si>
    <t>Téli közfoglalkoztatás</t>
  </si>
  <si>
    <t>Belföldi finanszírozás bevételei</t>
  </si>
  <si>
    <t>160. cím összesen:</t>
  </si>
  <si>
    <t xml:space="preserve">Helyi adók </t>
  </si>
  <si>
    <t>Gépjárműadók</t>
  </si>
  <si>
    <t>Egyéb áruhasználati és szolgálati adók</t>
  </si>
  <si>
    <t>205. cím összesen:</t>
  </si>
  <si>
    <t>225. cím összesen:</t>
  </si>
  <si>
    <t>241. cím összesen:</t>
  </si>
  <si>
    <t>260. cím összesen:</t>
  </si>
  <si>
    <t>A települési önk. kulturális feladatainak támogatása</t>
  </si>
  <si>
    <t>Működési célú támogatások államháztartáson belülről (2.1.+…+2.6.)</t>
  </si>
  <si>
    <t>Felhalmozási célú támogatások államháztartáson belülről (4.1.+4.5.)</t>
  </si>
  <si>
    <t>Közös Hivatala bevételei összesen:</t>
  </si>
  <si>
    <t>Völgységi Önkormányzatok Társulása</t>
  </si>
  <si>
    <t>134. cím összesen:</t>
  </si>
  <si>
    <t>Belső ellenőrzés, Szarvas Irén bér</t>
  </si>
  <si>
    <t>Óvodáztatási támogatás</t>
  </si>
  <si>
    <t>2015. évi előirányzat</t>
  </si>
  <si>
    <t>Szociális kölcsön</t>
  </si>
  <si>
    <t>Ö</t>
  </si>
  <si>
    <t>ö</t>
  </si>
  <si>
    <t>Sport u. 5. öltöző bővítése (H)</t>
  </si>
  <si>
    <t>Köztemető bővítéséhez telekvásárlás (H)</t>
  </si>
  <si>
    <t>Malom óvoda tetőfedésének felújítása (kastély rész) (H)</t>
  </si>
  <si>
    <t>Vörösmaty M. Ált. Iskola sportudvar tovább fejlesztése (H)</t>
  </si>
  <si>
    <t>Nyílászáró csere bérleményekben (H)</t>
  </si>
  <si>
    <t>Szennyvíztisztító vásárlás részlet</t>
  </si>
  <si>
    <t>Járdafelújítások (H 6993 e Ft)</t>
  </si>
  <si>
    <t>Kisértékű tárgyi eszköz beszerzések</t>
  </si>
  <si>
    <t xml:space="preserve"> Bonyhád Város Önkormányzata 2015. évi</t>
  </si>
  <si>
    <t>Mezőgazdasági Kft. Törzstőke emelés</t>
  </si>
  <si>
    <t>380. cím összesen:</t>
  </si>
  <si>
    <t>381. cím összesen:</t>
  </si>
  <si>
    <t>376.cím összesen:</t>
  </si>
  <si>
    <t>Belföldi finanszírozás kiadásai</t>
  </si>
  <si>
    <t>Hosszú lejáratú hitelek, kölcsönök törlesztése</t>
  </si>
  <si>
    <t>391.cím összesen:</t>
  </si>
  <si>
    <t>Magyar Államkincstár</t>
  </si>
  <si>
    <t>Állami támogatás visszafizetés</t>
  </si>
  <si>
    <t>Tanulmányi ösztöndíj</t>
  </si>
  <si>
    <t>Hosszabb időtart.közfoglalk.2015.</t>
  </si>
  <si>
    <t xml:space="preserve"> Bonyhád Városi Önkormányzat 2015. évi</t>
  </si>
  <si>
    <t>2015. évi eredeti előir.</t>
  </si>
  <si>
    <t>Előirányzat-felhasználási terv
2015. évre</t>
  </si>
  <si>
    <t>Ezer forintban !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</si>
  <si>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</si>
  <si>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</si>
  <si>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</si>
  <si>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</si>
  <si>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</si>
  <si>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</si>
  <si>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</si>
  <si>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</si>
  <si>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</si>
  <si>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</si>
  <si>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</si>
  <si>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</si>
  <si>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 működési támogatása</t>
  </si>
  <si>
    <t>Működési célú támogatás ÁH-on belül</t>
  </si>
  <si>
    <t>Felhalmozási célú támogatások ÁH-on belül</t>
  </si>
  <si>
    <t>Bevételek összesen:</t>
  </si>
  <si>
    <t>Költségvetési szervek finanszírozása</t>
  </si>
  <si>
    <t>Kiadások összesen:</t>
  </si>
  <si>
    <t>Egyenleg</t>
  </si>
  <si>
    <t>Nyitó pénzkészlet</t>
  </si>
  <si>
    <t>-----</t>
  </si>
  <si>
    <t>Működési célú támogatások ÁH-on belül</t>
  </si>
  <si>
    <t>Ellátottak pénzbeli juttatása</t>
  </si>
  <si>
    <t>Bonyhád Város Önkormányzata likviditási terve
2015. évre</t>
  </si>
  <si>
    <t>Egyenleg (11-21)</t>
  </si>
  <si>
    <t>Módosított előirányzat</t>
  </si>
  <si>
    <t>Egyéb gép, berendezés beszerzése</t>
  </si>
  <si>
    <t>Lakosság</t>
  </si>
  <si>
    <t>Fürdő Kft. Törzstőke emelés</t>
  </si>
  <si>
    <t>Fonyód Tábor tetőfelújítás</t>
  </si>
  <si>
    <t>Társasház</t>
  </si>
  <si>
    <t>Hőszigetelésre</t>
  </si>
  <si>
    <t>Pénzeszközök betétként elhelyezése</t>
  </si>
  <si>
    <t>Földterület vásárlás</t>
  </si>
  <si>
    <t>TÁMOP informatikai eszköz beszerzés</t>
  </si>
  <si>
    <t>Köztemetés</t>
  </si>
  <si>
    <t>MVH</t>
  </si>
  <si>
    <t>Területalapú támogatás</t>
  </si>
  <si>
    <t>Kiegészítő gyermekvédelmi támogatás</t>
  </si>
  <si>
    <t>Köztemetés kiadásainak megtérítése</t>
  </si>
  <si>
    <t>Pincehely Község Önkormányzata</t>
  </si>
  <si>
    <t>Szekszárd MJV Önkormányzata</t>
  </si>
  <si>
    <t>Kisbusz eladási árának visszautalása</t>
  </si>
  <si>
    <t xml:space="preserve">Működési célú költségvetési támogatások és kiegészítő támogatások </t>
  </si>
  <si>
    <t xml:space="preserve">Elszámolásból származó bevételek </t>
  </si>
  <si>
    <t>Betétek megszűntetése</t>
  </si>
  <si>
    <t>Javasolt módosítás</t>
  </si>
  <si>
    <t>Testületi anyag által javasolt módosítás</t>
  </si>
  <si>
    <t>Eredeti előirányzat</t>
  </si>
  <si>
    <t>Földterület vásárlás (üvegház)</t>
  </si>
  <si>
    <t>Társasház hőszigetelésre</t>
  </si>
  <si>
    <t>Mindösszesen kötelező</t>
  </si>
  <si>
    <t>Mindösszesen önkéntes</t>
  </si>
  <si>
    <t>01-03</t>
  </si>
  <si>
    <t>04</t>
  </si>
  <si>
    <t>05</t>
  </si>
  <si>
    <t>06</t>
  </si>
  <si>
    <t>Ökumenikus Kórházkápolna harang</t>
  </si>
  <si>
    <t>Fazekas u. felújítás</t>
  </si>
  <si>
    <t>Kubinyi program keretében Múzeum felújítás</t>
  </si>
  <si>
    <t>DDOP 3.1.3 Eü. Alapellátás fejlesztése épületfelújítás</t>
  </si>
  <si>
    <t>DDOP 3.1.3 Eü. Alapellátás fejlesztése eszközbeszerzés</t>
  </si>
  <si>
    <t>KEOP 4.10.0 Uszoda korszerűsítése</t>
  </si>
  <si>
    <t>Visszatérítendő támogatás</t>
  </si>
  <si>
    <t>Bonyhádi Kosárlabda Klub</t>
  </si>
  <si>
    <t>Kölcsön</t>
  </si>
  <si>
    <t>MNP mérnöki Iroda Kft.</t>
  </si>
  <si>
    <t>387. cím összesen:</t>
  </si>
  <si>
    <t>Műv.Ház KEOP pály. felújítás</t>
  </si>
  <si>
    <t>Dél-dunántúli Regionális Közlekedési Vállalat</t>
  </si>
  <si>
    <t>Kubinyi program keretében Múzeum eszközbeszerzés</t>
  </si>
  <si>
    <t>Nyári diákmunka</t>
  </si>
  <si>
    <t xml:space="preserve">Felhalmozási célú önkormányzati támogatások </t>
  </si>
  <si>
    <t>221. cím összesen:</t>
  </si>
  <si>
    <t>Kubinyi program</t>
  </si>
  <si>
    <t>Járásszékely múzeumok szakmai tám.</t>
  </si>
  <si>
    <t>k) Szélkakasos Óvoda nyílás bontás</t>
  </si>
  <si>
    <t>l) Malom Óvoda padlástéri térdfal kifalazása</t>
  </si>
  <si>
    <t>m) Napsugár Óvoda udvari betonburkolat aszfaltozása</t>
  </si>
  <si>
    <t>n) Napsugár Óvoda udvari tároló tetőjavítása</t>
  </si>
  <si>
    <t>b) Oldallépcső lapozása</t>
  </si>
  <si>
    <t>e) Folyosó, lépcsőház festési pótmunka</t>
  </si>
  <si>
    <t>f) Betonszegély kialakítása (pót munka)</t>
  </si>
  <si>
    <t>g) Szeméttároló kialakítása</t>
  </si>
  <si>
    <t>h) Aknafedlap kialakítása</t>
  </si>
  <si>
    <t>i) Tornaterem tetőfedés javítása</t>
  </si>
  <si>
    <t xml:space="preserve">b) Gázkonvektorok javítása, cseréje </t>
  </si>
  <si>
    <t>Bonyhádi Kórház-Rendelőintézet</t>
  </si>
  <si>
    <t>LHR-865 gk. értékesítés bevétel átadás</t>
  </si>
  <si>
    <t>Közművelődési érd.növ. Pályázat gép-berend.beszerz.</t>
  </si>
  <si>
    <t>Hőmennyiség mérő kiépítéshez</t>
  </si>
  <si>
    <t>Hőmennyiség mérő kiépítés támogatása</t>
  </si>
  <si>
    <t>Ökumenikus Kórházkápolna harang támogatása</t>
  </si>
  <si>
    <t>KEOP-4.10.0/U/15-2015-0014 Tanuszoda</t>
  </si>
  <si>
    <t>17/2015. (IX.04.) sz.rend. módosított előirányzat</t>
  </si>
  <si>
    <t>23/2015 (XII.18.). rend.mód. módosított előirányzat</t>
  </si>
  <si>
    <t>Teljesítés</t>
  </si>
  <si>
    <t>Természetbeni támogatás</t>
  </si>
  <si>
    <t>Közfoglalkoztatás gép, berendezés beszerzés</t>
  </si>
  <si>
    <t>Természetbeni Erzsébet utalvány</t>
  </si>
  <si>
    <t>Közművelődési érdekeltségnövelő támogatás</t>
  </si>
  <si>
    <t>Család és gyermekjóléti központok egyszeri támogatása</t>
  </si>
  <si>
    <t xml:space="preserve">DDOP 3.1.3/G-14-2014-0046 Eü. alapellátás fejlesztése </t>
  </si>
  <si>
    <t>KEOP-5.7.0/15-2015-0058 Művelődési Központ energetikai korszerűsítése</t>
  </si>
  <si>
    <t>KEOP 4.10.0/A/12-2013-0689</t>
  </si>
  <si>
    <t>KEOP 4.10.0/A/12-2013-0679</t>
  </si>
  <si>
    <t>KEOP 4.10.0/A/12-2013-0735</t>
  </si>
  <si>
    <t>244. cím összesen:</t>
  </si>
  <si>
    <t>Egyéb működési célú támogatások</t>
  </si>
  <si>
    <t>Bethlen Gábor alapkezelő Zrt.</t>
  </si>
  <si>
    <t>Testvérvárosi kapcsolatok fejlesztése projekt tám.</t>
  </si>
  <si>
    <t>TIOP-1.2.1.A1-15/1-2015-0012 A bonyhádi Vörösmarty MK. Oktatási-képzési szerepének infrastruktúrális erősítése</t>
  </si>
  <si>
    <t>I. Beruházási kiadások</t>
  </si>
  <si>
    <t>Gép, berendezés vásárlás</t>
  </si>
  <si>
    <t>2013. évi 
tényleges</t>
  </si>
  <si>
    <t>2014. évi várható</t>
  </si>
  <si>
    <t xml:space="preserve">   Rövid lejáratú  hitelek, kölcsönök felvétele</t>
  </si>
  <si>
    <t>TÁMOP 5.4.9-11/1-2012-0016</t>
  </si>
  <si>
    <t>DDOP 3.1.3/G-14-2014-0046 Eü. alapellátás fejlesztése Bonyhádon</t>
  </si>
  <si>
    <t>KEOP-5.7.0/15-2015-0058 Művelődési Központ energetikai korszerűsítése Bonyhádon</t>
  </si>
  <si>
    <t>Többéves kihatással járó döntések számszerűsítése évenkénti bontásban és összesítve célok szerint</t>
  </si>
  <si>
    <t>Kötelezettség jogcíme</t>
  </si>
  <si>
    <t>Köt. váll.
 éve</t>
  </si>
  <si>
    <t>2015 előtti kifizetés</t>
  </si>
  <si>
    <t>Kiadás vonzata évenként</t>
  </si>
  <si>
    <t>2017.</t>
  </si>
  <si>
    <t>2017. 
után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</si>
  <si>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</si>
  <si>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</si>
  <si>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</si>
  <si>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</si>
  <si>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5.1</t>
  </si>
  <si>
    <t>Önkormányzati tul. Bérlakás felújítás hitele</t>
  </si>
  <si>
    <t>2014</t>
  </si>
  <si>
    <t>5.2</t>
  </si>
  <si>
    <t>Egyéb infrastruktúra fejlesztő beruházások hitele</t>
  </si>
  <si>
    <t xml:space="preserve">2014 </t>
  </si>
  <si>
    <t>5.3</t>
  </si>
  <si>
    <t>Egyéb közlekedésfejlesztési beruházások hitele</t>
  </si>
  <si>
    <t>5.4</t>
  </si>
  <si>
    <t>Városi sportpálya felújítás hitele</t>
  </si>
  <si>
    <t>5.5</t>
  </si>
  <si>
    <t>Műv.Ház palafedés csere hitele</t>
  </si>
  <si>
    <t>5.6</t>
  </si>
  <si>
    <t>Zeneiskola felújítás hitele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</si>
  <si>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</si>
  <si>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</si>
  <si>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</si>
  <si>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</si>
  <si>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</si>
  <si>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</si>
  <si>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</si>
  <si>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</si>
  <si>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</si>
  <si>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</si>
  <si>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</si>
  <si>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</si>
  <si>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</si>
  <si>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</si>
  <si>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</si>
  <si>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</si>
  <si>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</si>
  <si>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</si>
  <si>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</si>
  <si>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</si>
  <si>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</si>
  <si>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</si>
  <si>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</si>
  <si>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</si>
  <si>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</si>
  <si>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t xml:space="preserve">Bonyhád Város Önkormányzata 2015. évi </t>
  </si>
  <si>
    <t>engedélyezett álláshelyei</t>
  </si>
  <si>
    <t xml:space="preserve">Megnevezés </t>
  </si>
  <si>
    <t>Engedélyezett létszám</t>
  </si>
  <si>
    <t>Létszámváltozás</t>
  </si>
  <si>
    <t xml:space="preserve">Engedélyezett </t>
  </si>
  <si>
    <t xml:space="preserve">Létszámváltozás </t>
  </si>
  <si>
    <t>Önként vállalt</t>
  </si>
  <si>
    <t>Államigazg</t>
  </si>
  <si>
    <t xml:space="preserve">Önként vállalt </t>
  </si>
  <si>
    <t>Államig.</t>
  </si>
  <si>
    <t>Gazdasági Ellátó Szerv.</t>
  </si>
  <si>
    <t xml:space="preserve">Vörösm. Műv. Központ </t>
  </si>
  <si>
    <t>Bonyhádi Közös Önkorm.Hivatal</t>
  </si>
  <si>
    <t>Hivatal tech.</t>
  </si>
  <si>
    <t>Önkormányzat</t>
  </si>
  <si>
    <t xml:space="preserve">   polgármester,alpolgárm</t>
  </si>
  <si>
    <t xml:space="preserve">   iskolafogászat</t>
  </si>
  <si>
    <t xml:space="preserve"> Sportlét.</t>
  </si>
  <si>
    <t xml:space="preserve">   technikai, kisegítő</t>
  </si>
  <si>
    <t>pályázat</t>
  </si>
  <si>
    <t>közfogl.</t>
  </si>
  <si>
    <t xml:space="preserve">Engedélyezett létszám </t>
  </si>
  <si>
    <t>Önként  vállalt</t>
  </si>
  <si>
    <t>Államigazg.</t>
  </si>
  <si>
    <t>Techn.</t>
  </si>
  <si>
    <t xml:space="preserve">   polgármester,alpogárm</t>
  </si>
  <si>
    <t xml:space="preserve">  sportlétesítmények</t>
  </si>
  <si>
    <t xml:space="preserve">   közfoglalkoztatottak</t>
  </si>
  <si>
    <t xml:space="preserve">Völgységi </t>
  </si>
  <si>
    <t xml:space="preserve">Gondozási Központ </t>
  </si>
  <si>
    <t xml:space="preserve">Sportlétesítmények </t>
  </si>
  <si>
    <t>technikai</t>
  </si>
  <si>
    <t>Sportlét.</t>
  </si>
  <si>
    <t xml:space="preserve">   technikai , kisegítő</t>
  </si>
  <si>
    <t>Támogatás</t>
  </si>
  <si>
    <t>A HELYI ÖNKORMÁNYZATOK MŰKÖDÉSÉNEK ÁLTALÁNOS TÁMOGATÁSA</t>
  </si>
  <si>
    <t>Jogcím</t>
  </si>
  <si>
    <t>mennyiségi egység</t>
  </si>
  <si>
    <t>Mutató</t>
  </si>
  <si>
    <t>Ft</t>
  </si>
  <si>
    <t xml:space="preserve"> I. A HELYI ÖNKORMÁNYZATOK MŰKÖDÉSÉNEK ÁLTALÁNOS TÁMOGATÁSA</t>
  </si>
  <si>
    <t>I.1. A települési önkormányzatok működésének támogatása</t>
  </si>
  <si>
    <t>I.1.a) Önkormányzati hivatal működésének támogatása</t>
  </si>
  <si>
    <t>I.1.a) Önkormányzati hivatal működésének támogatása - elismert hivatali létszám alapján</t>
  </si>
  <si>
    <t>fő</t>
  </si>
  <si>
    <t xml:space="preserve">I.1.a) - V. Önkormányzati hivatal működésének támogatása - beszámítás után
</t>
  </si>
  <si>
    <t>I.1.b) Település-üzemeltetéshez kapcsolódó feladatellátás támogatása összesen</t>
  </si>
  <si>
    <t>I.1.b) - V. Támogatás összesen - beszámítás után</t>
  </si>
  <si>
    <t>I.1.ba) A zöldterület-gazdálkodással kapcsolatos feladatok ellátásának támogatása</t>
  </si>
  <si>
    <t>I.1.ba) - V. A zöldterület-gazdálkodással kapcsolatos feladatok ellátásának támogatása - beszámítás után</t>
  </si>
  <si>
    <t>I.1.bb) Közvilágítás fenntartásának támogatása</t>
  </si>
  <si>
    <t xml:space="preserve">I.1.bb) - V. Közvilágítás fenntartásának támogatása - beszámítás után
</t>
  </si>
  <si>
    <t>I.1.bc) Köztemető fenntartással kapcsolatos feladatok támogatása</t>
  </si>
  <si>
    <t>I.1.bc) - V. Köztemető fenntartással kapcsolatos feladatok támogatása - beszámítás után</t>
  </si>
  <si>
    <t>I.1.bd) Közutak fenntartásának támogatása</t>
  </si>
  <si>
    <t>I.1.bd) - V. Közutak fenntartásának támogatása - beszámítás után</t>
  </si>
  <si>
    <t>I.1.c) Egyéb önkormányzati feladatok támogatása</t>
  </si>
  <si>
    <t xml:space="preserve">I.1.c) - V. Egyéb önkormányzati feladatok támogatása - beszámítás után	
</t>
  </si>
  <si>
    <t>I.1.d) - Lakott külterülettel kapcsolatos feladatok támogatása</t>
  </si>
  <si>
    <t>I.1.d) - V. Lakott külterülettel kapcsolatos feladatok támogatása - beszámítás után</t>
  </si>
  <si>
    <t>I.1.e) Üdülőhelyi feladatok támogatása</t>
  </si>
  <si>
    <t>idegenforgalmiadó-forint</t>
  </si>
  <si>
    <t xml:space="preserve">I.1.e) - V. Üdülőhelyi feladatok támogatása - beszámítás után	</t>
  </si>
  <si>
    <t>V. Info Beszámítás</t>
  </si>
  <si>
    <t>V. I.1. kiegészítés I.1. jogcímekhez kapcsolódó kiegészítés</t>
  </si>
  <si>
    <t>I.1. - V. A települési önkormányzatok működésének támogatása beszámítás és kiegészítés után</t>
  </si>
  <si>
    <t xml:space="preserve">I.2. Nem közművel összegyűjtött háztartási szennyvíz ártalmatlanítása	
</t>
  </si>
  <si>
    <t>köbméter</t>
  </si>
  <si>
    <t xml:space="preserve">I.4. Határátkelőhelyek fenntartásának támogatása	</t>
  </si>
  <si>
    <t>A TELEPÜLÉSI ÖNKORMÁNYZATOK EGYES KÖZNEVELÉSI FELADATAINAK TÁMOGATÁSA</t>
  </si>
  <si>
    <t xml:space="preserve"> II. A TELEPÜLÉSI ÖNKORMÁNYZATOK EGYES KÖZNEVELÉSI FELADATAINAK TÁMOGATÁSA</t>
  </si>
  <si>
    <t>II.1. Óvodapedagógusok, és az óvodapedagógusok nevelő munkáját közvetlenül segítők bértámogatása</t>
  </si>
  <si>
    <t xml:space="preserve"> 2015. évben 8 hónapra</t>
  </si>
  <si>
    <t>II.1. (1) 1 óvodapedagógusok elismert létszáma</t>
  </si>
  <si>
    <t xml:space="preserve">L1 (1) gyermekek nevelése a napi 8 órát nem éri el
</t>
  </si>
  <si>
    <t>L1 (2) gyermekek nevelése a napi 8 órát eléri vagy meghaladja</t>
  </si>
  <si>
    <t>Vk 1 vezetői órakedvezményből adódó létszámtöbblet a 2. melléklet Kiegészítő szabályok 3. b) pontja szerint</t>
  </si>
  <si>
    <t>V 1 a Köznev. tv.-ben elismerhető vezetői létszám (vezetők és vezető-helyettesek együttesen)</t>
  </si>
  <si>
    <t>Vi 1 a Köznev. tv.-ben elismerhető vezetőlétszám kötelező nevelési óraszámának összege</t>
  </si>
  <si>
    <t>óraszám</t>
  </si>
  <si>
    <t xml:space="preserve">Op1 óvodapszichológusok száma		
</t>
  </si>
  <si>
    <t>II.1. (2) 1 óvodapedagógusok nevelő munkáját közvetlenül segítők száma a Köznev. tv. 2. melléklete szerint</t>
  </si>
  <si>
    <t>II.1.a (2) 1 óvodatitkár (intézményenként, ahol a gyermekek létszáma eléri a 100 főt; továbbá 450 gyermekenként - 1 fő)</t>
  </si>
  <si>
    <t>II.1.b (2) 1 dajka vagy helyette gondozónő és takarító együtt (csoportonként - 1 fő)</t>
  </si>
  <si>
    <t>II.1.c (2) 1 pedagógiai asszisztens (3 óvodai csoportonként - 1 fő)</t>
  </si>
  <si>
    <t>II.1.d (2) 1 szakorvos kizárólag sajátos nevelési igényű gyermekeket nevelő óvodában (250 gyermekenként - 0,5 fő)</t>
  </si>
  <si>
    <t>II.1.e (2) 1 úszómester (tanuszodával rendelkező óvodában - 1 fő)</t>
  </si>
  <si>
    <t>II.1.f (2) 1 bölcsődei gondozó vagy szakgondozó (egységes óvoda-bölcsődében egész napos, napi tíz órás nyitva tartás esetén - 1 fő)</t>
  </si>
  <si>
    <t xml:space="preserve"> 2015. évben 4 hónapra</t>
  </si>
  <si>
    <t>II.1. (1) 2 óvodapedagógusok elismert létszáma</t>
  </si>
  <si>
    <t>L2 (1) gyermekek nevelése a napi 8 órát nem éri el</t>
  </si>
  <si>
    <t>L2 (2) gyermekek nevelése a napi 8 órát eléri vagy meghaladja</t>
  </si>
  <si>
    <t>Vk 2 vezetői órakedvezményből adódó létszámtöbblet a 2. melléklet Kiegészítő szabályok 3. b) pontja szerint</t>
  </si>
  <si>
    <t>V 2 a Köznev. tv.-ben elismerhető vezetői létszám (vezetők és vezető-helyettesek együttesen)</t>
  </si>
  <si>
    <t>Vi 2 a Köznev. tv.-ben elismerhető vezetőlétszám kötelező nevelési óraszámának összege</t>
  </si>
  <si>
    <t xml:space="preserve">Op2 óvodapszichológusok száma		
</t>
  </si>
  <si>
    <t xml:space="preserve">II.1. (3) 2 óvodapedagógusok elismert létszáma (pótlólagos összeg)		
</t>
  </si>
  <si>
    <t>II.1. (2) 2 óvodapedagógusok nevelő munkáját közvetlenül segítők száma a Köznev. tv. 2. melléklete szerint</t>
  </si>
  <si>
    <t>II.1.a (2) 2 óvodatitkár (intézményenként, ahol a gyermekek létszáma eléri a 100 főt; továbbá 450 gyermekenként - 1 fő)</t>
  </si>
  <si>
    <t>II.1.b (2) 2 dajka vagy helyette gondozónő és takarító együtt (csoportonként - 1 fő)</t>
  </si>
  <si>
    <t>II.1.c (2) 2 pedagógiai asszisztens (3 óvodai csoportonként - 1 fő)</t>
  </si>
  <si>
    <t>II.1.d (2) 2 szakorvos kizárólag sajátos nevelési igényű gyermekeket nevelő óvodában (250 gyermekenként - 0,5 fő)</t>
  </si>
  <si>
    <t>II.1.e (2) 2 úszómester (tanuszodával rendelkező óvodában - 1 fő)</t>
  </si>
  <si>
    <t>II.1.f (2) 2 bölcsődei gondozó vagy szakgondozó (egységes óvoda-bölcsődében egész napos, napi tíz órás nyitva tartás esetén - 1 fő)</t>
  </si>
  <si>
    <t>II.2. Óvodaműködtetési támogatás</t>
  </si>
  <si>
    <t xml:space="preserve">II.2. (1) 1 gyermekek nevelése a napi 8 órát nem éri el		
</t>
  </si>
  <si>
    <t>II.2. (2) 1 nem sajátos nevelési igényű óvodás gyermekek száma</t>
  </si>
  <si>
    <t>II.2. (3) 1 a Köznev. tv. 47. §-a szerinti azon sajátos nevelési igényű gyermekek száma, akiknek nevelése nem a többi gyermekkel együtt történik</t>
  </si>
  <si>
    <t>II.2. (4) 1 a Köznev. tv. 47. § (7) bekezdése alapján két főként figyelembe vehető sajátos nevelési igényű gyermekek száma</t>
  </si>
  <si>
    <t>II.2. (5) 1 a Köznev. tv. 47. § (7) bekezdése alapján három főként figyelembe vehető sajátos nevelési igényű gyermekek száma</t>
  </si>
  <si>
    <t>II.2. (6) 1 bölcsődés-korú, második életévüket 2014. december 31-éig betöltő gyermekek száma, akiknek a gondozását egységes óvoda-bölcsőde intézmény keretei között biztosítják, és a gyermek 2014. szeptember 1-je és december 31-e között igénybe veszi az ellátást</t>
  </si>
  <si>
    <t>II.2. (7) 1 2014/2015. nevelési évben bölcsődés-korúnak minősülő és az egységes óvoda-bölcsődei ellátást igénybevevő, 2014. december 31-éig harmadik életévüket betöltő gyermekek száma</t>
  </si>
  <si>
    <t>II.2. (8) 1 gyermekek nevelése a napi 8 órát eléri vagy meghaladja</t>
  </si>
  <si>
    <t xml:space="preserve">II.2. (9) 1 nem sajátos nevelési igényű óvodás gyermekek száma
</t>
  </si>
  <si>
    <t>II.2. (10) 1 a Köznev. tv. 47. §-a szerinti azon sajátos nevelési igényű gyermekek száma, akiknek nevelése nem a többi gyermekkel együtt történik</t>
  </si>
  <si>
    <t>II.2. (11) 1 a Köznev. tv. 47. § (7) bekezdése alapján két főként figyelembe vehető sajátos nevelési igényű gyermekek száma</t>
  </si>
  <si>
    <t>II.2. (12) 1 a Köznev. tv. 47. § (7) bekezdése alapján három főként figyelembe vehető sajátos nevelési igényű gyermekek száma</t>
  </si>
  <si>
    <t>II.2. (13) 1 bölcsődés-korú, második életévüket 2014. december 31-éig betöltő gyermekek száma, akiknek a gondozását egységes óvoda-bölcsőde intézmény keretei között biztosítják, és a gyermek 2014. szeptember 1-je és december 31-e között igénybe veszi az ellátást</t>
  </si>
  <si>
    <t>II.2. (14) 1 2014/2015. nevelési évben bölcsődés-korúnak minősülő és az egységes óvoda-bölcsődei ellátást igénybevevő, 2014. december 31-éig harmadik életévüket betöltő gyermekek száma</t>
  </si>
  <si>
    <t xml:space="preserve">II.2. (1) 2 gyermekek nevelése a napi 8 órát nem éri el		</t>
  </si>
  <si>
    <t>II.2. (2) 2 nem sajátos nevelési igényű óvodás gyermekek száma</t>
  </si>
  <si>
    <t>II.2. (3) 2 a Köznev. tv. 47. §-a szerinti azon sajátos nevelési igényű gyermekek száma, akiknek nevelése nem a többi gyermekkel együtt történik</t>
  </si>
  <si>
    <t>II.2. (4) 2 a Köznev. tv. 47. § (7) bekezdése alapján két főként figyelembe vehető sajátos nevelési igényű gyermekek száma</t>
  </si>
  <si>
    <t>II.2. (5) 2 a Köznev. tv. 47. § (7) bekezdése alapján három főként figyelembe vehető sajátos nevelési igényű gyermekek száma</t>
  </si>
  <si>
    <t>II.2. (6) 2 bölcsődés-korú, második életévüket 2015. december 31-éig betöltő gyermekek száma, akiknek a gondozását egységes óvoda-bölcsőde intézmény keretei között biztosítják, és a gyermek 2015. szeptember 1-je és december 31-e között igénybe veszi az ellátást</t>
  </si>
  <si>
    <t>II.2. (7) 2 2015/2016. nevelési évben bölcsődés-korúnak minősülő és az egységes óvoda-bölcsődei ellátást igénybevevő, 2015. december 31-éig harmadik életévüket betöltő gyermekek száma</t>
  </si>
  <si>
    <t>II.2. (8) 2 gyermekek nevelése a napi 8 órát eléri vagy meghaladja</t>
  </si>
  <si>
    <t>II.2. (9) 2 nem sajátos nevelési igényű óvodás gyermekek száma</t>
  </si>
  <si>
    <t>II.2. (10) 2 a Köznev. tv. 47. §-a szerinti azon sajátos nevelési igényű gyermekek száma, akiknek nevelése nem a többi gyermekkel együtt történik</t>
  </si>
  <si>
    <t xml:space="preserve">II.2. (11) 2 a Köznev. tv. 47. § (7) bekezdése alapján két főként figyelembe vehető sajátos nevelési igényű gyermekek száma
</t>
  </si>
  <si>
    <t xml:space="preserve">II.2. (12) 2 a Köznev. tv. 47. § (7) bekezdése alapján három főként figyelembe vehető sajátos nevelési igényű gyermekek száma
</t>
  </si>
  <si>
    <t>II.2. (13) 2 bölcsődés-korú, második életévüket 2015. december 31-éig betöltő gyermekek száma, akiknek a gondozását egységes óvoda-bölcsőde intézmény keretei között biztosítják, és a gyermek 2015. szeptember 1-je és december 31-e között igénybe veszi az ellátást</t>
  </si>
  <si>
    <t>II.2. (14) 2 2015/2016. nevelési évben bölcsődés-korúnak minősülő és az egységes óvoda-bölcsődei ellátást igénybevevő, 2015. december 31-éig harmadik életévüket betöltő gyermekek száma</t>
  </si>
  <si>
    <t>II.3. Társulás által fenntartott óvodákba bejáró gyermekek utaztatásának támogatása</t>
  </si>
  <si>
    <t>II.3. (1) 2015. évben 8 hónapra</t>
  </si>
  <si>
    <t>II.3. (2) 2015. évben 4 hónapra</t>
  </si>
  <si>
    <t>II.5. Kiegészítő támogatás az óvodapedagógusok minősítéséből adódó többletkiadásokhoz</t>
  </si>
  <si>
    <t xml:space="preserve"> Alapfokozatú végzettségű óvodapedagógusok</t>
  </si>
  <si>
    <t>II.5. (1) Pedagógus II. kategóriába sorolt óvodapedagógusok kiegészítő támogatása</t>
  </si>
  <si>
    <t>II.5. (2) Mesterpedagógus kategóriába sorolt óvodapedagógusok kiegészítő támogatása</t>
  </si>
  <si>
    <t xml:space="preserve"> Mesterfokozatú végzettségű óvodapedagógusok</t>
  </si>
  <si>
    <t>II.5. (3) Pedagógus II. kategóriába sorolt óvodapedagógusok kiegészítő támogatása</t>
  </si>
  <si>
    <t>II.5. (4) mesterpedagógus kategóriába sorolt óvodapedagógusok kiegészítő támogatása</t>
  </si>
  <si>
    <t>A TELEPÜLÉSI ÖNKORMÁNYZATOK SZOCIÁLIS, GYERMEKJÓLÉTI  ÉS GYERMEKÉTKEZTETÉSI FELADATAINAK TÁMOGATÁSA</t>
  </si>
  <si>
    <t xml:space="preserve"> III. A TELEPÜLÉSI ÖNKORMÁNYZATOK SZOCIÁLIS, GYERMEKJÓLÉTI  ÉS GYERMEKÉTKEZTETÉSI FELADATAINAK TÁMOGATÁSA</t>
  </si>
  <si>
    <t>III.2. A települési önkormányzatok szociális feladatainak egyéb támogatása</t>
  </si>
  <si>
    <t>III.3. Egyes szociális és gyermekjóléti feladatok támogatása</t>
  </si>
  <si>
    <t>III.3.a (1) Szociális és gyermekjóléti alapszolgáltatások általános feladatai - családsegítés</t>
  </si>
  <si>
    <t>III.3.aa (1) 70 000 fő lakosságszámig működési engedéllyel családsegítés</t>
  </si>
  <si>
    <t>III.3.ab (1) 70 001-110 000 fő lakosságszám esetén működési engedéllyel - családsegítés</t>
  </si>
  <si>
    <t>III.3.ac (1) 110 000 fő lakosságszám felett működési engedéllyel - családsegítés</t>
  </si>
  <si>
    <t>III.3.ad (1) társulási kiegészítés	 - családsegítés</t>
  </si>
  <si>
    <t>III.3.a (2) Szociális és gyermekjóléti alapszolgáltatások általános feladatai - gyermekjóléti szolgálat</t>
  </si>
  <si>
    <t>III.3.aa (2) 70 000 fő lakosságszámig működési engedéllyel - gyermekjóléti szolgálat</t>
  </si>
  <si>
    <t>III.3.ab (2) 70 001-110 000 fő lakosságszám esetén működési engedéllyel - gyermekjóléti szolgálat</t>
  </si>
  <si>
    <t>III.3.ac (2) 110 000 fő lakosságszám felett működési engedéllyel - gyermekjóléti szolgálat</t>
  </si>
  <si>
    <t>III.3.ad (2) társulási kiegészítés	 - gyermekjóléti szolgálat</t>
  </si>
  <si>
    <t>III.3.b gyermekjóléti központ</t>
  </si>
  <si>
    <t>működési hó</t>
  </si>
  <si>
    <t>III.3.c (1) szociális étkeztetés</t>
  </si>
  <si>
    <t>III.3.c (2) szociális étkeztetés - társulás által történő feladatellátás</t>
  </si>
  <si>
    <t>III.3.d (1) házi segítségnyújtás</t>
  </si>
  <si>
    <t>III.3.d (2) házi segítségnyújtás - társulás által történő feladatellátás</t>
  </si>
  <si>
    <t>III.3.e falugondnoki vagy tanyagondnoki szolgáltatás összesen</t>
  </si>
  <si>
    <t>III.3.e (1) falugondnoki szolgáltatás</t>
  </si>
  <si>
    <t>működési-hó</t>
  </si>
  <si>
    <t>III.3.e (2) tanyagondnoki szolgáltatás</t>
  </si>
  <si>
    <t>III.3.f Időskorúak nappali intézményi ellátása</t>
  </si>
  <si>
    <t>III.3.f (1) időskorúak nappali intézményi ellátása</t>
  </si>
  <si>
    <t>III.3.f (2) időskorúak nappali intézményi ellátása - társulás által történő feladatellátás</t>
  </si>
  <si>
    <t>III.3.f (3) foglalkoztatási támogatásban részesülő időskorúak nappali intézményében ellátottak száma</t>
  </si>
  <si>
    <t>III.3.f (4) foglalkoztatási támogatásban részesülő időskorúak nappali intézményben ellátottak száma - társulás által történő feladatellátás</t>
  </si>
  <si>
    <t xml:space="preserve">III.3.g Fogyatékos és demens személyek nappali intézményi ellátása </t>
  </si>
  <si>
    <t>III.3.g (1) fogyatékos személyek nappali intézményi ellátása</t>
  </si>
  <si>
    <t>III.3.g (2) fogyatékos személyek nappali intézményi ellátása - társulás által történő feladatellátás</t>
  </si>
  <si>
    <t>III.3.g (3) foglalkoztatási támogatásban részesülő fogyatékos nappali intézményben ellátottak száma</t>
  </si>
  <si>
    <t>III.3.g (4) foglalkoztatási támogatásban részesülő fogyatékos nappali intézményben ellátottak száma - társulás által történő feladatellátás</t>
  </si>
  <si>
    <t>III.3.g (5) demens személyek nappali intézményi ellátása</t>
  </si>
  <si>
    <t>III.3.g (6) demens személyek nappali intézményi ellátása - társulás által történő feladatellátás</t>
  </si>
  <si>
    <t>III.3.g (7) foglalkoztatási támogatásban részesülő, nappali intézményben ellátott demens személyek száma</t>
  </si>
  <si>
    <t>III.3.g (8) foglalkoztatási támogatásban részesülő, nappali intézményben ellátott demens személyek száma - társulás által történő feladatellátás</t>
  </si>
  <si>
    <t>III.3.h Pszichiátriai és szenvedélybetegek, hajléktalanok nappali intézményi ellátása</t>
  </si>
  <si>
    <t>III.3.h (1) pszichiátriai betegek nappali intézményi ellátása</t>
  </si>
  <si>
    <t>III.3.h (2) pszichiátriai betegek nappali intézményi ellátása - társulás által történő feladatellátás</t>
  </si>
  <si>
    <t>III.3.h (3) foglalkoztatási támogatásban részesülő, nappali intézményben ellátott pszichiátriai betegek száma</t>
  </si>
  <si>
    <t>III.3.h (4) foglalkoztatási támogatásban részesülő, nappali intézményben ellátott pszichiátriai betegek száma - társulás által történő feladatellátás</t>
  </si>
  <si>
    <t>III.3.h (5) szenvedélybetegek nappali intézményi ellátása</t>
  </si>
  <si>
    <t>III.3.h (6) szenvedélybetegek nappali intézményi ellátása - társulás által történő feladatellátás</t>
  </si>
  <si>
    <t>III.3.h (7) foglalkoztatási támogatásban részesülő, nappali intézményben ellátott szenvedélybetegek száma</t>
  </si>
  <si>
    <t>III.3.h (8) foglalkoztatási támogatásban részesülő, nappali intézményben ellátott szenvedélybetegek száma - társulás által történő feladatellátás</t>
  </si>
  <si>
    <t>III.3.i Hajléktalanok nappali intézményi ellátása</t>
  </si>
  <si>
    <t>III.3.i (1) hajléktalanok nappali intézményi ellátása</t>
  </si>
  <si>
    <t>III.3.i (2) hajléktalanok nappali intézményi ellátása - társulás által történő feladatellátás</t>
  </si>
  <si>
    <t>III.3.i (3) foglalkoztatási támogatásban részesülő hajléktalanok nappali intézményben ellátottak száma</t>
  </si>
  <si>
    <t>III.3.i (4) foglalkoztatási támogatásban részesülő hajléktalanok nappali intézményben ellátottak száma - társulás által történő feladatellátás</t>
  </si>
  <si>
    <t>III.3.j Gyermekek napközbeni ellátása</t>
  </si>
  <si>
    <t>III.3.ja Bölcsődei ellátás</t>
  </si>
  <si>
    <t>III.3.ja (1) bölcsődei ellátás - nem fogyatékos, nem hátrányos helyzetű gyermek</t>
  </si>
  <si>
    <t>III.3.ja (2) bölcsődei ellátás - nem fogyatékos, hátrányos helyzetű gyermek</t>
  </si>
  <si>
    <t>III.3.ja (3) bölcsődei ellátás - nem fogyatékos, halmozottan hátrányos helyzetű gyermek</t>
  </si>
  <si>
    <t>III.3.ja (4) bölcsődei ellátás - fogyatékos gyermek</t>
  </si>
  <si>
    <t>III.3.jb Családi napközi ellátás és -gyermekfelügyelet</t>
  </si>
  <si>
    <t>III.3.jb (1) családi napközi ellátás, családi gyermekfelügyelet - ha a napi nyitvatartási idő összességében a heti 20 órát eléri</t>
  </si>
  <si>
    <t>III.3.jb (2) családi napközi ellátás, családi gyermekfelügyelet - ha a napi nyitvatartási idő összességében a heti 20 órát nem éri el</t>
  </si>
  <si>
    <t>III.3.jb (3) családi napközi ellátás, családi gyermekfelügyelet - ha a napi nyitvatartási idő összességében a heti 20 órát eléri - társulás által történő feladatellátás</t>
  </si>
  <si>
    <t>III.3.jb (4) családi napközi ellátás, családi gyermekfelügyelet - ha a napi nyitvatartási idő összességében a heti 20 órát nem éri el - társulás által történő feladatellátás</t>
  </si>
  <si>
    <t>III.3.k Hajléktalanok átmeneti intézményei</t>
  </si>
  <si>
    <t xml:space="preserve">III.3.k (1) hajléktalanok átmeneti szállása, éjjeli menedékhely összesen		
</t>
  </si>
  <si>
    <t>férőhely</t>
  </si>
  <si>
    <t xml:space="preserve">III.3.k (2) hajléktalanok átmeneti szállása
</t>
  </si>
  <si>
    <t xml:space="preserve">III.3.k (3) hajléktalanok átmeneti szállása időszakos férőhely
</t>
  </si>
  <si>
    <t xml:space="preserve">III.3.k (4) hajléktalanok éjjeli menedékhelye
</t>
  </si>
  <si>
    <t>III.3.k (5) hajléktalanok éjjeli menedékhelye időszakos férőhely</t>
  </si>
  <si>
    <t>III.3.k (6) hajléktalanok átmeneti szállása, éjjeli menedékhely összesen - társulás által történő feladatellátás</t>
  </si>
  <si>
    <t>III.3.k (7) hajléktalanok átmeneti szállása - társulás által történő feladatellátás</t>
  </si>
  <si>
    <t>III.3.k (8) hajléktalanok átmeneti szállása időszakos férőhely - társulás által történő feladatellátás</t>
  </si>
  <si>
    <t>III.3.k (9) hajléktalanok éjjeli menedékhelye - társulás által történő feladatellátás</t>
  </si>
  <si>
    <t>III.3.k (10) hajléktalanok éjjeli menedékhelye időszakos férőhely - társulás által történő feladatellátás</t>
  </si>
  <si>
    <t>III.4. A települési önkormányzatok által biztosított egyes szociális szakosított ellátások, valamint a gyermekek átmeneti gondozásával kapcsolatos feladatok támogatása</t>
  </si>
  <si>
    <t xml:space="preserve"> A finanszírozás szempontjából elismert szakmai dolgozók bértámogatása</t>
  </si>
  <si>
    <t>III.4.a A finanszírozás szempontjából elismert szakmai dolgozók bértámogatása</t>
  </si>
  <si>
    <t xml:space="preserve"> Az időskorúak átmeneti és tartós, valamint a hajléktalanok tartós bentlakást nyújtó szociális intézményeiben, valamint a gyermekek és családok átmeneti gondozását biztosító intézményekben ellátottak száma</t>
  </si>
  <si>
    <t>L (1) időskorúak ápoló-gondozó otthoni ellátása nem demens személyek</t>
  </si>
  <si>
    <t xml:space="preserve">L (2) időskorúak ápoló-gondozó otthoni ellátása demens személyek		
</t>
  </si>
  <si>
    <t>L (3) időskorúak gondozóháza nem demens személyek</t>
  </si>
  <si>
    <t xml:space="preserve">L (4) időskorúak gondozóháza demens személyek
</t>
  </si>
  <si>
    <t>L (5) hajléktalanok ápoló-gondozó otthona</t>
  </si>
  <si>
    <t>L (6) hajléktalanok rehabilitációs intézménye</t>
  </si>
  <si>
    <t>L (7) gyermekek átmeneti otthona</t>
  </si>
  <si>
    <t>L (8) családok átmeneti otthona</t>
  </si>
  <si>
    <t>L (9) helyettes szülő</t>
  </si>
  <si>
    <t>III.4.b Intézmény-üzemeltetési támogatás</t>
  </si>
  <si>
    <t>III.5. Gyermekétkeztetés támogatása</t>
  </si>
  <si>
    <t>III.5.a) A finanszírozás szempontjából elismert dolgozók bértámogatása</t>
  </si>
  <si>
    <t>III.5.b) Gyermekétkeztetés üzemeltetési támogatása</t>
  </si>
  <si>
    <t>Önkormányzat támogatása az igénylés alapján összesen:</t>
  </si>
  <si>
    <t>Települési önkormányzatok nyilvános könyvtári és közművelődési feladatainak támogatása</t>
  </si>
  <si>
    <t>Önkormányzat támogatása mindösszesen:</t>
  </si>
  <si>
    <t xml:space="preserve">Hitel, kölcsön </t>
  </si>
  <si>
    <t>Kölcsön-
nyújtás
éve</t>
  </si>
  <si>
    <t xml:space="preserve">Lejárat
éve </t>
  </si>
  <si>
    <t>Hitel, kölcsön állomány január 1-jén</t>
  </si>
  <si>
    <t xml:space="preserve">Rövid lejáratú </t>
  </si>
  <si>
    <t>Mezőgazdasági Kft.</t>
  </si>
  <si>
    <t>VIP Kft.</t>
  </si>
  <si>
    <t>Hosszú lejáratú</t>
  </si>
  <si>
    <t>Dolgozók lakásépítési kölcsöne</t>
  </si>
  <si>
    <t>Összesen (1+6)</t>
  </si>
  <si>
    <t>16A.sz.melléklet</t>
  </si>
</sst>
</file>

<file path=xl/styles.xml><?xml version="1.0" encoding="utf-8"?>
<styleSheet xmlns="http://schemas.openxmlformats.org/spreadsheetml/2006/main">
  <numFmts count="8">
    <numFmt numFmtId="43" formatCode="_-* #,##0.00\ _F_t_-;\-* #,##0.00\ _F_t_-;_-* &quot;-&quot;??\ _F_t_-;_-@_-"/>
    <numFmt numFmtId="164" formatCode="_(* #,##0.00_);_(* \(#,##0.00\);_(* &quot;-&quot;??_);_(@_)"/>
    <numFmt numFmtId="165" formatCode="#,###"/>
    <numFmt numFmtId="166" formatCode="_-* #,##0\ _F_t_-;\-* #,##0\ _F_t_-;_-* &quot;-&quot;??\ _F_t_-;_-@_-"/>
    <numFmt numFmtId="167" formatCode="#,##0.0"/>
    <numFmt numFmtId="168" formatCode="_(&quot;$&quot;* #,##0.00_);_(&quot;$&quot;* \(#,##0.00\);_(&quot;$&quot;* &quot;-&quot;??_);_(@_)"/>
    <numFmt numFmtId="169" formatCode="#,##0.0000"/>
    <numFmt numFmtId="170" formatCode="#"/>
  </numFmts>
  <fonts count="60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b/>
      <u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name val="Times New Roman"/>
      <family val="1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rgb="FF000000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name val="Times New Roman CE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bgColor indexed="22"/>
      </patternFill>
    </fill>
    <fill>
      <patternFill patternType="solid">
        <fgColor indexed="55"/>
        <bgColor indexed="64"/>
      </patternFill>
    </fill>
    <fill>
      <patternFill patternType="lightHorizontal"/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164" fontId="40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1" fillId="0" borderId="0"/>
    <xf numFmtId="0" fontId="29" fillId="0" borderId="0"/>
    <xf numFmtId="0" fontId="42" fillId="0" borderId="0"/>
    <xf numFmtId="0" fontId="30" fillId="0" borderId="0"/>
    <xf numFmtId="0" fontId="30" fillId="0" borderId="0"/>
    <xf numFmtId="0" fontId="1" fillId="0" borderId="0"/>
    <xf numFmtId="0" fontId="13" fillId="0" borderId="0"/>
    <xf numFmtId="0" fontId="13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</cellStyleXfs>
  <cellXfs count="1019">
    <xf numFmtId="0" fontId="0" fillId="0" borderId="0" xfId="0"/>
    <xf numFmtId="165" fontId="2" fillId="0" borderId="0" xfId="5" applyNumberFormat="1" applyFont="1" applyFill="1" applyAlignment="1" applyProtection="1">
      <alignment horizontal="left" vertical="center" wrapText="1"/>
    </xf>
    <xf numFmtId="165" fontId="3" fillId="0" borderId="0" xfId="5" applyNumberFormat="1" applyFont="1" applyFill="1" applyAlignment="1" applyProtection="1">
      <alignment vertical="center" wrapText="1"/>
    </xf>
    <xf numFmtId="0" fontId="4" fillId="0" borderId="0" xfId="5" applyFont="1" applyAlignment="1" applyProtection="1">
      <alignment horizontal="right" vertical="top"/>
    </xf>
    <xf numFmtId="165" fontId="2" fillId="0" borderId="0" xfId="5" applyNumberFormat="1" applyFont="1" applyFill="1" applyAlignment="1" applyProtection="1">
      <alignment vertical="center" wrapText="1"/>
    </xf>
    <xf numFmtId="0" fontId="5" fillId="0" borderId="0" xfId="5" applyFont="1" applyFill="1" applyAlignment="1" applyProtection="1">
      <alignment vertical="center"/>
    </xf>
    <xf numFmtId="0" fontId="7" fillId="0" borderId="0" xfId="5" applyFont="1" applyFill="1" applyAlignment="1" applyProtection="1">
      <alignment horizontal="right"/>
    </xf>
    <xf numFmtId="0" fontId="8" fillId="0" borderId="0" xfId="5" applyFont="1" applyFill="1" applyAlignment="1" applyProtection="1">
      <alignment vertical="center"/>
    </xf>
    <xf numFmtId="0" fontId="1" fillId="0" borderId="0" xfId="5" applyFill="1" applyAlignment="1" applyProtection="1">
      <alignment vertical="center" wrapText="1"/>
    </xf>
    <xf numFmtId="0" fontId="9" fillId="0" borderId="1" xfId="5" applyFont="1" applyFill="1" applyBorder="1" applyAlignment="1" applyProtection="1">
      <alignment horizontal="center" vertical="center" wrapText="1"/>
    </xf>
    <xf numFmtId="0" fontId="6" fillId="0" borderId="0" xfId="5" applyFont="1" applyFill="1" applyAlignment="1" applyProtection="1">
      <alignment horizontal="center" vertical="center" wrapText="1"/>
    </xf>
    <xf numFmtId="0" fontId="5" fillId="0" borderId="3" xfId="5" applyFont="1" applyFill="1" applyBorder="1" applyAlignment="1" applyProtection="1">
      <alignment horizontal="center" vertical="center" wrapText="1"/>
    </xf>
    <xf numFmtId="0" fontId="5" fillId="0" borderId="4" xfId="5" applyFont="1" applyFill="1" applyBorder="1" applyAlignment="1" applyProtection="1">
      <alignment horizontal="center" vertical="center" wrapText="1"/>
    </xf>
    <xf numFmtId="165" fontId="10" fillId="0" borderId="5" xfId="5" applyNumberFormat="1" applyFont="1" applyFill="1" applyBorder="1" applyAlignment="1" applyProtection="1">
      <alignment horizontal="right" vertical="center" wrapText="1" indent="1"/>
    </xf>
    <xf numFmtId="0" fontId="11" fillId="0" borderId="0" xfId="5" applyFont="1" applyFill="1" applyAlignment="1" applyProtection="1">
      <alignment vertical="center" wrapText="1"/>
    </xf>
    <xf numFmtId="49" fontId="12" fillId="0" borderId="6" xfId="5" applyNumberFormat="1" applyFont="1" applyFill="1" applyBorder="1" applyAlignment="1" applyProtection="1">
      <alignment horizontal="center" vertical="center" wrapText="1"/>
    </xf>
    <xf numFmtId="0" fontId="14" fillId="0" borderId="7" xfId="11" applyFont="1" applyFill="1" applyBorder="1" applyAlignment="1" applyProtection="1">
      <alignment horizontal="left" vertical="center" wrapText="1" indent="1"/>
    </xf>
    <xf numFmtId="165" fontId="14" fillId="0" borderId="8" xfId="5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5" applyFont="1" applyFill="1" applyAlignment="1" applyProtection="1">
      <alignment vertical="center" wrapText="1"/>
    </xf>
    <xf numFmtId="0" fontId="14" fillId="0" borderId="9" xfId="11" applyFont="1" applyFill="1" applyBorder="1" applyAlignment="1" applyProtection="1">
      <alignment horizontal="left" vertical="center" wrapText="1" indent="1"/>
    </xf>
    <xf numFmtId="0" fontId="10" fillId="0" borderId="1" xfId="5" applyFont="1" applyFill="1" applyBorder="1" applyAlignment="1" applyProtection="1">
      <alignment horizontal="center" vertical="center" wrapText="1"/>
    </xf>
    <xf numFmtId="0" fontId="10" fillId="0" borderId="2" xfId="11" applyFont="1" applyFill="1" applyBorder="1" applyAlignment="1" applyProtection="1">
      <alignment horizontal="left" vertical="center" wrapText="1" indent="1"/>
    </xf>
    <xf numFmtId="165" fontId="10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0" xfId="5" applyNumberFormat="1" applyFont="1" applyFill="1" applyBorder="1" applyAlignment="1" applyProtection="1">
      <alignment horizontal="center" vertical="center" wrapText="1"/>
    </xf>
    <xf numFmtId="165" fontId="12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2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5" xfId="5" applyNumberFormat="1" applyFont="1" applyFill="1" applyBorder="1" applyAlignment="1" applyProtection="1">
      <alignment horizontal="right" vertical="center" wrapText="1" indent="1"/>
    </xf>
    <xf numFmtId="0" fontId="16" fillId="0" borderId="1" xfId="5" applyFont="1" applyBorder="1" applyAlignment="1" applyProtection="1">
      <alignment horizontal="center" vertical="center" wrapText="1"/>
    </xf>
    <xf numFmtId="165" fontId="9" fillId="0" borderId="15" xfId="5" applyNumberFormat="1" applyFont="1" applyFill="1" applyBorder="1" applyAlignment="1" applyProtection="1">
      <alignment horizontal="right" vertical="center" wrapText="1" indent="1"/>
    </xf>
    <xf numFmtId="0" fontId="14" fillId="0" borderId="0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horizontal="left" vertical="center" wrapText="1" indent="1"/>
    </xf>
    <xf numFmtId="165" fontId="9" fillId="0" borderId="0" xfId="5" applyNumberFormat="1" applyFont="1" applyFill="1" applyBorder="1" applyAlignment="1" applyProtection="1">
      <alignment horizontal="right" vertical="center" wrapText="1" indent="1"/>
    </xf>
    <xf numFmtId="0" fontId="14" fillId="0" borderId="0" xfId="5" applyFont="1" applyFill="1" applyAlignment="1" applyProtection="1">
      <alignment horizontal="left" vertical="center" wrapText="1"/>
    </xf>
    <xf numFmtId="0" fontId="14" fillId="0" borderId="0" xfId="5" applyFont="1" applyFill="1" applyAlignment="1" applyProtection="1">
      <alignment vertical="center" wrapText="1"/>
    </xf>
    <xf numFmtId="0" fontId="14" fillId="0" borderId="0" xfId="5" applyFont="1" applyFill="1" applyAlignment="1" applyProtection="1">
      <alignment horizontal="right" vertical="center" wrapText="1" indent="1"/>
    </xf>
    <xf numFmtId="0" fontId="9" fillId="0" borderId="17" xfId="5" applyFont="1" applyFill="1" applyBorder="1" applyAlignment="1" applyProtection="1">
      <alignment horizontal="center" vertical="center" wrapText="1"/>
    </xf>
    <xf numFmtId="0" fontId="18" fillId="0" borderId="0" xfId="5" applyFont="1" applyFill="1" applyAlignment="1" applyProtection="1">
      <alignment vertical="center" wrapText="1"/>
    </xf>
    <xf numFmtId="165" fontId="12" fillId="0" borderId="8" xfId="5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5" applyFont="1" applyFill="1" applyBorder="1" applyAlignment="1" applyProtection="1">
      <alignment horizontal="left" vertical="center" wrapText="1" indent="1"/>
    </xf>
    <xf numFmtId="165" fontId="9" fillId="0" borderId="5" xfId="5" applyNumberFormat="1" applyFont="1" applyFill="1" applyBorder="1" applyAlignment="1" applyProtection="1">
      <alignment horizontal="right" vertical="center" wrapText="1" indent="1"/>
    </xf>
    <xf numFmtId="0" fontId="1" fillId="0" borderId="0" xfId="5" applyFill="1" applyAlignment="1" applyProtection="1">
      <alignment horizontal="left" vertical="center" wrapText="1"/>
    </xf>
    <xf numFmtId="0" fontId="1" fillId="0" borderId="0" xfId="5" applyFill="1" applyAlignment="1" applyProtection="1">
      <alignment horizontal="right" vertical="center" wrapText="1" indent="1"/>
    </xf>
    <xf numFmtId="0" fontId="8" fillId="0" borderId="1" xfId="5" applyFont="1" applyFill="1" applyBorder="1" applyAlignment="1" applyProtection="1">
      <alignment horizontal="left" vertical="center"/>
    </xf>
    <xf numFmtId="0" fontId="8" fillId="0" borderId="16" xfId="5" applyFont="1" applyFill="1" applyBorder="1" applyAlignment="1" applyProtection="1">
      <alignment vertical="center" wrapText="1"/>
    </xf>
    <xf numFmtId="3" fontId="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5" applyFont="1" applyFill="1" applyBorder="1" applyAlignment="1" applyProtection="1">
      <alignment horizontal="center" vertical="center" wrapText="1"/>
    </xf>
    <xf numFmtId="165" fontId="1" fillId="0" borderId="0" xfId="5" applyNumberFormat="1" applyFill="1" applyAlignment="1" applyProtection="1">
      <alignment vertical="center" wrapText="1"/>
    </xf>
    <xf numFmtId="0" fontId="9" fillId="0" borderId="1" xfId="11" applyFont="1" applyFill="1" applyBorder="1" applyAlignment="1" applyProtection="1">
      <alignment horizontal="center" vertical="center" wrapText="1"/>
    </xf>
    <xf numFmtId="165" fontId="9" fillId="0" borderId="5" xfId="11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49" fontId="14" fillId="0" borderId="10" xfId="11" applyNumberFormat="1" applyFont="1" applyFill="1" applyBorder="1" applyAlignment="1" applyProtection="1">
      <alignment horizontal="center" vertical="center" wrapText="1"/>
    </xf>
    <xf numFmtId="165" fontId="14" fillId="0" borderId="19" xfId="1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>
      <alignment vertical="center" wrapText="1"/>
    </xf>
    <xf numFmtId="49" fontId="14" fillId="0" borderId="20" xfId="11" applyNumberFormat="1" applyFont="1" applyFill="1" applyBorder="1" applyAlignment="1" applyProtection="1">
      <alignment horizontal="center" vertical="center" wrapText="1"/>
    </xf>
    <xf numFmtId="0" fontId="14" fillId="0" borderId="21" xfId="11" applyFont="1" applyFill="1" applyBorder="1" applyAlignment="1" applyProtection="1">
      <alignment horizontal="left" vertical="center" wrapText="1" indent="1"/>
    </xf>
    <xf numFmtId="165" fontId="10" fillId="0" borderId="5" xfId="11" applyNumberFormat="1" applyFont="1" applyFill="1" applyBorder="1" applyAlignment="1" applyProtection="1">
      <alignment horizontal="right" vertical="center" wrapText="1" indent="1"/>
    </xf>
    <xf numFmtId="165" fontId="16" fillId="0" borderId="5" xfId="0" applyNumberFormat="1" applyFont="1" applyBorder="1" applyAlignment="1" applyProtection="1">
      <alignment horizontal="right" vertical="center" wrapText="1" indent="1"/>
    </xf>
    <xf numFmtId="0" fontId="13" fillId="0" borderId="0" xfId="11" applyFill="1" applyProtection="1"/>
    <xf numFmtId="0" fontId="7" fillId="0" borderId="22" xfId="5" applyFont="1" applyFill="1" applyBorder="1" applyAlignment="1" applyProtection="1">
      <alignment horizontal="right" vertical="center"/>
    </xf>
    <xf numFmtId="0" fontId="5" fillId="0" borderId="1" xfId="11" applyFont="1" applyFill="1" applyBorder="1" applyAlignment="1" applyProtection="1">
      <alignment horizontal="center" vertical="center" wrapText="1"/>
    </xf>
    <xf numFmtId="0" fontId="5" fillId="0" borderId="2" xfId="11" applyFont="1" applyFill="1" applyBorder="1" applyAlignment="1" applyProtection="1">
      <alignment horizontal="center" vertical="center" wrapText="1"/>
    </xf>
    <xf numFmtId="0" fontId="5" fillId="0" borderId="5" xfId="11" applyFont="1" applyFill="1" applyBorder="1" applyAlignment="1" applyProtection="1">
      <alignment horizontal="center" vertical="center" wrapText="1"/>
    </xf>
    <xf numFmtId="0" fontId="9" fillId="0" borderId="23" xfId="11" applyFont="1" applyFill="1" applyBorder="1" applyAlignment="1" applyProtection="1">
      <alignment horizontal="center" vertical="center" wrapText="1"/>
    </xf>
    <xf numFmtId="0" fontId="14" fillId="0" borderId="0" xfId="11" applyFont="1" applyFill="1" applyProtection="1"/>
    <xf numFmtId="0" fontId="9" fillId="0" borderId="1" xfId="11" applyFont="1" applyFill="1" applyBorder="1" applyAlignment="1" applyProtection="1">
      <alignment horizontal="left" vertical="center" wrapText="1" indent="1"/>
    </xf>
    <xf numFmtId="0" fontId="9" fillId="0" borderId="2" xfId="11" applyFont="1" applyFill="1" applyBorder="1" applyAlignment="1" applyProtection="1">
      <alignment horizontal="left" vertical="center" wrapText="1" indent="1"/>
    </xf>
    <xf numFmtId="0" fontId="21" fillId="0" borderId="0" xfId="11" applyFont="1" applyFill="1" applyProtection="1"/>
    <xf numFmtId="49" fontId="14" fillId="0" borderId="10" xfId="11" applyNumberFormat="1" applyFont="1" applyFill="1" applyBorder="1" applyAlignment="1" applyProtection="1">
      <alignment horizontal="left" vertical="center" wrapText="1" indent="1"/>
    </xf>
    <xf numFmtId="0" fontId="22" fillId="0" borderId="9" xfId="5" applyFont="1" applyBorder="1" applyAlignment="1" applyProtection="1">
      <alignment horizontal="left" wrapText="1" indent="1"/>
    </xf>
    <xf numFmtId="165" fontId="14" fillId="0" borderId="11" xfId="1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6" xfId="11" applyNumberFormat="1" applyFont="1" applyFill="1" applyBorder="1" applyAlignment="1" applyProtection="1">
      <alignment horizontal="left" vertical="center" wrapText="1" indent="1"/>
    </xf>
    <xf numFmtId="0" fontId="22" fillId="0" borderId="7" xfId="5" applyFont="1" applyBorder="1" applyAlignment="1" applyProtection="1">
      <alignment horizontal="left" wrapText="1" indent="1"/>
    </xf>
    <xf numFmtId="165" fontId="14" fillId="0" borderId="8" xfId="1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6" xfId="11" applyNumberFormat="1" applyFont="1" applyFill="1" applyBorder="1" applyAlignment="1" applyProtection="1">
      <alignment horizontal="left" vertical="center" wrapText="1" indent="1"/>
    </xf>
    <xf numFmtId="0" fontId="22" fillId="0" borderId="27" xfId="5" applyFont="1" applyBorder="1" applyAlignment="1" applyProtection="1">
      <alignment horizontal="left" wrapText="1" indent="1"/>
    </xf>
    <xf numFmtId="0" fontId="16" fillId="0" borderId="2" xfId="5" applyFont="1" applyBorder="1" applyAlignment="1" applyProtection="1">
      <alignment horizontal="left" vertical="center" wrapText="1" indent="1"/>
    </xf>
    <xf numFmtId="165" fontId="14" fillId="0" borderId="28" xfId="1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11" xfId="11" applyNumberFormat="1" applyFont="1" applyFill="1" applyBorder="1" applyAlignment="1" applyProtection="1">
      <alignment horizontal="right" vertical="center" wrapText="1" indent="1"/>
    </xf>
    <xf numFmtId="165" fontId="12" fillId="0" borderId="8" xfId="1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8" xfId="1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1" xfId="1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" xfId="5" applyFont="1" applyBorder="1" applyAlignment="1" applyProtection="1">
      <alignment wrapText="1"/>
    </xf>
    <xf numFmtId="0" fontId="22" fillId="0" borderId="27" xfId="5" applyFont="1" applyBorder="1" applyAlignment="1" applyProtection="1">
      <alignment wrapText="1"/>
    </xf>
    <xf numFmtId="0" fontId="22" fillId="0" borderId="10" xfId="5" applyFont="1" applyBorder="1" applyAlignment="1" applyProtection="1">
      <alignment wrapText="1"/>
    </xf>
    <xf numFmtId="0" fontId="22" fillId="0" borderId="6" xfId="5" applyFont="1" applyBorder="1" applyAlignment="1" applyProtection="1">
      <alignment wrapText="1"/>
    </xf>
    <xf numFmtId="0" fontId="22" fillId="0" borderId="26" xfId="5" applyFont="1" applyBorder="1" applyAlignment="1" applyProtection="1">
      <alignment wrapText="1"/>
    </xf>
    <xf numFmtId="165" fontId="9" fillId="0" borderId="5" xfId="1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" xfId="5" applyFont="1" applyBorder="1" applyAlignment="1" applyProtection="1">
      <alignment wrapText="1"/>
    </xf>
    <xf numFmtId="0" fontId="16" fillId="0" borderId="29" xfId="5" applyFont="1" applyBorder="1" applyAlignment="1" applyProtection="1">
      <alignment wrapText="1"/>
    </xf>
    <xf numFmtId="0" fontId="16" fillId="0" borderId="13" xfId="5" applyFont="1" applyBorder="1" applyAlignment="1" applyProtection="1">
      <alignment wrapText="1"/>
    </xf>
    <xf numFmtId="0" fontId="16" fillId="0" borderId="0" xfId="5" applyFont="1" applyBorder="1" applyAlignment="1" applyProtection="1">
      <alignment wrapText="1"/>
    </xf>
    <xf numFmtId="165" fontId="10" fillId="0" borderId="0" xfId="11" applyNumberFormat="1" applyFont="1" applyFill="1" applyBorder="1" applyAlignment="1" applyProtection="1">
      <alignment horizontal="right" vertical="center" wrapText="1" indent="1"/>
    </xf>
    <xf numFmtId="0" fontId="7" fillId="0" borderId="22" xfId="5" applyFont="1" applyFill="1" applyBorder="1" applyAlignment="1" applyProtection="1">
      <alignment horizontal="right"/>
    </xf>
    <xf numFmtId="0" fontId="13" fillId="0" borderId="0" xfId="11" applyFill="1" applyAlignment="1" applyProtection="1"/>
    <xf numFmtId="0" fontId="9" fillId="0" borderId="23" xfId="11" applyFont="1" applyFill="1" applyBorder="1" applyAlignment="1" applyProtection="1">
      <alignment horizontal="left" vertical="center" wrapText="1" indent="1"/>
    </xf>
    <xf numFmtId="0" fontId="9" fillId="0" borderId="24" xfId="11" applyFont="1" applyFill="1" applyBorder="1" applyAlignment="1" applyProtection="1">
      <alignment vertical="center" wrapText="1"/>
    </xf>
    <xf numFmtId="165" fontId="9" fillId="0" borderId="25" xfId="11" applyNumberFormat="1" applyFont="1" applyFill="1" applyBorder="1" applyAlignment="1" applyProtection="1">
      <alignment horizontal="right" vertical="center" wrapText="1" indent="1"/>
    </xf>
    <xf numFmtId="49" fontId="14" fillId="0" borderId="30" xfId="11" applyNumberFormat="1" applyFont="1" applyFill="1" applyBorder="1" applyAlignment="1" applyProtection="1">
      <alignment horizontal="left" vertical="center" wrapText="1" indent="1"/>
    </xf>
    <xf numFmtId="0" fontId="14" fillId="0" borderId="31" xfId="11" applyFont="1" applyFill="1" applyBorder="1" applyAlignment="1" applyProtection="1">
      <alignment horizontal="left" vertical="center" wrapText="1" indent="1"/>
    </xf>
    <xf numFmtId="165" fontId="14" fillId="0" borderId="32" xfId="1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3" xfId="11" applyFont="1" applyFill="1" applyBorder="1" applyAlignment="1" applyProtection="1">
      <alignment horizontal="left" vertical="center" wrapText="1" indent="1"/>
    </xf>
    <xf numFmtId="0" fontId="14" fillId="0" borderId="0" xfId="11" applyFont="1" applyFill="1" applyBorder="1" applyAlignment="1" applyProtection="1">
      <alignment horizontal="left" vertical="center" wrapText="1" indent="1"/>
    </xf>
    <xf numFmtId="49" fontId="14" fillId="0" borderId="20" xfId="11" applyNumberFormat="1" applyFont="1" applyFill="1" applyBorder="1" applyAlignment="1" applyProtection="1">
      <alignment horizontal="left" vertical="center" wrapText="1" indent="1"/>
    </xf>
    <xf numFmtId="0" fontId="9" fillId="0" borderId="2" xfId="11" applyFont="1" applyFill="1" applyBorder="1" applyAlignment="1" applyProtection="1">
      <alignment vertical="center" wrapText="1"/>
    </xf>
    <xf numFmtId="0" fontId="14" fillId="0" borderId="27" xfId="11" applyFont="1" applyFill="1" applyBorder="1" applyAlignment="1" applyProtection="1">
      <alignment horizontal="left" vertical="center" wrapText="1" indent="1"/>
    </xf>
    <xf numFmtId="0" fontId="22" fillId="0" borderId="27" xfId="5" applyFont="1" applyBorder="1" applyAlignment="1" applyProtection="1">
      <alignment horizontal="left" vertical="center" wrapText="1" indent="1"/>
    </xf>
    <xf numFmtId="165" fontId="14" fillId="0" borderId="34" xfId="11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5" xfId="5" applyNumberFormat="1" applyFont="1" applyBorder="1" applyAlignment="1" applyProtection="1">
      <alignment horizontal="right" vertical="center" wrapText="1" indent="1"/>
    </xf>
    <xf numFmtId="165" fontId="19" fillId="0" borderId="5" xfId="5" quotePrefix="1" applyNumberFormat="1" applyFont="1" applyBorder="1" applyAlignment="1" applyProtection="1">
      <alignment horizontal="right" vertical="center" wrapText="1" indent="1"/>
    </xf>
    <xf numFmtId="0" fontId="23" fillId="0" borderId="0" xfId="11" applyFont="1" applyFill="1" applyProtection="1"/>
    <xf numFmtId="0" fontId="24" fillId="0" borderId="0" xfId="11" applyFont="1" applyFill="1" applyProtection="1"/>
    <xf numFmtId="0" fontId="16" fillId="0" borderId="29" xfId="5" applyFont="1" applyBorder="1" applyAlignment="1" applyProtection="1">
      <alignment horizontal="left" vertical="center" wrapText="1" indent="1"/>
    </xf>
    <xf numFmtId="0" fontId="19" fillId="0" borderId="13" xfId="5" applyFont="1" applyBorder="1" applyAlignment="1" applyProtection="1">
      <alignment horizontal="left" vertical="center" wrapText="1" indent="1"/>
    </xf>
    <xf numFmtId="0" fontId="13" fillId="0" borderId="0" xfId="11" applyFont="1" applyFill="1" applyProtection="1"/>
    <xf numFmtId="0" fontId="13" fillId="0" borderId="0" xfId="11" applyFont="1" applyFill="1" applyAlignment="1" applyProtection="1">
      <alignment horizontal="right" vertical="center" indent="1"/>
    </xf>
    <xf numFmtId="0" fontId="6" fillId="0" borderId="0" xfId="11" applyFont="1" applyFill="1" applyBorder="1" applyAlignment="1" applyProtection="1">
      <alignment horizontal="center" vertical="center" wrapText="1"/>
    </xf>
    <xf numFmtId="0" fontId="6" fillId="0" borderId="0" xfId="11" applyFont="1" applyFill="1" applyBorder="1" applyAlignment="1" applyProtection="1">
      <alignment vertical="center" wrapText="1"/>
    </xf>
    <xf numFmtId="165" fontId="6" fillId="0" borderId="0" xfId="11" applyNumberFormat="1" applyFont="1" applyFill="1" applyBorder="1" applyAlignment="1" applyProtection="1">
      <alignment horizontal="right" vertical="center" wrapText="1" indent="1"/>
    </xf>
    <xf numFmtId="165" fontId="6" fillId="0" borderId="0" xfId="5" applyNumberFormat="1" applyFont="1" applyFill="1" applyAlignment="1" applyProtection="1">
      <alignment horizontal="centerContinuous" vertical="center" wrapText="1"/>
    </xf>
    <xf numFmtId="165" fontId="1" fillId="0" borderId="0" xfId="5" applyNumberFormat="1" applyFill="1" applyAlignment="1" applyProtection="1">
      <alignment horizontal="centerContinuous" vertical="center"/>
    </xf>
    <xf numFmtId="165" fontId="1" fillId="0" borderId="0" xfId="5" applyNumberFormat="1" applyFill="1" applyAlignment="1" applyProtection="1">
      <alignment horizontal="center" vertical="center" wrapText="1"/>
    </xf>
    <xf numFmtId="165" fontId="7" fillId="0" borderId="0" xfId="5" applyNumberFormat="1" applyFont="1" applyFill="1" applyAlignment="1" applyProtection="1">
      <alignment horizontal="right" vertical="center"/>
    </xf>
    <xf numFmtId="165" fontId="5" fillId="0" borderId="1" xfId="5" applyNumberFormat="1" applyFont="1" applyFill="1" applyBorder="1" applyAlignment="1" applyProtection="1">
      <alignment horizontal="centerContinuous" vertical="center" wrapText="1"/>
    </xf>
    <xf numFmtId="165" fontId="5" fillId="0" borderId="2" xfId="5" applyNumberFormat="1" applyFont="1" applyFill="1" applyBorder="1" applyAlignment="1" applyProtection="1">
      <alignment horizontal="centerContinuous" vertical="center" wrapText="1"/>
    </xf>
    <xf numFmtId="165" fontId="5" fillId="0" borderId="5" xfId="5" applyNumberFormat="1" applyFont="1" applyFill="1" applyBorder="1" applyAlignment="1" applyProtection="1">
      <alignment horizontal="centerContinuous" vertical="center" wrapText="1"/>
    </xf>
    <xf numFmtId="165" fontId="5" fillId="0" borderId="1" xfId="5" applyNumberFormat="1" applyFont="1" applyFill="1" applyBorder="1" applyAlignment="1" applyProtection="1">
      <alignment horizontal="center" vertical="center" wrapText="1"/>
    </xf>
    <xf numFmtId="165" fontId="8" fillId="0" borderId="0" xfId="5" applyNumberFormat="1" applyFont="1" applyFill="1" applyAlignment="1" applyProtection="1">
      <alignment horizontal="center" vertical="center" wrapText="1"/>
    </xf>
    <xf numFmtId="165" fontId="10" fillId="0" borderId="35" xfId="5" applyNumberFormat="1" applyFont="1" applyFill="1" applyBorder="1" applyAlignment="1" applyProtection="1">
      <alignment horizontal="center" vertical="center" wrapText="1"/>
    </xf>
    <xf numFmtId="165" fontId="10" fillId="0" borderId="1" xfId="5" applyNumberFormat="1" applyFont="1" applyFill="1" applyBorder="1" applyAlignment="1" applyProtection="1">
      <alignment horizontal="center" vertical="center" wrapText="1"/>
    </xf>
    <xf numFmtId="165" fontId="10" fillId="0" borderId="2" xfId="5" applyNumberFormat="1" applyFont="1" applyFill="1" applyBorder="1" applyAlignment="1" applyProtection="1">
      <alignment horizontal="center" vertical="center" wrapText="1"/>
    </xf>
    <xf numFmtId="165" fontId="10" fillId="0" borderId="0" xfId="5" applyNumberFormat="1" applyFont="1" applyFill="1" applyAlignment="1" applyProtection="1">
      <alignment horizontal="center" vertical="center" wrapText="1"/>
    </xf>
    <xf numFmtId="165" fontId="1" fillId="0" borderId="36" xfId="5" applyNumberFormat="1" applyFill="1" applyBorder="1" applyAlignment="1" applyProtection="1">
      <alignment horizontal="left" vertical="center" wrapText="1" indent="1"/>
    </xf>
    <xf numFmtId="165" fontId="14" fillId="0" borderId="10" xfId="5" applyNumberFormat="1" applyFont="1" applyFill="1" applyBorder="1" applyAlignment="1" applyProtection="1">
      <alignment horizontal="left" vertical="center" wrapText="1" indent="1"/>
    </xf>
    <xf numFmtId="165" fontId="14" fillId="0" borderId="9" xfId="5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37" xfId="5" applyNumberFormat="1" applyFill="1" applyBorder="1" applyAlignment="1" applyProtection="1">
      <alignment horizontal="left" vertical="center" wrapText="1" indent="1"/>
    </xf>
    <xf numFmtId="165" fontId="14" fillId="0" borderId="6" xfId="5" applyNumberFormat="1" applyFont="1" applyFill="1" applyBorder="1" applyAlignment="1" applyProtection="1">
      <alignment horizontal="left" vertical="center" wrapText="1" indent="1"/>
    </xf>
    <xf numFmtId="165" fontId="14" fillId="0" borderId="7" xfId="5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38" xfId="5" applyNumberFormat="1" applyFont="1" applyFill="1" applyBorder="1" applyAlignment="1" applyProtection="1">
      <alignment horizontal="left" vertical="center" wrapText="1" indent="1"/>
    </xf>
    <xf numFmtId="165" fontId="14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6" xfId="5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0" xfId="5" applyNumberFormat="1" applyFont="1" applyFill="1" applyBorder="1" applyAlignment="1" applyProtection="1">
      <alignment horizontal="left" vertical="center" wrapText="1" indent="1"/>
      <protection locked="0"/>
    </xf>
    <xf numFmtId="165" fontId="14" fillId="0" borderId="26" xfId="5" applyNumberFormat="1" applyFont="1" applyFill="1" applyBorder="1" applyAlignment="1" applyProtection="1">
      <alignment horizontal="left" vertical="center" wrapText="1" indent="1"/>
      <protection locked="0"/>
    </xf>
    <xf numFmtId="165" fontId="14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5" xfId="5" applyNumberFormat="1" applyFont="1" applyFill="1" applyBorder="1" applyAlignment="1" applyProtection="1">
      <alignment horizontal="left" vertical="center" wrapText="1" indent="1"/>
    </xf>
    <xf numFmtId="165" fontId="10" fillId="0" borderId="1" xfId="5" applyNumberFormat="1" applyFont="1" applyFill="1" applyBorder="1" applyAlignment="1" applyProtection="1">
      <alignment horizontal="left" vertical="center" wrapText="1" indent="1"/>
    </xf>
    <xf numFmtId="165" fontId="10" fillId="0" borderId="2" xfId="5" applyNumberFormat="1" applyFont="1" applyFill="1" applyBorder="1" applyAlignment="1" applyProtection="1">
      <alignment horizontal="right" vertical="center" wrapText="1" indent="1"/>
    </xf>
    <xf numFmtId="165" fontId="1" fillId="0" borderId="40" xfId="5" applyNumberFormat="1" applyFont="1" applyFill="1" applyBorder="1" applyAlignment="1" applyProtection="1">
      <alignment horizontal="left" vertical="center" wrapText="1" indent="1"/>
    </xf>
    <xf numFmtId="165" fontId="12" fillId="0" borderId="20" xfId="5" applyNumberFormat="1" applyFont="1" applyFill="1" applyBorder="1" applyAlignment="1" applyProtection="1">
      <alignment horizontal="left" vertical="center" wrapText="1" indent="1"/>
    </xf>
    <xf numFmtId="165" fontId="27" fillId="0" borderId="21" xfId="5" applyNumberFormat="1" applyFont="1" applyFill="1" applyBorder="1" applyAlignment="1" applyProtection="1">
      <alignment horizontal="right" vertical="center" wrapText="1" indent="1"/>
    </xf>
    <xf numFmtId="165" fontId="12" fillId="0" borderId="6" xfId="5" applyNumberFormat="1" applyFont="1" applyFill="1" applyBorder="1" applyAlignment="1" applyProtection="1">
      <alignment horizontal="left" vertical="center" wrapText="1" indent="1"/>
    </xf>
    <xf numFmtId="165" fontId="1" fillId="0" borderId="37" xfId="5" applyNumberFormat="1" applyFont="1" applyFill="1" applyBorder="1" applyAlignment="1" applyProtection="1">
      <alignment horizontal="left" vertical="center" wrapText="1" indent="1"/>
    </xf>
    <xf numFmtId="165" fontId="12" fillId="0" borderId="7" xfId="5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7" xfId="5" applyNumberFormat="1" applyFont="1" applyFill="1" applyBorder="1" applyAlignment="1" applyProtection="1">
      <alignment horizontal="right" vertical="center" wrapText="1" indent="1"/>
    </xf>
    <xf numFmtId="165" fontId="12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" xfId="5" applyNumberFormat="1" applyFont="1" applyFill="1" applyBorder="1" applyAlignment="1" applyProtection="1">
      <alignment horizontal="left" vertical="center" wrapText="1" indent="1"/>
    </xf>
    <xf numFmtId="165" fontId="26" fillId="0" borderId="15" xfId="5" applyNumberFormat="1" applyFont="1" applyFill="1" applyBorder="1" applyAlignment="1" applyProtection="1">
      <alignment horizontal="right" vertical="center" wrapText="1" indent="1"/>
    </xf>
    <xf numFmtId="165" fontId="1" fillId="0" borderId="40" xfId="5" applyNumberFormat="1" applyFill="1" applyBorder="1" applyAlignment="1" applyProtection="1">
      <alignment horizontal="left" vertical="center" wrapText="1" indent="1"/>
    </xf>
    <xf numFmtId="165" fontId="14" fillId="0" borderId="20" xfId="5" applyNumberFormat="1" applyFont="1" applyFill="1" applyBorder="1" applyAlignment="1" applyProtection="1">
      <alignment horizontal="left" vertical="center" wrapText="1" indent="1"/>
      <protection locked="0"/>
    </xf>
    <xf numFmtId="165" fontId="14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20" xfId="5" applyNumberFormat="1" applyFont="1" applyFill="1" applyBorder="1" applyAlignment="1" applyProtection="1">
      <alignment horizontal="left" vertical="center" wrapText="1" indent="1"/>
    </xf>
    <xf numFmtId="165" fontId="14" fillId="0" borderId="12" xfId="5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0" xfId="5" applyNumberFormat="1" applyFont="1" applyFill="1" applyBorder="1" applyAlignment="1" applyProtection="1">
      <alignment horizontal="left" vertical="center" wrapText="1" indent="1"/>
    </xf>
    <xf numFmtId="165" fontId="27" fillId="0" borderId="9" xfId="5" applyNumberFormat="1" applyFont="1" applyFill="1" applyBorder="1" applyAlignment="1" applyProtection="1">
      <alignment horizontal="right" vertical="center" wrapText="1" indent="1"/>
    </xf>
    <xf numFmtId="165" fontId="12" fillId="0" borderId="6" xfId="5" applyNumberFormat="1" applyFont="1" applyFill="1" applyBorder="1" applyAlignment="1" applyProtection="1">
      <alignment horizontal="left" vertical="center" wrapText="1" indent="2"/>
    </xf>
    <xf numFmtId="165" fontId="12" fillId="0" borderId="7" xfId="5" applyNumberFormat="1" applyFont="1" applyFill="1" applyBorder="1" applyAlignment="1" applyProtection="1">
      <alignment horizontal="left" vertical="center" wrapText="1" indent="2"/>
    </xf>
    <xf numFmtId="165" fontId="27" fillId="0" borderId="7" xfId="5" applyNumberFormat="1" applyFont="1" applyFill="1" applyBorder="1" applyAlignment="1" applyProtection="1">
      <alignment horizontal="left" vertical="center" wrapText="1" indent="1"/>
    </xf>
    <xf numFmtId="165" fontId="12" fillId="0" borderId="10" xfId="5" applyNumberFormat="1" applyFont="1" applyFill="1" applyBorder="1" applyAlignment="1" applyProtection="1">
      <alignment horizontal="left" vertical="center" wrapText="1" indent="1"/>
    </xf>
    <xf numFmtId="165" fontId="12" fillId="0" borderId="10" xfId="5" applyNumberFormat="1" applyFont="1" applyFill="1" applyBorder="1" applyAlignment="1" applyProtection="1">
      <alignment horizontal="left" vertical="center" wrapText="1" indent="1"/>
      <protection locked="0"/>
    </xf>
    <xf numFmtId="165" fontId="14" fillId="0" borderId="10" xfId="5" applyNumberFormat="1" applyFont="1" applyFill="1" applyBorder="1" applyAlignment="1" applyProtection="1">
      <alignment horizontal="left" vertical="center" wrapText="1" indent="1"/>
      <protection locked="0"/>
    </xf>
    <xf numFmtId="165" fontId="14" fillId="0" borderId="10" xfId="5" applyNumberFormat="1" applyFont="1" applyFill="1" applyBorder="1" applyAlignment="1" applyProtection="1">
      <alignment horizontal="left" vertical="center" wrapText="1" indent="2"/>
    </xf>
    <xf numFmtId="165" fontId="14" fillId="0" borderId="26" xfId="5" applyNumberFormat="1" applyFont="1" applyFill="1" applyBorder="1" applyAlignment="1" applyProtection="1">
      <alignment horizontal="left" vertical="center" wrapText="1" indent="2"/>
    </xf>
    <xf numFmtId="0" fontId="5" fillId="0" borderId="16" xfId="11" applyFont="1" applyFill="1" applyBorder="1" applyAlignment="1" applyProtection="1">
      <alignment horizontal="center" vertical="center" wrapText="1"/>
    </xf>
    <xf numFmtId="165" fontId="9" fillId="0" borderId="15" xfId="11" applyNumberFormat="1" applyFont="1" applyFill="1" applyBorder="1" applyAlignment="1" applyProtection="1">
      <alignment horizontal="right" vertical="center" wrapText="1" indent="1"/>
    </xf>
    <xf numFmtId="165" fontId="14" fillId="0" borderId="42" xfId="1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9" xfId="1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4" xfId="1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42" xfId="11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5" xfId="1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4" xfId="5" applyFont="1" applyFill="1" applyBorder="1" applyAlignment="1" applyProtection="1">
      <alignment horizontal="center" vertical="center" wrapText="1"/>
    </xf>
    <xf numFmtId="0" fontId="9" fillId="0" borderId="5" xfId="5" applyFont="1" applyFill="1" applyBorder="1" applyAlignment="1" applyProtection="1">
      <alignment horizontal="center" vertical="center" wrapText="1"/>
    </xf>
    <xf numFmtId="0" fontId="5" fillId="0" borderId="44" xfId="5" applyFont="1" applyFill="1" applyBorder="1" applyAlignment="1" applyProtection="1">
      <alignment horizontal="center" vertical="center" wrapText="1"/>
    </xf>
    <xf numFmtId="0" fontId="10" fillId="0" borderId="18" xfId="5" applyFont="1" applyFill="1" applyBorder="1" applyAlignment="1" applyProtection="1">
      <alignment horizontal="left" vertical="center" wrapText="1" indent="1"/>
    </xf>
    <xf numFmtId="0" fontId="14" fillId="0" borderId="45" xfId="11" applyFont="1" applyFill="1" applyBorder="1" applyAlignment="1" applyProtection="1">
      <alignment horizontal="left" vertical="center" wrapText="1" indent="1"/>
    </xf>
    <xf numFmtId="0" fontId="14" fillId="0" borderId="39" xfId="11" applyFont="1" applyFill="1" applyBorder="1" applyAlignment="1" applyProtection="1">
      <alignment horizontal="left" vertical="center" wrapText="1" indent="1"/>
    </xf>
    <xf numFmtId="0" fontId="10" fillId="0" borderId="18" xfId="11" applyFont="1" applyFill="1" applyBorder="1" applyAlignment="1" applyProtection="1">
      <alignment horizontal="left" vertical="center" wrapText="1" indent="1"/>
    </xf>
    <xf numFmtId="0" fontId="12" fillId="0" borderId="45" xfId="11" applyFont="1" applyFill="1" applyBorder="1" applyAlignment="1" applyProtection="1">
      <alignment horizontal="left" vertical="center" wrapText="1" indent="1"/>
    </xf>
    <xf numFmtId="0" fontId="12" fillId="0" borderId="39" xfId="11" applyFont="1" applyFill="1" applyBorder="1" applyAlignment="1" applyProtection="1">
      <alignment horizontal="left" vertical="center" wrapText="1" indent="1"/>
    </xf>
    <xf numFmtId="0" fontId="12" fillId="0" borderId="46" xfId="11" quotePrefix="1" applyFont="1" applyFill="1" applyBorder="1" applyAlignment="1" applyProtection="1">
      <alignment horizontal="left" vertical="center" wrapText="1" indent="1"/>
    </xf>
    <xf numFmtId="0" fontId="12" fillId="0" borderId="46" xfId="11" applyFont="1" applyFill="1" applyBorder="1" applyAlignment="1" applyProtection="1">
      <alignment horizontal="left" vertical="center" wrapText="1" indent="1"/>
    </xf>
    <xf numFmtId="0" fontId="17" fillId="0" borderId="47" xfId="5" applyFont="1" applyBorder="1" applyAlignment="1" applyProtection="1">
      <alignment horizontal="left" wrapText="1" indent="1"/>
    </xf>
    <xf numFmtId="0" fontId="9" fillId="0" borderId="48" xfId="5" applyFont="1" applyFill="1" applyBorder="1" applyAlignment="1" applyProtection="1">
      <alignment horizontal="center" vertical="center" wrapText="1"/>
    </xf>
    <xf numFmtId="165" fontId="10" fillId="0" borderId="35" xfId="5" applyNumberFormat="1" applyFont="1" applyFill="1" applyBorder="1" applyAlignment="1" applyProtection="1">
      <alignment horizontal="right" vertical="center" wrapText="1" indent="1"/>
    </xf>
    <xf numFmtId="165" fontId="14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49" xfId="5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35" xfId="5" applyNumberFormat="1" applyFont="1" applyFill="1" applyBorder="1" applyAlignment="1" applyProtection="1">
      <alignment horizontal="right" vertical="center" wrapText="1" indent="1"/>
    </xf>
    <xf numFmtId="165" fontId="12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9" applyFont="1"/>
    <xf numFmtId="166" fontId="31" fillId="0" borderId="0" xfId="2" applyNumberFormat="1" applyFont="1"/>
    <xf numFmtId="166" fontId="32" fillId="0" borderId="7" xfId="2" applyNumberFormat="1" applyFont="1" applyBorder="1" applyAlignment="1">
      <alignment horizontal="center"/>
    </xf>
    <xf numFmtId="0" fontId="31" fillId="0" borderId="0" xfId="9" applyFont="1" applyAlignment="1">
      <alignment horizontal="right"/>
    </xf>
    <xf numFmtId="166" fontId="31" fillId="0" borderId="7" xfId="2" applyNumberFormat="1" applyFont="1" applyBorder="1"/>
    <xf numFmtId="166" fontId="32" fillId="0" borderId="7" xfId="2" applyNumberFormat="1" applyFont="1" applyBorder="1"/>
    <xf numFmtId="166" fontId="32" fillId="0" borderId="0" xfId="2" applyNumberFormat="1" applyFont="1"/>
    <xf numFmtId="0" fontId="32" fillId="0" borderId="0" xfId="9" applyFont="1" applyAlignment="1">
      <alignment horizontal="right"/>
    </xf>
    <xf numFmtId="166" fontId="32" fillId="0" borderId="0" xfId="9" applyNumberFormat="1" applyFont="1"/>
    <xf numFmtId="0" fontId="1" fillId="0" borderId="0" xfId="5" applyFill="1" applyProtection="1"/>
    <xf numFmtId="0" fontId="1" fillId="0" borderId="0" xfId="5" applyFill="1"/>
    <xf numFmtId="0" fontId="24" fillId="0" borderId="0" xfId="5" applyFont="1" applyFill="1" applyProtection="1"/>
    <xf numFmtId="0" fontId="25" fillId="0" borderId="23" xfId="5" applyFont="1" applyFill="1" applyBorder="1" applyAlignment="1" applyProtection="1">
      <alignment vertical="center"/>
    </xf>
    <xf numFmtId="0" fontId="25" fillId="0" borderId="24" xfId="5" applyFont="1" applyFill="1" applyBorder="1" applyAlignment="1" applyProtection="1">
      <alignment horizontal="center" vertical="center"/>
    </xf>
    <xf numFmtId="0" fontId="25" fillId="0" borderId="25" xfId="5" applyFont="1" applyFill="1" applyBorder="1" applyAlignment="1" applyProtection="1">
      <alignment horizontal="center" vertical="center"/>
    </xf>
    <xf numFmtId="49" fontId="12" fillId="0" borderId="30" xfId="5" applyNumberFormat="1" applyFont="1" applyFill="1" applyBorder="1" applyAlignment="1" applyProtection="1">
      <alignment vertical="center"/>
    </xf>
    <xf numFmtId="3" fontId="12" fillId="0" borderId="31" xfId="5" applyNumberFormat="1" applyFont="1" applyFill="1" applyBorder="1" applyAlignment="1" applyProtection="1">
      <alignment vertical="center"/>
      <protection locked="0"/>
    </xf>
    <xf numFmtId="3" fontId="12" fillId="0" borderId="32" xfId="5" applyNumberFormat="1" applyFont="1" applyFill="1" applyBorder="1" applyAlignment="1" applyProtection="1">
      <alignment vertical="center"/>
    </xf>
    <xf numFmtId="49" fontId="27" fillId="0" borderId="6" xfId="5" quotePrefix="1" applyNumberFormat="1" applyFont="1" applyFill="1" applyBorder="1" applyAlignment="1" applyProtection="1">
      <alignment horizontal="left" vertical="center" indent="1"/>
    </xf>
    <xf numFmtId="3" fontId="27" fillId="0" borderId="7" xfId="5" applyNumberFormat="1" applyFont="1" applyFill="1" applyBorder="1" applyAlignment="1" applyProtection="1">
      <alignment vertical="center"/>
      <protection locked="0"/>
    </xf>
    <xf numFmtId="3" fontId="27" fillId="0" borderId="8" xfId="5" applyNumberFormat="1" applyFont="1" applyFill="1" applyBorder="1" applyAlignment="1" applyProtection="1">
      <alignment vertical="center"/>
    </xf>
    <xf numFmtId="49" fontId="12" fillId="0" borderId="6" xfId="5" applyNumberFormat="1" applyFont="1" applyFill="1" applyBorder="1" applyAlignment="1" applyProtection="1">
      <alignment vertical="center"/>
    </xf>
    <xf numFmtId="3" fontId="12" fillId="0" borderId="7" xfId="5" applyNumberFormat="1" applyFont="1" applyFill="1" applyBorder="1" applyAlignment="1" applyProtection="1">
      <alignment vertical="center"/>
      <protection locked="0"/>
    </xf>
    <xf numFmtId="3" fontId="12" fillId="0" borderId="8" xfId="5" applyNumberFormat="1" applyFont="1" applyFill="1" applyBorder="1" applyAlignment="1" applyProtection="1">
      <alignment vertical="center"/>
    </xf>
    <xf numFmtId="49" fontId="12" fillId="0" borderId="26" xfId="5" applyNumberFormat="1" applyFont="1" applyFill="1" applyBorder="1" applyAlignment="1" applyProtection="1">
      <alignment vertical="center"/>
      <protection locked="0"/>
    </xf>
    <xf numFmtId="3" fontId="12" fillId="0" borderId="27" xfId="5" applyNumberFormat="1" applyFont="1" applyFill="1" applyBorder="1" applyAlignment="1" applyProtection="1">
      <alignment vertical="center"/>
      <protection locked="0"/>
    </xf>
    <xf numFmtId="49" fontId="25" fillId="0" borderId="1" xfId="5" applyNumberFormat="1" applyFont="1" applyFill="1" applyBorder="1" applyAlignment="1" applyProtection="1">
      <alignment vertical="center"/>
    </xf>
    <xf numFmtId="3" fontId="12" fillId="0" borderId="2" xfId="5" applyNumberFormat="1" applyFont="1" applyFill="1" applyBorder="1" applyAlignment="1" applyProtection="1">
      <alignment vertical="center"/>
    </xf>
    <xf numFmtId="3" fontId="12" fillId="0" borderId="5" xfId="5" applyNumberFormat="1" applyFont="1" applyFill="1" applyBorder="1" applyAlignment="1" applyProtection="1">
      <alignment vertical="center"/>
    </xf>
    <xf numFmtId="0" fontId="1" fillId="0" borderId="0" xfId="5" applyFill="1" applyAlignment="1" applyProtection="1">
      <alignment vertical="center"/>
    </xf>
    <xf numFmtId="49" fontId="12" fillId="0" borderId="6" xfId="5" applyNumberFormat="1" applyFont="1" applyFill="1" applyBorder="1" applyAlignment="1" applyProtection="1">
      <alignment horizontal="left" vertical="center"/>
    </xf>
    <xf numFmtId="49" fontId="12" fillId="0" borderId="6" xfId="5" applyNumberFormat="1" applyFont="1" applyFill="1" applyBorder="1" applyAlignment="1" applyProtection="1">
      <alignment vertical="center"/>
      <protection locked="0"/>
    </xf>
    <xf numFmtId="0" fontId="37" fillId="0" borderId="0" xfId="10" applyFont="1"/>
    <xf numFmtId="166" fontId="37" fillId="0" borderId="7" xfId="10" applyNumberFormat="1" applyFont="1" applyBorder="1" applyAlignment="1">
      <alignment horizontal="right" vertical="center"/>
    </xf>
    <xf numFmtId="166" fontId="37" fillId="0" borderId="33" xfId="10" applyNumberFormat="1" applyFont="1" applyBorder="1" applyAlignment="1">
      <alignment horizontal="right" vertical="center"/>
    </xf>
    <xf numFmtId="166" fontId="38" fillId="0" borderId="9" xfId="10" applyNumberFormat="1" applyFont="1" applyBorder="1" applyAlignment="1">
      <alignment horizontal="right" vertical="center"/>
    </xf>
    <xf numFmtId="166" fontId="37" fillId="0" borderId="0" xfId="10" applyNumberFormat="1" applyFont="1" applyAlignment="1">
      <alignment horizontal="right" vertical="center"/>
    </xf>
    <xf numFmtId="166" fontId="38" fillId="0" borderId="7" xfId="10" applyNumberFormat="1" applyFont="1" applyBorder="1" applyAlignment="1">
      <alignment horizontal="right" vertical="center"/>
    </xf>
    <xf numFmtId="166" fontId="38" fillId="0" borderId="33" xfId="10" applyNumberFormat="1" applyFont="1" applyBorder="1" applyAlignment="1">
      <alignment horizontal="right" vertical="center"/>
    </xf>
    <xf numFmtId="166" fontId="38" fillId="0" borderId="0" xfId="10" applyNumberFormat="1" applyFont="1" applyBorder="1" applyAlignment="1">
      <alignment horizontal="right" vertical="center"/>
    </xf>
    <xf numFmtId="166" fontId="37" fillId="0" borderId="0" xfId="10" applyNumberFormat="1" applyFont="1" applyBorder="1" applyAlignment="1">
      <alignment horizontal="right" vertical="center"/>
    </xf>
    <xf numFmtId="166" fontId="38" fillId="0" borderId="0" xfId="10" applyNumberFormat="1" applyFont="1" applyAlignment="1">
      <alignment horizontal="right" vertical="center"/>
    </xf>
    <xf numFmtId="166" fontId="37" fillId="0" borderId="0" xfId="10" applyNumberFormat="1" applyFont="1" applyFill="1" applyAlignment="1">
      <alignment horizontal="right" vertical="center"/>
    </xf>
    <xf numFmtId="166" fontId="37" fillId="0" borderId="33" xfId="10" applyNumberFormat="1" applyFont="1" applyFill="1" applyBorder="1" applyAlignment="1">
      <alignment horizontal="right" vertical="center"/>
    </xf>
    <xf numFmtId="166" fontId="38" fillId="0" borderId="33" xfId="10" applyNumberFormat="1" applyFont="1" applyFill="1" applyBorder="1" applyAlignment="1">
      <alignment horizontal="right" vertical="center"/>
    </xf>
    <xf numFmtId="166" fontId="38" fillId="0" borderId="35" xfId="10" applyNumberFormat="1" applyFont="1" applyBorder="1" applyAlignment="1">
      <alignment horizontal="right" vertical="center"/>
    </xf>
    <xf numFmtId="0" fontId="31" fillId="0" borderId="39" xfId="9" applyFont="1" applyBorder="1"/>
    <xf numFmtId="166" fontId="31" fillId="0" borderId="55" xfId="2" applyNumberFormat="1" applyFont="1" applyBorder="1"/>
    <xf numFmtId="166" fontId="31" fillId="0" borderId="33" xfId="2" applyNumberFormat="1" applyFont="1" applyBorder="1"/>
    <xf numFmtId="0" fontId="32" fillId="0" borderId="0" xfId="9" applyFont="1"/>
    <xf numFmtId="0" fontId="32" fillId="0" borderId="39" xfId="9" applyFont="1" applyBorder="1"/>
    <xf numFmtId="166" fontId="32" fillId="0" borderId="55" xfId="2" applyNumberFormat="1" applyFont="1" applyBorder="1"/>
    <xf numFmtId="166" fontId="32" fillId="0" borderId="33" xfId="2" applyNumberFormat="1" applyFont="1" applyBorder="1"/>
    <xf numFmtId="0" fontId="31" fillId="0" borderId="27" xfId="9" applyFont="1" applyBorder="1" applyAlignment="1">
      <alignment horizontal="left"/>
    </xf>
    <xf numFmtId="166" fontId="31" fillId="0" borderId="27" xfId="2" applyNumberFormat="1" applyFont="1" applyBorder="1"/>
    <xf numFmtId="166" fontId="32" fillId="0" borderId="27" xfId="2" applyNumberFormat="1" applyFont="1" applyBorder="1"/>
    <xf numFmtId="0" fontId="31" fillId="0" borderId="7" xfId="9" applyFont="1" applyBorder="1" applyAlignment="1">
      <alignment horizontal="left"/>
    </xf>
    <xf numFmtId="166" fontId="32" fillId="0" borderId="7" xfId="9" applyNumberFormat="1" applyFont="1" applyBorder="1"/>
    <xf numFmtId="0" fontId="39" fillId="0" borderId="7" xfId="0" applyFont="1" applyBorder="1" applyAlignment="1">
      <alignment horizontal="left" vertical="center" wrapText="1"/>
    </xf>
    <xf numFmtId="165" fontId="12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" xfId="5" applyNumberFormat="1" applyFont="1" applyFill="1" applyBorder="1" applyAlignment="1" applyProtection="1">
      <alignment horizontal="center" vertical="center" wrapText="1"/>
    </xf>
    <xf numFmtId="165" fontId="12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47" xfId="5" applyFont="1" applyFill="1" applyBorder="1" applyAlignment="1" applyProtection="1">
      <alignment horizontal="center" vertical="center" wrapText="1"/>
    </xf>
    <xf numFmtId="0" fontId="5" fillId="0" borderId="17" xfId="5" applyFont="1" applyFill="1" applyBorder="1" applyAlignment="1" applyProtection="1">
      <alignment horizontal="center" vertical="center" wrapText="1"/>
    </xf>
    <xf numFmtId="0" fontId="32" fillId="0" borderId="7" xfId="9" applyFont="1" applyBorder="1" applyAlignment="1">
      <alignment horizontal="left"/>
    </xf>
    <xf numFmtId="0" fontId="32" fillId="0" borderId="0" xfId="9" applyFont="1" applyAlignment="1">
      <alignment horizontal="left"/>
    </xf>
    <xf numFmtId="0" fontId="5" fillId="0" borderId="0" xfId="5" applyFont="1" applyFill="1" applyBorder="1" applyAlignment="1" applyProtection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 wrapText="1"/>
    </xf>
    <xf numFmtId="165" fontId="10" fillId="0" borderId="0" xfId="5" applyNumberFormat="1" applyFont="1" applyFill="1" applyBorder="1" applyAlignment="1" applyProtection="1">
      <alignment horizontal="right" vertical="center" wrapText="1" indent="1"/>
    </xf>
    <xf numFmtId="165" fontId="14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7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vertical="center" wrapText="1"/>
    </xf>
    <xf numFmtId="49" fontId="14" fillId="0" borderId="6" xfId="11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49" fontId="14" fillId="0" borderId="26" xfId="11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2" fillId="0" borderId="6" xfId="0" applyFont="1" applyBorder="1" applyAlignment="1" applyProtection="1">
      <alignment horizontal="center" wrapText="1"/>
    </xf>
    <xf numFmtId="0" fontId="22" fillId="0" borderId="26" xfId="0" applyFont="1" applyBorder="1" applyAlignment="1" applyProtection="1">
      <alignment horizontal="center" wrapText="1"/>
    </xf>
    <xf numFmtId="0" fontId="16" fillId="0" borderId="29" xfId="0" applyFont="1" applyBorder="1" applyAlignment="1" applyProtection="1">
      <alignment horizontal="center" wrapText="1"/>
    </xf>
    <xf numFmtId="165" fontId="14" fillId="0" borderId="12" xfId="11" applyNumberFormat="1" applyFont="1" applyFill="1" applyBorder="1" applyAlignment="1" applyProtection="1">
      <alignment horizontal="right" vertical="center" wrapText="1" indent="1"/>
      <protection locked="0"/>
    </xf>
    <xf numFmtId="165" fontId="14" fillId="2" borderId="8" xfId="11" applyNumberFormat="1" applyFont="1" applyFill="1" applyBorder="1" applyAlignment="1" applyProtection="1">
      <alignment horizontal="right" vertical="center" wrapText="1" indent="1"/>
    </xf>
    <xf numFmtId="165" fontId="14" fillId="2" borderId="28" xfId="11" applyNumberFormat="1" applyFont="1" applyFill="1" applyBorder="1" applyAlignment="1" applyProtection="1">
      <alignment horizontal="right" vertical="center" wrapText="1" indent="1"/>
    </xf>
    <xf numFmtId="0" fontId="9" fillId="0" borderId="25" xfId="5" applyFont="1" applyFill="1" applyBorder="1" applyAlignment="1" applyProtection="1">
      <alignment horizontal="center" vertical="center" wrapText="1"/>
    </xf>
    <xf numFmtId="166" fontId="31" fillId="0" borderId="0" xfId="1" applyNumberFormat="1" applyFont="1"/>
    <xf numFmtId="166" fontId="31" fillId="0" borderId="0" xfId="9" applyNumberFormat="1" applyFont="1"/>
    <xf numFmtId="0" fontId="5" fillId="0" borderId="2" xfId="0" applyFont="1" applyFill="1" applyBorder="1" applyAlignment="1" applyProtection="1">
      <alignment horizontal="center" vertical="center" wrapText="1"/>
    </xf>
    <xf numFmtId="165" fontId="13" fillId="0" borderId="0" xfId="11" applyNumberFormat="1" applyFont="1" applyFill="1" applyAlignment="1" applyProtection="1">
      <alignment horizontal="right" vertical="center" indent="1"/>
    </xf>
    <xf numFmtId="0" fontId="9" fillId="0" borderId="16" xfId="11" applyFont="1" applyFill="1" applyBorder="1" applyAlignment="1" applyProtection="1">
      <alignment horizontal="left" vertical="center" wrapText="1" indent="1"/>
    </xf>
    <xf numFmtId="49" fontId="14" fillId="0" borderId="52" xfId="11" applyNumberFormat="1" applyFont="1" applyFill="1" applyBorder="1" applyAlignment="1" applyProtection="1">
      <alignment horizontal="left" vertical="center" wrapText="1" indent="1"/>
    </xf>
    <xf numFmtId="49" fontId="14" fillId="0" borderId="33" xfId="11" applyNumberFormat="1" applyFont="1" applyFill="1" applyBorder="1" applyAlignment="1" applyProtection="1">
      <alignment horizontal="left" vertical="center" wrapText="1" indent="1"/>
    </xf>
    <xf numFmtId="49" fontId="14" fillId="0" borderId="56" xfId="11" applyNumberFormat="1" applyFont="1" applyFill="1" applyBorder="1" applyAlignment="1" applyProtection="1">
      <alignment horizontal="left" vertical="center" wrapText="1" indent="1"/>
    </xf>
    <xf numFmtId="0" fontId="16" fillId="0" borderId="57" xfId="5" applyFont="1" applyBorder="1" applyAlignment="1" applyProtection="1">
      <alignment wrapText="1"/>
    </xf>
    <xf numFmtId="0" fontId="9" fillId="0" borderId="58" xfId="11" applyFont="1" applyFill="1" applyBorder="1" applyAlignment="1" applyProtection="1">
      <alignment horizontal="left" vertical="center" wrapText="1" indent="1"/>
    </xf>
    <xf numFmtId="49" fontId="14" fillId="0" borderId="59" xfId="11" applyNumberFormat="1" applyFont="1" applyFill="1" applyBorder="1" applyAlignment="1" applyProtection="1">
      <alignment horizontal="left" vertical="center" wrapText="1" indent="1"/>
    </xf>
    <xf numFmtId="49" fontId="14" fillId="0" borderId="60" xfId="11" applyNumberFormat="1" applyFont="1" applyFill="1" applyBorder="1" applyAlignment="1" applyProtection="1">
      <alignment horizontal="left" vertical="center" wrapText="1" indent="1"/>
    </xf>
    <xf numFmtId="0" fontId="16" fillId="0" borderId="57" xfId="5" applyFont="1" applyBorder="1" applyAlignment="1" applyProtection="1">
      <alignment horizontal="left" vertical="center" wrapText="1" indent="1"/>
    </xf>
    <xf numFmtId="49" fontId="14" fillId="0" borderId="53" xfId="11" applyNumberFormat="1" applyFont="1" applyFill="1" applyBorder="1" applyAlignment="1" applyProtection="1">
      <alignment horizontal="left" vertical="center" wrapText="1" indent="1"/>
    </xf>
    <xf numFmtId="49" fontId="14" fillId="0" borderId="7" xfId="11" applyNumberFormat="1" applyFont="1" applyFill="1" applyBorder="1" applyAlignment="1" applyProtection="1">
      <alignment horizontal="left" vertical="center" wrapText="1" indent="1"/>
    </xf>
    <xf numFmtId="165" fontId="14" fillId="0" borderId="61" xfId="1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62" xfId="5" applyFont="1" applyFill="1" applyBorder="1" applyAlignment="1" applyProtection="1">
      <alignment horizontal="center" vertical="center" wrapText="1"/>
    </xf>
    <xf numFmtId="0" fontId="22" fillId="0" borderId="45" xfId="5" applyFont="1" applyBorder="1" applyAlignment="1" applyProtection="1">
      <alignment horizontal="left" wrapText="1" indent="1"/>
    </xf>
    <xf numFmtId="0" fontId="22" fillId="0" borderId="39" xfId="5" applyFont="1" applyBorder="1" applyAlignment="1" applyProtection="1">
      <alignment horizontal="left" wrapText="1" indent="1"/>
    </xf>
    <xf numFmtId="0" fontId="22" fillId="0" borderId="63" xfId="5" applyFont="1" applyBorder="1" applyAlignment="1" applyProtection="1">
      <alignment horizontal="left" wrapText="1" indent="1"/>
    </xf>
    <xf numFmtId="165" fontId="14" fillId="0" borderId="36" xfId="1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37" xfId="1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7" xfId="1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51" xfId="1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64" xfId="1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49" xfId="1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1" applyFont="1" applyFill="1" applyBorder="1" applyAlignment="1" applyProtection="1">
      <alignment horizontal="left" vertical="center" wrapText="1" indent="1"/>
    </xf>
    <xf numFmtId="0" fontId="22" fillId="0" borderId="45" xfId="0" applyFont="1" applyBorder="1" applyAlignment="1" applyProtection="1">
      <alignment horizontal="left" wrapText="1" indent="1"/>
    </xf>
    <xf numFmtId="0" fontId="22" fillId="0" borderId="39" xfId="0" applyFont="1" applyBorder="1" applyAlignment="1" applyProtection="1">
      <alignment horizontal="left" wrapText="1" indent="1"/>
    </xf>
    <xf numFmtId="0" fontId="22" fillId="0" borderId="63" xfId="0" applyFont="1" applyBorder="1" applyAlignment="1" applyProtection="1">
      <alignment horizontal="left" wrapText="1" indent="1"/>
    </xf>
    <xf numFmtId="0" fontId="16" fillId="0" borderId="18" xfId="0" applyFont="1" applyBorder="1" applyAlignment="1" applyProtection="1">
      <alignment horizontal="left" vertical="center" wrapText="1" indent="1"/>
    </xf>
    <xf numFmtId="0" fontId="22" fillId="0" borderId="63" xfId="0" applyFont="1" applyBorder="1" applyAlignment="1" applyProtection="1">
      <alignment wrapText="1"/>
    </xf>
    <xf numFmtId="0" fontId="16" fillId="0" borderId="18" xfId="0" applyFont="1" applyBorder="1" applyAlignment="1" applyProtection="1">
      <alignment wrapText="1"/>
    </xf>
    <xf numFmtId="0" fontId="16" fillId="0" borderId="46" xfId="0" applyFont="1" applyBorder="1" applyAlignment="1" applyProtection="1">
      <alignment wrapText="1"/>
    </xf>
    <xf numFmtId="165" fontId="9" fillId="0" borderId="35" xfId="11" applyNumberFormat="1" applyFont="1" applyFill="1" applyBorder="1" applyAlignment="1" applyProtection="1">
      <alignment horizontal="right" vertical="center" wrapText="1" indent="1"/>
    </xf>
    <xf numFmtId="165" fontId="14" fillId="2" borderId="37" xfId="11" applyNumberFormat="1" applyFont="1" applyFill="1" applyBorder="1" applyAlignment="1" applyProtection="1">
      <alignment horizontal="right" vertical="center" wrapText="1" indent="1"/>
    </xf>
    <xf numFmtId="165" fontId="14" fillId="2" borderId="51" xfId="11" applyNumberFormat="1" applyFont="1" applyFill="1" applyBorder="1" applyAlignment="1" applyProtection="1">
      <alignment horizontal="right" vertical="center" wrapText="1" indent="1"/>
    </xf>
    <xf numFmtId="165" fontId="14" fillId="0" borderId="51" xfId="11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5" xfId="11" applyNumberFormat="1" applyFont="1" applyFill="1" applyBorder="1" applyAlignment="1" applyProtection="1">
      <alignment horizontal="right" vertical="center" wrapText="1" indent="1"/>
    </xf>
    <xf numFmtId="165" fontId="14" fillId="0" borderId="36" xfId="11" applyNumberFormat="1" applyFont="1" applyFill="1" applyBorder="1" applyAlignment="1" applyProtection="1">
      <alignment horizontal="right" vertical="center" wrapText="1" indent="1"/>
    </xf>
    <xf numFmtId="165" fontId="12" fillId="0" borderId="36" xfId="11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35" xfId="1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55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 wrapText="1" indent="1"/>
    </xf>
    <xf numFmtId="0" fontId="22" fillId="0" borderId="4" xfId="0" applyFont="1" applyBorder="1" applyAlignment="1">
      <alignment horizontal="left" vertical="center" wrapText="1" indent="1"/>
    </xf>
    <xf numFmtId="0" fontId="14" fillId="0" borderId="41" xfId="11" applyFont="1" applyFill="1" applyBorder="1" applyAlignment="1" applyProtection="1">
      <alignment horizontal="left" vertical="center" wrapText="1" indent="1"/>
    </xf>
    <xf numFmtId="0" fontId="14" fillId="0" borderId="63" xfId="11" applyFont="1" applyFill="1" applyBorder="1" applyAlignment="1" applyProtection="1">
      <alignment horizontal="left" vertical="center" wrapText="1" indent="1"/>
    </xf>
    <xf numFmtId="0" fontId="5" fillId="0" borderId="18" xfId="5" applyFont="1" applyFill="1" applyBorder="1" applyAlignment="1" applyProtection="1">
      <alignment horizontal="left" vertical="center" wrapText="1" indent="1"/>
    </xf>
    <xf numFmtId="0" fontId="9" fillId="0" borderId="43" xfId="5" applyFont="1" applyFill="1" applyBorder="1" applyAlignment="1" applyProtection="1">
      <alignment horizontal="center" vertical="center" wrapText="1"/>
    </xf>
    <xf numFmtId="165" fontId="12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5" xfId="0" applyNumberFormat="1" applyFont="1" applyBorder="1" applyAlignment="1" applyProtection="1">
      <alignment horizontal="right" vertical="center" wrapText="1" indent="1"/>
    </xf>
    <xf numFmtId="165" fontId="14" fillId="0" borderId="40" xfId="11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35" xfId="0" applyNumberFormat="1" applyFont="1" applyBorder="1" applyAlignment="1" applyProtection="1">
      <alignment horizontal="right" vertical="center" wrapText="1" indent="1"/>
    </xf>
    <xf numFmtId="165" fontId="19" fillId="0" borderId="35" xfId="0" quotePrefix="1" applyNumberFormat="1" applyFont="1" applyBorder="1" applyAlignment="1" applyProtection="1">
      <alignment horizontal="right" vertical="center" wrapText="1" indent="1"/>
    </xf>
    <xf numFmtId="0" fontId="2" fillId="0" borderId="0" xfId="7" applyFont="1"/>
    <xf numFmtId="0" fontId="6" fillId="0" borderId="0" xfId="7" applyFont="1" applyFill="1" applyBorder="1" applyAlignment="1">
      <alignment horizontal="center"/>
    </xf>
    <xf numFmtId="0" fontId="2" fillId="0" borderId="0" xfId="7" applyFont="1" applyFill="1"/>
    <xf numFmtId="0" fontId="6" fillId="0" borderId="20" xfId="7" applyFont="1" applyBorder="1" applyAlignment="1">
      <alignment horizontal="center" vertical="top" wrapText="1"/>
    </xf>
    <xf numFmtId="0" fontId="2" fillId="0" borderId="0" xfId="7" applyFont="1" applyBorder="1" applyAlignment="1">
      <alignment horizontal="center" vertical="top" wrapText="1"/>
    </xf>
    <xf numFmtId="0" fontId="2" fillId="0" borderId="21" xfId="7" applyFont="1" applyBorder="1" applyAlignment="1">
      <alignment horizontal="center" vertical="top" wrapText="1"/>
    </xf>
    <xf numFmtId="0" fontId="6" fillId="0" borderId="0" xfId="7" applyFont="1" applyBorder="1" applyAlignment="1">
      <alignment vertical="top" wrapText="1"/>
    </xf>
    <xf numFmtId="0" fontId="6" fillId="0" borderId="0" xfId="7" applyFont="1" applyBorder="1" applyAlignment="1">
      <alignment horizontal="center" vertical="top" wrapText="1"/>
    </xf>
    <xf numFmtId="0" fontId="2" fillId="0" borderId="0" xfId="7" applyFont="1" applyBorder="1" applyAlignment="1">
      <alignment vertical="top" wrapText="1"/>
    </xf>
    <xf numFmtId="166" fontId="2" fillId="0" borderId="0" xfId="7" applyNumberFormat="1" applyFont="1"/>
    <xf numFmtId="0" fontId="2" fillId="0" borderId="6" xfId="7" applyFont="1" applyBorder="1" applyAlignment="1">
      <alignment horizontal="center" vertical="top" wrapText="1"/>
    </xf>
    <xf numFmtId="0" fontId="2" fillId="0" borderId="55" xfId="7" applyFont="1" applyBorder="1" applyAlignment="1">
      <alignment horizontal="center" vertical="top" wrapText="1"/>
    </xf>
    <xf numFmtId="0" fontId="2" fillId="0" borderId="7" xfId="7" applyFont="1" applyBorder="1" applyAlignment="1">
      <alignment horizontal="center" vertical="top" wrapText="1"/>
    </xf>
    <xf numFmtId="0" fontId="6" fillId="0" borderId="55" xfId="7" applyFont="1" applyBorder="1" applyAlignment="1">
      <alignment vertical="top" wrapText="1"/>
    </xf>
    <xf numFmtId="0" fontId="2" fillId="0" borderId="26" xfId="7" applyFont="1" applyBorder="1" applyAlignment="1">
      <alignment horizontal="center" vertical="top" wrapText="1"/>
    </xf>
    <xf numFmtId="0" fontId="2" fillId="0" borderId="27" xfId="7" applyFont="1" applyBorder="1" applyAlignment="1">
      <alignment horizontal="center" vertical="top" wrapText="1"/>
    </xf>
    <xf numFmtId="0" fontId="2" fillId="0" borderId="38" xfId="7" applyFont="1" applyBorder="1" applyAlignment="1">
      <alignment horizontal="center" vertical="top" wrapText="1"/>
    </xf>
    <xf numFmtId="0" fontId="2" fillId="0" borderId="41" xfId="7" applyFont="1" applyBorder="1" applyAlignment="1">
      <alignment horizontal="center" vertical="top" wrapText="1"/>
    </xf>
    <xf numFmtId="0" fontId="2" fillId="0" borderId="41" xfId="7" applyFont="1" applyBorder="1" applyAlignment="1">
      <alignment vertical="top" wrapText="1"/>
    </xf>
    <xf numFmtId="166" fontId="2" fillId="0" borderId="40" xfId="3" applyNumberFormat="1" applyFont="1" applyBorder="1" applyAlignment="1">
      <alignment horizontal="center" vertical="center" wrapText="1"/>
    </xf>
    <xf numFmtId="166" fontId="2" fillId="0" borderId="0" xfId="3" applyNumberFormat="1" applyFont="1" applyBorder="1" applyAlignment="1">
      <alignment horizontal="center" vertical="center" wrapText="1"/>
    </xf>
    <xf numFmtId="0" fontId="2" fillId="0" borderId="0" xfId="5" applyFont="1"/>
    <xf numFmtId="0" fontId="2" fillId="0" borderId="17" xfId="7" applyFont="1" applyBorder="1" applyAlignment="1">
      <alignment horizontal="center" vertical="top" wrapText="1"/>
    </xf>
    <xf numFmtId="0" fontId="2" fillId="0" borderId="47" xfId="7" applyFont="1" applyBorder="1" applyAlignment="1">
      <alignment horizontal="center" vertical="top" wrapText="1"/>
    </xf>
    <xf numFmtId="0" fontId="6" fillId="0" borderId="47" xfId="7" applyFont="1" applyBorder="1" applyAlignment="1">
      <alignment vertical="top" wrapText="1"/>
    </xf>
    <xf numFmtId="0" fontId="24" fillId="0" borderId="48" xfId="7" applyFont="1" applyBorder="1" applyAlignment="1">
      <alignment horizontal="center" vertical="top" wrapText="1"/>
    </xf>
    <xf numFmtId="0" fontId="2" fillId="0" borderId="24" xfId="7" applyFont="1" applyBorder="1" applyAlignment="1">
      <alignment horizontal="center" vertical="top" wrapText="1"/>
    </xf>
    <xf numFmtId="0" fontId="34" fillId="0" borderId="41" xfId="5" applyFont="1" applyBorder="1"/>
    <xf numFmtId="0" fontId="13" fillId="0" borderId="21" xfId="7" applyFont="1" applyBorder="1" applyAlignment="1">
      <alignment horizontal="center" vertical="top" wrapText="1"/>
    </xf>
    <xf numFmtId="0" fontId="13" fillId="0" borderId="41" xfId="7" applyFont="1" applyBorder="1" applyAlignment="1">
      <alignment vertical="top" wrapText="1"/>
    </xf>
    <xf numFmtId="0" fontId="6" fillId="0" borderId="23" xfId="7" applyFont="1" applyBorder="1" applyAlignment="1">
      <alignment horizontal="center" vertical="top" wrapText="1"/>
    </xf>
    <xf numFmtId="0" fontId="2" fillId="0" borderId="43" xfId="7" applyFont="1" applyBorder="1" applyAlignment="1">
      <alignment horizontal="center" vertical="top" wrapText="1"/>
    </xf>
    <xf numFmtId="0" fontId="6" fillId="0" borderId="43" xfId="7" applyFont="1" applyBorder="1" applyAlignment="1">
      <alignment horizontal="left" vertical="center" wrapText="1"/>
    </xf>
    <xf numFmtId="166" fontId="2" fillId="0" borderId="62" xfId="3" applyNumberFormat="1" applyFont="1" applyBorder="1" applyAlignment="1">
      <alignment horizontal="center" vertical="center" wrapText="1"/>
    </xf>
    <xf numFmtId="0" fontId="2" fillId="0" borderId="0" xfId="7" applyFont="1" applyBorder="1" applyAlignment="1">
      <alignment horizontal="left" vertical="center" wrapText="1"/>
    </xf>
    <xf numFmtId="166" fontId="6" fillId="0" borderId="35" xfId="3" applyNumberFormat="1" applyFont="1" applyFill="1" applyBorder="1" applyAlignment="1">
      <alignment horizontal="center" vertical="top" wrapText="1"/>
    </xf>
    <xf numFmtId="166" fontId="6" fillId="0" borderId="0" xfId="3" applyNumberFormat="1" applyFont="1" applyFill="1" applyBorder="1" applyAlignment="1">
      <alignment horizontal="center" vertical="top" wrapText="1"/>
    </xf>
    <xf numFmtId="0" fontId="2" fillId="0" borderId="0" xfId="7" applyFont="1" applyBorder="1"/>
    <xf numFmtId="166" fontId="2" fillId="0" borderId="0" xfId="7" applyNumberFormat="1" applyFont="1" applyBorder="1"/>
    <xf numFmtId="0" fontId="2" fillId="0" borderId="1" xfId="7" applyFont="1" applyBorder="1" applyAlignment="1">
      <alignment horizontal="center" vertical="top" wrapText="1"/>
    </xf>
    <xf numFmtId="0" fontId="2" fillId="0" borderId="2" xfId="7" applyFont="1" applyBorder="1" applyAlignment="1">
      <alignment horizontal="center" vertical="top" wrapText="1"/>
    </xf>
    <xf numFmtId="0" fontId="24" fillId="0" borderId="41" xfId="7" applyFont="1" applyBorder="1" applyAlignment="1">
      <alignment vertical="top" wrapText="1"/>
    </xf>
    <xf numFmtId="0" fontId="13" fillId="0" borderId="13" xfId="7" applyFont="1" applyBorder="1" applyAlignment="1">
      <alignment horizontal="center" vertical="top" wrapText="1"/>
    </xf>
    <xf numFmtId="0" fontId="6" fillId="0" borderId="0" xfId="7" applyFont="1" applyBorder="1" applyAlignment="1">
      <alignment horizontal="left" vertical="center" wrapText="1"/>
    </xf>
    <xf numFmtId="0" fontId="6" fillId="0" borderId="0" xfId="7" applyFont="1" applyBorder="1" applyAlignment="1">
      <alignment vertical="center" wrapText="1"/>
    </xf>
    <xf numFmtId="0" fontId="2" fillId="0" borderId="41" xfId="7" applyFont="1" applyBorder="1" applyAlignment="1">
      <alignment vertical="center" wrapText="1"/>
    </xf>
    <xf numFmtId="0" fontId="24" fillId="0" borderId="23" xfId="7" applyFont="1" applyBorder="1" applyAlignment="1">
      <alignment horizontal="center" vertical="top" wrapText="1"/>
    </xf>
    <xf numFmtId="0" fontId="24" fillId="0" borderId="24" xfId="7" applyFont="1" applyBorder="1" applyAlignment="1">
      <alignment horizontal="center" vertical="top" wrapText="1"/>
    </xf>
    <xf numFmtId="0" fontId="24" fillId="0" borderId="58" xfId="7" applyFont="1" applyBorder="1" applyAlignment="1">
      <alignment horizontal="center" vertical="top" wrapText="1"/>
    </xf>
    <xf numFmtId="0" fontId="24" fillId="0" borderId="0" xfId="7" applyFont="1" applyBorder="1"/>
    <xf numFmtId="0" fontId="2" fillId="0" borderId="41" xfId="7" applyFont="1" applyBorder="1" applyAlignment="1">
      <alignment horizontal="right" vertical="top" wrapText="1"/>
    </xf>
    <xf numFmtId="0" fontId="2" fillId="0" borderId="21" xfId="7" applyFont="1" applyBorder="1" applyAlignment="1">
      <alignment horizontal="right" vertical="top" wrapText="1"/>
    </xf>
    <xf numFmtId="0" fontId="6" fillId="0" borderId="44" xfId="7" applyFont="1" applyBorder="1" applyAlignment="1">
      <alignment vertical="top" wrapText="1"/>
    </xf>
    <xf numFmtId="0" fontId="13" fillId="0" borderId="20" xfId="7" applyFont="1" applyBorder="1" applyAlignment="1">
      <alignment horizontal="center" vertical="top" wrapText="1"/>
    </xf>
    <xf numFmtId="0" fontId="13" fillId="0" borderId="41" xfId="7" applyFont="1" applyBorder="1" applyAlignment="1">
      <alignment horizontal="center" vertical="top" wrapText="1"/>
    </xf>
    <xf numFmtId="0" fontId="45" fillId="0" borderId="0" xfId="7" applyFont="1" applyBorder="1"/>
    <xf numFmtId="0" fontId="6" fillId="0" borderId="43" xfId="7" applyFont="1" applyBorder="1" applyAlignment="1">
      <alignment vertical="center" wrapText="1"/>
    </xf>
    <xf numFmtId="0" fontId="2" fillId="0" borderId="21" xfId="7" applyFont="1" applyBorder="1" applyAlignment="1">
      <alignment horizontal="center" vertical="center" wrapText="1"/>
    </xf>
    <xf numFmtId="0" fontId="2" fillId="0" borderId="0" xfId="5" applyFont="1" applyBorder="1" applyAlignment="1">
      <alignment vertical="top" wrapText="1"/>
    </xf>
    <xf numFmtId="0" fontId="6" fillId="0" borderId="21" xfId="7" applyFont="1" applyBorder="1" applyAlignment="1">
      <alignment horizontal="center" vertical="top" wrapText="1"/>
    </xf>
    <xf numFmtId="0" fontId="24" fillId="0" borderId="0" xfId="7" applyFont="1" applyBorder="1" applyAlignment="1">
      <alignment vertical="top" wrapText="1"/>
    </xf>
    <xf numFmtId="0" fontId="24" fillId="0" borderId="47" xfId="7" applyFont="1" applyBorder="1" applyAlignment="1">
      <alignment vertical="top" wrapText="1"/>
    </xf>
    <xf numFmtId="166" fontId="6" fillId="0" borderId="0" xfId="3" applyNumberFormat="1" applyFont="1" applyBorder="1" applyAlignment="1">
      <alignment horizontal="center" vertical="top" wrapText="1"/>
    </xf>
    <xf numFmtId="0" fontId="2" fillId="0" borderId="0" xfId="7" applyFont="1" applyAlignment="1">
      <alignment horizontal="center"/>
    </xf>
    <xf numFmtId="166" fontId="2" fillId="0" borderId="0" xfId="7" applyNumberFormat="1" applyFont="1" applyAlignment="1">
      <alignment horizontal="center"/>
    </xf>
    <xf numFmtId="0" fontId="6" fillId="0" borderId="0" xfId="7" applyFont="1" applyAlignment="1">
      <alignment horizontal="center"/>
    </xf>
    <xf numFmtId="0" fontId="6" fillId="0" borderId="60" xfId="7" applyFont="1" applyFill="1" applyBorder="1" applyAlignment="1">
      <alignment horizontal="center"/>
    </xf>
    <xf numFmtId="0" fontId="6" fillId="3" borderId="43" xfId="7" applyFont="1" applyFill="1" applyBorder="1" applyAlignment="1">
      <alignment horizontal="center" vertical="top" wrapText="1"/>
    </xf>
    <xf numFmtId="0" fontId="6" fillId="3" borderId="0" xfId="7" applyFont="1" applyFill="1" applyBorder="1" applyAlignment="1">
      <alignment horizontal="center" vertical="top" wrapText="1"/>
    </xf>
    <xf numFmtId="0" fontId="6" fillId="0" borderId="41" xfId="7" applyFont="1" applyBorder="1" applyAlignment="1">
      <alignment vertical="top" wrapText="1"/>
    </xf>
    <xf numFmtId="0" fontId="6" fillId="0" borderId="6" xfId="7" applyFont="1" applyBorder="1" applyAlignment="1">
      <alignment horizontal="center" vertical="top" wrapText="1"/>
    </xf>
    <xf numFmtId="0" fontId="6" fillId="0" borderId="7" xfId="7" applyFont="1" applyBorder="1" applyAlignment="1">
      <alignment horizontal="center" vertical="top" wrapText="1"/>
    </xf>
    <xf numFmtId="0" fontId="6" fillId="0" borderId="7" xfId="7" applyFont="1" applyBorder="1" applyAlignment="1">
      <alignment horizontal="right" vertical="top" wrapText="1"/>
    </xf>
    <xf numFmtId="0" fontId="6" fillId="0" borderId="39" xfId="7" applyFont="1" applyBorder="1" applyAlignment="1">
      <alignment vertical="top" wrapText="1"/>
    </xf>
    <xf numFmtId="0" fontId="6" fillId="0" borderId="0" xfId="7" applyFont="1"/>
    <xf numFmtId="166" fontId="6" fillId="0" borderId="0" xfId="7" applyNumberFormat="1" applyFont="1"/>
    <xf numFmtId="0" fontId="6" fillId="0" borderId="26" xfId="7" applyFont="1" applyBorder="1" applyAlignment="1">
      <alignment horizontal="center" vertical="top"/>
    </xf>
    <xf numFmtId="0" fontId="6" fillId="0" borderId="27" xfId="7" applyFont="1" applyBorder="1" applyAlignment="1">
      <alignment horizontal="center" vertical="top"/>
    </xf>
    <xf numFmtId="0" fontId="2" fillId="0" borderId="27" xfId="7" applyFont="1" applyBorder="1" applyAlignment="1">
      <alignment horizontal="center" vertical="top"/>
    </xf>
    <xf numFmtId="0" fontId="2" fillId="0" borderId="27" xfId="7" applyFont="1" applyBorder="1" applyAlignment="1">
      <alignment horizontal="right" vertical="top"/>
    </xf>
    <xf numFmtId="0" fontId="6" fillId="0" borderId="63" xfId="7" applyFont="1" applyBorder="1" applyAlignment="1">
      <alignment vertical="top"/>
    </xf>
    <xf numFmtId="0" fontId="2" fillId="0" borderId="0" xfId="7" applyFont="1" applyAlignment="1"/>
    <xf numFmtId="0" fontId="6" fillId="0" borderId="10" xfId="7" applyFont="1" applyBorder="1" applyAlignment="1">
      <alignment horizontal="center" vertical="top" wrapText="1"/>
    </xf>
    <xf numFmtId="0" fontId="6" fillId="0" borderId="9" xfId="7" applyFont="1" applyBorder="1" applyAlignment="1">
      <alignment horizontal="center" vertical="top" wrapText="1"/>
    </xf>
    <xf numFmtId="0" fontId="2" fillId="0" borderId="9" xfId="7" applyFont="1" applyBorder="1" applyAlignment="1">
      <alignment horizontal="right" vertical="top" wrapText="1"/>
    </xf>
    <xf numFmtId="0" fontId="6" fillId="0" borderId="66" xfId="7" applyFont="1" applyBorder="1" applyAlignment="1">
      <alignment horizontal="center" vertical="top" wrapText="1"/>
    </xf>
    <xf numFmtId="0" fontId="6" fillId="0" borderId="53" xfId="7" applyFont="1" applyBorder="1" applyAlignment="1">
      <alignment horizontal="center" vertical="top" wrapText="1"/>
    </xf>
    <xf numFmtId="0" fontId="6" fillId="0" borderId="53" xfId="7" applyFont="1" applyBorder="1" applyAlignment="1">
      <alignment horizontal="right" vertical="top" wrapText="1"/>
    </xf>
    <xf numFmtId="0" fontId="6" fillId="0" borderId="50" xfId="7" applyFont="1" applyBorder="1" applyAlignment="1">
      <alignment vertical="top" wrapText="1"/>
    </xf>
    <xf numFmtId="0" fontId="2" fillId="0" borderId="60" xfId="5" applyFont="1" applyBorder="1" applyAlignment="1">
      <alignment horizontal="right" vertical="top" wrapText="1"/>
    </xf>
    <xf numFmtId="0" fontId="2" fillId="0" borderId="41" xfId="5" applyFont="1" applyBorder="1" applyAlignment="1">
      <alignment vertical="top" wrapText="1"/>
    </xf>
    <xf numFmtId="0" fontId="6" fillId="0" borderId="26" xfId="7" applyFont="1" applyBorder="1" applyAlignment="1">
      <alignment horizontal="center" vertical="top" wrapText="1"/>
    </xf>
    <xf numFmtId="0" fontId="6" fillId="0" borderId="27" xfId="7" applyFont="1" applyBorder="1" applyAlignment="1">
      <alignment horizontal="center" vertical="top" wrapText="1"/>
    </xf>
    <xf numFmtId="0" fontId="2" fillId="0" borderId="27" xfId="7" applyFont="1" applyBorder="1" applyAlignment="1">
      <alignment horizontal="right" vertical="top" wrapText="1"/>
    </xf>
    <xf numFmtId="0" fontId="6" fillId="0" borderId="63" xfId="7" applyFont="1" applyBorder="1" applyAlignment="1">
      <alignment vertical="top" wrapText="1"/>
    </xf>
    <xf numFmtId="0" fontId="6" fillId="0" borderId="20" xfId="5" applyFont="1" applyBorder="1" applyAlignment="1">
      <alignment horizontal="center" vertical="top" wrapText="1"/>
    </xf>
    <xf numFmtId="0" fontId="6" fillId="0" borderId="60" xfId="5" applyFont="1" applyBorder="1" applyAlignment="1">
      <alignment horizontal="center" vertical="top" wrapText="1"/>
    </xf>
    <xf numFmtId="0" fontId="6" fillId="0" borderId="9" xfId="7" applyFont="1" applyBorder="1" applyAlignment="1">
      <alignment horizontal="right" vertical="top" wrapText="1"/>
    </xf>
    <xf numFmtId="0" fontId="6" fillId="0" borderId="21" xfId="7" applyFont="1" applyBorder="1" applyAlignment="1">
      <alignment horizontal="right" vertical="top" wrapText="1"/>
    </xf>
    <xf numFmtId="0" fontId="6" fillId="0" borderId="47" xfId="7" applyFont="1" applyBorder="1" applyAlignment="1">
      <alignment horizontal="right" vertical="top" wrapText="1"/>
    </xf>
    <xf numFmtId="0" fontId="13" fillId="0" borderId="44" xfId="7" applyFont="1" applyBorder="1" applyAlignment="1">
      <alignment horizontal="center" vertical="top" wrapText="1"/>
    </xf>
    <xf numFmtId="0" fontId="13" fillId="0" borderId="44" xfId="7" applyFont="1" applyBorder="1" applyAlignment="1">
      <alignment horizontal="right" vertical="top" wrapText="1"/>
    </xf>
    <xf numFmtId="0" fontId="13" fillId="0" borderId="0" xfId="7" applyFont="1"/>
    <xf numFmtId="0" fontId="13" fillId="0" borderId="38" xfId="7" applyFont="1" applyBorder="1" applyAlignment="1">
      <alignment horizontal="center" vertical="top" wrapText="1"/>
    </xf>
    <xf numFmtId="0" fontId="13" fillId="0" borderId="41" xfId="7" applyFont="1" applyBorder="1" applyAlignment="1">
      <alignment horizontal="right" vertical="top" wrapText="1"/>
    </xf>
    <xf numFmtId="0" fontId="13" fillId="0" borderId="21" xfId="7" applyFont="1" applyBorder="1" applyAlignment="1">
      <alignment horizontal="right" vertical="top" wrapText="1"/>
    </xf>
    <xf numFmtId="0" fontId="6" fillId="0" borderId="38" xfId="7" applyFont="1" applyBorder="1" applyAlignment="1">
      <alignment horizontal="center" vertical="top" wrapText="1"/>
    </xf>
    <xf numFmtId="0" fontId="6" fillId="0" borderId="41" xfId="7" applyFont="1" applyBorder="1" applyAlignment="1">
      <alignment horizontal="center" vertical="top" wrapText="1"/>
    </xf>
    <xf numFmtId="0" fontId="6" fillId="0" borderId="44" xfId="7" applyFont="1" applyBorder="1" applyAlignment="1">
      <alignment horizontal="center" vertical="top" wrapText="1"/>
    </xf>
    <xf numFmtId="0" fontId="6" fillId="0" borderId="0" xfId="7" applyFont="1" applyBorder="1"/>
    <xf numFmtId="166" fontId="45" fillId="0" borderId="0" xfId="3" applyNumberFormat="1" applyFont="1" applyFill="1" applyBorder="1" applyAlignment="1">
      <alignment horizontal="center" vertical="top" wrapText="1"/>
    </xf>
    <xf numFmtId="0" fontId="6" fillId="0" borderId="0" xfId="5" applyFont="1"/>
    <xf numFmtId="0" fontId="6" fillId="0" borderId="41" xfId="7" applyFont="1" applyBorder="1" applyAlignment="1">
      <alignment horizontal="right" vertical="top" wrapText="1"/>
    </xf>
    <xf numFmtId="0" fontId="6" fillId="0" borderId="24" xfId="7" applyFont="1" applyBorder="1" applyAlignment="1">
      <alignment horizontal="right" vertical="top" wrapText="1"/>
    </xf>
    <xf numFmtId="0" fontId="6" fillId="0" borderId="18" xfId="7" applyFont="1" applyBorder="1" applyAlignment="1">
      <alignment vertical="top" wrapText="1"/>
    </xf>
    <xf numFmtId="0" fontId="6" fillId="0" borderId="18" xfId="7" applyFont="1" applyBorder="1" applyAlignment="1">
      <alignment horizontal="center" vertical="top" wrapText="1"/>
    </xf>
    <xf numFmtId="0" fontId="6" fillId="0" borderId="18" xfId="7" applyFont="1" applyBorder="1" applyAlignment="1">
      <alignment horizontal="right" vertical="top" wrapText="1"/>
    </xf>
    <xf numFmtId="0" fontId="6" fillId="0" borderId="1" xfId="7" applyFont="1" applyBorder="1" applyAlignment="1">
      <alignment horizontal="center" vertical="center" wrapText="1"/>
    </xf>
    <xf numFmtId="0" fontId="6" fillId="0" borderId="2" xfId="7" applyFont="1" applyBorder="1" applyAlignment="1">
      <alignment horizontal="center" vertical="top" wrapText="1"/>
    </xf>
    <xf numFmtId="0" fontId="2" fillId="0" borderId="2" xfId="7" applyFont="1" applyBorder="1" applyAlignment="1">
      <alignment horizontal="right" vertical="top" wrapText="1"/>
    </xf>
    <xf numFmtId="0" fontId="6" fillId="0" borderId="18" xfId="7" applyFont="1" applyBorder="1" applyAlignment="1">
      <alignment vertical="center" wrapText="1"/>
    </xf>
    <xf numFmtId="0" fontId="2" fillId="0" borderId="0" xfId="7" applyFont="1" applyBorder="1" applyAlignment="1">
      <alignment horizontal="right" vertical="top" wrapText="1"/>
    </xf>
    <xf numFmtId="0" fontId="6" fillId="0" borderId="0" xfId="7" applyFont="1" applyAlignment="1">
      <alignment horizontal="center" wrapText="1"/>
    </xf>
    <xf numFmtId="0" fontId="2" fillId="0" borderId="0" xfId="7" applyFont="1" applyAlignment="1">
      <alignment wrapText="1"/>
    </xf>
    <xf numFmtId="166" fontId="2" fillId="0" borderId="0" xfId="3" applyNumberFormat="1" applyFont="1" applyAlignment="1">
      <alignment horizontal="center" wrapText="1"/>
    </xf>
    <xf numFmtId="0" fontId="6" fillId="0" borderId="0" xfId="7" applyFont="1" applyBorder="1" applyAlignment="1">
      <alignment horizontal="center"/>
    </xf>
    <xf numFmtId="166" fontId="2" fillId="0" borderId="0" xfId="3" applyNumberFormat="1" applyFont="1" applyBorder="1" applyAlignment="1">
      <alignment horizontal="center"/>
    </xf>
    <xf numFmtId="166" fontId="2" fillId="0" borderId="0" xfId="3" applyNumberFormat="1" applyFont="1" applyAlignment="1">
      <alignment horizontal="center"/>
    </xf>
    <xf numFmtId="0" fontId="41" fillId="0" borderId="0" xfId="0" applyFont="1"/>
    <xf numFmtId="0" fontId="34" fillId="0" borderId="44" xfId="5" applyFont="1" applyBorder="1" applyAlignment="1">
      <alignment wrapText="1"/>
    </xf>
    <xf numFmtId="0" fontId="13" fillId="0" borderId="0" xfId="7" applyFont="1" applyBorder="1" applyAlignment="1">
      <alignment horizontal="left" vertical="center" wrapText="1"/>
    </xf>
    <xf numFmtId="0" fontId="34" fillId="0" borderId="20" xfId="5" applyFont="1" applyBorder="1" applyAlignment="1">
      <alignment horizontal="center" vertical="top" wrapText="1"/>
    </xf>
    <xf numFmtId="0" fontId="34" fillId="0" borderId="21" xfId="5" applyFont="1" applyBorder="1" applyAlignment="1">
      <alignment horizontal="center" vertical="top" wrapText="1"/>
    </xf>
    <xf numFmtId="0" fontId="45" fillId="0" borderId="21" xfId="5" applyFont="1" applyBorder="1" applyAlignment="1">
      <alignment horizontal="center" vertical="top" wrapText="1"/>
    </xf>
    <xf numFmtId="0" fontId="34" fillId="0" borderId="21" xfId="5" applyFont="1" applyBorder="1" applyAlignment="1">
      <alignment horizontal="right" vertical="top" wrapText="1"/>
    </xf>
    <xf numFmtId="0" fontId="45" fillId="0" borderId="41" xfId="5" applyFont="1" applyBorder="1" applyAlignment="1">
      <alignment vertical="top" wrapText="1"/>
    </xf>
    <xf numFmtId="0" fontId="24" fillId="0" borderId="41" xfId="7" applyFont="1" applyBorder="1" applyAlignment="1">
      <alignment horizontal="center" vertical="top" wrapText="1"/>
    </xf>
    <xf numFmtId="0" fontId="0" fillId="0" borderId="41" xfId="0" applyBorder="1"/>
    <xf numFmtId="0" fontId="6" fillId="0" borderId="20" xfId="7" applyFont="1" applyBorder="1" applyAlignment="1">
      <alignment horizontal="center" vertical="top"/>
    </xf>
    <xf numFmtId="0" fontId="6" fillId="0" borderId="21" xfId="7" applyFont="1" applyBorder="1" applyAlignment="1">
      <alignment horizontal="center" vertical="top"/>
    </xf>
    <xf numFmtId="0" fontId="2" fillId="0" borderId="21" xfId="7" applyFont="1" applyBorder="1" applyAlignment="1">
      <alignment horizontal="center" vertical="top"/>
    </xf>
    <xf numFmtId="0" fontId="2" fillId="0" borderId="21" xfId="7" applyFont="1" applyBorder="1" applyAlignment="1">
      <alignment horizontal="right" vertical="top"/>
    </xf>
    <xf numFmtId="167" fontId="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11" applyFont="1" applyFill="1" applyAlignment="1" applyProtection="1">
      <alignment horizontal="center"/>
    </xf>
    <xf numFmtId="165" fontId="5" fillId="0" borderId="16" xfId="5" applyNumberFormat="1" applyFont="1" applyFill="1" applyBorder="1" applyAlignment="1" applyProtection="1">
      <alignment horizontal="centerContinuous" vertical="center" wrapText="1"/>
    </xf>
    <xf numFmtId="0" fontId="32" fillId="0" borderId="0" xfId="9" applyFont="1" applyAlignment="1">
      <alignment horizontal="left"/>
    </xf>
    <xf numFmtId="0" fontId="31" fillId="0" borderId="0" xfId="9" applyFont="1" applyAlignment="1">
      <alignment horizontal="center"/>
    </xf>
    <xf numFmtId="0" fontId="32" fillId="0" borderId="0" xfId="9" applyFont="1" applyAlignment="1">
      <alignment horizontal="center"/>
    </xf>
    <xf numFmtId="166" fontId="31" fillId="0" borderId="7" xfId="2" applyNumberFormat="1" applyFont="1" applyFill="1" applyBorder="1"/>
    <xf numFmtId="166" fontId="38" fillId="0" borderId="7" xfId="10" applyNumberFormat="1" applyFont="1" applyFill="1" applyBorder="1" applyAlignment="1">
      <alignment horizontal="right" vertical="center"/>
    </xf>
    <xf numFmtId="166" fontId="37" fillId="0" borderId="0" xfId="10" applyNumberFormat="1" applyFont="1" applyFill="1" applyBorder="1" applyAlignment="1">
      <alignment horizontal="right" vertical="center"/>
    </xf>
    <xf numFmtId="166" fontId="38" fillId="0" borderId="0" xfId="10" applyNumberFormat="1" applyFont="1" applyFill="1" applyAlignment="1">
      <alignment horizontal="right" vertical="center"/>
    </xf>
    <xf numFmtId="0" fontId="37" fillId="0" borderId="0" xfId="10" applyFont="1" applyFill="1"/>
    <xf numFmtId="0" fontId="39" fillId="0" borderId="7" xfId="0" applyFont="1" applyBorder="1" applyAlignment="1">
      <alignment horizontal="right" vertical="center" wrapText="1"/>
    </xf>
    <xf numFmtId="165" fontId="5" fillId="0" borderId="0" xfId="5" applyNumberFormat="1" applyFont="1" applyFill="1" applyBorder="1" applyAlignment="1" applyProtection="1">
      <alignment horizontal="left" vertical="center" wrapText="1" indent="1"/>
    </xf>
    <xf numFmtId="0" fontId="13" fillId="0" borderId="0" xfId="12" applyFill="1" applyProtection="1">
      <protection locked="0"/>
    </xf>
    <xf numFmtId="0" fontId="13" fillId="0" borderId="0" xfId="12" applyFill="1" applyProtection="1"/>
    <xf numFmtId="0" fontId="7" fillId="0" borderId="0" xfId="5" applyFont="1" applyFill="1" applyAlignment="1">
      <alignment horizontal="right"/>
    </xf>
    <xf numFmtId="0" fontId="25" fillId="0" borderId="23" xfId="12" applyFont="1" applyFill="1" applyBorder="1" applyAlignment="1" applyProtection="1">
      <alignment horizontal="center" vertical="center" wrapText="1"/>
    </xf>
    <xf numFmtId="0" fontId="25" fillId="0" borderId="24" xfId="12" applyFont="1" applyFill="1" applyBorder="1" applyAlignment="1" applyProtection="1">
      <alignment horizontal="center" vertical="center"/>
    </xf>
    <xf numFmtId="0" fontId="25" fillId="0" borderId="25" xfId="12" applyFont="1" applyFill="1" applyBorder="1" applyAlignment="1" applyProtection="1">
      <alignment horizontal="center" vertical="center"/>
    </xf>
    <xf numFmtId="0" fontId="14" fillId="0" borderId="1" xfId="12" applyFont="1" applyFill="1" applyBorder="1" applyAlignment="1" applyProtection="1">
      <alignment horizontal="left" vertical="center" indent="1"/>
    </xf>
    <xf numFmtId="0" fontId="13" fillId="0" borderId="0" xfId="12" applyFill="1" applyAlignment="1" applyProtection="1">
      <alignment vertical="center"/>
    </xf>
    <xf numFmtId="0" fontId="14" fillId="0" borderId="20" xfId="12" applyFont="1" applyFill="1" applyBorder="1" applyAlignment="1" applyProtection="1">
      <alignment horizontal="left" vertical="center" indent="1"/>
    </xf>
    <xf numFmtId="0" fontId="14" fillId="0" borderId="21" xfId="12" applyFont="1" applyFill="1" applyBorder="1" applyAlignment="1" applyProtection="1">
      <alignment horizontal="left" vertical="center" wrapText="1" indent="1"/>
    </xf>
    <xf numFmtId="165" fontId="14" fillId="0" borderId="21" xfId="12" applyNumberFormat="1" applyFont="1" applyFill="1" applyBorder="1" applyAlignment="1" applyProtection="1">
      <alignment vertical="center"/>
      <protection locked="0"/>
    </xf>
    <xf numFmtId="165" fontId="14" fillId="0" borderId="12" xfId="12" applyNumberFormat="1" applyFont="1" applyFill="1" applyBorder="1" applyAlignment="1" applyProtection="1">
      <alignment vertical="center"/>
    </xf>
    <xf numFmtId="0" fontId="14" fillId="0" borderId="6" xfId="12" applyFont="1" applyFill="1" applyBorder="1" applyAlignment="1" applyProtection="1">
      <alignment horizontal="left" vertical="center" indent="1"/>
    </xf>
    <xf numFmtId="0" fontId="14" fillId="0" borderId="7" xfId="12" applyFont="1" applyFill="1" applyBorder="1" applyAlignment="1" applyProtection="1">
      <alignment horizontal="left" vertical="center" wrapText="1" indent="1"/>
    </xf>
    <xf numFmtId="165" fontId="14" fillId="0" borderId="7" xfId="12" applyNumberFormat="1" applyFont="1" applyFill="1" applyBorder="1" applyAlignment="1" applyProtection="1">
      <alignment vertical="center"/>
      <protection locked="0"/>
    </xf>
    <xf numFmtId="165" fontId="14" fillId="0" borderId="8" xfId="12" applyNumberFormat="1" applyFont="1" applyFill="1" applyBorder="1" applyAlignment="1" applyProtection="1">
      <alignment vertical="center"/>
    </xf>
    <xf numFmtId="0" fontId="13" fillId="0" borderId="0" xfId="12" applyFill="1" applyAlignment="1" applyProtection="1">
      <alignment vertical="center"/>
      <protection locked="0"/>
    </xf>
    <xf numFmtId="0" fontId="14" fillId="0" borderId="9" xfId="12" applyFont="1" applyFill="1" applyBorder="1" applyAlignment="1" applyProtection="1">
      <alignment horizontal="left" vertical="center" wrapText="1" indent="1"/>
    </xf>
    <xf numFmtId="165" fontId="14" fillId="0" borderId="9" xfId="12" applyNumberFormat="1" applyFont="1" applyFill="1" applyBorder="1" applyAlignment="1" applyProtection="1">
      <alignment vertical="center"/>
      <protection locked="0"/>
    </xf>
    <xf numFmtId="165" fontId="14" fillId="0" borderId="11" xfId="12" applyNumberFormat="1" applyFont="1" applyFill="1" applyBorder="1" applyAlignment="1" applyProtection="1">
      <alignment vertical="center"/>
    </xf>
    <xf numFmtId="0" fontId="14" fillId="0" borderId="7" xfId="12" applyFont="1" applyFill="1" applyBorder="1" applyAlignment="1" applyProtection="1">
      <alignment horizontal="left" vertical="center" indent="1"/>
    </xf>
    <xf numFmtId="0" fontId="5" fillId="0" borderId="2" xfId="12" applyFont="1" applyFill="1" applyBorder="1" applyAlignment="1" applyProtection="1">
      <alignment horizontal="left" vertical="center" indent="1"/>
    </xf>
    <xf numFmtId="165" fontId="9" fillId="0" borderId="2" xfId="12" applyNumberFormat="1" applyFont="1" applyFill="1" applyBorder="1" applyAlignment="1" applyProtection="1">
      <alignment vertical="center"/>
    </xf>
    <xf numFmtId="165" fontId="9" fillId="0" borderId="5" xfId="12" applyNumberFormat="1" applyFont="1" applyFill="1" applyBorder="1" applyAlignment="1" applyProtection="1">
      <alignment vertical="center"/>
    </xf>
    <xf numFmtId="0" fontId="14" fillId="0" borderId="10" xfId="12" applyFont="1" applyFill="1" applyBorder="1" applyAlignment="1" applyProtection="1">
      <alignment horizontal="left" vertical="center" indent="1"/>
    </xf>
    <xf numFmtId="0" fontId="14" fillId="0" borderId="9" xfId="12" applyFont="1" applyFill="1" applyBorder="1" applyAlignment="1" applyProtection="1">
      <alignment horizontal="left" vertical="center" indent="1"/>
    </xf>
    <xf numFmtId="0" fontId="9" fillId="0" borderId="1" xfId="12" applyFont="1" applyFill="1" applyBorder="1" applyAlignment="1" applyProtection="1">
      <alignment horizontal="left" vertical="center" indent="1"/>
    </xf>
    <xf numFmtId="0" fontId="5" fillId="0" borderId="2" xfId="12" applyFont="1" applyFill="1" applyBorder="1" applyAlignment="1" applyProtection="1">
      <alignment horizontal="left" indent="1"/>
    </xf>
    <xf numFmtId="165" fontId="9" fillId="0" borderId="2" xfId="12" applyNumberFormat="1" applyFont="1" applyFill="1" applyBorder="1" applyProtection="1"/>
    <xf numFmtId="165" fontId="9" fillId="0" borderId="5" xfId="12" applyNumberFormat="1" applyFont="1" applyFill="1" applyBorder="1" applyProtection="1"/>
    <xf numFmtId="0" fontId="21" fillId="0" borderId="0" xfId="12" applyFont="1" applyFill="1" applyProtection="1"/>
    <xf numFmtId="0" fontId="52" fillId="0" borderId="0" xfId="12" applyFont="1" applyFill="1" applyProtection="1">
      <protection locked="0"/>
    </xf>
    <xf numFmtId="0" fontId="24" fillId="0" borderId="0" xfId="12" applyFont="1" applyFill="1" applyProtection="1">
      <protection locked="0"/>
    </xf>
    <xf numFmtId="165" fontId="14" fillId="0" borderId="21" xfId="12" applyNumberFormat="1" applyFont="1" applyFill="1" applyBorder="1" applyAlignment="1" applyProtection="1">
      <alignment vertical="center"/>
    </xf>
    <xf numFmtId="165" fontId="14" fillId="0" borderId="12" xfId="12" quotePrefix="1" applyNumberFormat="1" applyFont="1" applyFill="1" applyBorder="1" applyAlignment="1" applyProtection="1">
      <alignment horizontal="center" vertical="center"/>
    </xf>
    <xf numFmtId="165" fontId="9" fillId="0" borderId="5" xfId="12" quotePrefix="1" applyNumberFormat="1" applyFont="1" applyFill="1" applyBorder="1" applyAlignment="1" applyProtection="1">
      <alignment horizontal="center"/>
    </xf>
    <xf numFmtId="0" fontId="5" fillId="0" borderId="16" xfId="12" applyFont="1" applyFill="1" applyBorder="1" applyAlignment="1" applyProtection="1">
      <alignment horizontal="left" vertical="center" indent="1"/>
    </xf>
    <xf numFmtId="0" fontId="14" fillId="0" borderId="26" xfId="12" applyFont="1" applyFill="1" applyBorder="1" applyAlignment="1" applyProtection="1">
      <alignment horizontal="left" vertical="center" indent="1"/>
    </xf>
    <xf numFmtId="0" fontId="14" fillId="0" borderId="35" xfId="12" applyFont="1" applyFill="1" applyBorder="1" applyAlignment="1" applyProtection="1">
      <alignment horizontal="left" vertical="center" indent="1"/>
    </xf>
    <xf numFmtId="0" fontId="5" fillId="0" borderId="16" xfId="12" applyFont="1" applyFill="1" applyBorder="1" applyAlignment="1" applyProtection="1">
      <alignment horizontal="left" indent="1"/>
    </xf>
    <xf numFmtId="0" fontId="14" fillId="0" borderId="64" xfId="12" applyFont="1" applyFill="1" applyBorder="1" applyAlignment="1" applyProtection="1">
      <alignment horizontal="left" vertical="center" indent="1"/>
    </xf>
    <xf numFmtId="0" fontId="14" fillId="0" borderId="49" xfId="12" applyFont="1" applyFill="1" applyBorder="1" applyAlignment="1" applyProtection="1">
      <alignment horizontal="left" vertical="center" indent="1"/>
    </xf>
    <xf numFmtId="0" fontId="24" fillId="0" borderId="0" xfId="11" applyFont="1" applyFill="1" applyAlignment="1" applyProtection="1">
      <alignment horizontal="center"/>
    </xf>
    <xf numFmtId="0" fontId="32" fillId="0" borderId="0" xfId="9" applyFont="1" applyAlignment="1">
      <alignment horizontal="left"/>
    </xf>
    <xf numFmtId="165" fontId="10" fillId="0" borderId="43" xfId="11" applyNumberFormat="1" applyFont="1" applyFill="1" applyBorder="1" applyAlignment="1" applyProtection="1">
      <alignment horizontal="right" vertical="center" wrapText="1" indent="1"/>
    </xf>
    <xf numFmtId="166" fontId="2" fillId="0" borderId="0" xfId="3" applyNumberFormat="1" applyFont="1" applyBorder="1" applyAlignment="1">
      <alignment horizontal="center" vertical="top" wrapText="1"/>
    </xf>
    <xf numFmtId="166" fontId="45" fillId="0" borderId="0" xfId="3" applyNumberFormat="1" applyFont="1" applyBorder="1" applyAlignment="1">
      <alignment horizontal="center" vertical="top" wrapText="1"/>
    </xf>
    <xf numFmtId="166" fontId="2" fillId="0" borderId="40" xfId="3" applyNumberFormat="1" applyFont="1" applyBorder="1" applyAlignment="1">
      <alignment horizontal="center" vertical="top" wrapText="1"/>
    </xf>
    <xf numFmtId="166" fontId="13" fillId="0" borderId="62" xfId="3" applyNumberFormat="1" applyFont="1" applyBorder="1" applyAlignment="1">
      <alignment horizontal="center" vertical="top" wrapText="1"/>
    </xf>
    <xf numFmtId="166" fontId="13" fillId="0" borderId="40" xfId="3" applyNumberFormat="1" applyFont="1" applyBorder="1" applyAlignment="1">
      <alignment horizontal="center" vertical="top" wrapText="1"/>
    </xf>
    <xf numFmtId="166" fontId="6" fillId="0" borderId="40" xfId="3" applyNumberFormat="1" applyFont="1" applyBorder="1" applyAlignment="1">
      <alignment horizontal="center" vertical="top" wrapText="1"/>
    </xf>
    <xf numFmtId="166" fontId="45" fillId="0" borderId="40" xfId="3" applyNumberFormat="1" applyFont="1" applyBorder="1" applyAlignment="1">
      <alignment horizontal="center" vertical="top" wrapText="1"/>
    </xf>
    <xf numFmtId="166" fontId="6" fillId="0" borderId="40" xfId="3" applyNumberFormat="1" applyFont="1" applyFill="1" applyBorder="1" applyAlignment="1">
      <alignment vertical="center" wrapText="1"/>
    </xf>
    <xf numFmtId="166" fontId="13" fillId="0" borderId="43" xfId="3" applyNumberFormat="1" applyFont="1" applyBorder="1" applyAlignment="1">
      <alignment horizontal="center" vertical="top" wrapText="1"/>
    </xf>
    <xf numFmtId="166" fontId="13" fillId="0" borderId="0" xfId="3" applyNumberFormat="1" applyFont="1" applyBorder="1" applyAlignment="1">
      <alignment horizontal="center" vertical="top" wrapText="1"/>
    </xf>
    <xf numFmtId="165" fontId="5" fillId="0" borderId="22" xfId="5" applyNumberFormat="1" applyFont="1" applyFill="1" applyBorder="1" applyAlignment="1" applyProtection="1">
      <alignment horizontal="center" vertical="center" wrapText="1"/>
    </xf>
    <xf numFmtId="165" fontId="14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68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61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4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65" xfId="5" applyNumberFormat="1" applyFont="1" applyFill="1" applyBorder="1" applyAlignment="1" applyProtection="1">
      <alignment horizontal="center" vertical="center" wrapText="1"/>
    </xf>
    <xf numFmtId="165" fontId="14" fillId="2" borderId="19" xfId="11" applyNumberFormat="1" applyFont="1" applyFill="1" applyBorder="1" applyAlignment="1" applyProtection="1">
      <alignment horizontal="right" vertical="center" wrapText="1" indent="1"/>
    </xf>
    <xf numFmtId="165" fontId="14" fillId="2" borderId="34" xfId="11" applyNumberFormat="1" applyFont="1" applyFill="1" applyBorder="1" applyAlignment="1" applyProtection="1">
      <alignment horizontal="right" vertical="center" wrapText="1" indent="1"/>
    </xf>
    <xf numFmtId="0" fontId="9" fillId="0" borderId="62" xfId="5" applyFont="1" applyFill="1" applyBorder="1" applyAlignment="1" applyProtection="1">
      <alignment horizontal="center" vertical="center" wrapText="1"/>
    </xf>
    <xf numFmtId="0" fontId="24" fillId="0" borderId="0" xfId="12" applyFont="1" applyFill="1" applyAlignment="1" applyProtection="1">
      <alignment horizontal="center"/>
    </xf>
    <xf numFmtId="0" fontId="38" fillId="0" borderId="7" xfId="8" applyFont="1" applyBorder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5" fontId="13" fillId="0" borderId="0" xfId="12" applyNumberFormat="1" applyFill="1" applyAlignment="1" applyProtection="1">
      <alignment vertical="center"/>
    </xf>
    <xf numFmtId="0" fontId="25" fillId="0" borderId="0" xfId="12" applyFont="1" applyFill="1" applyBorder="1" applyAlignment="1" applyProtection="1">
      <alignment horizontal="center" vertical="center"/>
    </xf>
    <xf numFmtId="0" fontId="51" fillId="0" borderId="0" xfId="12" applyFont="1" applyFill="1" applyBorder="1" applyAlignment="1" applyProtection="1">
      <alignment horizontal="left" vertical="center" indent="1"/>
    </xf>
    <xf numFmtId="165" fontId="14" fillId="0" borderId="0" xfId="12" applyNumberFormat="1" applyFont="1" applyFill="1" applyBorder="1" applyAlignment="1" applyProtection="1">
      <alignment vertical="center"/>
    </xf>
    <xf numFmtId="165" fontId="9" fillId="0" borderId="0" xfId="12" applyNumberFormat="1" applyFont="1" applyFill="1" applyBorder="1" applyAlignment="1" applyProtection="1">
      <alignment vertical="center"/>
    </xf>
    <xf numFmtId="165" fontId="9" fillId="0" borderId="0" xfId="12" applyNumberFormat="1" applyFont="1" applyFill="1" applyBorder="1" applyProtection="1"/>
    <xf numFmtId="166" fontId="13" fillId="0" borderId="67" xfId="3" applyNumberFormat="1" applyFont="1" applyBorder="1" applyAlignment="1">
      <alignment horizontal="center" vertical="top" wrapText="1"/>
    </xf>
    <xf numFmtId="0" fontId="22" fillId="0" borderId="63" xfId="5" applyFont="1" applyBorder="1" applyAlignment="1" applyProtection="1">
      <alignment horizontal="left" vertical="center" wrapText="1" indent="1"/>
    </xf>
    <xf numFmtId="0" fontId="24" fillId="0" borderId="0" xfId="11" applyFont="1" applyFill="1" applyAlignment="1" applyProtection="1">
      <alignment horizontal="center"/>
    </xf>
    <xf numFmtId="0" fontId="6" fillId="0" borderId="0" xfId="5" applyFont="1" applyFill="1" applyAlignment="1" applyProtection="1">
      <alignment horizontal="center" vertical="center" wrapText="1"/>
    </xf>
    <xf numFmtId="0" fontId="24" fillId="0" borderId="0" xfId="7" applyFont="1" applyBorder="1" applyAlignment="1">
      <alignment horizontal="left" vertical="center" wrapText="1"/>
    </xf>
    <xf numFmtId="0" fontId="32" fillId="0" borderId="0" xfId="9" applyFont="1" applyAlignment="1">
      <alignment horizontal="left"/>
    </xf>
    <xf numFmtId="0" fontId="6" fillId="0" borderId="17" xfId="7" applyFont="1" applyBorder="1" applyAlignment="1">
      <alignment horizontal="center" vertical="top" wrapText="1"/>
    </xf>
    <xf numFmtId="0" fontId="6" fillId="0" borderId="47" xfId="7" applyFont="1" applyBorder="1" applyAlignment="1">
      <alignment horizontal="center" vertical="top" wrapText="1"/>
    </xf>
    <xf numFmtId="0" fontId="2" fillId="0" borderId="20" xfId="7" applyFont="1" applyBorder="1" applyAlignment="1">
      <alignment horizontal="center" vertical="top" wrapText="1"/>
    </xf>
    <xf numFmtId="0" fontId="2" fillId="0" borderId="29" xfId="7" applyFont="1" applyBorder="1" applyAlignment="1">
      <alignment horizontal="center" vertical="top" wrapText="1"/>
    </xf>
    <xf numFmtId="0" fontId="2" fillId="0" borderId="13" xfId="7" applyFont="1" applyBorder="1" applyAlignment="1">
      <alignment horizontal="center" vertical="top" wrapText="1"/>
    </xf>
    <xf numFmtId="0" fontId="9" fillId="0" borderId="35" xfId="5" applyFont="1" applyFill="1" applyBorder="1" applyAlignment="1" applyProtection="1">
      <alignment horizontal="center" vertical="center" wrapText="1"/>
    </xf>
    <xf numFmtId="0" fontId="32" fillId="0" borderId="0" xfId="15" applyFont="1" applyAlignment="1">
      <alignment horizontal="center"/>
    </xf>
    <xf numFmtId="0" fontId="31" fillId="0" borderId="0" xfId="15" applyFont="1"/>
    <xf numFmtId="0" fontId="31" fillId="0" borderId="0" xfId="15" applyFont="1" applyAlignment="1">
      <alignment horizontal="center"/>
    </xf>
    <xf numFmtId="0" fontId="36" fillId="0" borderId="0" xfId="15" applyFont="1"/>
    <xf numFmtId="0" fontId="37" fillId="0" borderId="0" xfId="15" applyFont="1"/>
    <xf numFmtId="0" fontId="38" fillId="0" borderId="7" xfId="15" applyFont="1" applyBorder="1" applyAlignment="1">
      <alignment horizontal="center"/>
    </xf>
    <xf numFmtId="0" fontId="38" fillId="0" borderId="7" xfId="15" applyFont="1" applyBorder="1" applyAlignment="1">
      <alignment horizontal="center" vertical="center" wrapText="1"/>
    </xf>
    <xf numFmtId="0" fontId="37" fillId="0" borderId="0" xfId="15" applyFont="1" applyAlignment="1">
      <alignment horizontal="center"/>
    </xf>
    <xf numFmtId="0" fontId="38" fillId="0" borderId="7" xfId="15" applyFont="1" applyBorder="1"/>
    <xf numFmtId="0" fontId="37" fillId="0" borderId="7" xfId="15" applyFont="1" applyBorder="1"/>
    <xf numFmtId="0" fontId="37" fillId="0" borderId="0" xfId="15" applyFont="1" applyBorder="1"/>
    <xf numFmtId="0" fontId="37" fillId="0" borderId="7" xfId="15" applyFont="1" applyBorder="1" applyAlignment="1"/>
    <xf numFmtId="0" fontId="38" fillId="0" borderId="7" xfId="15" applyFont="1" applyBorder="1" applyAlignment="1"/>
    <xf numFmtId="0" fontId="37" fillId="0" borderId="0" xfId="15" applyFont="1" applyAlignment="1">
      <alignment horizontal="left" indent="1"/>
    </xf>
    <xf numFmtId="0" fontId="38" fillId="0" borderId="0" xfId="15" applyFont="1" applyBorder="1" applyAlignment="1"/>
    <xf numFmtId="0" fontId="37" fillId="0" borderId="27" xfId="15" applyFont="1" applyBorder="1"/>
    <xf numFmtId="0" fontId="38" fillId="0" borderId="0" xfId="15" applyFont="1" applyBorder="1"/>
    <xf numFmtId="0" fontId="38" fillId="0" borderId="0" xfId="15" applyFont="1"/>
    <xf numFmtId="0" fontId="37" fillId="0" borderId="9" xfId="15" applyFont="1" applyBorder="1" applyAlignment="1"/>
    <xf numFmtId="0" fontId="38" fillId="0" borderId="39" xfId="15" applyFont="1" applyBorder="1"/>
    <xf numFmtId="0" fontId="38" fillId="0" borderId="33" xfId="15" applyFont="1" applyBorder="1" applyAlignment="1"/>
    <xf numFmtId="0" fontId="37" fillId="0" borderId="0" xfId="15" applyFont="1" applyBorder="1" applyAlignment="1"/>
    <xf numFmtId="0" fontId="37" fillId="0" borderId="55" xfId="15" applyFont="1" applyBorder="1"/>
    <xf numFmtId="0" fontId="37" fillId="0" borderId="7" xfId="15" applyFont="1" applyBorder="1" applyAlignment="1">
      <alignment horizontal="center"/>
    </xf>
    <xf numFmtId="0" fontId="37" fillId="0" borderId="56" xfId="15" applyFont="1" applyBorder="1"/>
    <xf numFmtId="0" fontId="37" fillId="0" borderId="0" xfId="15" applyFont="1" applyAlignment="1">
      <alignment horizontal="justify"/>
    </xf>
    <xf numFmtId="0" fontId="38" fillId="0" borderId="0" xfId="15" applyFont="1" applyAlignment="1">
      <alignment horizontal="center" vertical="center" wrapText="1"/>
    </xf>
    <xf numFmtId="166" fontId="37" fillId="0" borderId="0" xfId="15" applyNumberFormat="1" applyFont="1"/>
    <xf numFmtId="0" fontId="38" fillId="0" borderId="0" xfId="15" applyFont="1" applyAlignment="1">
      <alignment horizontal="justify"/>
    </xf>
    <xf numFmtId="166" fontId="31" fillId="0" borderId="0" xfId="15" applyNumberFormat="1" applyFont="1"/>
    <xf numFmtId="166" fontId="2" fillId="0" borderId="4" xfId="3" applyNumberFormat="1" applyFont="1" applyBorder="1" applyAlignment="1">
      <alignment horizontal="center" vertical="top"/>
    </xf>
    <xf numFmtId="166" fontId="2" fillId="0" borderId="0" xfId="3" applyNumberFormat="1" applyFont="1" applyBorder="1" applyAlignment="1">
      <alignment horizontal="center" vertical="top"/>
    </xf>
    <xf numFmtId="166" fontId="2" fillId="0" borderId="4" xfId="3" applyNumberFormat="1" applyFont="1" applyBorder="1" applyAlignment="1">
      <alignment horizontal="center" vertical="top" wrapText="1"/>
    </xf>
    <xf numFmtId="166" fontId="2" fillId="0" borderId="0" xfId="5" applyNumberFormat="1" applyFont="1" applyBorder="1" applyAlignment="1">
      <alignment horizontal="center" vertical="top" wrapText="1"/>
    </xf>
    <xf numFmtId="166" fontId="2" fillId="0" borderId="69" xfId="3" applyNumberFormat="1" applyFont="1" applyBorder="1" applyAlignment="1">
      <alignment horizontal="center" vertical="top" wrapText="1"/>
    </xf>
    <xf numFmtId="166" fontId="47" fillId="0" borderId="0" xfId="3" applyNumberFormat="1" applyFont="1" applyBorder="1" applyAlignment="1">
      <alignment horizontal="center" vertical="top" wrapText="1"/>
    </xf>
    <xf numFmtId="166" fontId="6" fillId="0" borderId="43" xfId="3" applyNumberFormat="1" applyFont="1" applyBorder="1" applyAlignment="1">
      <alignment horizontal="center" vertical="top" wrapText="1"/>
    </xf>
    <xf numFmtId="0" fontId="41" fillId="0" borderId="41" xfId="0" applyFont="1" applyBorder="1"/>
    <xf numFmtId="0" fontId="45" fillId="0" borderId="41" xfId="7" applyFont="1" applyBorder="1"/>
    <xf numFmtId="166" fontId="6" fillId="0" borderId="55" xfId="3" applyNumberFormat="1" applyFont="1" applyBorder="1" applyAlignment="1">
      <alignment horizontal="center" vertical="top" wrapText="1"/>
    </xf>
    <xf numFmtId="166" fontId="6" fillId="0" borderId="47" xfId="3" applyNumberFormat="1" applyFont="1" applyBorder="1" applyAlignment="1">
      <alignment horizontal="center" vertical="top" wrapText="1"/>
    </xf>
    <xf numFmtId="166" fontId="6" fillId="0" borderId="47" xfId="3" applyNumberFormat="1" applyFont="1" applyFill="1" applyBorder="1" applyAlignment="1">
      <alignment horizontal="center" vertical="top" wrapText="1"/>
    </xf>
    <xf numFmtId="166" fontId="6" fillId="0" borderId="37" xfId="3" applyNumberFormat="1" applyFont="1" applyBorder="1" applyAlignment="1">
      <alignment horizontal="center" vertical="top" wrapText="1"/>
    </xf>
    <xf numFmtId="166" fontId="2" fillId="0" borderId="51" xfId="3" applyNumberFormat="1" applyFont="1" applyBorder="1" applyAlignment="1">
      <alignment horizontal="center" vertical="top"/>
    </xf>
    <xf numFmtId="166" fontId="2" fillId="0" borderId="40" xfId="3" applyNumberFormat="1" applyFont="1" applyBorder="1" applyAlignment="1">
      <alignment horizontal="center" vertical="top"/>
    </xf>
    <xf numFmtId="166" fontId="6" fillId="0" borderId="49" xfId="3" applyNumberFormat="1" applyFont="1" applyBorder="1" applyAlignment="1">
      <alignment horizontal="center" vertical="top" wrapText="1"/>
    </xf>
    <xf numFmtId="166" fontId="2" fillId="0" borderId="51" xfId="3" applyNumberFormat="1" applyFont="1" applyBorder="1" applyAlignment="1">
      <alignment horizontal="center" vertical="top" wrapText="1"/>
    </xf>
    <xf numFmtId="166" fontId="2" fillId="0" borderId="40" xfId="5" applyNumberFormat="1" applyFont="1" applyBorder="1" applyAlignment="1">
      <alignment horizontal="center" vertical="top" wrapText="1"/>
    </xf>
    <xf numFmtId="166" fontId="2" fillId="0" borderId="36" xfId="3" applyNumberFormat="1" applyFont="1" applyBorder="1" applyAlignment="1">
      <alignment horizontal="center" vertical="top" wrapText="1"/>
    </xf>
    <xf numFmtId="166" fontId="6" fillId="0" borderId="36" xfId="3" applyNumberFormat="1" applyFont="1" applyBorder="1" applyAlignment="1">
      <alignment horizontal="center" vertical="top" wrapText="1"/>
    </xf>
    <xf numFmtId="166" fontId="6" fillId="0" borderId="35" xfId="3" applyNumberFormat="1" applyFont="1" applyBorder="1" applyAlignment="1">
      <alignment horizontal="center" vertical="top" wrapText="1"/>
    </xf>
    <xf numFmtId="166" fontId="24" fillId="0" borderId="40" xfId="3" applyNumberFormat="1" applyFont="1" applyBorder="1" applyAlignment="1">
      <alignment horizontal="center" vertical="top" wrapText="1"/>
    </xf>
    <xf numFmtId="166" fontId="47" fillId="0" borderId="40" xfId="3" applyNumberFormat="1" applyFont="1" applyBorder="1" applyAlignment="1">
      <alignment horizontal="center" vertical="top" wrapText="1"/>
    </xf>
    <xf numFmtId="166" fontId="6" fillId="0" borderId="62" xfId="3" applyNumberFormat="1" applyFont="1" applyBorder="1" applyAlignment="1">
      <alignment horizontal="center" vertical="top" wrapText="1"/>
    </xf>
    <xf numFmtId="166" fontId="6" fillId="0" borderId="35" xfId="3" applyNumberFormat="1" applyFont="1" applyBorder="1" applyAlignment="1">
      <alignment horizontal="center" vertical="center" wrapText="1"/>
    </xf>
    <xf numFmtId="0" fontId="6" fillId="3" borderId="22" xfId="7" applyFont="1" applyFill="1" applyBorder="1" applyAlignment="1">
      <alignment horizontal="center" vertical="top" wrapText="1"/>
    </xf>
    <xf numFmtId="0" fontId="24" fillId="0" borderId="44" xfId="7" applyFont="1" applyBorder="1" applyAlignment="1">
      <alignment vertical="top" wrapText="1"/>
    </xf>
    <xf numFmtId="0" fontId="13" fillId="0" borderId="22" xfId="7" applyFont="1" applyBorder="1" applyAlignment="1">
      <alignment vertical="top" wrapText="1"/>
    </xf>
    <xf numFmtId="0" fontId="37" fillId="0" borderId="41" xfId="15" applyFont="1" applyBorder="1"/>
    <xf numFmtId="0" fontId="37" fillId="0" borderId="38" xfId="0" applyFont="1" applyBorder="1" applyAlignment="1">
      <alignment horizontal="left" vertical="center" wrapText="1"/>
    </xf>
    <xf numFmtId="0" fontId="50" fillId="0" borderId="41" xfId="0" applyFont="1" applyBorder="1"/>
    <xf numFmtId="0" fontId="50" fillId="0" borderId="46" xfId="0" applyFont="1" applyBorder="1"/>
    <xf numFmtId="166" fontId="2" fillId="0" borderId="40" xfId="7" applyNumberFormat="1" applyFont="1" applyBorder="1" applyAlignment="1">
      <alignment horizontal="center" vertical="top" wrapText="1"/>
    </xf>
    <xf numFmtId="166" fontId="24" fillId="0" borderId="62" xfId="3" applyNumberFormat="1" applyFont="1" applyBorder="1" applyAlignment="1">
      <alignment horizontal="center" vertical="top" wrapText="1"/>
    </xf>
    <xf numFmtId="166" fontId="6" fillId="0" borderId="40" xfId="3" applyNumberFormat="1" applyFont="1" applyBorder="1" applyAlignment="1">
      <alignment horizontal="center" vertical="center" wrapText="1"/>
    </xf>
    <xf numFmtId="166" fontId="24" fillId="0" borderId="35" xfId="3" applyNumberFormat="1" applyFont="1" applyBorder="1" applyAlignment="1">
      <alignment horizontal="center" vertical="top" wrapText="1"/>
    </xf>
    <xf numFmtId="166" fontId="6" fillId="0" borderId="0" xfId="3" applyNumberFormat="1" applyFont="1" applyFill="1" applyBorder="1" applyAlignment="1">
      <alignment vertical="center" wrapText="1"/>
    </xf>
    <xf numFmtId="166" fontId="2" fillId="0" borderId="0" xfId="7" applyNumberFormat="1" applyFont="1" applyBorder="1" applyAlignment="1">
      <alignment horizontal="center" vertical="top" wrapText="1"/>
    </xf>
    <xf numFmtId="166" fontId="2" fillId="0" borderId="43" xfId="3" applyNumberFormat="1" applyFont="1" applyBorder="1" applyAlignment="1">
      <alignment horizontal="center" vertical="center" wrapText="1"/>
    </xf>
    <xf numFmtId="166" fontId="24" fillId="0" borderId="43" xfId="3" applyNumberFormat="1" applyFont="1" applyBorder="1" applyAlignment="1">
      <alignment horizontal="center" vertical="top" wrapText="1"/>
    </xf>
    <xf numFmtId="166" fontId="13" fillId="0" borderId="22" xfId="3" applyNumberFormat="1" applyFont="1" applyBorder="1" applyAlignment="1">
      <alignment horizontal="center" vertical="top" wrapText="1"/>
    </xf>
    <xf numFmtId="166" fontId="6" fillId="0" borderId="0" xfId="3" applyNumberFormat="1" applyFont="1" applyBorder="1" applyAlignment="1">
      <alignment horizontal="center" vertical="center" wrapText="1"/>
    </xf>
    <xf numFmtId="166" fontId="2" fillId="0" borderId="0" xfId="3" applyNumberFormat="1" applyFont="1" applyFill="1" applyBorder="1" applyAlignment="1">
      <alignment horizontal="center" vertical="top" wrapText="1"/>
    </xf>
    <xf numFmtId="166" fontId="2" fillId="0" borderId="40" xfId="3" applyNumberFormat="1" applyFont="1" applyFill="1" applyBorder="1" applyAlignment="1">
      <alignment horizontal="center" vertical="top" wrapText="1"/>
    </xf>
    <xf numFmtId="0" fontId="7" fillId="0" borderId="22" xfId="5" applyFont="1" applyFill="1" applyBorder="1" applyAlignment="1" applyProtection="1">
      <alignment horizontal="center"/>
    </xf>
    <xf numFmtId="0" fontId="6" fillId="0" borderId="17" xfId="7" applyFont="1" applyBorder="1" applyAlignment="1">
      <alignment horizontal="center" vertical="top" wrapText="1"/>
    </xf>
    <xf numFmtId="0" fontId="6" fillId="0" borderId="47" xfId="7" applyFont="1" applyBorder="1" applyAlignment="1">
      <alignment horizontal="center" vertical="top" wrapText="1"/>
    </xf>
    <xf numFmtId="0" fontId="2" fillId="0" borderId="20" xfId="7" applyFont="1" applyBorder="1" applyAlignment="1">
      <alignment horizontal="center" vertical="top" wrapText="1"/>
    </xf>
    <xf numFmtId="0" fontId="2" fillId="0" borderId="41" xfId="7" applyFont="1" applyBorder="1" applyAlignment="1">
      <alignment vertical="top" wrapText="1"/>
    </xf>
    <xf numFmtId="165" fontId="7" fillId="0" borderId="22" xfId="5" applyNumberFormat="1" applyFont="1" applyFill="1" applyBorder="1" applyAlignment="1" applyProtection="1">
      <alignment horizontal="center" vertical="center"/>
    </xf>
    <xf numFmtId="165" fontId="20" fillId="0" borderId="22" xfId="11" applyNumberFormat="1" applyFont="1" applyFill="1" applyBorder="1" applyAlignment="1" applyProtection="1">
      <alignment horizontal="left" vertical="center"/>
    </xf>
    <xf numFmtId="0" fontId="32" fillId="0" borderId="0" xfId="15" applyFont="1" applyAlignment="1">
      <alignment horizontal="center"/>
    </xf>
    <xf numFmtId="165" fontId="21" fillId="0" borderId="0" xfId="11" applyNumberFormat="1" applyFont="1" applyFill="1" applyProtection="1"/>
    <xf numFmtId="165" fontId="6" fillId="0" borderId="0" xfId="11" applyNumberFormat="1" applyFont="1" applyFill="1" applyBorder="1" applyAlignment="1" applyProtection="1">
      <alignment horizontal="center" vertical="center"/>
    </xf>
    <xf numFmtId="165" fontId="20" fillId="0" borderId="22" xfId="11" applyNumberFormat="1" applyFont="1" applyFill="1" applyBorder="1" applyAlignment="1" applyProtection="1">
      <alignment horizontal="left" vertical="center"/>
    </xf>
    <xf numFmtId="165" fontId="20" fillId="0" borderId="22" xfId="11" applyNumberFormat="1" applyFont="1" applyFill="1" applyBorder="1" applyAlignment="1" applyProtection="1">
      <alignment horizontal="left"/>
    </xf>
    <xf numFmtId="0" fontId="24" fillId="0" borderId="0" xfId="11" applyFont="1" applyFill="1" applyAlignment="1" applyProtection="1">
      <alignment horizontal="center"/>
    </xf>
    <xf numFmtId="165" fontId="6" fillId="0" borderId="43" xfId="11" applyNumberFormat="1" applyFont="1" applyFill="1" applyBorder="1" applyAlignment="1" applyProtection="1">
      <alignment horizontal="center" vertical="center"/>
    </xf>
    <xf numFmtId="165" fontId="25" fillId="0" borderId="62" xfId="5" applyNumberFormat="1" applyFont="1" applyFill="1" applyBorder="1" applyAlignment="1" applyProtection="1">
      <alignment horizontal="center" vertical="center" wrapText="1"/>
    </xf>
    <xf numFmtId="165" fontId="25" fillId="0" borderId="67" xfId="5" applyNumberFormat="1" applyFont="1" applyFill="1" applyBorder="1" applyAlignment="1" applyProtection="1">
      <alignment horizontal="center" vertical="center" wrapText="1"/>
    </xf>
    <xf numFmtId="165" fontId="28" fillId="0" borderId="43" xfId="5" applyNumberFormat="1" applyFont="1" applyFill="1" applyBorder="1" applyAlignment="1" applyProtection="1">
      <alignment horizontal="center" vertical="center" wrapText="1"/>
    </xf>
    <xf numFmtId="165" fontId="25" fillId="0" borderId="64" xfId="5" applyNumberFormat="1" applyFont="1" applyFill="1" applyBorder="1" applyAlignment="1" applyProtection="1">
      <alignment horizontal="center" vertical="center" wrapText="1"/>
    </xf>
    <xf numFmtId="165" fontId="25" fillId="0" borderId="49" xfId="5" applyNumberFormat="1" applyFont="1" applyFill="1" applyBorder="1" applyAlignment="1" applyProtection="1">
      <alignment horizontal="center" vertical="center" wrapText="1"/>
    </xf>
    <xf numFmtId="165" fontId="6" fillId="0" borderId="0" xfId="5" applyNumberFormat="1" applyFont="1" applyFill="1" applyAlignment="1" applyProtection="1">
      <alignment horizontal="center" vertical="center" wrapText="1"/>
    </xf>
    <xf numFmtId="0" fontId="5" fillId="0" borderId="18" xfId="5" applyFont="1" applyFill="1" applyBorder="1" applyAlignment="1" applyProtection="1">
      <alignment horizontal="center" vertical="center" wrapText="1"/>
    </xf>
    <xf numFmtId="0" fontId="5" fillId="0" borderId="47" xfId="5" applyFont="1" applyFill="1" applyBorder="1" applyAlignment="1" applyProtection="1">
      <alignment horizontal="center" vertical="center" wrapText="1"/>
    </xf>
    <xf numFmtId="0" fontId="5" fillId="0" borderId="15" xfId="5" applyFont="1" applyFill="1" applyBorder="1" applyAlignment="1" applyProtection="1">
      <alignment horizontal="center" vertical="center" wrapText="1"/>
    </xf>
    <xf numFmtId="165" fontId="5" fillId="0" borderId="17" xfId="5" applyNumberFormat="1" applyFont="1" applyFill="1" applyBorder="1" applyAlignment="1" applyProtection="1">
      <alignment horizontal="center" vertical="center" wrapText="1"/>
    </xf>
    <xf numFmtId="165" fontId="5" fillId="0" borderId="47" xfId="5" applyNumberFormat="1" applyFont="1" applyFill="1" applyBorder="1" applyAlignment="1" applyProtection="1">
      <alignment horizontal="center" vertical="center" wrapText="1"/>
    </xf>
    <xf numFmtId="0" fontId="5" fillId="0" borderId="48" xfId="5" applyFont="1" applyFill="1" applyBorder="1" applyAlignment="1" applyProtection="1">
      <alignment horizontal="center" vertical="center" wrapText="1"/>
    </xf>
    <xf numFmtId="0" fontId="5" fillId="0" borderId="54" xfId="5" applyFont="1" applyFill="1" applyBorder="1" applyAlignment="1" applyProtection="1">
      <alignment horizontal="center" vertical="center" wrapText="1"/>
    </xf>
    <xf numFmtId="0" fontId="5" fillId="0" borderId="58" xfId="5" applyFont="1" applyFill="1" applyBorder="1" applyAlignment="1" applyProtection="1">
      <alignment horizontal="center" vertical="center" wrapText="1"/>
    </xf>
    <xf numFmtId="0" fontId="5" fillId="0" borderId="22" xfId="5" applyFont="1" applyFill="1" applyBorder="1" applyAlignment="1" applyProtection="1">
      <alignment horizontal="center" vertical="center" wrapText="1"/>
    </xf>
    <xf numFmtId="0" fontId="9" fillId="0" borderId="62" xfId="5" applyFont="1" applyFill="1" applyBorder="1" applyAlignment="1" applyProtection="1">
      <alignment horizontal="center" vertical="center" wrapText="1"/>
    </xf>
    <xf numFmtId="0" fontId="9" fillId="0" borderId="67" xfId="5" applyFont="1" applyFill="1" applyBorder="1" applyAlignment="1" applyProtection="1">
      <alignment horizontal="center" vertical="center" wrapText="1"/>
    </xf>
    <xf numFmtId="0" fontId="6" fillId="0" borderId="0" xfId="5" applyFont="1" applyFill="1" applyAlignment="1" applyProtection="1">
      <alignment horizontal="center" vertical="center" wrapText="1"/>
    </xf>
    <xf numFmtId="165" fontId="5" fillId="0" borderId="15" xfId="5" applyNumberFormat="1" applyFont="1" applyFill="1" applyBorder="1" applyAlignment="1" applyProtection="1">
      <alignment horizontal="center" vertical="center" wrapText="1"/>
    </xf>
    <xf numFmtId="0" fontId="5" fillId="0" borderId="17" xfId="5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47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165" fontId="9" fillId="0" borderId="62" xfId="5" applyNumberFormat="1" applyFont="1" applyFill="1" applyBorder="1" applyAlignment="1" applyProtection="1">
      <alignment horizontal="center" vertical="center" wrapText="1"/>
    </xf>
    <xf numFmtId="165" fontId="9" fillId="0" borderId="67" xfId="5" applyNumberFormat="1" applyFont="1" applyFill="1" applyBorder="1" applyAlignment="1" applyProtection="1">
      <alignment horizontal="center" vertical="center" wrapText="1"/>
    </xf>
    <xf numFmtId="165" fontId="5" fillId="0" borderId="17" xfId="0" applyNumberFormat="1" applyFont="1" applyFill="1" applyBorder="1" applyAlignment="1" applyProtection="1">
      <alignment horizontal="center" vertical="center" wrapText="1"/>
    </xf>
    <xf numFmtId="165" fontId="5" fillId="0" borderId="47" xfId="0" applyNumberFormat="1" applyFont="1" applyFill="1" applyBorder="1" applyAlignment="1" applyProtection="1">
      <alignment horizontal="center" vertical="center" wrapText="1"/>
    </xf>
    <xf numFmtId="0" fontId="32" fillId="0" borderId="0" xfId="15" applyFont="1" applyAlignment="1">
      <alignment horizontal="center"/>
    </xf>
    <xf numFmtId="0" fontId="38" fillId="0" borderId="0" xfId="15" applyFont="1" applyAlignment="1">
      <alignment horizontal="left"/>
    </xf>
    <xf numFmtId="0" fontId="38" fillId="0" borderId="39" xfId="15" applyFont="1" applyBorder="1" applyAlignment="1">
      <alignment horizontal="center"/>
    </xf>
    <xf numFmtId="0" fontId="38" fillId="0" borderId="55" xfId="15" applyFont="1" applyBorder="1" applyAlignment="1">
      <alignment horizontal="center"/>
    </xf>
    <xf numFmtId="0" fontId="38" fillId="0" borderId="39" xfId="15" applyFont="1" applyBorder="1" applyAlignment="1">
      <alignment horizontal="left" vertical="center" wrapText="1"/>
    </xf>
    <xf numFmtId="0" fontId="38" fillId="0" borderId="33" xfId="15" applyFont="1" applyBorder="1" applyAlignment="1">
      <alignment horizontal="left" vertical="center" wrapText="1"/>
    </xf>
    <xf numFmtId="0" fontId="36" fillId="0" borderId="17" xfId="15" applyFont="1" applyBorder="1" applyAlignment="1">
      <alignment horizontal="center"/>
    </xf>
    <xf numFmtId="0" fontId="36" fillId="0" borderId="47" xfId="15" applyFont="1" applyBorder="1" applyAlignment="1">
      <alignment horizontal="center"/>
    </xf>
    <xf numFmtId="0" fontId="31" fillId="0" borderId="0" xfId="9" applyFont="1" applyAlignment="1">
      <alignment horizontal="left"/>
    </xf>
    <xf numFmtId="0" fontId="32" fillId="0" borderId="7" xfId="9" applyFont="1" applyBorder="1" applyAlignment="1">
      <alignment horizontal="left"/>
    </xf>
    <xf numFmtId="0" fontId="32" fillId="0" borderId="27" xfId="9" applyFont="1" applyBorder="1" applyAlignment="1">
      <alignment horizontal="left"/>
    </xf>
    <xf numFmtId="0" fontId="32" fillId="0" borderId="0" xfId="9" applyFont="1" applyAlignment="1">
      <alignment horizontal="left" vertical="center" wrapText="1"/>
    </xf>
    <xf numFmtId="0" fontId="32" fillId="0" borderId="0" xfId="9" applyFont="1" applyAlignment="1">
      <alignment horizontal="left"/>
    </xf>
    <xf numFmtId="0" fontId="32" fillId="0" borderId="4" xfId="9" applyFont="1" applyBorder="1" applyAlignment="1">
      <alignment horizontal="left"/>
    </xf>
    <xf numFmtId="0" fontId="32" fillId="0" borderId="56" xfId="9" applyFont="1" applyBorder="1" applyAlignment="1">
      <alignment horizontal="left"/>
    </xf>
    <xf numFmtId="0" fontId="1" fillId="0" borderId="0" xfId="5" applyFont="1" applyFill="1" applyAlignment="1" applyProtection="1">
      <alignment horizontal="left" wrapText="1"/>
    </xf>
    <xf numFmtId="0" fontId="1" fillId="0" borderId="0" xfId="5" applyFill="1" applyAlignment="1" applyProtection="1">
      <alignment horizontal="left" wrapText="1"/>
    </xf>
    <xf numFmtId="0" fontId="33" fillId="0" borderId="0" xfId="5" applyFont="1" applyFill="1" applyBorder="1" applyAlignment="1" applyProtection="1">
      <alignment horizontal="right"/>
    </xf>
    <xf numFmtId="0" fontId="24" fillId="0" borderId="0" xfId="12" applyFont="1" applyFill="1" applyAlignment="1" applyProtection="1">
      <alignment horizontal="center" wrapText="1"/>
    </xf>
    <xf numFmtId="0" fontId="24" fillId="0" borderId="0" xfId="12" applyFont="1" applyFill="1" applyAlignment="1" applyProtection="1">
      <alignment horizontal="center"/>
    </xf>
    <xf numFmtId="0" fontId="51" fillId="0" borderId="18" xfId="12" applyFont="1" applyFill="1" applyBorder="1" applyAlignment="1" applyProtection="1">
      <alignment horizontal="left" vertical="center" indent="1"/>
    </xf>
    <xf numFmtId="0" fontId="51" fillId="0" borderId="47" xfId="12" applyFont="1" applyFill="1" applyBorder="1" applyAlignment="1" applyProtection="1">
      <alignment horizontal="left" vertical="center" indent="1"/>
    </xf>
    <xf numFmtId="0" fontId="51" fillId="0" borderId="15" xfId="12" applyFont="1" applyFill="1" applyBorder="1" applyAlignment="1" applyProtection="1">
      <alignment horizontal="left" vertical="center" indent="1"/>
    </xf>
    <xf numFmtId="0" fontId="6" fillId="4" borderId="48" xfId="7" applyFont="1" applyFill="1" applyBorder="1" applyAlignment="1">
      <alignment horizontal="center"/>
    </xf>
    <xf numFmtId="0" fontId="6" fillId="4" borderId="43" xfId="7" applyFont="1" applyFill="1" applyBorder="1" applyAlignment="1">
      <alignment horizontal="center"/>
    </xf>
    <xf numFmtId="0" fontId="6" fillId="4" borderId="38" xfId="7" applyFont="1" applyFill="1" applyBorder="1" applyAlignment="1">
      <alignment horizontal="center"/>
    </xf>
    <xf numFmtId="0" fontId="6" fillId="4" borderId="0" xfId="7" applyFont="1" applyFill="1" applyBorder="1" applyAlignment="1">
      <alignment horizontal="center"/>
    </xf>
    <xf numFmtId="0" fontId="6" fillId="4" borderId="54" xfId="7" applyFont="1" applyFill="1" applyBorder="1" applyAlignment="1">
      <alignment horizontal="center"/>
    </xf>
    <xf numFmtId="0" fontId="6" fillId="4" borderId="22" xfId="7" applyFont="1" applyFill="1" applyBorder="1" applyAlignment="1">
      <alignment horizontal="center"/>
    </xf>
    <xf numFmtId="0" fontId="43" fillId="0" borderId="0" xfId="7" applyFont="1" applyBorder="1" applyAlignment="1">
      <alignment horizontal="left" vertical="center"/>
    </xf>
    <xf numFmtId="0" fontId="2" fillId="0" borderId="0" xfId="7" applyFont="1" applyBorder="1" applyAlignment="1">
      <alignment horizontal="left" vertical="center"/>
    </xf>
    <xf numFmtId="166" fontId="6" fillId="3" borderId="62" xfId="3" applyNumberFormat="1" applyFont="1" applyFill="1" applyBorder="1" applyAlignment="1">
      <alignment horizontal="center" vertical="center" wrapText="1"/>
    </xf>
    <xf numFmtId="166" fontId="6" fillId="3" borderId="40" xfId="3" applyNumberFormat="1" applyFont="1" applyFill="1" applyBorder="1" applyAlignment="1">
      <alignment horizontal="center" vertical="center" wrapText="1"/>
    </xf>
    <xf numFmtId="0" fontId="6" fillId="0" borderId="17" xfId="7" applyFont="1" applyBorder="1" applyAlignment="1">
      <alignment horizontal="center" vertical="top" wrapText="1"/>
    </xf>
    <xf numFmtId="0" fontId="6" fillId="0" borderId="47" xfId="7" applyFont="1" applyBorder="1" applyAlignment="1">
      <alignment horizontal="center" vertical="top" wrapText="1"/>
    </xf>
    <xf numFmtId="166" fontId="6" fillId="3" borderId="43" xfId="3" applyNumberFormat="1" applyFont="1" applyFill="1" applyBorder="1" applyAlignment="1">
      <alignment horizontal="center" vertical="center" wrapText="1"/>
    </xf>
    <xf numFmtId="166" fontId="6" fillId="3" borderId="0" xfId="3" applyNumberFormat="1" applyFont="1" applyFill="1" applyBorder="1" applyAlignment="1">
      <alignment horizontal="center" vertical="center" wrapText="1"/>
    </xf>
    <xf numFmtId="0" fontId="6" fillId="3" borderId="23" xfId="7" applyFont="1" applyFill="1" applyBorder="1" applyAlignment="1">
      <alignment horizontal="center" vertical="top" wrapText="1"/>
    </xf>
    <xf numFmtId="0" fontId="2" fillId="0" borderId="20" xfId="7" applyFont="1" applyBorder="1" applyAlignment="1">
      <alignment horizontal="center" vertical="top" wrapText="1"/>
    </xf>
    <xf numFmtId="0" fontId="6" fillId="3" borderId="24" xfId="7" applyFont="1" applyFill="1" applyBorder="1" applyAlignment="1">
      <alignment horizontal="center" vertical="top" wrapText="1"/>
    </xf>
    <xf numFmtId="0" fontId="6" fillId="3" borderId="21" xfId="7" applyFont="1" applyFill="1" applyBorder="1" applyAlignment="1">
      <alignment horizontal="center" vertical="top" wrapText="1"/>
    </xf>
    <xf numFmtId="0" fontId="2" fillId="0" borderId="21" xfId="7" applyFont="1" applyBorder="1" applyAlignment="1">
      <alignment vertical="top" wrapText="1"/>
    </xf>
    <xf numFmtId="166" fontId="6" fillId="3" borderId="67" xfId="3" applyNumberFormat="1" applyFont="1" applyFill="1" applyBorder="1" applyAlignment="1">
      <alignment horizontal="center" vertical="center" wrapText="1"/>
    </xf>
    <xf numFmtId="166" fontId="6" fillId="3" borderId="22" xfId="3" applyNumberFormat="1" applyFont="1" applyFill="1" applyBorder="1" applyAlignment="1">
      <alignment horizontal="center" vertical="center" wrapText="1"/>
    </xf>
    <xf numFmtId="0" fontId="43" fillId="0" borderId="0" xfId="7" applyFont="1" applyFill="1" applyBorder="1" applyAlignment="1">
      <alignment horizontal="left" vertical="center"/>
    </xf>
    <xf numFmtId="0" fontId="2" fillId="0" borderId="29" xfId="7" applyFont="1" applyBorder="1" applyAlignment="1">
      <alignment horizontal="center" vertical="top" wrapText="1"/>
    </xf>
    <xf numFmtId="0" fontId="6" fillId="3" borderId="13" xfId="7" applyFont="1" applyFill="1" applyBorder="1" applyAlignment="1">
      <alignment horizontal="center" vertical="top" wrapText="1"/>
    </xf>
    <xf numFmtId="0" fontId="6" fillId="3" borderId="44" xfId="7" applyFont="1" applyFill="1" applyBorder="1" applyAlignment="1">
      <alignment horizontal="center" vertical="top" wrapText="1"/>
    </xf>
    <xf numFmtId="0" fontId="2" fillId="0" borderId="41" xfId="7" applyFont="1" applyBorder="1" applyAlignment="1">
      <alignment vertical="top" wrapText="1"/>
    </xf>
    <xf numFmtId="0" fontId="2" fillId="0" borderId="46" xfId="7" applyFont="1" applyBorder="1" applyAlignment="1">
      <alignment vertical="top" wrapText="1"/>
    </xf>
    <xf numFmtId="0" fontId="2" fillId="0" borderId="20" xfId="7" applyFont="1" applyBorder="1" applyAlignment="1">
      <alignment vertical="top" wrapText="1"/>
    </xf>
    <xf numFmtId="0" fontId="2" fillId="0" borderId="29" xfId="7" applyFont="1" applyBorder="1" applyAlignment="1">
      <alignment vertical="top" wrapText="1"/>
    </xf>
    <xf numFmtId="0" fontId="24" fillId="0" borderId="0" xfId="12" applyFont="1" applyFill="1" applyAlignment="1" applyProtection="1">
      <alignment horizontal="center" wrapText="1"/>
      <protection locked="0"/>
    </xf>
    <xf numFmtId="0" fontId="24" fillId="0" borderId="0" xfId="12" applyFont="1" applyFill="1" applyAlignment="1" applyProtection="1">
      <alignment horizontal="center"/>
      <protection locked="0"/>
    </xf>
    <xf numFmtId="0" fontId="31" fillId="0" borderId="0" xfId="16" applyFont="1"/>
    <xf numFmtId="0" fontId="32" fillId="0" borderId="7" xfId="16" applyFont="1" applyBorder="1" applyAlignment="1">
      <alignment horizontal="left"/>
    </xf>
    <xf numFmtId="0" fontId="31" fillId="0" borderId="0" xfId="16" applyFont="1" applyAlignment="1">
      <alignment horizontal="right"/>
    </xf>
    <xf numFmtId="0" fontId="31" fillId="0" borderId="7" xfId="16" applyFont="1" applyBorder="1"/>
    <xf numFmtId="0" fontId="32" fillId="0" borderId="7" xfId="16" applyFont="1" applyBorder="1"/>
    <xf numFmtId="0" fontId="32" fillId="0" borderId="0" xfId="16" applyFont="1" applyAlignment="1">
      <alignment horizontal="left" vertical="center" wrapText="1"/>
    </xf>
    <xf numFmtId="0" fontId="32" fillId="0" borderId="0" xfId="16" applyFont="1" applyAlignment="1">
      <alignment horizontal="right"/>
    </xf>
    <xf numFmtId="166" fontId="32" fillId="0" borderId="0" xfId="16" applyNumberFormat="1" applyFont="1"/>
    <xf numFmtId="0" fontId="32" fillId="0" borderId="0" xfId="16" applyFont="1" applyAlignment="1">
      <alignment horizontal="left"/>
    </xf>
    <xf numFmtId="0" fontId="31" fillId="0" borderId="0" xfId="16" applyFont="1" applyAlignment="1">
      <alignment horizontal="left"/>
    </xf>
    <xf numFmtId="0" fontId="13" fillId="0" borderId="0" xfId="11" applyFill="1"/>
    <xf numFmtId="0" fontId="13" fillId="0" borderId="0" xfId="11" applyFont="1" applyFill="1"/>
    <xf numFmtId="0" fontId="5" fillId="0" borderId="15" xfId="11" applyFont="1" applyFill="1" applyBorder="1" applyAlignment="1" applyProtection="1">
      <alignment horizontal="center" vertical="center" wrapText="1"/>
    </xf>
    <xf numFmtId="0" fontId="9" fillId="0" borderId="2" xfId="11" applyFont="1" applyFill="1" applyBorder="1" applyAlignment="1" applyProtection="1">
      <alignment horizontal="center" vertical="center" wrapText="1"/>
    </xf>
    <xf numFmtId="0" fontId="9" fillId="0" borderId="15" xfId="11" applyFont="1" applyFill="1" applyBorder="1" applyAlignment="1" applyProtection="1">
      <alignment horizontal="center" vertical="center" wrapText="1"/>
    </xf>
    <xf numFmtId="0" fontId="14" fillId="0" borderId="0" xfId="11" applyFont="1" applyFill="1"/>
    <xf numFmtId="165" fontId="9" fillId="0" borderId="2" xfId="11" applyNumberFormat="1" applyFont="1" applyFill="1" applyBorder="1" applyAlignment="1" applyProtection="1">
      <alignment horizontal="right" vertical="center" wrapText="1" indent="1"/>
    </xf>
    <xf numFmtId="0" fontId="21" fillId="0" borderId="0" xfId="11" applyFont="1" applyFill="1"/>
    <xf numFmtId="165" fontId="14" fillId="0" borderId="9" xfId="1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7" xfId="11" applyNumberFormat="1" applyFont="1" applyFill="1" applyBorder="1" applyAlignment="1" applyProtection="1">
      <alignment horizontal="right" vertical="center" wrapText="1" indent="1"/>
      <protection locked="0"/>
    </xf>
    <xf numFmtId="165" fontId="14" fillId="2" borderId="7" xfId="11" applyNumberFormat="1" applyFont="1" applyFill="1" applyBorder="1" applyAlignment="1" applyProtection="1">
      <alignment horizontal="right" vertical="center" wrapText="1" indent="1"/>
      <protection locked="0"/>
    </xf>
    <xf numFmtId="165" fontId="14" fillId="2" borderId="27" xfId="1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27" xfId="11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" xfId="11" applyNumberFormat="1" applyFont="1" applyFill="1" applyBorder="1" applyAlignment="1" applyProtection="1">
      <alignment horizontal="right" vertical="center" wrapText="1" indent="1"/>
    </xf>
    <xf numFmtId="165" fontId="10" fillId="0" borderId="15" xfId="11" applyNumberFormat="1" applyFont="1" applyFill="1" applyBorder="1" applyAlignment="1" applyProtection="1">
      <alignment horizontal="right" vertical="center" wrapText="1" indent="1"/>
    </xf>
    <xf numFmtId="165" fontId="14" fillId="0" borderId="9" xfId="11" applyNumberFormat="1" applyFont="1" applyFill="1" applyBorder="1" applyAlignment="1" applyProtection="1">
      <alignment horizontal="right" vertical="center" wrapText="1" indent="1"/>
    </xf>
    <xf numFmtId="165" fontId="14" fillId="0" borderId="42" xfId="11" applyNumberFormat="1" applyFont="1" applyFill="1" applyBorder="1" applyAlignment="1" applyProtection="1">
      <alignment horizontal="right" vertical="center" wrapText="1" indent="1"/>
    </xf>
    <xf numFmtId="165" fontId="12" fillId="0" borderId="7" xfId="1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7" xfId="1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9" xfId="1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" xfId="5" applyFont="1" applyBorder="1" applyAlignment="1" applyProtection="1">
      <alignment vertical="center" wrapText="1"/>
    </xf>
    <xf numFmtId="0" fontId="22" fillId="0" borderId="27" xfId="5" applyFont="1" applyBorder="1" applyAlignment="1" applyProtection="1">
      <alignment horizontal="left" vertical="center" wrapText="1"/>
    </xf>
    <xf numFmtId="0" fontId="23" fillId="0" borderId="0" xfId="11" applyFont="1" applyFill="1"/>
    <xf numFmtId="0" fontId="22" fillId="0" borderId="10" xfId="5" applyFont="1" applyBorder="1" applyAlignment="1" applyProtection="1">
      <alignment vertical="center" wrapText="1"/>
    </xf>
    <xf numFmtId="0" fontId="22" fillId="0" borderId="6" xfId="5" applyFont="1" applyBorder="1" applyAlignment="1" applyProtection="1">
      <alignment vertical="center" wrapText="1"/>
    </xf>
    <xf numFmtId="0" fontId="22" fillId="0" borderId="26" xfId="5" applyFont="1" applyBorder="1" applyAlignment="1" applyProtection="1">
      <alignment vertical="center" wrapText="1"/>
    </xf>
    <xf numFmtId="165" fontId="9" fillId="0" borderId="2" xfId="1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" xfId="5" applyFont="1" applyBorder="1" applyAlignment="1" applyProtection="1">
      <alignment vertical="center" wrapText="1"/>
    </xf>
    <xf numFmtId="0" fontId="16" fillId="0" borderId="29" xfId="5" applyFont="1" applyBorder="1" applyAlignment="1" applyProtection="1">
      <alignment vertical="center" wrapText="1"/>
    </xf>
    <xf numFmtId="0" fontId="16" fillId="0" borderId="13" xfId="5" applyFont="1" applyBorder="1" applyAlignment="1" applyProtection="1">
      <alignment vertical="center" wrapText="1"/>
    </xf>
    <xf numFmtId="0" fontId="6" fillId="0" borderId="43" xfId="11" applyFont="1" applyFill="1" applyBorder="1" applyAlignment="1" applyProtection="1">
      <alignment horizontal="center" vertical="center" wrapText="1"/>
    </xf>
    <xf numFmtId="0" fontId="6" fillId="0" borderId="43" xfId="11" applyFont="1" applyFill="1" applyBorder="1" applyAlignment="1" applyProtection="1">
      <alignment vertical="center" wrapText="1"/>
    </xf>
    <xf numFmtId="0" fontId="14" fillId="0" borderId="43" xfId="11" applyFont="1" applyFill="1" applyBorder="1" applyAlignment="1" applyProtection="1">
      <alignment horizontal="right" vertical="center" wrapText="1" indent="1"/>
      <protection locked="0"/>
    </xf>
    <xf numFmtId="165" fontId="12" fillId="0" borderId="43" xfId="1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0" xfId="1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5" xfId="11" applyFont="1" applyFill="1" applyBorder="1" applyAlignment="1" applyProtection="1">
      <alignment horizontal="center" vertical="center" wrapText="1"/>
    </xf>
    <xf numFmtId="165" fontId="9" fillId="0" borderId="24" xfId="11" applyNumberFormat="1" applyFont="1" applyFill="1" applyBorder="1" applyAlignment="1" applyProtection="1">
      <alignment horizontal="right" vertical="center" wrapText="1" indent="1"/>
    </xf>
    <xf numFmtId="165" fontId="9" fillId="0" borderId="70" xfId="11" applyNumberFormat="1" applyFont="1" applyFill="1" applyBorder="1" applyAlignment="1" applyProtection="1">
      <alignment horizontal="right" vertical="center" wrapText="1" indent="1"/>
    </xf>
    <xf numFmtId="165" fontId="14" fillId="0" borderId="31" xfId="1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71" xfId="11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21" xfId="11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" xfId="5" applyNumberFormat="1" applyFont="1" applyBorder="1" applyAlignment="1" applyProtection="1">
      <alignment horizontal="right" vertical="center" wrapText="1" indent="1"/>
    </xf>
    <xf numFmtId="165" fontId="16" fillId="0" borderId="15" xfId="5" applyNumberFormat="1" applyFont="1" applyBorder="1" applyAlignment="1" applyProtection="1">
      <alignment horizontal="right" vertical="center" wrapText="1" indent="1"/>
    </xf>
    <xf numFmtId="165" fontId="19" fillId="0" borderId="2" xfId="5" quotePrefix="1" applyNumberFormat="1" applyFont="1" applyBorder="1" applyAlignment="1" applyProtection="1">
      <alignment horizontal="right" vertical="center" wrapText="1" indent="1"/>
    </xf>
    <xf numFmtId="165" fontId="19" fillId="0" borderId="15" xfId="5" quotePrefix="1" applyNumberFormat="1" applyFont="1" applyBorder="1" applyAlignment="1" applyProtection="1">
      <alignment horizontal="right" vertical="center" wrapText="1" indent="1"/>
    </xf>
    <xf numFmtId="0" fontId="24" fillId="0" borderId="0" xfId="11" applyFont="1" applyFill="1"/>
    <xf numFmtId="0" fontId="1" fillId="0" borderId="0" xfId="5" applyFont="1" applyFill="1" applyAlignment="1" applyProtection="1">
      <alignment horizontal="left"/>
    </xf>
    <xf numFmtId="0" fontId="1" fillId="0" borderId="0" xfId="5" applyFill="1" applyAlignment="1" applyProtection="1">
      <alignment horizontal="left"/>
    </xf>
    <xf numFmtId="49" fontId="25" fillId="0" borderId="0" xfId="5" applyNumberFormat="1" applyFont="1" applyFill="1" applyBorder="1" applyAlignment="1" applyProtection="1">
      <alignment vertical="center"/>
    </xf>
    <xf numFmtId="3" fontId="12" fillId="0" borderId="0" xfId="5" applyNumberFormat="1" applyFont="1" applyFill="1" applyBorder="1" applyAlignment="1" applyProtection="1">
      <alignment vertical="center"/>
    </xf>
    <xf numFmtId="165" fontId="24" fillId="0" borderId="0" xfId="5" applyNumberFormat="1" applyFont="1" applyFill="1" applyAlignment="1" applyProtection="1">
      <alignment horizontal="center" vertical="center" wrapText="1"/>
    </xf>
    <xf numFmtId="165" fontId="7" fillId="0" borderId="0" xfId="5" applyNumberFormat="1" applyFont="1" applyFill="1" applyAlignment="1" applyProtection="1">
      <alignment horizontal="right"/>
    </xf>
    <xf numFmtId="165" fontId="5" fillId="0" borderId="62" xfId="5" applyNumberFormat="1" applyFont="1" applyFill="1" applyBorder="1" applyAlignment="1" applyProtection="1">
      <alignment horizontal="center" vertical="center" wrapText="1"/>
    </xf>
    <xf numFmtId="165" fontId="5" fillId="0" borderId="62" xfId="5" applyNumberFormat="1" applyFont="1" applyFill="1" applyBorder="1" applyAlignment="1" applyProtection="1">
      <alignment horizontal="center" vertical="center"/>
    </xf>
    <xf numFmtId="165" fontId="5" fillId="0" borderId="72" xfId="5" applyNumberFormat="1" applyFont="1" applyFill="1" applyBorder="1" applyAlignment="1" applyProtection="1">
      <alignment horizontal="center" vertical="center"/>
    </xf>
    <xf numFmtId="165" fontId="5" fillId="0" borderId="73" xfId="5" applyNumberFormat="1" applyFont="1" applyFill="1" applyBorder="1" applyAlignment="1" applyProtection="1">
      <alignment horizontal="center" vertical="center"/>
    </xf>
    <xf numFmtId="165" fontId="5" fillId="0" borderId="71" xfId="5" applyNumberFormat="1" applyFont="1" applyFill="1" applyBorder="1" applyAlignment="1" applyProtection="1">
      <alignment horizontal="center" vertical="center"/>
    </xf>
    <xf numFmtId="165" fontId="55" fillId="0" borderId="0" xfId="5" applyNumberFormat="1" applyFont="1" applyFill="1" applyAlignment="1" applyProtection="1">
      <alignment vertical="center"/>
    </xf>
    <xf numFmtId="165" fontId="5" fillId="0" borderId="67" xfId="5" applyNumberFormat="1" applyFont="1" applyFill="1" applyBorder="1" applyAlignment="1" applyProtection="1">
      <alignment horizontal="center" vertical="center" wrapText="1"/>
    </xf>
    <xf numFmtId="165" fontId="5" fillId="0" borderId="67" xfId="5" applyNumberFormat="1" applyFont="1" applyFill="1" applyBorder="1" applyAlignment="1" applyProtection="1">
      <alignment horizontal="center" vertical="center"/>
    </xf>
    <xf numFmtId="165" fontId="5" fillId="0" borderId="50" xfId="5" applyNumberFormat="1" applyFont="1" applyFill="1" applyBorder="1" applyAlignment="1" applyProtection="1">
      <alignment horizontal="center" vertical="center"/>
    </xf>
    <xf numFmtId="165" fontId="5" fillId="0" borderId="14" xfId="5" applyNumberFormat="1" applyFont="1" applyFill="1" applyBorder="1" applyAlignment="1" applyProtection="1">
      <alignment horizontal="center" vertical="center" wrapText="1"/>
    </xf>
    <xf numFmtId="165" fontId="55" fillId="0" borderId="0" xfId="5" applyNumberFormat="1" applyFont="1" applyFill="1" applyAlignment="1" applyProtection="1">
      <alignment horizontal="center" vertical="center"/>
    </xf>
    <xf numFmtId="165" fontId="9" fillId="0" borderId="17" xfId="5" applyNumberFormat="1" applyFont="1" applyFill="1" applyBorder="1" applyAlignment="1" applyProtection="1">
      <alignment horizontal="center" vertical="center" wrapText="1"/>
    </xf>
    <xf numFmtId="165" fontId="9" fillId="0" borderId="35" xfId="5" applyNumberFormat="1" applyFont="1" applyFill="1" applyBorder="1" applyAlignment="1" applyProtection="1">
      <alignment horizontal="center" vertical="center" wrapText="1"/>
    </xf>
    <xf numFmtId="165" fontId="9" fillId="0" borderId="18" xfId="5" applyNumberFormat="1" applyFont="1" applyFill="1" applyBorder="1" applyAlignment="1" applyProtection="1">
      <alignment horizontal="center" vertical="center" wrapText="1"/>
    </xf>
    <xf numFmtId="165" fontId="9" fillId="0" borderId="5" xfId="5" applyNumberFormat="1" applyFont="1" applyFill="1" applyBorder="1" applyAlignment="1" applyProtection="1">
      <alignment horizontal="center" vertical="center" wrapText="1"/>
    </xf>
    <xf numFmtId="165" fontId="9" fillId="0" borderId="40" xfId="5" applyNumberFormat="1" applyFont="1" applyFill="1" applyBorder="1" applyAlignment="1" applyProtection="1">
      <alignment horizontal="center" vertical="center" wrapText="1"/>
    </xf>
    <xf numFmtId="165" fontId="55" fillId="0" borderId="0" xfId="5" applyNumberFormat="1" applyFont="1" applyFill="1" applyAlignment="1" applyProtection="1">
      <alignment horizontal="center" vertical="center" wrapText="1"/>
    </xf>
    <xf numFmtId="165" fontId="9" fillId="0" borderId="1" xfId="5" applyNumberFormat="1" applyFont="1" applyFill="1" applyBorder="1" applyAlignment="1" applyProtection="1">
      <alignment horizontal="center" vertical="center" wrapText="1"/>
    </xf>
    <xf numFmtId="165" fontId="9" fillId="0" borderId="35" xfId="5" applyNumberFormat="1" applyFont="1" applyFill="1" applyBorder="1" applyAlignment="1" applyProtection="1">
      <alignment horizontal="left" vertical="center" wrapText="1" indent="1"/>
    </xf>
    <xf numFmtId="49" fontId="14" fillId="0" borderId="2" xfId="5" applyNumberFormat="1" applyFont="1" applyFill="1" applyBorder="1" applyAlignment="1" applyProtection="1">
      <alignment horizontal="center" vertical="center" wrapText="1"/>
      <protection locked="0"/>
    </xf>
    <xf numFmtId="165" fontId="14" fillId="0" borderId="35" xfId="5" applyNumberFormat="1" applyFont="1" applyFill="1" applyBorder="1" applyAlignment="1" applyProtection="1">
      <alignment vertical="center" wrapText="1"/>
    </xf>
    <xf numFmtId="165" fontId="14" fillId="0" borderId="1" xfId="5" applyNumberFormat="1" applyFont="1" applyFill="1" applyBorder="1" applyAlignment="1" applyProtection="1">
      <alignment vertical="center" wrapText="1"/>
    </xf>
    <xf numFmtId="165" fontId="14" fillId="0" borderId="2" xfId="5" applyNumberFormat="1" applyFont="1" applyFill="1" applyBorder="1" applyAlignment="1" applyProtection="1">
      <alignment vertical="center" wrapText="1"/>
    </xf>
    <xf numFmtId="165" fontId="14" fillId="0" borderId="5" xfId="5" applyNumberFormat="1" applyFont="1" applyFill="1" applyBorder="1" applyAlignment="1" applyProtection="1">
      <alignment vertical="center" wrapText="1"/>
    </xf>
    <xf numFmtId="165" fontId="9" fillId="0" borderId="6" xfId="5" applyNumberFormat="1" applyFont="1" applyFill="1" applyBorder="1" applyAlignment="1" applyProtection="1">
      <alignment horizontal="center" vertical="center" wrapText="1"/>
    </xf>
    <xf numFmtId="165" fontId="14" fillId="0" borderId="37" xfId="5" applyNumberFormat="1" applyFont="1" applyFill="1" applyBorder="1" applyAlignment="1" applyProtection="1">
      <alignment horizontal="left" vertical="center" wrapText="1" indent="1"/>
      <protection locked="0"/>
    </xf>
    <xf numFmtId="49" fontId="21" fillId="0" borderId="7" xfId="5" applyNumberFormat="1" applyFont="1" applyFill="1" applyBorder="1" applyAlignment="1" applyProtection="1">
      <alignment horizontal="center" vertical="center" wrapText="1"/>
      <protection locked="0"/>
    </xf>
    <xf numFmtId="165" fontId="14" fillId="0" borderId="37" xfId="5" applyNumberFormat="1" applyFont="1" applyFill="1" applyBorder="1" applyAlignment="1" applyProtection="1">
      <alignment vertical="center" wrapText="1"/>
      <protection locked="0"/>
    </xf>
    <xf numFmtId="165" fontId="14" fillId="0" borderId="6" xfId="5" applyNumberFormat="1" applyFont="1" applyFill="1" applyBorder="1" applyAlignment="1" applyProtection="1">
      <alignment vertical="center" wrapText="1"/>
      <protection locked="0"/>
    </xf>
    <xf numFmtId="165" fontId="14" fillId="0" borderId="7" xfId="5" applyNumberFormat="1" applyFont="1" applyFill="1" applyBorder="1" applyAlignment="1" applyProtection="1">
      <alignment vertical="center" wrapText="1"/>
      <protection locked="0"/>
    </xf>
    <xf numFmtId="165" fontId="14" fillId="0" borderId="8" xfId="5" applyNumberFormat="1" applyFont="1" applyFill="1" applyBorder="1" applyAlignment="1" applyProtection="1">
      <alignment vertical="center" wrapText="1"/>
      <protection locked="0"/>
    </xf>
    <xf numFmtId="165" fontId="14" fillId="0" borderId="37" xfId="5" applyNumberFormat="1" applyFont="1" applyFill="1" applyBorder="1" applyAlignment="1" applyProtection="1">
      <alignment vertical="center" wrapText="1"/>
    </xf>
    <xf numFmtId="49" fontId="21" fillId="0" borderId="2" xfId="5" applyNumberFormat="1" applyFont="1" applyFill="1" applyBorder="1" applyAlignment="1" applyProtection="1">
      <alignment horizontal="center" vertical="center" wrapText="1"/>
      <protection locked="0"/>
    </xf>
    <xf numFmtId="166" fontId="14" fillId="0" borderId="1" xfId="5" applyNumberFormat="1" applyFont="1" applyFill="1" applyBorder="1" applyAlignment="1" applyProtection="1">
      <alignment vertical="center" wrapText="1"/>
    </xf>
    <xf numFmtId="49" fontId="9" fillId="0" borderId="6" xfId="5" applyNumberFormat="1" applyFont="1" applyFill="1" applyBorder="1" applyAlignment="1" applyProtection="1">
      <alignment horizontal="center" vertical="center" wrapText="1"/>
    </xf>
    <xf numFmtId="166" fontId="56" fillId="0" borderId="9" xfId="1" applyNumberFormat="1" applyFont="1" applyBorder="1" applyAlignment="1" applyProtection="1">
      <alignment horizontal="right" vertical="center" wrapText="1"/>
      <protection locked="0"/>
    </xf>
    <xf numFmtId="166" fontId="56" fillId="0" borderId="52" xfId="1" applyNumberFormat="1" applyFont="1" applyBorder="1" applyAlignment="1" applyProtection="1">
      <alignment horizontal="right" vertical="center" wrapText="1"/>
      <protection locked="0"/>
    </xf>
    <xf numFmtId="165" fontId="9" fillId="0" borderId="26" xfId="5" applyNumberFormat="1" applyFont="1" applyFill="1" applyBorder="1" applyAlignment="1" applyProtection="1">
      <alignment horizontal="center" vertical="center" wrapText="1"/>
    </xf>
    <xf numFmtId="165" fontId="14" fillId="0" borderId="51" xfId="5" applyNumberFormat="1" applyFont="1" applyFill="1" applyBorder="1" applyAlignment="1" applyProtection="1">
      <alignment horizontal="left" vertical="center" wrapText="1" indent="1"/>
      <protection locked="0"/>
    </xf>
    <xf numFmtId="49" fontId="21" fillId="0" borderId="27" xfId="5" applyNumberFormat="1" applyFont="1" applyFill="1" applyBorder="1" applyAlignment="1" applyProtection="1">
      <alignment horizontal="center" vertical="center" wrapText="1"/>
      <protection locked="0"/>
    </xf>
    <xf numFmtId="165" fontId="14" fillId="0" borderId="51" xfId="5" applyNumberFormat="1" applyFont="1" applyFill="1" applyBorder="1" applyAlignment="1" applyProtection="1">
      <alignment vertical="center" wrapText="1"/>
      <protection locked="0"/>
    </xf>
    <xf numFmtId="165" fontId="14" fillId="0" borderId="26" xfId="5" applyNumberFormat="1" applyFont="1" applyFill="1" applyBorder="1" applyAlignment="1" applyProtection="1">
      <alignment vertical="center" wrapText="1"/>
      <protection locked="0"/>
    </xf>
    <xf numFmtId="165" fontId="14" fillId="0" borderId="27" xfId="5" applyNumberFormat="1" applyFont="1" applyFill="1" applyBorder="1" applyAlignment="1" applyProtection="1">
      <alignment vertical="center" wrapText="1"/>
      <protection locked="0"/>
    </xf>
    <xf numFmtId="165" fontId="14" fillId="0" borderId="28" xfId="5" applyNumberFormat="1" applyFont="1" applyFill="1" applyBorder="1" applyAlignment="1" applyProtection="1">
      <alignment vertical="center" wrapText="1"/>
      <protection locked="0"/>
    </xf>
    <xf numFmtId="165" fontId="14" fillId="0" borderId="51" xfId="5" applyNumberFormat="1" applyFont="1" applyFill="1" applyBorder="1" applyAlignment="1" applyProtection="1">
      <alignment vertical="center" wrapText="1"/>
    </xf>
    <xf numFmtId="165" fontId="10" fillId="0" borderId="35" xfId="5" applyNumberFormat="1" applyFont="1" applyFill="1" applyBorder="1" applyAlignment="1" applyProtection="1">
      <alignment horizontal="left" vertical="center" wrapText="1" indent="1"/>
    </xf>
    <xf numFmtId="165" fontId="9" fillId="0" borderId="20" xfId="5" applyNumberFormat="1" applyFont="1" applyFill="1" applyBorder="1" applyAlignment="1" applyProtection="1">
      <alignment horizontal="center" vertical="center" wrapText="1"/>
    </xf>
    <xf numFmtId="165" fontId="14" fillId="0" borderId="36" xfId="5" applyNumberFormat="1" applyFont="1" applyFill="1" applyBorder="1" applyAlignment="1" applyProtection="1">
      <alignment horizontal="left" vertical="center" wrapText="1" indent="1"/>
      <protection locked="0"/>
    </xf>
    <xf numFmtId="49" fontId="21" fillId="0" borderId="41" xfId="5" applyNumberFormat="1" applyFont="1" applyFill="1" applyBorder="1" applyAlignment="1" applyProtection="1">
      <alignment horizontal="center" vertical="center" wrapText="1"/>
      <protection locked="0"/>
    </xf>
    <xf numFmtId="165" fontId="14" fillId="0" borderId="40" xfId="5" applyNumberFormat="1" applyFont="1" applyFill="1" applyBorder="1" applyAlignment="1" applyProtection="1">
      <alignment vertical="center" wrapText="1"/>
      <protection locked="0"/>
    </xf>
    <xf numFmtId="165" fontId="14" fillId="0" borderId="20" xfId="5" applyNumberFormat="1" applyFont="1" applyFill="1" applyBorder="1" applyAlignment="1" applyProtection="1">
      <alignment vertical="center" wrapText="1"/>
      <protection locked="0"/>
    </xf>
    <xf numFmtId="165" fontId="14" fillId="0" borderId="21" xfId="5" applyNumberFormat="1" applyFont="1" applyFill="1" applyBorder="1" applyAlignment="1" applyProtection="1">
      <alignment vertical="center" wrapText="1"/>
      <protection locked="0"/>
    </xf>
    <xf numFmtId="165" fontId="14" fillId="0" borderId="12" xfId="5" applyNumberFormat="1" applyFont="1" applyFill="1" applyBorder="1" applyAlignment="1" applyProtection="1">
      <alignment vertical="center" wrapText="1"/>
      <protection locked="0"/>
    </xf>
    <xf numFmtId="165" fontId="14" fillId="0" borderId="40" xfId="5" applyNumberFormat="1" applyFont="1" applyFill="1" applyBorder="1" applyAlignment="1" applyProtection="1">
      <alignment vertical="center" wrapText="1"/>
    </xf>
    <xf numFmtId="165" fontId="5" fillId="0" borderId="17" xfId="5" applyNumberFormat="1" applyFont="1" applyFill="1" applyBorder="1" applyAlignment="1" applyProtection="1">
      <alignment horizontal="left" vertical="center" wrapText="1" indent="2"/>
    </xf>
    <xf numFmtId="165" fontId="5" fillId="0" borderId="15" xfId="5" applyNumberFormat="1" applyFont="1" applyFill="1" applyBorder="1" applyAlignment="1" applyProtection="1">
      <alignment horizontal="left" vertical="center" wrapText="1" indent="2"/>
    </xf>
    <xf numFmtId="165" fontId="21" fillId="5" borderId="18" xfId="5" applyNumberFormat="1" applyFont="1" applyFill="1" applyBorder="1" applyAlignment="1" applyProtection="1">
      <alignment horizontal="left" vertical="center" wrapText="1" indent="2"/>
    </xf>
    <xf numFmtId="0" fontId="1" fillId="0" borderId="0" xfId="5" applyFill="1" applyAlignment="1">
      <alignment horizontal="center" vertical="center" wrapText="1"/>
    </xf>
    <xf numFmtId="0" fontId="34" fillId="0" borderId="0" xfId="5" applyFont="1" applyAlignment="1">
      <alignment horizontal="center" wrapText="1"/>
    </xf>
    <xf numFmtId="0" fontId="1" fillId="0" borderId="0" xfId="5" applyFill="1" applyAlignment="1">
      <alignment vertical="center" wrapText="1"/>
    </xf>
    <xf numFmtId="165" fontId="11" fillId="0" borderId="0" xfId="5" applyNumberFormat="1" applyFont="1" applyFill="1" applyAlignment="1">
      <alignment horizontal="center" vertical="center" wrapText="1"/>
    </xf>
    <xf numFmtId="0" fontId="34" fillId="0" borderId="0" xfId="5" applyFont="1" applyAlignment="1">
      <alignment horizontal="center" wrapText="1"/>
    </xf>
    <xf numFmtId="165" fontId="11" fillId="0" borderId="0" xfId="5" applyNumberFormat="1" applyFont="1" applyFill="1" applyAlignment="1">
      <alignment vertical="center" wrapText="1"/>
    </xf>
    <xf numFmtId="165" fontId="7" fillId="0" borderId="0" xfId="5" applyNumberFormat="1" applyFont="1" applyFill="1" applyAlignment="1">
      <alignment horizontal="right" vertical="center"/>
    </xf>
    <xf numFmtId="0" fontId="5" fillId="0" borderId="1" xfId="5" applyFont="1" applyFill="1" applyBorder="1" applyAlignment="1">
      <alignment horizontal="center" vertical="center" wrapText="1"/>
    </xf>
    <xf numFmtId="0" fontId="5" fillId="0" borderId="2" xfId="5" applyFont="1" applyFill="1" applyBorder="1" applyAlignment="1" applyProtection="1">
      <alignment horizontal="center" vertical="center" wrapText="1"/>
    </xf>
    <xf numFmtId="0" fontId="5" fillId="0" borderId="5" xfId="5" applyFont="1" applyFill="1" applyBorder="1" applyAlignment="1" applyProtection="1">
      <alignment horizontal="center" vertical="center" wrapText="1"/>
    </xf>
    <xf numFmtId="0" fontId="8" fillId="0" borderId="0" xfId="5" applyFont="1" applyFill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0" fontId="9" fillId="0" borderId="2" xfId="5" applyFont="1" applyFill="1" applyBorder="1" applyAlignment="1" applyProtection="1">
      <alignment horizontal="center" vertical="center" wrapText="1"/>
    </xf>
    <xf numFmtId="0" fontId="12" fillId="0" borderId="30" xfId="5" applyFont="1" applyFill="1" applyBorder="1" applyAlignment="1">
      <alignment horizontal="center" vertical="center" wrapText="1"/>
    </xf>
    <xf numFmtId="0" fontId="22" fillId="0" borderId="52" xfId="5" applyFont="1" applyFill="1" applyBorder="1" applyAlignment="1" applyProtection="1">
      <alignment horizontal="left" vertical="center" wrapText="1" indent="1"/>
    </xf>
    <xf numFmtId="165" fontId="12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6" xfId="5" applyFont="1" applyFill="1" applyBorder="1" applyAlignment="1">
      <alignment horizontal="center" vertical="center" wrapText="1"/>
    </xf>
    <xf numFmtId="0" fontId="22" fillId="0" borderId="33" xfId="5" applyFont="1" applyFill="1" applyBorder="1" applyAlignment="1" applyProtection="1">
      <alignment horizontal="left" vertical="center" wrapText="1" indent="1"/>
    </xf>
    <xf numFmtId="165" fontId="12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33" xfId="5" applyFont="1" applyFill="1" applyBorder="1" applyAlignment="1" applyProtection="1">
      <alignment horizontal="left" vertical="center" wrapText="1" indent="8"/>
    </xf>
    <xf numFmtId="0" fontId="12" fillId="0" borderId="7" xfId="5" applyFont="1" applyFill="1" applyBorder="1" applyAlignment="1" applyProtection="1">
      <alignment vertical="center" wrapText="1"/>
      <protection locked="0"/>
    </xf>
    <xf numFmtId="0" fontId="12" fillId="0" borderId="26" xfId="5" applyFont="1" applyFill="1" applyBorder="1" applyAlignment="1">
      <alignment horizontal="center" vertical="center" wrapText="1"/>
    </xf>
    <xf numFmtId="0" fontId="12" fillId="0" borderId="53" xfId="5" applyFont="1" applyFill="1" applyBorder="1" applyAlignment="1" applyProtection="1">
      <alignment vertical="center" wrapText="1"/>
      <protection locked="0"/>
    </xf>
    <xf numFmtId="165" fontId="12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" xfId="5" applyFont="1" applyFill="1" applyBorder="1" applyAlignment="1">
      <alignment horizontal="center" vertical="center" wrapText="1"/>
    </xf>
    <xf numFmtId="0" fontId="25" fillId="0" borderId="13" xfId="5" applyFont="1" applyFill="1" applyBorder="1" applyAlignment="1" applyProtection="1">
      <alignment vertical="center" wrapText="1"/>
    </xf>
    <xf numFmtId="165" fontId="10" fillId="0" borderId="13" xfId="5" applyNumberFormat="1" applyFont="1" applyFill="1" applyBorder="1" applyAlignment="1" applyProtection="1">
      <alignment vertical="center" wrapText="1"/>
    </xf>
    <xf numFmtId="165" fontId="10" fillId="0" borderId="74" xfId="5" applyNumberFormat="1" applyFont="1" applyFill="1" applyBorder="1" applyAlignment="1" applyProtection="1">
      <alignment vertical="center" wrapText="1"/>
    </xf>
    <xf numFmtId="0" fontId="1" fillId="0" borderId="0" xfId="5" applyFill="1" applyAlignment="1">
      <alignment horizontal="right" vertical="center" wrapText="1"/>
    </xf>
    <xf numFmtId="0" fontId="12" fillId="0" borderId="43" xfId="5" applyFont="1" applyFill="1" applyBorder="1" applyAlignment="1">
      <alignment horizontal="justify" vertical="center" wrapText="1"/>
    </xf>
    <xf numFmtId="0" fontId="57" fillId="0" borderId="0" xfId="18" applyFont="1" applyAlignment="1">
      <alignment horizontal="center"/>
    </xf>
    <xf numFmtId="0" fontId="29" fillId="0" borderId="0" xfId="18"/>
    <xf numFmtId="0" fontId="29" fillId="0" borderId="0" xfId="18" applyAlignment="1">
      <alignment horizontal="center"/>
    </xf>
    <xf numFmtId="0" fontId="57" fillId="0" borderId="27" xfId="17" applyFont="1" applyBorder="1" applyAlignment="1">
      <alignment horizontal="center" vertical="center" wrapText="1"/>
    </xf>
    <xf numFmtId="0" fontId="57" fillId="0" borderId="55" xfId="18" applyFont="1" applyBorder="1" applyAlignment="1">
      <alignment horizontal="center"/>
    </xf>
    <xf numFmtId="0" fontId="57" fillId="0" borderId="33" xfId="18" applyFont="1" applyBorder="1" applyAlignment="1">
      <alignment horizontal="center"/>
    </xf>
    <xf numFmtId="0" fontId="57" fillId="0" borderId="39" xfId="18" applyFont="1" applyBorder="1" applyAlignment="1">
      <alignment horizontal="center"/>
    </xf>
    <xf numFmtId="0" fontId="57" fillId="0" borderId="21" xfId="17" applyFont="1" applyBorder="1" applyAlignment="1">
      <alignment horizontal="center" vertical="center" wrapText="1"/>
    </xf>
    <xf numFmtId="14" fontId="57" fillId="0" borderId="55" xfId="18" applyNumberFormat="1" applyFont="1" applyBorder="1" applyAlignment="1">
      <alignment horizontal="center"/>
    </xf>
    <xf numFmtId="14" fontId="57" fillId="0" borderId="39" xfId="18" applyNumberFormat="1" applyFont="1" applyBorder="1" applyAlignment="1">
      <alignment horizontal="center"/>
    </xf>
    <xf numFmtId="14" fontId="57" fillId="0" borderId="33" xfId="18" applyNumberFormat="1" applyFont="1" applyBorder="1" applyAlignment="1">
      <alignment horizontal="center"/>
    </xf>
    <xf numFmtId="0" fontId="57" fillId="0" borderId="9" xfId="17" applyFont="1" applyBorder="1" applyAlignment="1">
      <alignment horizontal="center" vertical="center" wrapText="1"/>
    </xf>
    <xf numFmtId="0" fontId="57" fillId="0" borderId="33" xfId="18" applyFont="1" applyBorder="1" applyAlignment="1">
      <alignment vertical="center" wrapText="1"/>
    </xf>
    <xf numFmtId="0" fontId="57" fillId="0" borderId="7" xfId="18" applyFont="1" applyBorder="1" applyAlignment="1">
      <alignment horizontal="center" vertical="center" wrapText="1"/>
    </xf>
    <xf numFmtId="0" fontId="57" fillId="0" borderId="7" xfId="18" applyFont="1" applyBorder="1" applyAlignment="1">
      <alignment vertical="center" wrapText="1"/>
    </xf>
    <xf numFmtId="0" fontId="57" fillId="0" borderId="75" xfId="17" applyFont="1" applyBorder="1"/>
    <xf numFmtId="0" fontId="29" fillId="0" borderId="27" xfId="18" applyBorder="1"/>
    <xf numFmtId="0" fontId="29" fillId="0" borderId="21" xfId="18" applyBorder="1"/>
    <xf numFmtId="0" fontId="57" fillId="0" borderId="76" xfId="17" applyFont="1" applyBorder="1" applyAlignment="1">
      <alignment horizontal="left"/>
    </xf>
    <xf numFmtId="0" fontId="29" fillId="0" borderId="7" xfId="18" applyBorder="1"/>
    <xf numFmtId="0" fontId="29" fillId="0" borderId="55" xfId="18" applyBorder="1"/>
    <xf numFmtId="0" fontId="57" fillId="0" borderId="7" xfId="18" applyFont="1" applyBorder="1"/>
    <xf numFmtId="0" fontId="29" fillId="0" borderId="7" xfId="18" applyFill="1" applyBorder="1"/>
    <xf numFmtId="0" fontId="29" fillId="0" borderId="55" xfId="18" applyFill="1" applyBorder="1"/>
    <xf numFmtId="0" fontId="29" fillId="0" borderId="33" xfId="18" applyBorder="1"/>
    <xf numFmtId="0" fontId="57" fillId="0" borderId="76" xfId="17" applyFont="1" applyBorder="1"/>
    <xf numFmtId="0" fontId="57" fillId="0" borderId="76" xfId="17" applyFont="1" applyBorder="1" applyAlignment="1">
      <alignment vertical="center" wrapText="1"/>
    </xf>
    <xf numFmtId="0" fontId="29" fillId="0" borderId="0" xfId="18" applyBorder="1"/>
    <xf numFmtId="0" fontId="29" fillId="0" borderId="9" xfId="18" applyBorder="1"/>
    <xf numFmtId="0" fontId="29" fillId="0" borderId="69" xfId="18" applyBorder="1"/>
    <xf numFmtId="0" fontId="29" fillId="0" borderId="21" xfId="18" applyFill="1" applyBorder="1"/>
    <xf numFmtId="0" fontId="29" fillId="0" borderId="4" xfId="18" applyBorder="1"/>
    <xf numFmtId="0" fontId="29" fillId="0" borderId="53" xfId="18" applyBorder="1"/>
    <xf numFmtId="0" fontId="29" fillId="0" borderId="77" xfId="18" applyBorder="1"/>
    <xf numFmtId="0" fontId="29" fillId="0" borderId="50" xfId="18" applyBorder="1"/>
    <xf numFmtId="0" fontId="29" fillId="0" borderId="53" xfId="18" applyFill="1" applyBorder="1"/>
    <xf numFmtId="0" fontId="57" fillId="0" borderId="35" xfId="17" applyFont="1" applyBorder="1"/>
    <xf numFmtId="0" fontId="29" fillId="0" borderId="47" xfId="18" applyBorder="1"/>
    <xf numFmtId="0" fontId="29" fillId="0" borderId="2" xfId="18" applyBorder="1"/>
    <xf numFmtId="0" fontId="29" fillId="0" borderId="18" xfId="18" applyBorder="1"/>
    <xf numFmtId="0" fontId="29" fillId="0" borderId="18" xfId="18" applyFill="1" applyBorder="1"/>
    <xf numFmtId="0" fontId="29" fillId="0" borderId="35" xfId="18" applyBorder="1"/>
    <xf numFmtId="0" fontId="29" fillId="0" borderId="16" xfId="18" applyFill="1" applyBorder="1"/>
    <xf numFmtId="0" fontId="29" fillId="0" borderId="13" xfId="18" applyFill="1" applyBorder="1"/>
    <xf numFmtId="0" fontId="29" fillId="0" borderId="2" xfId="18" applyFill="1" applyBorder="1"/>
    <xf numFmtId="0" fontId="57" fillId="0" borderId="0" xfId="17" applyFont="1" applyBorder="1"/>
    <xf numFmtId="0" fontId="29" fillId="0" borderId="56" xfId="18" applyBorder="1"/>
    <xf numFmtId="0" fontId="57" fillId="0" borderId="26" xfId="17" applyFont="1" applyBorder="1" applyAlignment="1">
      <alignment horizontal="center" vertical="center" wrapText="1"/>
    </xf>
    <xf numFmtId="0" fontId="57" fillId="0" borderId="10" xfId="17" applyFont="1" applyBorder="1" applyAlignment="1">
      <alignment horizontal="center" vertical="center" wrapText="1"/>
    </xf>
    <xf numFmtId="0" fontId="29" fillId="0" borderId="0" xfId="18" applyFill="1"/>
    <xf numFmtId="0" fontId="57" fillId="0" borderId="17" xfId="17" applyFont="1" applyBorder="1"/>
    <xf numFmtId="0" fontId="29" fillId="0" borderId="16" xfId="18" applyBorder="1"/>
    <xf numFmtId="0" fontId="29" fillId="0" borderId="57" xfId="18" applyFill="1" applyBorder="1"/>
    <xf numFmtId="0" fontId="29" fillId="0" borderId="13" xfId="18" applyBorder="1"/>
    <xf numFmtId="0" fontId="57" fillId="0" borderId="0" xfId="17" applyFont="1" applyFill="1" applyBorder="1"/>
    <xf numFmtId="16" fontId="29" fillId="0" borderId="0" xfId="18" applyNumberFormat="1"/>
    <xf numFmtId="0" fontId="58" fillId="0" borderId="0" xfId="6" applyFont="1"/>
    <xf numFmtId="0" fontId="58" fillId="0" borderId="0" xfId="6" applyFont="1" applyAlignment="1">
      <alignment wrapText="1"/>
    </xf>
    <xf numFmtId="0" fontId="58" fillId="0" borderId="7" xfId="6" applyFont="1" applyBorder="1" applyAlignment="1">
      <alignment wrapText="1"/>
    </xf>
    <xf numFmtId="0" fontId="58" fillId="0" borderId="7" xfId="6" applyFont="1" applyBorder="1"/>
    <xf numFmtId="3" fontId="58" fillId="0" borderId="7" xfId="6" applyNumberFormat="1" applyFont="1" applyBorder="1"/>
    <xf numFmtId="4" fontId="58" fillId="0" borderId="7" xfId="6" applyNumberFormat="1" applyFont="1" applyBorder="1"/>
    <xf numFmtId="0" fontId="59" fillId="0" borderId="7" xfId="6" applyFont="1" applyBorder="1" applyAlignment="1">
      <alignment wrapText="1"/>
    </xf>
    <xf numFmtId="0" fontId="59" fillId="0" borderId="7" xfId="6" applyFont="1" applyBorder="1"/>
    <xf numFmtId="3" fontId="59" fillId="0" borderId="7" xfId="6" applyNumberFormat="1" applyFont="1" applyBorder="1"/>
    <xf numFmtId="0" fontId="59" fillId="0" borderId="0" xfId="6" applyFont="1"/>
    <xf numFmtId="167" fontId="58" fillId="0" borderId="7" xfId="6" applyNumberFormat="1" applyFont="1" applyBorder="1"/>
    <xf numFmtId="167" fontId="59" fillId="0" borderId="7" xfId="6" applyNumberFormat="1" applyFont="1" applyBorder="1"/>
    <xf numFmtId="169" fontId="58" fillId="0" borderId="7" xfId="6" applyNumberFormat="1" applyFont="1" applyBorder="1"/>
    <xf numFmtId="169" fontId="59" fillId="0" borderId="7" xfId="6" applyNumberFormat="1" applyFont="1" applyBorder="1"/>
    <xf numFmtId="4" fontId="59" fillId="0" borderId="7" xfId="6" applyNumberFormat="1" applyFont="1" applyBorder="1"/>
    <xf numFmtId="0" fontId="59" fillId="0" borderId="17" xfId="6" applyFont="1" applyBorder="1"/>
    <xf numFmtId="0" fontId="59" fillId="0" borderId="47" xfId="6" applyFont="1" applyBorder="1"/>
    <xf numFmtId="3" fontId="59" fillId="0" borderId="15" xfId="6" applyNumberFormat="1" applyFont="1" applyBorder="1"/>
    <xf numFmtId="3" fontId="58" fillId="0" borderId="7" xfId="4" applyNumberFormat="1" applyFont="1" applyBorder="1"/>
    <xf numFmtId="165" fontId="5" fillId="0" borderId="62" xfId="5" applyNumberFormat="1" applyFont="1" applyFill="1" applyBorder="1" applyAlignment="1">
      <alignment horizontal="center" vertical="center" wrapText="1"/>
    </xf>
    <xf numFmtId="165" fontId="5" fillId="0" borderId="62" xfId="5" applyNumberFormat="1" applyFont="1" applyFill="1" applyBorder="1" applyAlignment="1">
      <alignment horizontal="center" vertical="center"/>
    </xf>
    <xf numFmtId="165" fontId="5" fillId="0" borderId="72" xfId="5" applyNumberFormat="1" applyFont="1" applyFill="1" applyBorder="1" applyAlignment="1">
      <alignment horizontal="centerContinuous" vertical="center" wrapText="1"/>
    </xf>
    <xf numFmtId="165" fontId="5" fillId="0" borderId="73" xfId="5" applyNumberFormat="1" applyFont="1" applyFill="1" applyBorder="1" applyAlignment="1">
      <alignment horizontal="centerContinuous" vertical="center"/>
    </xf>
    <xf numFmtId="165" fontId="5" fillId="0" borderId="71" xfId="5" applyNumberFormat="1" applyFont="1" applyFill="1" applyBorder="1" applyAlignment="1">
      <alignment horizontal="centerContinuous" vertical="center"/>
    </xf>
    <xf numFmtId="165" fontId="55" fillId="0" borderId="0" xfId="5" applyNumberFormat="1" applyFont="1" applyFill="1" applyAlignment="1">
      <alignment vertical="center"/>
    </xf>
    <xf numFmtId="165" fontId="5" fillId="0" borderId="67" xfId="5" applyNumberFormat="1" applyFont="1" applyFill="1" applyBorder="1" applyAlignment="1">
      <alignment horizontal="center" vertical="center" wrapText="1"/>
    </xf>
    <xf numFmtId="165" fontId="5" fillId="0" borderId="67" xfId="5" applyNumberFormat="1" applyFont="1" applyFill="1" applyBorder="1" applyAlignment="1">
      <alignment horizontal="center" vertical="center"/>
    </xf>
    <xf numFmtId="165" fontId="5" fillId="0" borderId="54" xfId="5" applyNumberFormat="1" applyFont="1" applyFill="1" applyBorder="1" applyAlignment="1">
      <alignment horizontal="center" vertical="center"/>
    </xf>
    <xf numFmtId="165" fontId="5" fillId="0" borderId="14" xfId="5" applyNumberFormat="1" applyFont="1" applyFill="1" applyBorder="1" applyAlignment="1">
      <alignment horizontal="center" vertical="center" wrapText="1"/>
    </xf>
    <xf numFmtId="165" fontId="55" fillId="0" borderId="0" xfId="5" applyNumberFormat="1" applyFont="1" applyFill="1" applyAlignment="1">
      <alignment horizontal="center" vertical="center"/>
    </xf>
    <xf numFmtId="165" fontId="9" fillId="0" borderId="17" xfId="5" applyNumberFormat="1" applyFont="1" applyFill="1" applyBorder="1" applyAlignment="1">
      <alignment horizontal="center" vertical="center" wrapText="1"/>
    </xf>
    <xf numFmtId="165" fontId="9" fillId="0" borderId="35" xfId="5" applyNumberFormat="1" applyFont="1" applyFill="1" applyBorder="1" applyAlignment="1">
      <alignment horizontal="center" vertical="center" wrapText="1"/>
    </xf>
    <xf numFmtId="165" fontId="9" fillId="0" borderId="18" xfId="5" applyNumberFormat="1" applyFont="1" applyFill="1" applyBorder="1" applyAlignment="1">
      <alignment horizontal="center" vertical="center" wrapText="1"/>
    </xf>
    <xf numFmtId="165" fontId="9" fillId="0" borderId="5" xfId="5" applyNumberFormat="1" applyFont="1" applyFill="1" applyBorder="1" applyAlignment="1">
      <alignment horizontal="center" vertical="center" wrapText="1"/>
    </xf>
    <xf numFmtId="165" fontId="55" fillId="0" borderId="0" xfId="5" applyNumberFormat="1" applyFont="1" applyFill="1" applyAlignment="1">
      <alignment horizontal="center" vertical="center" wrapText="1"/>
    </xf>
    <xf numFmtId="165" fontId="9" fillId="0" borderId="1" xfId="5" applyNumberFormat="1" applyFont="1" applyFill="1" applyBorder="1" applyAlignment="1">
      <alignment horizontal="center" vertical="center" wrapText="1"/>
    </xf>
    <xf numFmtId="165" fontId="9" fillId="0" borderId="35" xfId="5" applyNumberFormat="1" applyFont="1" applyFill="1" applyBorder="1" applyAlignment="1">
      <alignment horizontal="left" vertical="center" wrapText="1" indent="1"/>
    </xf>
    <xf numFmtId="165" fontId="21" fillId="0" borderId="35" xfId="5" applyNumberFormat="1" applyFont="1" applyFill="1" applyBorder="1" applyAlignment="1">
      <alignment horizontal="left" vertical="center" wrapText="1" indent="2"/>
    </xf>
    <xf numFmtId="165" fontId="21" fillId="0" borderId="16" xfId="5" applyNumberFormat="1" applyFont="1" applyFill="1" applyBorder="1" applyAlignment="1">
      <alignment horizontal="left" vertical="center" wrapText="1" indent="2"/>
    </xf>
    <xf numFmtId="165" fontId="9" fillId="0" borderId="1" xfId="5" applyNumberFormat="1" applyFont="1" applyFill="1" applyBorder="1" applyAlignment="1">
      <alignment vertical="center" wrapText="1"/>
    </xf>
    <xf numFmtId="165" fontId="9" fillId="0" borderId="2" xfId="5" applyNumberFormat="1" applyFont="1" applyFill="1" applyBorder="1" applyAlignment="1">
      <alignment vertical="center" wrapText="1"/>
    </xf>
    <xf numFmtId="165" fontId="9" fillId="0" borderId="5" xfId="5" applyNumberFormat="1" applyFont="1" applyFill="1" applyBorder="1" applyAlignment="1">
      <alignment vertical="center" wrapText="1"/>
    </xf>
    <xf numFmtId="165" fontId="1" fillId="0" borderId="0" xfId="5" applyNumberFormat="1" applyFill="1" applyAlignment="1">
      <alignment vertical="center" wrapText="1"/>
    </xf>
    <xf numFmtId="165" fontId="9" fillId="0" borderId="6" xfId="5" applyNumberFormat="1" applyFont="1" applyFill="1" applyBorder="1" applyAlignment="1">
      <alignment horizontal="center" vertical="center" wrapText="1"/>
    </xf>
    <xf numFmtId="170" fontId="21" fillId="0" borderId="37" xfId="5" applyNumberFormat="1" applyFont="1" applyFill="1" applyBorder="1" applyAlignment="1" applyProtection="1">
      <alignment horizontal="left" vertical="center" wrapText="1" indent="2"/>
      <protection locked="0"/>
    </xf>
    <xf numFmtId="170" fontId="21" fillId="0" borderId="7" xfId="5" applyNumberFormat="1" applyFont="1" applyFill="1" applyBorder="1" applyAlignment="1" applyProtection="1">
      <alignment horizontal="left" vertical="center" wrapText="1" indent="2"/>
      <protection locked="0"/>
    </xf>
    <xf numFmtId="165" fontId="5" fillId="0" borderId="35" xfId="5" applyNumberFormat="1" applyFont="1" applyFill="1" applyBorder="1" applyAlignment="1">
      <alignment horizontal="left" vertical="center" wrapText="1" indent="1"/>
    </xf>
    <xf numFmtId="165" fontId="21" fillId="5" borderId="35" xfId="5" applyNumberFormat="1" applyFont="1" applyFill="1" applyBorder="1" applyAlignment="1">
      <alignment horizontal="left" vertical="center" wrapText="1" indent="2"/>
    </xf>
    <xf numFmtId="165" fontId="21" fillId="5" borderId="16" xfId="5" applyNumberFormat="1" applyFont="1" applyFill="1" applyBorder="1" applyAlignment="1">
      <alignment horizontal="left" vertical="center" wrapText="1" indent="2"/>
    </xf>
    <xf numFmtId="165" fontId="1" fillId="0" borderId="0" xfId="5" applyNumberFormat="1" applyFill="1" applyAlignment="1">
      <alignment horizontal="center" vertical="center" wrapText="1"/>
    </xf>
    <xf numFmtId="166" fontId="46" fillId="0" borderId="22" xfId="3" applyNumberFormat="1" applyFont="1" applyBorder="1" applyAlignment="1">
      <alignment horizontal="right"/>
    </xf>
    <xf numFmtId="0" fontId="44" fillId="0" borderId="22" xfId="7" applyFont="1" applyBorder="1" applyAlignment="1">
      <alignment horizontal="right"/>
    </xf>
  </cellXfs>
  <cellStyles count="19">
    <cellStyle name="Ezres" xfId="1" builtinId="3"/>
    <cellStyle name="Ezres 2" xfId="2"/>
    <cellStyle name="Ezres 3" xfId="3"/>
    <cellStyle name="Ezres 4" xfId="4"/>
    <cellStyle name="Hiperhivatkozás" xfId="13"/>
    <cellStyle name="Már látott hiperhivatkozás" xfId="14"/>
    <cellStyle name="Normál" xfId="0" builtinId="0"/>
    <cellStyle name="Normál 2" xfId="5"/>
    <cellStyle name="Normál 3" xfId="6"/>
    <cellStyle name="Normál_010. sz.melléklet2007" xfId="7"/>
    <cellStyle name="Normál_011 sz. melléklet" xfId="8"/>
    <cellStyle name="Normál_011 sz. melléklet 2" xfId="15"/>
    <cellStyle name="Normál_012. sz.melléklet2007" xfId="9"/>
    <cellStyle name="Normál_012. sz.melléklet2007 2" xfId="16"/>
    <cellStyle name="Normál_Kv.rend.2013 E" xfId="10"/>
    <cellStyle name="Normál_KVRENMUNKA" xfId="11"/>
    <cellStyle name="Normál_Létszám(15. tábla) 2" xfId="17"/>
    <cellStyle name="Normál_Létszámtábla. (2) 2" xfId="18"/>
    <cellStyle name="Normál_SEGEDLETEK" xfId="12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7aa5eaeae571f374/Dokumentumok/Munkahelyi%20dokumentumok/T&#225;bl&#225;zatok/Test&#252;leti%20anyagok/2015/Rendeletm&#243;dos&#237;t&#225;s%2012.%20h&#243;/Adatt&#225;bla%2012.%20h&#24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kumentumok/SkyDrive/Dokumentumok/Munkahelyi%20dokumentumok/T&#225;bl&#225;zatok/Test&#252;leti%20anyagok/2015/K&#246;lts&#233;gvet&#233;s/2015.%20&#233;vi%20k&#246;lts&#233;gvet&#233;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6A.m"/>
      <sheetName val="16B.m"/>
    </sheetNames>
    <sheetDataSet>
      <sheetData sheetId="0"/>
      <sheetData sheetId="1">
        <row r="246">
          <cell r="F246">
            <v>2510836.997523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sz.mell  "/>
      <sheetName val="3. sz. mell"/>
      <sheetName val="4. sz. mell"/>
      <sheetName val="5.sz.mell."/>
      <sheetName val="6.m "/>
      <sheetName val="7A.m"/>
      <sheetName val="7B.m."/>
      <sheetName val="8. sz. mell"/>
      <sheetName val="9. sz. mell. "/>
      <sheetName val="10. sz. mell"/>
      <sheetName val="11. sz. mell"/>
      <sheetName val="12.sz.mell."/>
      <sheetName val="13.m"/>
      <sheetName val="14.m"/>
      <sheetName val="15.m."/>
      <sheetName val="16A.m"/>
      <sheetName val="16B.m"/>
      <sheetName val="17.m"/>
      <sheetName val="18.m"/>
    </sheetNames>
    <sheetDataSet>
      <sheetData sheetId="0">
        <row r="6">
          <cell r="D6">
            <v>267182</v>
          </cell>
        </row>
        <row r="7">
          <cell r="D7">
            <v>283250</v>
          </cell>
        </row>
        <row r="8">
          <cell r="D8">
            <v>186483</v>
          </cell>
        </row>
        <row r="9">
          <cell r="D9">
            <v>15741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60628</v>
          </cell>
        </row>
        <row r="18">
          <cell r="D18">
            <v>6631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8">
          <cell r="D28">
            <v>56300</v>
          </cell>
        </row>
        <row r="29">
          <cell r="D29">
            <v>370900</v>
          </cell>
        </row>
        <row r="30">
          <cell r="D30">
            <v>45000</v>
          </cell>
        </row>
        <row r="31">
          <cell r="D31">
            <v>0</v>
          </cell>
        </row>
        <row r="32">
          <cell r="D32">
            <v>2426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10206</v>
          </cell>
        </row>
        <row r="37">
          <cell r="D37">
            <v>55000</v>
          </cell>
        </row>
        <row r="38">
          <cell r="D38">
            <v>250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161232</v>
          </cell>
        </row>
        <row r="45">
          <cell r="D45">
            <v>0</v>
          </cell>
        </row>
        <row r="46">
          <cell r="D46">
            <v>20000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3035</v>
          </cell>
        </row>
        <row r="54">
          <cell r="D54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2">
          <cell r="D62">
            <v>107580</v>
          </cell>
        </row>
        <row r="63">
          <cell r="D63">
            <v>0</v>
          </cell>
        </row>
        <row r="64">
          <cell r="D64">
            <v>0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69">
          <cell r="D69">
            <v>0</v>
          </cell>
        </row>
        <row r="71">
          <cell r="D71">
            <v>865624</v>
          </cell>
        </row>
        <row r="72">
          <cell r="D72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91">
          <cell r="D91">
            <v>591967.64999999991</v>
          </cell>
        </row>
        <row r="92">
          <cell r="D92">
            <v>167062.347523</v>
          </cell>
        </row>
        <row r="93">
          <cell r="D93">
            <v>612821</v>
          </cell>
        </row>
        <row r="94">
          <cell r="D94">
            <v>42288</v>
          </cell>
        </row>
        <row r="95">
          <cell r="D95">
            <v>208627</v>
          </cell>
        </row>
        <row r="97">
          <cell r="D97">
            <v>638404</v>
          </cell>
        </row>
        <row r="98">
          <cell r="D98">
            <v>0</v>
          </cell>
        </row>
        <row r="99">
          <cell r="D99">
            <v>178268</v>
          </cell>
        </row>
        <row r="100">
          <cell r="D100">
            <v>0</v>
          </cell>
        </row>
        <row r="101">
          <cell r="D101">
            <v>2848</v>
          </cell>
        </row>
        <row r="103">
          <cell r="D103">
            <v>5000</v>
          </cell>
        </row>
        <row r="104">
          <cell r="D104">
            <v>0</v>
          </cell>
        </row>
        <row r="105">
          <cell r="D105">
            <v>30000</v>
          </cell>
        </row>
        <row r="108">
          <cell r="D108">
            <v>9199</v>
          </cell>
        </row>
        <row r="109">
          <cell r="D109">
            <v>0</v>
          </cell>
        </row>
        <row r="110">
          <cell r="D110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7">
          <cell r="D117">
            <v>0</v>
          </cell>
        </row>
        <row r="118">
          <cell r="D118">
            <v>24352</v>
          </cell>
        </row>
        <row r="120">
          <cell r="D120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133"/>
  <sheetViews>
    <sheetView tabSelected="1" view="pageBreakPreview" zoomScaleNormal="100" zoomScaleSheetLayoutView="100" workbookViewId="0">
      <selection activeCell="D2" sqref="D1:F1048576"/>
    </sheetView>
  </sheetViews>
  <sheetFormatPr defaultRowHeight="15.75"/>
  <cols>
    <col min="1" max="2" width="8.140625" style="115" customWidth="1"/>
    <col min="3" max="3" width="61.42578125" style="115" customWidth="1"/>
    <col min="4" max="5" width="9.5703125" style="116" hidden="1" customWidth="1"/>
    <col min="6" max="6" width="8.42578125" style="116" hidden="1" customWidth="1"/>
    <col min="7" max="7" width="9.5703125" style="116" bestFit="1" customWidth="1"/>
    <col min="8" max="8" width="9.28515625" style="116" hidden="1" customWidth="1"/>
    <col min="9" max="16384" width="9.140625" style="59"/>
  </cols>
  <sheetData>
    <row r="1" spans="1:8" ht="15.95" customHeight="1">
      <c r="A1" s="676" t="s">
        <v>46</v>
      </c>
      <c r="B1" s="676"/>
      <c r="C1" s="676"/>
      <c r="D1" s="676"/>
      <c r="E1" s="676"/>
      <c r="F1" s="676"/>
      <c r="G1" s="676"/>
      <c r="H1" s="676"/>
    </row>
    <row r="2" spans="1:8" ht="15.95" customHeight="1" thickBot="1">
      <c r="A2" s="677" t="s">
        <v>47</v>
      </c>
      <c r="B2" s="677"/>
      <c r="C2" s="677"/>
      <c r="D2" s="60"/>
      <c r="E2" s="60"/>
      <c r="F2" s="60"/>
      <c r="G2" s="60"/>
      <c r="H2" s="60"/>
    </row>
    <row r="3" spans="1:8" ht="60.75" thickBot="1">
      <c r="A3" s="61" t="s">
        <v>49</v>
      </c>
      <c r="B3" s="175" t="s">
        <v>455</v>
      </c>
      <c r="C3" s="62" t="s">
        <v>50</v>
      </c>
      <c r="D3" s="63" t="s">
        <v>695</v>
      </c>
      <c r="E3" s="63" t="s">
        <v>818</v>
      </c>
      <c r="F3" s="63" t="s">
        <v>769</v>
      </c>
      <c r="G3" s="63" t="s">
        <v>748</v>
      </c>
      <c r="H3" s="63" t="s">
        <v>770</v>
      </c>
    </row>
    <row r="4" spans="1:8" s="65" customFormat="1" ht="12" customHeight="1" thickBot="1">
      <c r="A4" s="64">
        <v>1</v>
      </c>
      <c r="B4" s="64">
        <v>2</v>
      </c>
      <c r="C4" s="64">
        <v>3</v>
      </c>
      <c r="D4" s="64">
        <v>4</v>
      </c>
      <c r="E4" s="64"/>
      <c r="F4" s="64">
        <v>5</v>
      </c>
      <c r="G4" s="64">
        <v>6</v>
      </c>
      <c r="H4" s="64">
        <v>7</v>
      </c>
    </row>
    <row r="5" spans="1:8" s="68" customFormat="1" ht="12" customHeight="1" thickBot="1">
      <c r="A5" s="66" t="s">
        <v>51</v>
      </c>
      <c r="B5" s="300" t="s">
        <v>483</v>
      </c>
      <c r="C5" s="67" t="s">
        <v>52</v>
      </c>
      <c r="D5" s="50">
        <f>+D6+D7+D8+D9+D10+D11</f>
        <v>752656</v>
      </c>
      <c r="E5" s="50">
        <f>+E6+E7+E8+E9+E10+E11</f>
        <v>840836</v>
      </c>
      <c r="F5" s="50">
        <f t="shared" ref="F5:H5" si="0">+F6+F7+F8+F9+F10+F11</f>
        <v>19224</v>
      </c>
      <c r="G5" s="50">
        <f t="shared" si="0"/>
        <v>860060</v>
      </c>
      <c r="H5" s="50" t="e">
        <f t="shared" si="0"/>
        <v>#REF!</v>
      </c>
    </row>
    <row r="6" spans="1:8" s="68" customFormat="1" ht="12" customHeight="1">
      <c r="A6" s="69" t="s">
        <v>53</v>
      </c>
      <c r="B6" s="301" t="s">
        <v>484</v>
      </c>
      <c r="C6" s="70" t="s">
        <v>54</v>
      </c>
      <c r="D6" s="71">
        <f>'1.2.sz.mell.'!D6+'1.3.sz.mell.'!D6+'1.4.sz.mell.'!D6</f>
        <v>267182</v>
      </c>
      <c r="E6" s="71">
        <f>'1.2.sz.mell.'!E6+'1.3.sz.mell.'!E6+'1.4.sz.mell.'!E6</f>
        <v>267182</v>
      </c>
      <c r="F6" s="71">
        <f>'1.2.sz.mell.'!F6+'1.3.sz.mell.'!F6+'1.4.sz.mell.'!F6</f>
        <v>1338</v>
      </c>
      <c r="G6" s="71">
        <f>'1.2.sz.mell.'!G6+'1.3.sz.mell.'!G6+'1.4.sz.mell.'!G6</f>
        <v>268520</v>
      </c>
      <c r="H6" s="71" t="e">
        <f>'1.2.sz.mell.'!H6+'1.3.sz.mell.'!H6+'1.4.sz.mell.'!#REF!</f>
        <v>#REF!</v>
      </c>
    </row>
    <row r="7" spans="1:8" s="68" customFormat="1" ht="12" customHeight="1">
      <c r="A7" s="72" t="s">
        <v>55</v>
      </c>
      <c r="B7" s="302" t="s">
        <v>485</v>
      </c>
      <c r="C7" s="73" t="s">
        <v>56</v>
      </c>
      <c r="D7" s="74">
        <f>'1.2.sz.mell.'!D7+'1.3.sz.mell.'!D7+'1.4.sz.mell.'!D7</f>
        <v>283250</v>
      </c>
      <c r="E7" s="74">
        <f>'1.2.sz.mell.'!E7+'1.3.sz.mell.'!E7+'1.4.sz.mell.'!E7</f>
        <v>257530</v>
      </c>
      <c r="F7" s="74">
        <f>'1.2.sz.mell.'!F7+'1.3.sz.mell.'!F7+'1.4.sz.mell.'!F7</f>
        <v>10802</v>
      </c>
      <c r="G7" s="74">
        <f>'1.2.sz.mell.'!G7+'1.3.sz.mell.'!G7+'1.4.sz.mell.'!G7</f>
        <v>268332</v>
      </c>
      <c r="H7" s="74" t="e">
        <f>'1.2.sz.mell.'!H7+'1.3.sz.mell.'!H7+'1.4.sz.mell.'!#REF!</f>
        <v>#REF!</v>
      </c>
    </row>
    <row r="8" spans="1:8" s="68" customFormat="1" ht="12" customHeight="1">
      <c r="A8" s="72" t="s">
        <v>57</v>
      </c>
      <c r="B8" s="302" t="s">
        <v>486</v>
      </c>
      <c r="C8" s="73" t="s">
        <v>58</v>
      </c>
      <c r="D8" s="74">
        <f>'1.2.sz.mell.'!D8+'1.3.sz.mell.'!D8+'1.4.sz.mell.'!D8</f>
        <v>186483</v>
      </c>
      <c r="E8" s="74">
        <f>'1.2.sz.mell.'!E8+'1.3.sz.mell.'!E8+'1.4.sz.mell.'!E8</f>
        <v>217436</v>
      </c>
      <c r="F8" s="74">
        <f>'1.2.sz.mell.'!F8+'1.3.sz.mell.'!F8+'1.4.sz.mell.'!F8</f>
        <v>6183</v>
      </c>
      <c r="G8" s="74">
        <f>'1.2.sz.mell.'!G8+'1.3.sz.mell.'!G8+'1.4.sz.mell.'!G8</f>
        <v>223619</v>
      </c>
      <c r="H8" s="74" t="e">
        <f>'1.2.sz.mell.'!H8+'1.3.sz.mell.'!H8+'1.4.sz.mell.'!#REF!</f>
        <v>#REF!</v>
      </c>
    </row>
    <row r="9" spans="1:8" s="68" customFormat="1" ht="12" customHeight="1">
      <c r="A9" s="72" t="s">
        <v>59</v>
      </c>
      <c r="B9" s="302" t="s">
        <v>487</v>
      </c>
      <c r="C9" s="73" t="s">
        <v>60</v>
      </c>
      <c r="D9" s="74">
        <f>'1.2.sz.mell.'!D9+'1.3.sz.mell.'!D9+'1.4.sz.mell.'!D9</f>
        <v>15741</v>
      </c>
      <c r="E9" s="74">
        <f>'1.2.sz.mell.'!E9+'1.3.sz.mell.'!E9+'1.4.sz.mell.'!E9</f>
        <v>16790</v>
      </c>
      <c r="F9" s="74">
        <f>'1.2.sz.mell.'!F9+'1.3.sz.mell.'!F9+'1.4.sz.mell.'!F9</f>
        <v>0</v>
      </c>
      <c r="G9" s="74">
        <f>'1.2.sz.mell.'!G9+'1.3.sz.mell.'!G9+'1.4.sz.mell.'!G9</f>
        <v>16790</v>
      </c>
      <c r="H9" s="74" t="e">
        <f>'1.2.sz.mell.'!H9+'1.3.sz.mell.'!H9+'1.4.sz.mell.'!#REF!</f>
        <v>#REF!</v>
      </c>
    </row>
    <row r="10" spans="1:8" s="68" customFormat="1" ht="12" customHeight="1">
      <c r="A10" s="72" t="s">
        <v>61</v>
      </c>
      <c r="B10" s="302" t="s">
        <v>488</v>
      </c>
      <c r="C10" s="73" t="s">
        <v>62</v>
      </c>
      <c r="D10" s="74">
        <f>'1.2.sz.mell.'!D10+'1.3.sz.mell.'!D10+'1.4.sz.mell.'!D10</f>
        <v>0</v>
      </c>
      <c r="E10" s="74">
        <f>'1.2.sz.mell.'!E10+'1.3.sz.mell.'!E10+'1.4.sz.mell.'!E10</f>
        <v>78336</v>
      </c>
      <c r="F10" s="74">
        <f>'1.2.sz.mell.'!F10+'1.3.sz.mell.'!F10+'1.4.sz.mell.'!F10</f>
        <v>901</v>
      </c>
      <c r="G10" s="74">
        <f>'1.2.sz.mell.'!G10+'1.3.sz.mell.'!G10+'1.4.sz.mell.'!G10</f>
        <v>79237</v>
      </c>
      <c r="H10" s="74" t="e">
        <f>'1.2.sz.mell.'!H10+'1.3.sz.mell.'!H10+'1.4.sz.mell.'!#REF!</f>
        <v>#REF!</v>
      </c>
    </row>
    <row r="11" spans="1:8" s="68" customFormat="1" ht="12" customHeight="1" thickBot="1">
      <c r="A11" s="75" t="s">
        <v>63</v>
      </c>
      <c r="B11" s="303" t="s">
        <v>489</v>
      </c>
      <c r="C11" s="76" t="s">
        <v>64</v>
      </c>
      <c r="D11" s="74">
        <f>'1.2.sz.mell.'!D11+'1.3.sz.mell.'!D11+'1.4.sz.mell.'!D11</f>
        <v>0</v>
      </c>
      <c r="E11" s="74">
        <f>'1.2.sz.mell.'!E11+'1.3.sz.mell.'!E11+'1.4.sz.mell.'!E11</f>
        <v>3562</v>
      </c>
      <c r="F11" s="74">
        <f>'1.2.sz.mell.'!F11+'1.3.sz.mell.'!F11+'1.4.sz.mell.'!F11</f>
        <v>0</v>
      </c>
      <c r="G11" s="74">
        <f>'1.2.sz.mell.'!G11+'1.3.sz.mell.'!G11+'1.4.sz.mell.'!G11</f>
        <v>3562</v>
      </c>
      <c r="H11" s="74" t="e">
        <f>'1.2.sz.mell.'!H11+'1.3.sz.mell.'!H11+'1.4.sz.mell.'!#REF!</f>
        <v>#REF!</v>
      </c>
    </row>
    <row r="12" spans="1:8" s="68" customFormat="1" ht="12" customHeight="1" thickBot="1">
      <c r="A12" s="66" t="s">
        <v>65</v>
      </c>
      <c r="B12" s="300"/>
      <c r="C12" s="77" t="s">
        <v>66</v>
      </c>
      <c r="D12" s="50">
        <f>+D13+D14+D15+D16+D17</f>
        <v>60628</v>
      </c>
      <c r="E12" s="50">
        <f>+E13+E14+E15+E16+E17</f>
        <v>88958</v>
      </c>
      <c r="F12" s="50">
        <f t="shared" ref="F12:H12" si="1">+F13+F14+F15+F16+F17</f>
        <v>38296</v>
      </c>
      <c r="G12" s="50">
        <f t="shared" si="1"/>
        <v>127254</v>
      </c>
      <c r="H12" s="50" t="e">
        <f t="shared" si="1"/>
        <v>#REF!</v>
      </c>
    </row>
    <row r="13" spans="1:8" s="68" customFormat="1" ht="12" customHeight="1">
      <c r="A13" s="69" t="s">
        <v>67</v>
      </c>
      <c r="B13" s="301" t="s">
        <v>490</v>
      </c>
      <c r="C13" s="70" t="s">
        <v>68</v>
      </c>
      <c r="D13" s="71">
        <f>'1.2.sz.mell.'!D13+'1.3.sz.mell.'!D13+'1.4.sz.mell.'!D13</f>
        <v>0</v>
      </c>
      <c r="E13" s="71">
        <f>'1.2.sz.mell.'!E13+'1.3.sz.mell.'!E13+'1.4.sz.mell.'!E13</f>
        <v>0</v>
      </c>
      <c r="F13" s="71">
        <f>'1.2.sz.mell.'!F13+'1.3.sz.mell.'!F13+'1.4.sz.mell.'!F13</f>
        <v>0</v>
      </c>
      <c r="G13" s="71">
        <f>'1.2.sz.mell.'!G13+'1.3.sz.mell.'!G13+'1.4.sz.mell.'!G13</f>
        <v>0</v>
      </c>
      <c r="H13" s="71" t="e">
        <f>'1.2.sz.mell.'!H13+'1.3.sz.mell.'!H13+'1.4.sz.mell.'!#REF!</f>
        <v>#REF!</v>
      </c>
    </row>
    <row r="14" spans="1:8" s="68" customFormat="1" ht="12" customHeight="1">
      <c r="A14" s="72" t="s">
        <v>69</v>
      </c>
      <c r="B14" s="302" t="s">
        <v>491</v>
      </c>
      <c r="C14" s="73" t="s">
        <v>70</v>
      </c>
      <c r="D14" s="74">
        <f>'1.2.sz.mell.'!D14+'1.3.sz.mell.'!D14+'1.4.sz.mell.'!D14</f>
        <v>0</v>
      </c>
      <c r="E14" s="74">
        <f>'1.2.sz.mell.'!E14+'1.3.sz.mell.'!E14+'1.4.sz.mell.'!E14</f>
        <v>0</v>
      </c>
      <c r="F14" s="74">
        <f>'1.2.sz.mell.'!F14+'1.3.sz.mell.'!F14+'1.4.sz.mell.'!F14</f>
        <v>0</v>
      </c>
      <c r="G14" s="74">
        <f>'1.2.sz.mell.'!G14+'1.3.sz.mell.'!G14+'1.4.sz.mell.'!G14</f>
        <v>0</v>
      </c>
      <c r="H14" s="74" t="e">
        <f>'1.2.sz.mell.'!H14+'1.3.sz.mell.'!H14+'1.4.sz.mell.'!#REF!</f>
        <v>#REF!</v>
      </c>
    </row>
    <row r="15" spans="1:8" s="68" customFormat="1" ht="12" customHeight="1">
      <c r="A15" s="72" t="s">
        <v>71</v>
      </c>
      <c r="B15" s="302" t="s">
        <v>492</v>
      </c>
      <c r="C15" s="73" t="s">
        <v>72</v>
      </c>
      <c r="D15" s="74">
        <f>'1.2.sz.mell.'!D15+'1.3.sz.mell.'!D15+'1.4.sz.mell.'!D15</f>
        <v>0</v>
      </c>
      <c r="E15" s="74">
        <f>'1.2.sz.mell.'!E15+'1.3.sz.mell.'!E15+'1.4.sz.mell.'!E15</f>
        <v>0</v>
      </c>
      <c r="F15" s="74">
        <f>'1.2.sz.mell.'!F15+'1.3.sz.mell.'!F15+'1.4.sz.mell.'!F15</f>
        <v>0</v>
      </c>
      <c r="G15" s="74">
        <f>'1.2.sz.mell.'!G15+'1.3.sz.mell.'!G15+'1.4.sz.mell.'!G15</f>
        <v>0</v>
      </c>
      <c r="H15" s="74" t="e">
        <f>'1.2.sz.mell.'!H15+'1.3.sz.mell.'!H15+'1.4.sz.mell.'!#REF!</f>
        <v>#REF!</v>
      </c>
    </row>
    <row r="16" spans="1:8" s="68" customFormat="1" ht="12" customHeight="1">
      <c r="A16" s="72" t="s">
        <v>73</v>
      </c>
      <c r="B16" s="302" t="s">
        <v>493</v>
      </c>
      <c r="C16" s="73" t="s">
        <v>74</v>
      </c>
      <c r="D16" s="74">
        <f>'1.2.sz.mell.'!D16+'1.3.sz.mell.'!D16+'1.4.sz.mell.'!D16</f>
        <v>0</v>
      </c>
      <c r="E16" s="74">
        <f>'1.2.sz.mell.'!E16+'1.3.sz.mell.'!E16+'1.4.sz.mell.'!E16</f>
        <v>0</v>
      </c>
      <c r="F16" s="74">
        <f>'1.2.sz.mell.'!F16+'1.3.sz.mell.'!F16+'1.4.sz.mell.'!F16</f>
        <v>0</v>
      </c>
      <c r="G16" s="74">
        <f>'1.2.sz.mell.'!G16+'1.3.sz.mell.'!G16+'1.4.sz.mell.'!G16</f>
        <v>0</v>
      </c>
      <c r="H16" s="74" t="e">
        <f>'1.2.sz.mell.'!H16+'1.3.sz.mell.'!H16+'1.4.sz.mell.'!#REF!</f>
        <v>#REF!</v>
      </c>
    </row>
    <row r="17" spans="1:8" s="68" customFormat="1" ht="12" customHeight="1">
      <c r="A17" s="72" t="s">
        <v>75</v>
      </c>
      <c r="B17" s="302" t="s">
        <v>494</v>
      </c>
      <c r="C17" s="73" t="s">
        <v>76</v>
      </c>
      <c r="D17" s="74">
        <f>'1.2.sz.mell.'!D17+'1.3.sz.mell.'!D17+'1.4.sz.mell.'!D17</f>
        <v>60628</v>
      </c>
      <c r="E17" s="74">
        <f>'1.2.sz.mell.'!E17+'1.3.sz.mell.'!E17+'1.4.sz.mell.'!E17</f>
        <v>88958</v>
      </c>
      <c r="F17" s="74">
        <f>'1.2.sz.mell.'!F17+'1.3.sz.mell.'!F17+'1.4.sz.mell.'!F17</f>
        <v>38296</v>
      </c>
      <c r="G17" s="74">
        <f>'1.2.sz.mell.'!G17+'1.3.sz.mell.'!G17+'1.4.sz.mell.'!G17</f>
        <v>127254</v>
      </c>
      <c r="H17" s="74" t="e">
        <f>'1.2.sz.mell.'!H17+'1.3.sz.mell.'!H17+'1.4.sz.mell.'!#REF!</f>
        <v>#REF!</v>
      </c>
    </row>
    <row r="18" spans="1:8" s="68" customFormat="1" ht="12" customHeight="1" thickBot="1">
      <c r="A18" s="75" t="s">
        <v>77</v>
      </c>
      <c r="B18" s="303" t="s">
        <v>494</v>
      </c>
      <c r="C18" s="76" t="s">
        <v>78</v>
      </c>
      <c r="D18" s="78">
        <f>'1.2.sz.mell.'!D18+'1.3.sz.mell.'!D18+'1.4.sz.mell.'!D18</f>
        <v>6631</v>
      </c>
      <c r="E18" s="78">
        <f>'1.2.sz.mell.'!E18+'1.3.sz.mell.'!E18+'1.4.sz.mell.'!E18</f>
        <v>6631</v>
      </c>
      <c r="F18" s="78">
        <f>'1.2.sz.mell.'!F18+'1.3.sz.mell.'!F18+'1.4.sz.mell.'!F18</f>
        <v>2235</v>
      </c>
      <c r="G18" s="78">
        <f>'1.2.sz.mell.'!G18+'1.3.sz.mell.'!G18+'1.4.sz.mell.'!G18</f>
        <v>8866</v>
      </c>
      <c r="H18" s="78" t="e">
        <f>'1.2.sz.mell.'!H18+'1.3.sz.mell.'!H18+'1.4.sz.mell.'!#REF!</f>
        <v>#REF!</v>
      </c>
    </row>
    <row r="19" spans="1:8" s="68" customFormat="1" ht="12" customHeight="1" thickBot="1">
      <c r="A19" s="66" t="s">
        <v>79</v>
      </c>
      <c r="B19" s="300" t="s">
        <v>495</v>
      </c>
      <c r="C19" s="67" t="s">
        <v>80</v>
      </c>
      <c r="D19" s="50">
        <f>+D20+D21+D22+D23+D24</f>
        <v>0</v>
      </c>
      <c r="E19" s="50">
        <f t="shared" ref="E19:H19" si="2">+E20+E21+E22+E23+E24</f>
        <v>278155</v>
      </c>
      <c r="F19" s="50">
        <f t="shared" si="2"/>
        <v>148122</v>
      </c>
      <c r="G19" s="50">
        <f t="shared" si="2"/>
        <v>426277</v>
      </c>
      <c r="H19" s="50" t="e">
        <f t="shared" si="2"/>
        <v>#REF!</v>
      </c>
    </row>
    <row r="20" spans="1:8" s="68" customFormat="1" ht="12" customHeight="1">
      <c r="A20" s="69" t="s">
        <v>81</v>
      </c>
      <c r="B20" s="301" t="s">
        <v>496</v>
      </c>
      <c r="C20" s="70" t="s">
        <v>82</v>
      </c>
      <c r="D20" s="71">
        <f>'1.2.sz.mell.'!D20+'1.3.sz.mell.'!D20+'1.4.sz.mell.'!D20</f>
        <v>0</v>
      </c>
      <c r="E20" s="71">
        <f>'1.2.sz.mell.'!E20+'1.3.sz.mell.'!E20+'1.4.sz.mell.'!E20</f>
        <v>12500</v>
      </c>
      <c r="F20" s="71">
        <f>'1.2.sz.mell.'!F20+'1.3.sz.mell.'!F20+'1.4.sz.mell.'!F20</f>
        <v>2560</v>
      </c>
      <c r="G20" s="71">
        <f>'1.2.sz.mell.'!G20+'1.3.sz.mell.'!G20+'1.4.sz.mell.'!G20</f>
        <v>15060</v>
      </c>
      <c r="H20" s="71" t="e">
        <f>'1.2.sz.mell.'!H20+'1.3.sz.mell.'!H20+'1.4.sz.mell.'!#REF!</f>
        <v>#REF!</v>
      </c>
    </row>
    <row r="21" spans="1:8" s="68" customFormat="1" ht="12" customHeight="1">
      <c r="A21" s="72" t="s">
        <v>83</v>
      </c>
      <c r="B21" s="302" t="s">
        <v>497</v>
      </c>
      <c r="C21" s="73" t="s">
        <v>84</v>
      </c>
      <c r="D21" s="74">
        <f>'1.2.sz.mell.'!D21+'1.3.sz.mell.'!D21+'1.4.sz.mell.'!D21</f>
        <v>0</v>
      </c>
      <c r="E21" s="74">
        <f>'1.2.sz.mell.'!E21+'1.3.sz.mell.'!E21+'1.4.sz.mell.'!E21</f>
        <v>0</v>
      </c>
      <c r="F21" s="74">
        <f>'1.2.sz.mell.'!F21+'1.3.sz.mell.'!F21+'1.4.sz.mell.'!F21</f>
        <v>0</v>
      </c>
      <c r="G21" s="74">
        <f>'1.2.sz.mell.'!G21+'1.3.sz.mell.'!G21+'1.4.sz.mell.'!G21</f>
        <v>0</v>
      </c>
      <c r="H21" s="74" t="e">
        <f>'1.2.sz.mell.'!H21+'1.3.sz.mell.'!H21+'1.4.sz.mell.'!#REF!</f>
        <v>#REF!</v>
      </c>
    </row>
    <row r="22" spans="1:8" s="68" customFormat="1" ht="12" customHeight="1">
      <c r="A22" s="72" t="s">
        <v>85</v>
      </c>
      <c r="B22" s="302" t="s">
        <v>498</v>
      </c>
      <c r="C22" s="73" t="s">
        <v>86</v>
      </c>
      <c r="D22" s="74">
        <f>'1.2.sz.mell.'!D22+'1.3.sz.mell.'!D22+'1.4.sz.mell.'!D22</f>
        <v>0</v>
      </c>
      <c r="E22" s="74">
        <f>'1.2.sz.mell.'!E22+'1.3.sz.mell.'!E22+'1.4.sz.mell.'!E22</f>
        <v>0</v>
      </c>
      <c r="F22" s="74">
        <f>'1.2.sz.mell.'!F22+'1.3.sz.mell.'!F22+'1.4.sz.mell.'!F22</f>
        <v>0</v>
      </c>
      <c r="G22" s="74">
        <f>'1.2.sz.mell.'!G22+'1.3.sz.mell.'!G22+'1.4.sz.mell.'!G22</f>
        <v>0</v>
      </c>
      <c r="H22" s="74" t="e">
        <f>'1.2.sz.mell.'!H22+'1.3.sz.mell.'!H22+'1.4.sz.mell.'!#REF!</f>
        <v>#REF!</v>
      </c>
    </row>
    <row r="23" spans="1:8" s="68" customFormat="1" ht="12" customHeight="1">
      <c r="A23" s="72" t="s">
        <v>87</v>
      </c>
      <c r="B23" s="302" t="s">
        <v>499</v>
      </c>
      <c r="C23" s="73" t="s">
        <v>88</v>
      </c>
      <c r="D23" s="74">
        <f>'1.2.sz.mell.'!D23+'1.3.sz.mell.'!D23+'1.4.sz.mell.'!D23</f>
        <v>0</v>
      </c>
      <c r="E23" s="74">
        <f>'1.2.sz.mell.'!E23+'1.3.sz.mell.'!E23+'1.4.sz.mell.'!E23</f>
        <v>0</v>
      </c>
      <c r="F23" s="74">
        <f>'1.2.sz.mell.'!F23+'1.3.sz.mell.'!F23+'1.4.sz.mell.'!F23</f>
        <v>0</v>
      </c>
      <c r="G23" s="74">
        <f>'1.2.sz.mell.'!G23+'1.3.sz.mell.'!G23+'1.4.sz.mell.'!G23</f>
        <v>0</v>
      </c>
      <c r="H23" s="74" t="e">
        <f>'1.2.sz.mell.'!H23+'1.3.sz.mell.'!H23+'1.4.sz.mell.'!#REF!</f>
        <v>#REF!</v>
      </c>
    </row>
    <row r="24" spans="1:8" s="68" customFormat="1" ht="12" customHeight="1">
      <c r="A24" s="72" t="s">
        <v>89</v>
      </c>
      <c r="B24" s="302" t="s">
        <v>500</v>
      </c>
      <c r="C24" s="73" t="s">
        <v>90</v>
      </c>
      <c r="D24" s="74">
        <f>'1.2.sz.mell.'!D24+'1.3.sz.mell.'!D24+'1.4.sz.mell.'!D24</f>
        <v>0</v>
      </c>
      <c r="E24" s="74">
        <f>'1.2.sz.mell.'!E24+'1.3.sz.mell.'!E24+'1.4.sz.mell.'!E24</f>
        <v>265655</v>
      </c>
      <c r="F24" s="74">
        <f>'1.2.sz.mell.'!F24+'1.3.sz.mell.'!F24+'1.4.sz.mell.'!F24</f>
        <v>145562</v>
      </c>
      <c r="G24" s="74">
        <f>'1.2.sz.mell.'!G24+'1.3.sz.mell.'!G24+'1.4.sz.mell.'!G24</f>
        <v>411217</v>
      </c>
      <c r="H24" s="74" t="e">
        <f>'1.2.sz.mell.'!H24+'1.3.sz.mell.'!H24+'1.4.sz.mell.'!#REF!</f>
        <v>#REF!</v>
      </c>
    </row>
    <row r="25" spans="1:8" s="68" customFormat="1" ht="12" customHeight="1" thickBot="1">
      <c r="A25" s="75" t="s">
        <v>91</v>
      </c>
      <c r="B25" s="303" t="s">
        <v>500</v>
      </c>
      <c r="C25" s="76" t="s">
        <v>92</v>
      </c>
      <c r="D25" s="78">
        <f>'1.2.sz.mell.'!D25+'1.3.sz.mell.'!D25+'1.4.sz.mell.'!D25</f>
        <v>0</v>
      </c>
      <c r="E25" s="78">
        <f>'1.2.sz.mell.'!E25+'1.3.sz.mell.'!E25+'1.4.sz.mell.'!E25</f>
        <v>265655</v>
      </c>
      <c r="F25" s="78">
        <f>'1.2.sz.mell.'!F25+'1.3.sz.mell.'!F25+'1.4.sz.mell.'!F25</f>
        <v>145562</v>
      </c>
      <c r="G25" s="78">
        <f>'1.2.sz.mell.'!G25+'1.3.sz.mell.'!G25+'1.4.sz.mell.'!G25</f>
        <v>411217</v>
      </c>
      <c r="H25" s="78" t="e">
        <f>'1.2.sz.mell.'!H25+'1.3.sz.mell.'!H25+'1.4.sz.mell.'!#REF!</f>
        <v>#REF!</v>
      </c>
    </row>
    <row r="26" spans="1:8" s="68" customFormat="1" ht="12" customHeight="1" thickBot="1">
      <c r="A26" s="66" t="s">
        <v>93</v>
      </c>
      <c r="B26" s="300" t="s">
        <v>501</v>
      </c>
      <c r="C26" s="67" t="s">
        <v>94</v>
      </c>
      <c r="D26" s="57">
        <f>+D27+D30+D31+D32</f>
        <v>474626</v>
      </c>
      <c r="E26" s="57">
        <f>+E27+E30+E31+E32</f>
        <v>474626</v>
      </c>
      <c r="F26" s="57">
        <f t="shared" ref="F26:H26" si="3">+F27+F30+F31+F32</f>
        <v>0</v>
      </c>
      <c r="G26" s="57">
        <f t="shared" si="3"/>
        <v>474626</v>
      </c>
      <c r="H26" s="57" t="e">
        <f t="shared" si="3"/>
        <v>#REF!</v>
      </c>
    </row>
    <row r="27" spans="1:8" s="68" customFormat="1" ht="12" customHeight="1">
      <c r="A27" s="69" t="s">
        <v>95</v>
      </c>
      <c r="B27" s="301"/>
      <c r="C27" s="70" t="s">
        <v>96</v>
      </c>
      <c r="D27" s="79">
        <f>'1.2.sz.mell.'!D27+'1.3.sz.mell.'!D27+'1.4.sz.mell.'!D27</f>
        <v>427200</v>
      </c>
      <c r="E27" s="79">
        <f>'1.2.sz.mell.'!E27+'1.3.sz.mell.'!E27+'1.4.sz.mell.'!E27</f>
        <v>426300</v>
      </c>
      <c r="F27" s="79">
        <f>'1.2.sz.mell.'!F27+'1.3.sz.mell.'!F27+'1.4.sz.mell.'!F27</f>
        <v>0</v>
      </c>
      <c r="G27" s="79">
        <f>'1.2.sz.mell.'!G27+'1.3.sz.mell.'!G27+'1.4.sz.mell.'!G27</f>
        <v>426300</v>
      </c>
      <c r="H27" s="79" t="e">
        <f>'1.2.sz.mell.'!H27+'1.3.sz.mell.'!H27+'1.4.sz.mell.'!#REF!</f>
        <v>#REF!</v>
      </c>
    </row>
    <row r="28" spans="1:8" s="68" customFormat="1" ht="12" customHeight="1">
      <c r="A28" s="72" t="s">
        <v>97</v>
      </c>
      <c r="B28" s="302" t="s">
        <v>502</v>
      </c>
      <c r="C28" s="73" t="s">
        <v>98</v>
      </c>
      <c r="D28" s="74">
        <f>'1.2.sz.mell.'!D28+'1.3.sz.mell.'!D28+'1.4.sz.mell.'!D28</f>
        <v>56300</v>
      </c>
      <c r="E28" s="74">
        <f>'1.2.sz.mell.'!E28+'1.3.sz.mell.'!E28+'1.4.sz.mell.'!E28</f>
        <v>56300</v>
      </c>
      <c r="F28" s="74">
        <f>'1.2.sz.mell.'!F28+'1.3.sz.mell.'!F28+'1.4.sz.mell.'!F28</f>
        <v>0</v>
      </c>
      <c r="G28" s="74">
        <f>'1.2.sz.mell.'!G28+'1.3.sz.mell.'!G28+'1.4.sz.mell.'!G28</f>
        <v>56300</v>
      </c>
      <c r="H28" s="74" t="e">
        <f>'1.2.sz.mell.'!H28+'1.3.sz.mell.'!H28+'1.4.sz.mell.'!#REF!</f>
        <v>#REF!</v>
      </c>
    </row>
    <row r="29" spans="1:8" s="68" customFormat="1" ht="12" customHeight="1">
      <c r="A29" s="72" t="s">
        <v>99</v>
      </c>
      <c r="B29" s="302" t="s">
        <v>503</v>
      </c>
      <c r="C29" s="73" t="s">
        <v>100</v>
      </c>
      <c r="D29" s="74">
        <f>'1.2.sz.mell.'!D29+'1.3.sz.mell.'!D29+'1.4.sz.mell.'!D29</f>
        <v>370900</v>
      </c>
      <c r="E29" s="74">
        <f>'1.2.sz.mell.'!E29+'1.3.sz.mell.'!E29+'1.4.sz.mell.'!E29</f>
        <v>370000</v>
      </c>
      <c r="F29" s="74">
        <f>'1.2.sz.mell.'!F29+'1.3.sz.mell.'!F29+'1.4.sz.mell.'!F29</f>
        <v>0</v>
      </c>
      <c r="G29" s="74">
        <f>'1.2.sz.mell.'!G29+'1.3.sz.mell.'!G29+'1.4.sz.mell.'!G29</f>
        <v>370000</v>
      </c>
      <c r="H29" s="74" t="e">
        <f>'1.2.sz.mell.'!H29+'1.3.sz.mell.'!H29+'1.4.sz.mell.'!#REF!</f>
        <v>#REF!</v>
      </c>
    </row>
    <row r="30" spans="1:8" s="68" customFormat="1" ht="12" customHeight="1">
      <c r="A30" s="72" t="s">
        <v>101</v>
      </c>
      <c r="B30" s="302" t="s">
        <v>504</v>
      </c>
      <c r="C30" s="73" t="s">
        <v>102</v>
      </c>
      <c r="D30" s="74">
        <f>'1.2.sz.mell.'!D30+'1.3.sz.mell.'!D30+'1.4.sz.mell.'!D30</f>
        <v>45000</v>
      </c>
      <c r="E30" s="74">
        <f>'1.2.sz.mell.'!E30+'1.3.sz.mell.'!E30+'1.4.sz.mell.'!E30</f>
        <v>45000</v>
      </c>
      <c r="F30" s="74">
        <f>'1.2.sz.mell.'!F30+'1.3.sz.mell.'!F30+'1.4.sz.mell.'!F30</f>
        <v>0</v>
      </c>
      <c r="G30" s="74">
        <f>'1.2.sz.mell.'!G30+'1.3.sz.mell.'!G30+'1.4.sz.mell.'!G30</f>
        <v>45000</v>
      </c>
      <c r="H30" s="74" t="e">
        <f>'1.2.sz.mell.'!H30+'1.3.sz.mell.'!H30+'1.4.sz.mell.'!#REF!</f>
        <v>#REF!</v>
      </c>
    </row>
    <row r="31" spans="1:8" s="68" customFormat="1" ht="12" customHeight="1">
      <c r="A31" s="72" t="s">
        <v>103</v>
      </c>
      <c r="B31" s="302" t="s">
        <v>505</v>
      </c>
      <c r="C31" s="73" t="s">
        <v>104</v>
      </c>
      <c r="D31" s="74">
        <f>'1.2.sz.mell.'!D31+'1.3.sz.mell.'!D31+'1.4.sz.mell.'!D31</f>
        <v>0</v>
      </c>
      <c r="E31" s="74">
        <f>'1.2.sz.mell.'!E31+'1.3.sz.mell.'!E31+'1.4.sz.mell.'!E31</f>
        <v>900</v>
      </c>
      <c r="F31" s="74">
        <f>'1.2.sz.mell.'!F31+'1.3.sz.mell.'!F31+'1.4.sz.mell.'!F31</f>
        <v>0</v>
      </c>
      <c r="G31" s="74">
        <f>'1.2.sz.mell.'!G31+'1.3.sz.mell.'!G31+'1.4.sz.mell.'!G31</f>
        <v>900</v>
      </c>
      <c r="H31" s="74" t="e">
        <f>'1.2.sz.mell.'!H31+'1.3.sz.mell.'!H31+'1.4.sz.mell.'!#REF!</f>
        <v>#REF!</v>
      </c>
    </row>
    <row r="32" spans="1:8" s="68" customFormat="1" ht="12" customHeight="1" thickBot="1">
      <c r="A32" s="75" t="s">
        <v>105</v>
      </c>
      <c r="B32" s="303" t="s">
        <v>506</v>
      </c>
      <c r="C32" s="76" t="s">
        <v>106</v>
      </c>
      <c r="D32" s="78">
        <f>'1.2.sz.mell.'!D32+'1.3.sz.mell.'!D32+'1.4.sz.mell.'!D32</f>
        <v>2426</v>
      </c>
      <c r="E32" s="78">
        <f>'1.2.sz.mell.'!E32+'1.3.sz.mell.'!E32+'1.4.sz.mell.'!E32</f>
        <v>2426</v>
      </c>
      <c r="F32" s="78">
        <f>'1.2.sz.mell.'!F32+'1.3.sz.mell.'!F32+'1.4.sz.mell.'!F32</f>
        <v>0</v>
      </c>
      <c r="G32" s="78">
        <f>'1.2.sz.mell.'!G32+'1.3.sz.mell.'!G32+'1.4.sz.mell.'!G32</f>
        <v>2426</v>
      </c>
      <c r="H32" s="78" t="e">
        <f>'1.2.sz.mell.'!H32+'1.3.sz.mell.'!H32+'1.4.sz.mell.'!#REF!</f>
        <v>#REF!</v>
      </c>
    </row>
    <row r="33" spans="1:8" s="68" customFormat="1" ht="12" customHeight="1" thickBot="1">
      <c r="A33" s="66" t="s">
        <v>107</v>
      </c>
      <c r="B33" s="300" t="s">
        <v>507</v>
      </c>
      <c r="C33" s="67" t="s">
        <v>108</v>
      </c>
      <c r="D33" s="50">
        <f>SUM(D34:D43)</f>
        <v>226688</v>
      </c>
      <c r="E33" s="50">
        <f>SUM(E34:E43)</f>
        <v>229258</v>
      </c>
      <c r="F33" s="50">
        <f t="shared" ref="F33:H33" si="4">SUM(F34:F43)</f>
        <v>1</v>
      </c>
      <c r="G33" s="50">
        <f t="shared" si="4"/>
        <v>229259</v>
      </c>
      <c r="H33" s="50" t="e">
        <f t="shared" si="4"/>
        <v>#REF!</v>
      </c>
    </row>
    <row r="34" spans="1:8" s="68" customFormat="1" ht="12" customHeight="1">
      <c r="A34" s="69" t="s">
        <v>109</v>
      </c>
      <c r="B34" s="301" t="s">
        <v>508</v>
      </c>
      <c r="C34" s="70" t="s">
        <v>110</v>
      </c>
      <c r="D34" s="71">
        <f>'1.2.sz.mell.'!D34+'1.3.sz.mell.'!D34+'1.4.sz.mell.'!D34</f>
        <v>0</v>
      </c>
      <c r="E34" s="71">
        <f>'1.2.sz.mell.'!E34+'1.3.sz.mell.'!E34+'1.4.sz.mell.'!E34</f>
        <v>388</v>
      </c>
      <c r="F34" s="71">
        <f>'1.2.sz.mell.'!F34+'1.3.sz.mell.'!F34+'1.4.sz.mell.'!F34</f>
        <v>10</v>
      </c>
      <c r="G34" s="71">
        <f>'1.2.sz.mell.'!G34+'1.3.sz.mell.'!G34+'1.4.sz.mell.'!G34</f>
        <v>398</v>
      </c>
      <c r="H34" s="71" t="e">
        <f>'1.2.sz.mell.'!H34+'1.3.sz.mell.'!H34+'1.4.sz.mell.'!#REF!</f>
        <v>#REF!</v>
      </c>
    </row>
    <row r="35" spans="1:8" s="68" customFormat="1" ht="12" customHeight="1">
      <c r="A35" s="72" t="s">
        <v>111</v>
      </c>
      <c r="B35" s="302" t="s">
        <v>509</v>
      </c>
      <c r="C35" s="73" t="s">
        <v>112</v>
      </c>
      <c r="D35" s="74">
        <f>'1.2.sz.mell.'!D35+'1.3.sz.mell.'!D35+'1.4.sz.mell.'!D35</f>
        <v>0</v>
      </c>
      <c r="E35" s="74">
        <f>'1.2.sz.mell.'!E35+'1.3.sz.mell.'!E35+'1.4.sz.mell.'!E35</f>
        <v>72973</v>
      </c>
      <c r="F35" s="74">
        <f>'1.2.sz.mell.'!F35+'1.3.sz.mell.'!F35+'1.4.sz.mell.'!F35</f>
        <v>-1010</v>
      </c>
      <c r="G35" s="74">
        <f>'1.2.sz.mell.'!G35+'1.3.sz.mell.'!G35+'1.4.sz.mell.'!G35</f>
        <v>71963</v>
      </c>
      <c r="H35" s="74" t="e">
        <f>'1.2.sz.mell.'!H35+'1.3.sz.mell.'!H35+'1.4.sz.mell.'!#REF!</f>
        <v>#REF!</v>
      </c>
    </row>
    <row r="36" spans="1:8" s="68" customFormat="1" ht="12" customHeight="1">
      <c r="A36" s="72" t="s">
        <v>113</v>
      </c>
      <c r="B36" s="302" t="s">
        <v>510</v>
      </c>
      <c r="C36" s="73" t="s">
        <v>114</v>
      </c>
      <c r="D36" s="74">
        <f>'1.2.sz.mell.'!D36+'1.3.sz.mell.'!D36+'1.4.sz.mell.'!D36</f>
        <v>10206</v>
      </c>
      <c r="E36" s="74">
        <f>'1.2.sz.mell.'!E36+'1.3.sz.mell.'!E36+'1.4.sz.mell.'!E36</f>
        <v>20289</v>
      </c>
      <c r="F36" s="74">
        <f>'1.2.sz.mell.'!F36+'1.3.sz.mell.'!F36+'1.4.sz.mell.'!F36</f>
        <v>4330</v>
      </c>
      <c r="G36" s="74">
        <f>'1.2.sz.mell.'!G36+'1.3.sz.mell.'!G36+'1.4.sz.mell.'!G36</f>
        <v>24619</v>
      </c>
      <c r="H36" s="74" t="e">
        <f>'1.2.sz.mell.'!H36+'1.3.sz.mell.'!H36+'1.4.sz.mell.'!#REF!</f>
        <v>#REF!</v>
      </c>
    </row>
    <row r="37" spans="1:8" s="68" customFormat="1" ht="12" customHeight="1">
      <c r="A37" s="72" t="s">
        <v>115</v>
      </c>
      <c r="B37" s="302" t="s">
        <v>511</v>
      </c>
      <c r="C37" s="73" t="s">
        <v>116</v>
      </c>
      <c r="D37" s="74">
        <f>'1.2.sz.mell.'!D37+'1.3.sz.mell.'!D37+'1.4.sz.mell.'!D37</f>
        <v>55000</v>
      </c>
      <c r="E37" s="74">
        <f>'1.2.sz.mell.'!E37+'1.3.sz.mell.'!E37+'1.4.sz.mell.'!E37</f>
        <v>58000</v>
      </c>
      <c r="F37" s="74">
        <f>'1.2.sz.mell.'!F37+'1.3.sz.mell.'!F37+'1.4.sz.mell.'!F37</f>
        <v>0</v>
      </c>
      <c r="G37" s="74">
        <f>'1.2.sz.mell.'!G37+'1.3.sz.mell.'!G37+'1.4.sz.mell.'!G37</f>
        <v>58000</v>
      </c>
      <c r="H37" s="74" t="e">
        <f>'1.2.sz.mell.'!H37+'1.3.sz.mell.'!H37+'1.4.sz.mell.'!#REF!</f>
        <v>#REF!</v>
      </c>
    </row>
    <row r="38" spans="1:8" s="68" customFormat="1" ht="12" customHeight="1">
      <c r="A38" s="72" t="s">
        <v>117</v>
      </c>
      <c r="B38" s="302" t="s">
        <v>512</v>
      </c>
      <c r="C38" s="73" t="s">
        <v>118</v>
      </c>
      <c r="D38" s="74">
        <f>'1.2.sz.mell.'!D38+'1.3.sz.mell.'!D38+'1.4.sz.mell.'!D38</f>
        <v>250</v>
      </c>
      <c r="E38" s="74">
        <f>'1.2.sz.mell.'!E38+'1.3.sz.mell.'!E38+'1.4.sz.mell.'!E38</f>
        <v>42029</v>
      </c>
      <c r="F38" s="74">
        <f>'1.2.sz.mell.'!F38+'1.3.sz.mell.'!F38+'1.4.sz.mell.'!F38</f>
        <v>-1330</v>
      </c>
      <c r="G38" s="74">
        <f>'1.2.sz.mell.'!G38+'1.3.sz.mell.'!G38+'1.4.sz.mell.'!G38</f>
        <v>40699</v>
      </c>
      <c r="H38" s="74" t="e">
        <f>'1.2.sz.mell.'!H38+'1.3.sz.mell.'!H38+'1.4.sz.mell.'!#REF!</f>
        <v>#REF!</v>
      </c>
    </row>
    <row r="39" spans="1:8" s="68" customFormat="1" ht="12" customHeight="1">
      <c r="A39" s="72" t="s">
        <v>119</v>
      </c>
      <c r="B39" s="302" t="s">
        <v>513</v>
      </c>
      <c r="C39" s="73" t="s">
        <v>120</v>
      </c>
      <c r="D39" s="74">
        <f>'1.2.sz.mell.'!D39+'1.3.sz.mell.'!D39+'1.4.sz.mell.'!D39</f>
        <v>0</v>
      </c>
      <c r="E39" s="74">
        <f>'1.2.sz.mell.'!E39+'1.3.sz.mell.'!E39+'1.4.sz.mell.'!E39</f>
        <v>22013</v>
      </c>
      <c r="F39" s="74">
        <f>'1.2.sz.mell.'!F39+'1.3.sz.mell.'!F39+'1.4.sz.mell.'!F39</f>
        <v>-51</v>
      </c>
      <c r="G39" s="74">
        <f>'1.2.sz.mell.'!G39+'1.3.sz.mell.'!G39+'1.4.sz.mell.'!G39</f>
        <v>21962</v>
      </c>
      <c r="H39" s="74" t="e">
        <f>'1.2.sz.mell.'!H39+'1.3.sz.mell.'!H39+'1.4.sz.mell.'!#REF!</f>
        <v>#REF!</v>
      </c>
    </row>
    <row r="40" spans="1:8" s="68" customFormat="1" ht="12" customHeight="1">
      <c r="A40" s="72" t="s">
        <v>121</v>
      </c>
      <c r="B40" s="302" t="s">
        <v>514</v>
      </c>
      <c r="C40" s="73" t="s">
        <v>122</v>
      </c>
      <c r="D40" s="74">
        <f>'1.2.sz.mell.'!D40+'1.3.sz.mell.'!D40+'1.4.sz.mell.'!D40</f>
        <v>0</v>
      </c>
      <c r="E40" s="74">
        <f>'1.2.sz.mell.'!E40+'1.3.sz.mell.'!E40+'1.4.sz.mell.'!E40</f>
        <v>7951</v>
      </c>
      <c r="F40" s="74">
        <f>'1.2.sz.mell.'!F40+'1.3.sz.mell.'!F40+'1.4.sz.mell.'!F40</f>
        <v>-1949</v>
      </c>
      <c r="G40" s="74">
        <f>'1.2.sz.mell.'!G40+'1.3.sz.mell.'!G40+'1.4.sz.mell.'!G40</f>
        <v>6002</v>
      </c>
      <c r="H40" s="74" t="e">
        <f>'1.2.sz.mell.'!H40+'1.3.sz.mell.'!H40+'1.4.sz.mell.'!#REF!</f>
        <v>#REF!</v>
      </c>
    </row>
    <row r="41" spans="1:8" s="68" customFormat="1" ht="12" customHeight="1">
      <c r="A41" s="72" t="s">
        <v>123</v>
      </c>
      <c r="B41" s="302" t="s">
        <v>515</v>
      </c>
      <c r="C41" s="73" t="s">
        <v>124</v>
      </c>
      <c r="D41" s="74">
        <f>'1.2.sz.mell.'!D41+'1.3.sz.mell.'!D41+'1.4.sz.mell.'!D41</f>
        <v>0</v>
      </c>
      <c r="E41" s="74">
        <f>'1.2.sz.mell.'!E41+'1.3.sz.mell.'!E41+'1.4.sz.mell.'!E41</f>
        <v>5615</v>
      </c>
      <c r="F41" s="74">
        <f>'1.2.sz.mell.'!F41+'1.3.sz.mell.'!F41+'1.4.sz.mell.'!F41</f>
        <v>1</v>
      </c>
      <c r="G41" s="74">
        <f>'1.2.sz.mell.'!G41+'1.3.sz.mell.'!G41+'1.4.sz.mell.'!G41</f>
        <v>5616</v>
      </c>
      <c r="H41" s="74" t="e">
        <f>'1.2.sz.mell.'!H41+'1.3.sz.mell.'!H41+'1.4.sz.mell.'!#REF!</f>
        <v>#REF!</v>
      </c>
    </row>
    <row r="42" spans="1:8" s="68" customFormat="1" ht="12" customHeight="1">
      <c r="A42" s="72" t="s">
        <v>125</v>
      </c>
      <c r="B42" s="302" t="s">
        <v>516</v>
      </c>
      <c r="C42" s="73" t="s">
        <v>126</v>
      </c>
      <c r="D42" s="80">
        <f>'1.2.sz.mell.'!D42+'1.3.sz.mell.'!D42+'1.4.sz.mell.'!D42</f>
        <v>0</v>
      </c>
      <c r="E42" s="80">
        <f>'1.2.sz.mell.'!E42+'1.3.sz.mell.'!E42+'1.4.sz.mell.'!E42</f>
        <v>0</v>
      </c>
      <c r="F42" s="80">
        <f>'1.2.sz.mell.'!F42+'1.3.sz.mell.'!F42+'1.4.sz.mell.'!F42</f>
        <v>0</v>
      </c>
      <c r="G42" s="80">
        <f>'1.2.sz.mell.'!G42+'1.3.sz.mell.'!G42+'1.4.sz.mell.'!G42</f>
        <v>0</v>
      </c>
      <c r="H42" s="80" t="e">
        <f>'1.2.sz.mell.'!H42+'1.3.sz.mell.'!H42+'1.4.sz.mell.'!#REF!</f>
        <v>#REF!</v>
      </c>
    </row>
    <row r="43" spans="1:8" s="68" customFormat="1" ht="12" customHeight="1" thickBot="1">
      <c r="A43" s="75" t="s">
        <v>127</v>
      </c>
      <c r="B43" s="302" t="s">
        <v>517</v>
      </c>
      <c r="C43" s="76" t="s">
        <v>128</v>
      </c>
      <c r="D43" s="81">
        <f>'1.2.sz.mell.'!D43+'1.3.sz.mell.'!D43+'1.4.sz.mell.'!D43</f>
        <v>161232</v>
      </c>
      <c r="E43" s="81">
        <f>'1.2.sz.mell.'!E43+'1.3.sz.mell.'!E43+'1.4.sz.mell.'!E43</f>
        <v>0</v>
      </c>
      <c r="F43" s="81">
        <f>'1.2.sz.mell.'!F43+'1.3.sz.mell.'!F43+'1.4.sz.mell.'!F43</f>
        <v>0</v>
      </c>
      <c r="G43" s="81">
        <f>'1.2.sz.mell.'!G43+'1.3.sz.mell.'!G43+'1.4.sz.mell.'!G43</f>
        <v>0</v>
      </c>
      <c r="H43" s="81" t="e">
        <f>'1.2.sz.mell.'!H43+'1.3.sz.mell.'!H43+'1.4.sz.mell.'!#REF!</f>
        <v>#REF!</v>
      </c>
    </row>
    <row r="44" spans="1:8" s="68" customFormat="1" ht="12" customHeight="1" thickBot="1">
      <c r="A44" s="66" t="s">
        <v>129</v>
      </c>
      <c r="B44" s="300" t="s">
        <v>518</v>
      </c>
      <c r="C44" s="67" t="s">
        <v>130</v>
      </c>
      <c r="D44" s="50">
        <f>SUM(D45:D49)</f>
        <v>20000</v>
      </c>
      <c r="E44" s="50">
        <f>SUM(E45:E49)</f>
        <v>20413</v>
      </c>
      <c r="F44" s="50">
        <f t="shared" ref="F44:H44" si="5">SUM(F45:F49)</f>
        <v>0</v>
      </c>
      <c r="G44" s="50">
        <f t="shared" si="5"/>
        <v>20413</v>
      </c>
      <c r="H44" s="50" t="e">
        <f t="shared" si="5"/>
        <v>#REF!</v>
      </c>
    </row>
    <row r="45" spans="1:8" s="68" customFormat="1" ht="12" customHeight="1">
      <c r="A45" s="69" t="s">
        <v>131</v>
      </c>
      <c r="B45" s="301" t="s">
        <v>519</v>
      </c>
      <c r="C45" s="70" t="s">
        <v>132</v>
      </c>
      <c r="D45" s="82">
        <f>'1.2.sz.mell.'!D45+'1.3.sz.mell.'!D45+'1.4.sz.mell.'!D45</f>
        <v>0</v>
      </c>
      <c r="E45" s="82">
        <f>'1.2.sz.mell.'!E45+'1.3.sz.mell.'!E45+'1.4.sz.mell.'!E45</f>
        <v>0</v>
      </c>
      <c r="F45" s="82">
        <f>'1.2.sz.mell.'!F45+'1.3.sz.mell.'!F45+'1.4.sz.mell.'!F45</f>
        <v>0</v>
      </c>
      <c r="G45" s="82">
        <f>'1.2.sz.mell.'!G45+'1.3.sz.mell.'!G45+'1.4.sz.mell.'!G45</f>
        <v>0</v>
      </c>
      <c r="H45" s="82" t="e">
        <f>'1.2.sz.mell.'!H45+'1.3.sz.mell.'!H45+'1.4.sz.mell.'!#REF!</f>
        <v>#REF!</v>
      </c>
    </row>
    <row r="46" spans="1:8" s="68" customFormat="1" ht="12" customHeight="1">
      <c r="A46" s="72" t="s">
        <v>133</v>
      </c>
      <c r="B46" s="302" t="s">
        <v>520</v>
      </c>
      <c r="C46" s="73" t="s">
        <v>134</v>
      </c>
      <c r="D46" s="80">
        <f>'1.2.sz.mell.'!D46+'1.3.sz.mell.'!D46+'1.4.sz.mell.'!D46</f>
        <v>20000</v>
      </c>
      <c r="E46" s="80">
        <f>'1.2.sz.mell.'!E46+'1.3.sz.mell.'!E46+'1.4.sz.mell.'!E46</f>
        <v>20000</v>
      </c>
      <c r="F46" s="80">
        <f>'1.2.sz.mell.'!F46+'1.3.sz.mell.'!F46+'1.4.sz.mell.'!F46</f>
        <v>0</v>
      </c>
      <c r="G46" s="80">
        <f>'1.2.sz.mell.'!G46+'1.3.sz.mell.'!G46+'1.4.sz.mell.'!G46</f>
        <v>20000</v>
      </c>
      <c r="H46" s="80" t="e">
        <f>'1.2.sz.mell.'!H46+'1.3.sz.mell.'!H46+'1.4.sz.mell.'!#REF!</f>
        <v>#REF!</v>
      </c>
    </row>
    <row r="47" spans="1:8" s="68" customFormat="1" ht="12" customHeight="1">
      <c r="A47" s="72" t="s">
        <v>135</v>
      </c>
      <c r="B47" s="302" t="s">
        <v>521</v>
      </c>
      <c r="C47" s="73" t="s">
        <v>136</v>
      </c>
      <c r="D47" s="80">
        <f>'1.2.sz.mell.'!D47+'1.3.sz.mell.'!D47+'1.4.sz.mell.'!D47</f>
        <v>0</v>
      </c>
      <c r="E47" s="80">
        <f>'1.2.sz.mell.'!E47+'1.3.sz.mell.'!E47+'1.4.sz.mell.'!E47</f>
        <v>413</v>
      </c>
      <c r="F47" s="80">
        <f>'1.2.sz.mell.'!F47+'1.3.sz.mell.'!F47+'1.4.sz.mell.'!F47</f>
        <v>0</v>
      </c>
      <c r="G47" s="80">
        <f>'1.2.sz.mell.'!G47+'1.3.sz.mell.'!G47+'1.4.sz.mell.'!G47</f>
        <v>413</v>
      </c>
      <c r="H47" s="80" t="e">
        <f>'1.2.sz.mell.'!H47+'1.3.sz.mell.'!H47+'1.4.sz.mell.'!#REF!</f>
        <v>#REF!</v>
      </c>
    </row>
    <row r="48" spans="1:8" s="68" customFormat="1" ht="12" customHeight="1">
      <c r="A48" s="72" t="s">
        <v>137</v>
      </c>
      <c r="B48" s="302" t="s">
        <v>522</v>
      </c>
      <c r="C48" s="73" t="s">
        <v>138</v>
      </c>
      <c r="D48" s="80">
        <f>'1.2.sz.mell.'!D48+'1.3.sz.mell.'!D48+'1.4.sz.mell.'!D48</f>
        <v>0</v>
      </c>
      <c r="E48" s="80">
        <f>'1.2.sz.mell.'!E48+'1.3.sz.mell.'!E48+'1.4.sz.mell.'!E48</f>
        <v>0</v>
      </c>
      <c r="F48" s="80">
        <f>'1.2.sz.mell.'!F48+'1.3.sz.mell.'!F48+'1.4.sz.mell.'!F48</f>
        <v>0</v>
      </c>
      <c r="G48" s="80">
        <f>'1.2.sz.mell.'!G48+'1.3.sz.mell.'!G48+'1.4.sz.mell.'!G48</f>
        <v>0</v>
      </c>
      <c r="H48" s="80" t="e">
        <f>'1.2.sz.mell.'!H48+'1.3.sz.mell.'!H48+'1.4.sz.mell.'!#REF!</f>
        <v>#REF!</v>
      </c>
    </row>
    <row r="49" spans="1:8" s="68" customFormat="1" ht="12" customHeight="1" thickBot="1">
      <c r="A49" s="75" t="s">
        <v>139</v>
      </c>
      <c r="B49" s="302" t="s">
        <v>523</v>
      </c>
      <c r="C49" s="76" t="s">
        <v>140</v>
      </c>
      <c r="D49" s="81">
        <f>'1.2.sz.mell.'!D49+'1.3.sz.mell.'!D49+'1.4.sz.mell.'!D49</f>
        <v>0</v>
      </c>
      <c r="E49" s="81">
        <f>'1.2.sz.mell.'!E49+'1.3.sz.mell.'!E49+'1.4.sz.mell.'!E49</f>
        <v>0</v>
      </c>
      <c r="F49" s="81">
        <f>'1.2.sz.mell.'!F49+'1.3.sz.mell.'!F49+'1.4.sz.mell.'!F49</f>
        <v>0</v>
      </c>
      <c r="G49" s="81">
        <f>'1.2.sz.mell.'!G49+'1.3.sz.mell.'!G49+'1.4.sz.mell.'!G49</f>
        <v>0</v>
      </c>
      <c r="H49" s="81" t="e">
        <f>'1.2.sz.mell.'!H49+'1.3.sz.mell.'!H49+'1.4.sz.mell.'!#REF!</f>
        <v>#REF!</v>
      </c>
    </row>
    <row r="50" spans="1:8" s="68" customFormat="1" ht="12" customHeight="1" thickBot="1">
      <c r="A50" s="66" t="s">
        <v>141</v>
      </c>
      <c r="B50" s="300" t="s">
        <v>524</v>
      </c>
      <c r="C50" s="67" t="s">
        <v>142</v>
      </c>
      <c r="D50" s="50">
        <f>SUM(D51:D53)</f>
        <v>3035</v>
      </c>
      <c r="E50" s="50">
        <f>SUM(E51:E53)</f>
        <v>3238</v>
      </c>
      <c r="F50" s="50">
        <f t="shared" ref="F50:H50" si="6">SUM(F51:F53)</f>
        <v>8524</v>
      </c>
      <c r="G50" s="50">
        <f t="shared" si="6"/>
        <v>11762</v>
      </c>
      <c r="H50" s="50" t="e">
        <f t="shared" si="6"/>
        <v>#REF!</v>
      </c>
    </row>
    <row r="51" spans="1:8" s="68" customFormat="1" ht="12" customHeight="1">
      <c r="A51" s="69" t="s">
        <v>143</v>
      </c>
      <c r="B51" s="301" t="s">
        <v>525</v>
      </c>
      <c r="C51" s="70" t="s">
        <v>144</v>
      </c>
      <c r="D51" s="71">
        <f>'1.2.sz.mell.'!D51+'1.3.sz.mell.'!D51+'1.4.sz.mell.'!D51</f>
        <v>0</v>
      </c>
      <c r="E51" s="71">
        <f>'1.2.sz.mell.'!E51+'1.3.sz.mell.'!E51+'1.4.sz.mell.'!E51</f>
        <v>0</v>
      </c>
      <c r="F51" s="71">
        <f>'1.2.sz.mell.'!F51+'1.3.sz.mell.'!F51+'1.4.sz.mell.'!F51</f>
        <v>0</v>
      </c>
      <c r="G51" s="71">
        <f>'1.2.sz.mell.'!G51+'1.3.sz.mell.'!G51+'1.4.sz.mell.'!G51</f>
        <v>0</v>
      </c>
      <c r="H51" s="71" t="e">
        <f>'1.2.sz.mell.'!H51+'1.3.sz.mell.'!H51+'1.4.sz.mell.'!#REF!</f>
        <v>#REF!</v>
      </c>
    </row>
    <row r="52" spans="1:8" s="68" customFormat="1" ht="12" customHeight="1">
      <c r="A52" s="72" t="s">
        <v>145</v>
      </c>
      <c r="B52" s="302" t="s">
        <v>526</v>
      </c>
      <c r="C52" s="73" t="s">
        <v>146</v>
      </c>
      <c r="D52" s="74">
        <f>'1.2.sz.mell.'!D52+'1.3.sz.mell.'!D52+'1.4.sz.mell.'!D52</f>
        <v>0</v>
      </c>
      <c r="E52" s="74">
        <f>'1.2.sz.mell.'!E52+'1.3.sz.mell.'!E52+'1.4.sz.mell.'!E52</f>
        <v>0</v>
      </c>
      <c r="F52" s="74">
        <f>'1.2.sz.mell.'!F52+'1.3.sz.mell.'!F52+'1.4.sz.mell.'!F52</f>
        <v>9060</v>
      </c>
      <c r="G52" s="74">
        <f>'1.2.sz.mell.'!G52+'1.3.sz.mell.'!G52+'1.4.sz.mell.'!G52</f>
        <v>9060</v>
      </c>
      <c r="H52" s="74" t="e">
        <f>'1.2.sz.mell.'!H52+'1.3.sz.mell.'!H52+'1.4.sz.mell.'!#REF!</f>
        <v>#REF!</v>
      </c>
    </row>
    <row r="53" spans="1:8" s="68" customFormat="1" ht="12" customHeight="1">
      <c r="A53" s="72" t="s">
        <v>147</v>
      </c>
      <c r="B53" s="302" t="s">
        <v>527</v>
      </c>
      <c r="C53" s="73" t="s">
        <v>148</v>
      </c>
      <c r="D53" s="74">
        <f>'1.2.sz.mell.'!D53+'1.3.sz.mell.'!D53+'1.4.sz.mell.'!D53</f>
        <v>3035</v>
      </c>
      <c r="E53" s="74">
        <f>'1.2.sz.mell.'!E53+'1.3.sz.mell.'!E53+'1.4.sz.mell.'!E53</f>
        <v>3238</v>
      </c>
      <c r="F53" s="74">
        <f>'1.2.sz.mell.'!F53+'1.3.sz.mell.'!F53+'1.4.sz.mell.'!F53</f>
        <v>-536</v>
      </c>
      <c r="G53" s="74">
        <f>'1.2.sz.mell.'!G53+'1.3.sz.mell.'!G53+'1.4.sz.mell.'!G53</f>
        <v>2702</v>
      </c>
      <c r="H53" s="74" t="e">
        <f>'1.2.sz.mell.'!H53+'1.3.sz.mell.'!H53+'1.4.sz.mell.'!#REF!</f>
        <v>#REF!</v>
      </c>
    </row>
    <row r="54" spans="1:8" s="68" customFormat="1" ht="12" customHeight="1" thickBot="1">
      <c r="A54" s="75" t="s">
        <v>149</v>
      </c>
      <c r="B54" s="303" t="s">
        <v>527</v>
      </c>
      <c r="C54" s="76" t="s">
        <v>150</v>
      </c>
      <c r="D54" s="78">
        <f>'1.2.sz.mell.'!D54+'1.3.sz.mell.'!D54+'1.4.sz.mell.'!D54</f>
        <v>0</v>
      </c>
      <c r="E54" s="78">
        <f>'1.2.sz.mell.'!E54+'1.3.sz.mell.'!E54+'1.4.sz.mell.'!E54</f>
        <v>0</v>
      </c>
      <c r="F54" s="78">
        <f>'1.2.sz.mell.'!F54+'1.3.sz.mell.'!F54+'1.4.sz.mell.'!F54</f>
        <v>0</v>
      </c>
      <c r="G54" s="78">
        <f>'1.2.sz.mell.'!G54+'1.3.sz.mell.'!G54+'1.4.sz.mell.'!G54</f>
        <v>0</v>
      </c>
      <c r="H54" s="78" t="e">
        <f>'1.2.sz.mell.'!H54+'1.3.sz.mell.'!H54+'1.4.sz.mell.'!#REF!</f>
        <v>#REF!</v>
      </c>
    </row>
    <row r="55" spans="1:8" s="68" customFormat="1" ht="12" customHeight="1" thickBot="1">
      <c r="A55" s="66" t="s">
        <v>151</v>
      </c>
      <c r="B55" s="300" t="s">
        <v>528</v>
      </c>
      <c r="C55" s="77" t="s">
        <v>152</v>
      </c>
      <c r="D55" s="50">
        <f>SUM(D56:D58)</f>
        <v>0</v>
      </c>
      <c r="E55" s="50">
        <f t="shared" ref="E55:H55" si="7">SUM(E56:E58)</f>
        <v>25000</v>
      </c>
      <c r="F55" s="50">
        <f t="shared" si="7"/>
        <v>0</v>
      </c>
      <c r="G55" s="50">
        <f t="shared" si="7"/>
        <v>25000</v>
      </c>
      <c r="H55" s="50" t="e">
        <f t="shared" si="7"/>
        <v>#REF!</v>
      </c>
    </row>
    <row r="56" spans="1:8" s="68" customFormat="1" ht="12" customHeight="1">
      <c r="A56" s="69" t="s">
        <v>153</v>
      </c>
      <c r="B56" s="301" t="s">
        <v>529</v>
      </c>
      <c r="C56" s="70" t="s">
        <v>154</v>
      </c>
      <c r="D56" s="80">
        <f>'1.2.sz.mell.'!D56+'1.3.sz.mell.'!D56+'1.4.sz.mell.'!D56</f>
        <v>0</v>
      </c>
      <c r="E56" s="80">
        <f>'1.2.sz.mell.'!E56+'1.3.sz.mell.'!E56+'1.4.sz.mell.'!E56</f>
        <v>0</v>
      </c>
      <c r="F56" s="80">
        <f>'1.2.sz.mell.'!F56+'1.3.sz.mell.'!F56+'1.4.sz.mell.'!F56</f>
        <v>0</v>
      </c>
      <c r="G56" s="80">
        <f>'1.2.sz.mell.'!G56+'1.3.sz.mell.'!G56+'1.4.sz.mell.'!G56</f>
        <v>0</v>
      </c>
      <c r="H56" s="80" t="e">
        <f>'1.2.sz.mell.'!H56+'1.3.sz.mell.'!H56+'1.4.sz.mell.'!#REF!</f>
        <v>#REF!</v>
      </c>
    </row>
    <row r="57" spans="1:8" s="68" customFormat="1" ht="12" customHeight="1">
      <c r="A57" s="72" t="s">
        <v>155</v>
      </c>
      <c r="B57" s="301" t="s">
        <v>530</v>
      </c>
      <c r="C57" s="73" t="s">
        <v>156</v>
      </c>
      <c r="D57" s="80">
        <f>'1.2.sz.mell.'!D57+'1.3.sz.mell.'!D57+'1.4.sz.mell.'!D57</f>
        <v>0</v>
      </c>
      <c r="E57" s="80">
        <f>'1.2.sz.mell.'!E57+'1.3.sz.mell.'!E57+'1.4.sz.mell.'!E57</f>
        <v>25000</v>
      </c>
      <c r="F57" s="80">
        <f>'1.2.sz.mell.'!F57+'1.3.sz.mell.'!F57+'1.4.sz.mell.'!F57</f>
        <v>0</v>
      </c>
      <c r="G57" s="80">
        <f>'1.2.sz.mell.'!G57+'1.3.sz.mell.'!G57+'1.4.sz.mell.'!G57</f>
        <v>25000</v>
      </c>
      <c r="H57" s="80" t="e">
        <f>'1.2.sz.mell.'!H57+'1.3.sz.mell.'!H57+'1.4.sz.mell.'!#REF!</f>
        <v>#REF!</v>
      </c>
    </row>
    <row r="58" spans="1:8" s="68" customFormat="1" ht="12" customHeight="1">
      <c r="A58" s="72" t="s">
        <v>157</v>
      </c>
      <c r="B58" s="301" t="s">
        <v>531</v>
      </c>
      <c r="C58" s="73" t="s">
        <v>158</v>
      </c>
      <c r="D58" s="80">
        <f>'1.2.sz.mell.'!D58+'1.3.sz.mell.'!D58+'1.4.sz.mell.'!D58</f>
        <v>0</v>
      </c>
      <c r="E58" s="80">
        <f>'1.2.sz.mell.'!E58+'1.3.sz.mell.'!E58+'1.4.sz.mell.'!E58</f>
        <v>0</v>
      </c>
      <c r="F58" s="80">
        <f>'1.2.sz.mell.'!F58+'1.3.sz.mell.'!F58+'1.4.sz.mell.'!F58</f>
        <v>0</v>
      </c>
      <c r="G58" s="80">
        <f>'1.2.sz.mell.'!G58+'1.3.sz.mell.'!G58+'1.4.sz.mell.'!G58</f>
        <v>0</v>
      </c>
      <c r="H58" s="80" t="e">
        <f>'1.2.sz.mell.'!H58+'1.3.sz.mell.'!H58+'1.4.sz.mell.'!#REF!</f>
        <v>#REF!</v>
      </c>
    </row>
    <row r="59" spans="1:8" s="68" customFormat="1" ht="12" customHeight="1" thickBot="1">
      <c r="A59" s="75" t="s">
        <v>159</v>
      </c>
      <c r="B59" s="303" t="s">
        <v>531</v>
      </c>
      <c r="C59" s="76" t="s">
        <v>160</v>
      </c>
      <c r="D59" s="80">
        <f>'1.2.sz.mell.'!D59+'1.3.sz.mell.'!D59+'1.4.sz.mell.'!D59</f>
        <v>0</v>
      </c>
      <c r="E59" s="80">
        <f>'1.2.sz.mell.'!E59+'1.3.sz.mell.'!E59+'1.4.sz.mell.'!E59</f>
        <v>0</v>
      </c>
      <c r="F59" s="80">
        <f>'1.2.sz.mell.'!F59+'1.3.sz.mell.'!F59+'1.4.sz.mell.'!F59</f>
        <v>0</v>
      </c>
      <c r="G59" s="80">
        <f>'1.2.sz.mell.'!G59+'1.3.sz.mell.'!G59+'1.4.sz.mell.'!G59</f>
        <v>0</v>
      </c>
      <c r="H59" s="80" t="e">
        <f>'1.2.sz.mell.'!H59+'1.3.sz.mell.'!H59+'1.4.sz.mell.'!#REF!</f>
        <v>#REF!</v>
      </c>
    </row>
    <row r="60" spans="1:8" s="68" customFormat="1" ht="12" customHeight="1" thickBot="1">
      <c r="A60" s="66" t="s">
        <v>161</v>
      </c>
      <c r="B60" s="300"/>
      <c r="C60" s="67" t="s">
        <v>162</v>
      </c>
      <c r="D60" s="57">
        <f>+D5+D12+D19+D26+D33+D44+D50+D55</f>
        <v>1537633</v>
      </c>
      <c r="E60" s="57">
        <f>+E5+E12+E19+E26+E33+E44+E50+E55</f>
        <v>1960484</v>
      </c>
      <c r="F60" s="57">
        <f t="shared" ref="F60:H60" si="8">+F5+F12+F19+F26+F33+F44+F50+F55</f>
        <v>214167</v>
      </c>
      <c r="G60" s="57">
        <f t="shared" si="8"/>
        <v>2174651</v>
      </c>
      <c r="H60" s="57" t="e">
        <f t="shared" si="8"/>
        <v>#REF!</v>
      </c>
    </row>
    <row r="61" spans="1:8" s="68" customFormat="1" ht="12" customHeight="1" thickBot="1">
      <c r="A61" s="83" t="s">
        <v>163</v>
      </c>
      <c r="B61" s="300" t="s">
        <v>533</v>
      </c>
      <c r="C61" s="77" t="s">
        <v>164</v>
      </c>
      <c r="D61" s="50">
        <f>SUM(D62:D64)</f>
        <v>107580</v>
      </c>
      <c r="E61" s="50">
        <f>SUM(E62:E64)</f>
        <v>107580</v>
      </c>
      <c r="F61" s="50">
        <f t="shared" ref="F61:H61" si="9">SUM(F62:F64)</f>
        <v>0</v>
      </c>
      <c r="G61" s="50">
        <f t="shared" si="9"/>
        <v>107580</v>
      </c>
      <c r="H61" s="50" t="e">
        <f t="shared" si="9"/>
        <v>#REF!</v>
      </c>
    </row>
    <row r="62" spans="1:8" s="68" customFormat="1" ht="12" customHeight="1">
      <c r="A62" s="69" t="s">
        <v>165</v>
      </c>
      <c r="B62" s="301" t="s">
        <v>534</v>
      </c>
      <c r="C62" s="70" t="s">
        <v>166</v>
      </c>
      <c r="D62" s="80">
        <f>'1.2.sz.mell.'!D62+'1.3.sz.mell.'!D62+'1.4.sz.mell.'!D62</f>
        <v>107580</v>
      </c>
      <c r="E62" s="80">
        <f>'1.2.sz.mell.'!E62+'1.3.sz.mell.'!E62+'1.4.sz.mell.'!E62</f>
        <v>107580</v>
      </c>
      <c r="F62" s="80">
        <f>'1.2.sz.mell.'!F62+'1.3.sz.mell.'!F62+'1.4.sz.mell.'!F62</f>
        <v>0</v>
      </c>
      <c r="G62" s="80">
        <f>'1.2.sz.mell.'!G62+'1.3.sz.mell.'!G62+'1.4.sz.mell.'!G62</f>
        <v>107580</v>
      </c>
      <c r="H62" s="80" t="e">
        <f>'1.2.sz.mell.'!H62+'1.3.sz.mell.'!H62+'1.4.sz.mell.'!#REF!</f>
        <v>#REF!</v>
      </c>
    </row>
    <row r="63" spans="1:8" s="68" customFormat="1" ht="12" customHeight="1">
      <c r="A63" s="72" t="s">
        <v>167</v>
      </c>
      <c r="B63" s="301" t="s">
        <v>535</v>
      </c>
      <c r="C63" s="73" t="s">
        <v>168</v>
      </c>
      <c r="D63" s="80">
        <f>'1.2.sz.mell.'!D63+'1.3.sz.mell.'!D63+'1.4.sz.mell.'!D63</f>
        <v>0</v>
      </c>
      <c r="E63" s="80">
        <f>'1.2.sz.mell.'!E63+'1.3.sz.mell.'!E63+'1.4.sz.mell.'!E63</f>
        <v>0</v>
      </c>
      <c r="F63" s="80">
        <f>'1.2.sz.mell.'!F63+'1.3.sz.mell.'!F63+'1.4.sz.mell.'!F63</f>
        <v>0</v>
      </c>
      <c r="G63" s="80">
        <f>'1.2.sz.mell.'!G63+'1.3.sz.mell.'!G63+'1.4.sz.mell.'!G63</f>
        <v>0</v>
      </c>
      <c r="H63" s="80" t="e">
        <f>'1.2.sz.mell.'!H63+'1.3.sz.mell.'!H63+'1.4.sz.mell.'!#REF!</f>
        <v>#REF!</v>
      </c>
    </row>
    <row r="64" spans="1:8" s="68" customFormat="1" ht="12" customHeight="1" thickBot="1">
      <c r="A64" s="75" t="s">
        <v>169</v>
      </c>
      <c r="B64" s="301" t="s">
        <v>536</v>
      </c>
      <c r="C64" s="84" t="s">
        <v>170</v>
      </c>
      <c r="D64" s="80">
        <f>'1.2.sz.mell.'!D64+'1.3.sz.mell.'!D64+'1.4.sz.mell.'!D64</f>
        <v>0</v>
      </c>
      <c r="E64" s="80">
        <f>'1.2.sz.mell.'!E64+'1.3.sz.mell.'!E64+'1.4.sz.mell.'!E64</f>
        <v>0</v>
      </c>
      <c r="F64" s="80">
        <f>'1.2.sz.mell.'!F64+'1.3.sz.mell.'!F64+'1.4.sz.mell.'!F64</f>
        <v>0</v>
      </c>
      <c r="G64" s="80">
        <f>'1.2.sz.mell.'!G64+'1.3.sz.mell.'!G64+'1.4.sz.mell.'!G64</f>
        <v>0</v>
      </c>
      <c r="H64" s="80" t="e">
        <f>'1.2.sz.mell.'!H64+'1.3.sz.mell.'!H64+'1.4.sz.mell.'!#REF!</f>
        <v>#REF!</v>
      </c>
    </row>
    <row r="65" spans="1:8" s="68" customFormat="1" ht="12" customHeight="1" thickBot="1">
      <c r="A65" s="83" t="s">
        <v>171</v>
      </c>
      <c r="B65" s="300" t="s">
        <v>537</v>
      </c>
      <c r="C65" s="77" t="s">
        <v>172</v>
      </c>
      <c r="D65" s="50">
        <f>SUM(D66:D69)</f>
        <v>0</v>
      </c>
      <c r="E65" s="50">
        <f>SUM(E66:E69)</f>
        <v>0</v>
      </c>
      <c r="F65" s="50"/>
      <c r="G65" s="50">
        <f>SUM(G66:G69)</f>
        <v>0</v>
      </c>
      <c r="H65" s="50"/>
    </row>
    <row r="66" spans="1:8" s="68" customFormat="1" ht="12" customHeight="1">
      <c r="A66" s="69" t="s">
        <v>173</v>
      </c>
      <c r="B66" s="301" t="s">
        <v>538</v>
      </c>
      <c r="C66" s="70" t="s">
        <v>174</v>
      </c>
      <c r="D66" s="80">
        <f>'1.2.sz.mell.'!D66+'1.3.sz.mell.'!D66+'1.4.sz.mell.'!D66</f>
        <v>0</v>
      </c>
      <c r="E66" s="80">
        <f>'1.2.sz.mell.'!E66+'1.3.sz.mell.'!E66+'1.4.sz.mell.'!E66</f>
        <v>0</v>
      </c>
      <c r="F66" s="80">
        <f>'1.2.sz.mell.'!F66+'1.3.sz.mell.'!F66+'1.4.sz.mell.'!F66</f>
        <v>0</v>
      </c>
      <c r="G66" s="80">
        <f>'1.2.sz.mell.'!G66+'1.3.sz.mell.'!G66+'1.4.sz.mell.'!G66</f>
        <v>0</v>
      </c>
      <c r="H66" s="80" t="e">
        <f>'1.2.sz.mell.'!H66+'1.3.sz.mell.'!H66+'1.4.sz.mell.'!#REF!</f>
        <v>#REF!</v>
      </c>
    </row>
    <row r="67" spans="1:8" s="68" customFormat="1" ht="12" customHeight="1">
      <c r="A67" s="72" t="s">
        <v>175</v>
      </c>
      <c r="B67" s="301" t="s">
        <v>539</v>
      </c>
      <c r="C67" s="73" t="s">
        <v>176</v>
      </c>
      <c r="D67" s="80">
        <f>'1.2.sz.mell.'!D67+'1.3.sz.mell.'!D67+'1.4.sz.mell.'!D67</f>
        <v>0</v>
      </c>
      <c r="E67" s="80">
        <f>'1.2.sz.mell.'!E67+'1.3.sz.mell.'!E67+'1.4.sz.mell.'!E67</f>
        <v>0</v>
      </c>
      <c r="F67" s="80">
        <f>'1.2.sz.mell.'!F67+'1.3.sz.mell.'!F67+'1.4.sz.mell.'!F67</f>
        <v>0</v>
      </c>
      <c r="G67" s="80">
        <f>'1.2.sz.mell.'!G67+'1.3.sz.mell.'!G67+'1.4.sz.mell.'!G67</f>
        <v>0</v>
      </c>
      <c r="H67" s="80" t="e">
        <f>'1.2.sz.mell.'!H67+'1.3.sz.mell.'!H67+'1.4.sz.mell.'!#REF!</f>
        <v>#REF!</v>
      </c>
    </row>
    <row r="68" spans="1:8" s="68" customFormat="1" ht="12" customHeight="1">
      <c r="A68" s="72" t="s">
        <v>177</v>
      </c>
      <c r="B68" s="301" t="s">
        <v>540</v>
      </c>
      <c r="C68" s="73" t="s">
        <v>178</v>
      </c>
      <c r="D68" s="80">
        <f>'1.2.sz.mell.'!D68+'1.3.sz.mell.'!D68+'1.4.sz.mell.'!D68</f>
        <v>0</v>
      </c>
      <c r="E68" s="80">
        <f>'1.2.sz.mell.'!E68+'1.3.sz.mell.'!E68+'1.4.sz.mell.'!E68</f>
        <v>0</v>
      </c>
      <c r="F68" s="80">
        <f>'1.2.sz.mell.'!F68+'1.3.sz.mell.'!F68+'1.4.sz.mell.'!F68</f>
        <v>0</v>
      </c>
      <c r="G68" s="80">
        <f>'1.2.sz.mell.'!G68+'1.3.sz.mell.'!G68+'1.4.sz.mell.'!G68</f>
        <v>0</v>
      </c>
      <c r="H68" s="80" t="e">
        <f>'1.2.sz.mell.'!H68+'1.3.sz.mell.'!H68+'1.4.sz.mell.'!#REF!</f>
        <v>#REF!</v>
      </c>
    </row>
    <row r="69" spans="1:8" s="68" customFormat="1" ht="12" customHeight="1" thickBot="1">
      <c r="A69" s="75" t="s">
        <v>179</v>
      </c>
      <c r="B69" s="301" t="s">
        <v>541</v>
      </c>
      <c r="C69" s="76" t="s">
        <v>180</v>
      </c>
      <c r="D69" s="80">
        <f>'1.2.sz.mell.'!D69+'1.3.sz.mell.'!D69+'1.4.sz.mell.'!D69</f>
        <v>0</v>
      </c>
      <c r="E69" s="80">
        <f>'1.2.sz.mell.'!E69+'1.3.sz.mell.'!E69+'1.4.sz.mell.'!E69</f>
        <v>0</v>
      </c>
      <c r="F69" s="80">
        <f>'1.2.sz.mell.'!F69+'1.3.sz.mell.'!F69+'1.4.sz.mell.'!F69</f>
        <v>0</v>
      </c>
      <c r="G69" s="80">
        <f>'1.2.sz.mell.'!G69+'1.3.sz.mell.'!G69+'1.4.sz.mell.'!G69</f>
        <v>0</v>
      </c>
      <c r="H69" s="80" t="e">
        <f>'1.2.sz.mell.'!H69+'1.3.sz.mell.'!H69+'1.4.sz.mell.'!#REF!</f>
        <v>#REF!</v>
      </c>
    </row>
    <row r="70" spans="1:8" s="68" customFormat="1" ht="12" customHeight="1" thickBot="1">
      <c r="A70" s="83" t="s">
        <v>181</v>
      </c>
      <c r="B70" s="300" t="s">
        <v>542</v>
      </c>
      <c r="C70" s="77" t="s">
        <v>182</v>
      </c>
      <c r="D70" s="50">
        <f>SUM(D71:D72)</f>
        <v>865624</v>
      </c>
      <c r="E70" s="50">
        <f>SUM(E71:E72)</f>
        <v>870973</v>
      </c>
      <c r="F70" s="50">
        <f t="shared" ref="F70:H70" si="10">SUM(F71:F72)</f>
        <v>0</v>
      </c>
      <c r="G70" s="50">
        <f t="shared" si="10"/>
        <v>870973</v>
      </c>
      <c r="H70" s="50" t="e">
        <f t="shared" si="10"/>
        <v>#REF!</v>
      </c>
    </row>
    <row r="71" spans="1:8" s="68" customFormat="1" ht="12" customHeight="1">
      <c r="A71" s="69" t="s">
        <v>183</v>
      </c>
      <c r="B71" s="301" t="s">
        <v>543</v>
      </c>
      <c r="C71" s="70" t="s">
        <v>184</v>
      </c>
      <c r="D71" s="80">
        <f>'1.2.sz.mell.'!D71+'1.3.sz.mell.'!D71+'1.4.sz.mell.'!D71</f>
        <v>865624</v>
      </c>
      <c r="E71" s="80">
        <f>'1.2.sz.mell.'!E71+'1.3.sz.mell.'!E71+'1.4.sz.mell.'!E71</f>
        <v>870973</v>
      </c>
      <c r="F71" s="80">
        <f>'1.2.sz.mell.'!F71+'1.3.sz.mell.'!F71+'1.4.sz.mell.'!F71</f>
        <v>0</v>
      </c>
      <c r="G71" s="80">
        <f>'1.2.sz.mell.'!G71+'1.3.sz.mell.'!G71+'1.4.sz.mell.'!G71</f>
        <v>870973</v>
      </c>
      <c r="H71" s="80" t="e">
        <f>'1.2.sz.mell.'!H71+'1.3.sz.mell.'!H71+'1.4.sz.mell.'!#REF!</f>
        <v>#REF!</v>
      </c>
    </row>
    <row r="72" spans="1:8" s="68" customFormat="1" ht="12" customHeight="1" thickBot="1">
      <c r="A72" s="75" t="s">
        <v>185</v>
      </c>
      <c r="B72" s="301" t="s">
        <v>544</v>
      </c>
      <c r="C72" s="76" t="s">
        <v>186</v>
      </c>
      <c r="D72" s="80">
        <f>'1.2.sz.mell.'!D72+'1.3.sz.mell.'!D72+'1.4.sz.mell.'!D72</f>
        <v>0</v>
      </c>
      <c r="E72" s="80">
        <f>'1.2.sz.mell.'!E72+'1.3.sz.mell.'!E72+'1.4.sz.mell.'!E72</f>
        <v>0</v>
      </c>
      <c r="F72" s="80">
        <f>'1.2.sz.mell.'!F72+'1.3.sz.mell.'!F72+'1.4.sz.mell.'!F72</f>
        <v>0</v>
      </c>
      <c r="G72" s="80">
        <f>'1.2.sz.mell.'!G72+'1.3.sz.mell.'!G72+'1.4.sz.mell.'!G72</f>
        <v>0</v>
      </c>
      <c r="H72" s="80" t="e">
        <f>'1.2.sz.mell.'!H72+'1.3.sz.mell.'!H72+'1.4.sz.mell.'!#REF!</f>
        <v>#REF!</v>
      </c>
    </row>
    <row r="73" spans="1:8" s="68" customFormat="1" ht="12" customHeight="1" thickBot="1">
      <c r="A73" s="83" t="s">
        <v>187</v>
      </c>
      <c r="B73" s="300"/>
      <c r="C73" s="77" t="s">
        <v>188</v>
      </c>
      <c r="D73" s="50">
        <f>SUM(D74:D76)</f>
        <v>0</v>
      </c>
      <c r="E73" s="50">
        <f>SUM(E74:E76)</f>
        <v>1180000</v>
      </c>
      <c r="F73" s="50"/>
      <c r="G73" s="50">
        <f>SUM(G74:G76)</f>
        <v>1180000</v>
      </c>
      <c r="H73" s="50" t="e">
        <f>SUM(H74:H76)</f>
        <v>#REF!</v>
      </c>
    </row>
    <row r="74" spans="1:8" s="68" customFormat="1" ht="12" customHeight="1">
      <c r="A74" s="69" t="s">
        <v>189</v>
      </c>
      <c r="B74" s="301" t="s">
        <v>545</v>
      </c>
      <c r="C74" s="70" t="s">
        <v>190</v>
      </c>
      <c r="D74" s="80">
        <f>'1.2.sz.mell.'!D74+'1.3.sz.mell.'!D74+'1.4.sz.mell.'!D74</f>
        <v>0</v>
      </c>
      <c r="E74" s="80">
        <f>'1.2.sz.mell.'!E74+'1.3.sz.mell.'!E74+'1.4.sz.mell.'!E74</f>
        <v>0</v>
      </c>
      <c r="F74" s="80">
        <f>'1.2.sz.mell.'!F74+'1.3.sz.mell.'!F74+'1.4.sz.mell.'!F74</f>
        <v>0</v>
      </c>
      <c r="G74" s="80">
        <f>'1.2.sz.mell.'!G74+'1.3.sz.mell.'!G74+'1.4.sz.mell.'!G74</f>
        <v>0</v>
      </c>
      <c r="H74" s="80" t="e">
        <f>'1.2.sz.mell.'!H74+'1.3.sz.mell.'!H74+'1.4.sz.mell.'!#REF!</f>
        <v>#REF!</v>
      </c>
    </row>
    <row r="75" spans="1:8" s="68" customFormat="1" ht="12" customHeight="1">
      <c r="A75" s="72" t="s">
        <v>191</v>
      </c>
      <c r="B75" s="302" t="s">
        <v>546</v>
      </c>
      <c r="C75" s="73" t="s">
        <v>192</v>
      </c>
      <c r="D75" s="80">
        <f>'1.2.sz.mell.'!D75+'1.3.sz.mell.'!D75+'1.4.sz.mell.'!D75</f>
        <v>0</v>
      </c>
      <c r="E75" s="80">
        <f>'1.2.sz.mell.'!E75+'1.3.sz.mell.'!E75+'1.4.sz.mell.'!E75</f>
        <v>0</v>
      </c>
      <c r="F75" s="80">
        <f>'1.2.sz.mell.'!F75+'1.3.sz.mell.'!F75+'1.4.sz.mell.'!F75</f>
        <v>0</v>
      </c>
      <c r="G75" s="80">
        <f>'1.2.sz.mell.'!G75+'1.3.sz.mell.'!G75+'1.4.sz.mell.'!G75</f>
        <v>0</v>
      </c>
      <c r="H75" s="80" t="e">
        <f>'1.2.sz.mell.'!H75+'1.3.sz.mell.'!H75+'1.4.sz.mell.'!#REF!</f>
        <v>#REF!</v>
      </c>
    </row>
    <row r="76" spans="1:8" s="68" customFormat="1" ht="12" customHeight="1" thickBot="1">
      <c r="A76" s="75" t="s">
        <v>193</v>
      </c>
      <c r="B76" s="303" t="s">
        <v>547</v>
      </c>
      <c r="C76" s="76" t="s">
        <v>194</v>
      </c>
      <c r="D76" s="80">
        <f>'1.2.sz.mell.'!D76+'1.3.sz.mell.'!D76+'1.4.sz.mell.'!D76</f>
        <v>0</v>
      </c>
      <c r="E76" s="80">
        <f>'1.2.sz.mell.'!E76+'1.3.sz.mell.'!E76+'1.4.sz.mell.'!E76</f>
        <v>1180000</v>
      </c>
      <c r="F76" s="80">
        <f>'1.2.sz.mell.'!F76+'1.3.sz.mell.'!F76+'1.4.sz.mell.'!F76</f>
        <v>0</v>
      </c>
      <c r="G76" s="80">
        <f>'1.2.sz.mell.'!G76+'1.3.sz.mell.'!G76+'1.4.sz.mell.'!G76</f>
        <v>1180000</v>
      </c>
      <c r="H76" s="80" t="e">
        <f>'1.2.sz.mell.'!H76+'1.3.sz.mell.'!H76+'1.4.sz.mell.'!#REF!</f>
        <v>#REF!</v>
      </c>
    </row>
    <row r="77" spans="1:8" s="68" customFormat="1" ht="12" customHeight="1" thickBot="1">
      <c r="A77" s="83" t="s">
        <v>195</v>
      </c>
      <c r="B77" s="300" t="s">
        <v>548</v>
      </c>
      <c r="C77" s="77" t="s">
        <v>196</v>
      </c>
      <c r="D77" s="50">
        <f>SUM(D78:D81)</f>
        <v>0</v>
      </c>
      <c r="E77" s="50">
        <f>SUM(E78:E81)</f>
        <v>0</v>
      </c>
      <c r="F77" s="50"/>
      <c r="G77" s="50">
        <f>SUM(G78:G81)</f>
        <v>0</v>
      </c>
      <c r="H77" s="50"/>
    </row>
    <row r="78" spans="1:8" s="68" customFormat="1" ht="12" customHeight="1">
      <c r="A78" s="85" t="s">
        <v>197</v>
      </c>
      <c r="B78" s="301" t="s">
        <v>549</v>
      </c>
      <c r="C78" s="70" t="s">
        <v>198</v>
      </c>
      <c r="D78" s="80">
        <f>'1.2.sz.mell.'!D78+'1.3.sz.mell.'!D78+'1.4.sz.mell.'!D78</f>
        <v>0</v>
      </c>
      <c r="E78" s="80">
        <f>'1.2.sz.mell.'!E78+'1.3.sz.mell.'!E78+'1.4.sz.mell.'!E78</f>
        <v>0</v>
      </c>
      <c r="F78" s="80">
        <f>'1.2.sz.mell.'!F78+'1.3.sz.mell.'!F78+'1.4.sz.mell.'!F78</f>
        <v>0</v>
      </c>
      <c r="G78" s="80">
        <f>'1.2.sz.mell.'!G78+'1.3.sz.mell.'!G78+'1.4.sz.mell.'!G78</f>
        <v>0</v>
      </c>
      <c r="H78" s="80" t="e">
        <f>'1.2.sz.mell.'!H78+'1.3.sz.mell.'!H78+'1.4.sz.mell.'!#REF!</f>
        <v>#REF!</v>
      </c>
    </row>
    <row r="79" spans="1:8" s="68" customFormat="1" ht="12" customHeight="1">
      <c r="A79" s="86" t="s">
        <v>199</v>
      </c>
      <c r="B79" s="301" t="s">
        <v>550</v>
      </c>
      <c r="C79" s="73" t="s">
        <v>200</v>
      </c>
      <c r="D79" s="80">
        <f>'1.2.sz.mell.'!D79+'1.3.sz.mell.'!D79+'1.4.sz.mell.'!D79</f>
        <v>0</v>
      </c>
      <c r="E79" s="80">
        <f>'1.2.sz.mell.'!E79+'1.3.sz.mell.'!E79+'1.4.sz.mell.'!E79</f>
        <v>0</v>
      </c>
      <c r="F79" s="80">
        <f>'1.2.sz.mell.'!F79+'1.3.sz.mell.'!F79+'1.4.sz.mell.'!F79</f>
        <v>0</v>
      </c>
      <c r="G79" s="80">
        <f>'1.2.sz.mell.'!G79+'1.3.sz.mell.'!G79+'1.4.sz.mell.'!G79</f>
        <v>0</v>
      </c>
      <c r="H79" s="80" t="e">
        <f>'1.2.sz.mell.'!H79+'1.3.sz.mell.'!H79+'1.4.sz.mell.'!#REF!</f>
        <v>#REF!</v>
      </c>
    </row>
    <row r="80" spans="1:8" s="68" customFormat="1" ht="12" customHeight="1">
      <c r="A80" s="86" t="s">
        <v>201</v>
      </c>
      <c r="B80" s="301" t="s">
        <v>551</v>
      </c>
      <c r="C80" s="73" t="s">
        <v>202</v>
      </c>
      <c r="D80" s="80">
        <f>'1.2.sz.mell.'!D80+'1.3.sz.mell.'!D80+'1.4.sz.mell.'!D80</f>
        <v>0</v>
      </c>
      <c r="E80" s="80">
        <f>'1.2.sz.mell.'!E80+'1.3.sz.mell.'!E80+'1.4.sz.mell.'!E80</f>
        <v>0</v>
      </c>
      <c r="F80" s="80">
        <f>'1.2.sz.mell.'!F80+'1.3.sz.mell.'!F80+'1.4.sz.mell.'!F80</f>
        <v>0</v>
      </c>
      <c r="G80" s="80">
        <f>'1.2.sz.mell.'!G80+'1.3.sz.mell.'!G80+'1.4.sz.mell.'!G80</f>
        <v>0</v>
      </c>
      <c r="H80" s="80" t="e">
        <f>'1.2.sz.mell.'!H80+'1.3.sz.mell.'!H80+'1.4.sz.mell.'!#REF!</f>
        <v>#REF!</v>
      </c>
    </row>
    <row r="81" spans="1:8" s="68" customFormat="1" ht="12" customHeight="1" thickBot="1">
      <c r="A81" s="87" t="s">
        <v>203</v>
      </c>
      <c r="B81" s="301" t="s">
        <v>552</v>
      </c>
      <c r="C81" s="76" t="s">
        <v>204</v>
      </c>
      <c r="D81" s="80">
        <f>'1.2.sz.mell.'!D81+'1.3.sz.mell.'!D81+'1.4.sz.mell.'!D81</f>
        <v>0</v>
      </c>
      <c r="E81" s="80">
        <f>'1.2.sz.mell.'!E81+'1.3.sz.mell.'!E81+'1.4.sz.mell.'!E81</f>
        <v>0</v>
      </c>
      <c r="F81" s="80">
        <f>'1.2.sz.mell.'!F81+'1.3.sz.mell.'!F81+'1.4.sz.mell.'!F81</f>
        <v>0</v>
      </c>
      <c r="G81" s="80">
        <f>'1.2.sz.mell.'!G81+'1.3.sz.mell.'!G81+'1.4.sz.mell.'!G81</f>
        <v>0</v>
      </c>
      <c r="H81" s="80" t="e">
        <f>'1.2.sz.mell.'!H81+'1.3.sz.mell.'!H81+'1.4.sz.mell.'!#REF!</f>
        <v>#REF!</v>
      </c>
    </row>
    <row r="82" spans="1:8" s="68" customFormat="1" ht="13.5" customHeight="1" thickBot="1">
      <c r="A82" s="83" t="s">
        <v>205</v>
      </c>
      <c r="B82" s="300" t="s">
        <v>553</v>
      </c>
      <c r="C82" s="77" t="s">
        <v>206</v>
      </c>
      <c r="D82" s="88"/>
      <c r="E82" s="88"/>
      <c r="F82" s="88"/>
      <c r="G82" s="88"/>
      <c r="H82" s="88"/>
    </row>
    <row r="83" spans="1:8" s="68" customFormat="1" ht="15.75" customHeight="1" thickBot="1">
      <c r="A83" s="83" t="s">
        <v>207</v>
      </c>
      <c r="B83" s="300" t="s">
        <v>532</v>
      </c>
      <c r="C83" s="89" t="s">
        <v>208</v>
      </c>
      <c r="D83" s="57">
        <f>+D61+D65+D70+D73+D77+D82</f>
        <v>973204</v>
      </c>
      <c r="E83" s="57">
        <f t="shared" ref="E83:H83" si="11">+E61+E65+E70+E73+E77+E82</f>
        <v>2158553</v>
      </c>
      <c r="F83" s="57">
        <f t="shared" si="11"/>
        <v>0</v>
      </c>
      <c r="G83" s="57">
        <f t="shared" si="11"/>
        <v>2158553</v>
      </c>
      <c r="H83" s="57" t="e">
        <f t="shared" si="11"/>
        <v>#REF!</v>
      </c>
    </row>
    <row r="84" spans="1:8" s="68" customFormat="1" ht="16.5" customHeight="1" thickBot="1">
      <c r="A84" s="90" t="s">
        <v>209</v>
      </c>
      <c r="B84" s="304"/>
      <c r="C84" s="91" t="s">
        <v>210</v>
      </c>
      <c r="D84" s="57">
        <f>+D60+D83</f>
        <v>2510837</v>
      </c>
      <c r="E84" s="57">
        <f t="shared" ref="E84:H84" si="12">+E60+E83</f>
        <v>4119037</v>
      </c>
      <c r="F84" s="57">
        <f t="shared" si="12"/>
        <v>214167</v>
      </c>
      <c r="G84" s="57">
        <f t="shared" si="12"/>
        <v>4333204</v>
      </c>
      <c r="H84" s="57" t="e">
        <f t="shared" si="12"/>
        <v>#REF!</v>
      </c>
    </row>
    <row r="85" spans="1:8" s="68" customFormat="1" ht="16.5" customHeight="1">
      <c r="A85" s="92"/>
      <c r="B85" s="92"/>
      <c r="C85" s="92"/>
      <c r="D85" s="93"/>
      <c r="E85" s="93"/>
      <c r="F85" s="93"/>
      <c r="G85" s="93"/>
      <c r="H85" s="93"/>
    </row>
    <row r="86" spans="1:8" ht="16.5" customHeight="1">
      <c r="A86" s="676" t="s">
        <v>211</v>
      </c>
      <c r="B86" s="676"/>
      <c r="C86" s="676"/>
      <c r="D86" s="676"/>
      <c r="E86" s="676"/>
      <c r="F86" s="676"/>
      <c r="G86" s="676"/>
      <c r="H86" s="676"/>
    </row>
    <row r="87" spans="1:8" s="95" customFormat="1" ht="16.5" customHeight="1" thickBot="1">
      <c r="A87" s="678" t="s">
        <v>212</v>
      </c>
      <c r="B87" s="678"/>
      <c r="C87" s="678"/>
      <c r="D87" s="94"/>
      <c r="E87" s="94"/>
      <c r="F87" s="94"/>
      <c r="G87" s="94"/>
      <c r="H87" s="667" t="s">
        <v>48</v>
      </c>
    </row>
    <row r="88" spans="1:8" ht="60.75" thickBot="1">
      <c r="A88" s="61" t="s">
        <v>49</v>
      </c>
      <c r="B88" s="175" t="s">
        <v>455</v>
      </c>
      <c r="C88" s="62" t="s">
        <v>213</v>
      </c>
      <c r="D88" s="63" t="s">
        <v>695</v>
      </c>
      <c r="E88" s="63" t="s">
        <v>818</v>
      </c>
      <c r="F88" s="63" t="s">
        <v>769</v>
      </c>
      <c r="G88" s="63" t="s">
        <v>748</v>
      </c>
      <c r="H88" s="63" t="s">
        <v>770</v>
      </c>
    </row>
    <row r="89" spans="1:8" s="65" customFormat="1" ht="12" customHeight="1" thickBot="1">
      <c r="A89" s="49">
        <v>1</v>
      </c>
      <c r="B89" s="49">
        <v>2</v>
      </c>
      <c r="C89" s="49">
        <v>3</v>
      </c>
      <c r="D89" s="49">
        <v>4</v>
      </c>
      <c r="E89" s="49"/>
      <c r="F89" s="49">
        <v>5</v>
      </c>
      <c r="G89" s="49">
        <v>6</v>
      </c>
      <c r="H89" s="49">
        <v>7</v>
      </c>
    </row>
    <row r="90" spans="1:8" ht="12" customHeight="1" thickBot="1">
      <c r="A90" s="96" t="s">
        <v>51</v>
      </c>
      <c r="B90" s="305"/>
      <c r="C90" s="97" t="s">
        <v>214</v>
      </c>
      <c r="D90" s="98">
        <f>SUM(D91:D95)</f>
        <v>1622765.997523</v>
      </c>
      <c r="E90" s="98">
        <f>SUM(E91:E95)</f>
        <v>1852263</v>
      </c>
      <c r="F90" s="98">
        <f t="shared" ref="F90:H90" si="13">SUM(F91:F95)</f>
        <v>40740</v>
      </c>
      <c r="G90" s="98">
        <f t="shared" si="13"/>
        <v>1893003</v>
      </c>
      <c r="H90" s="98" t="e">
        <f t="shared" si="13"/>
        <v>#REF!</v>
      </c>
    </row>
    <row r="91" spans="1:8" ht="12" customHeight="1">
      <c r="A91" s="99" t="s">
        <v>53</v>
      </c>
      <c r="B91" s="306" t="s">
        <v>456</v>
      </c>
      <c r="C91" s="100" t="s">
        <v>215</v>
      </c>
      <c r="D91" s="101">
        <f>'1.2.sz.mell.'!D91+'1.3.sz.mell.'!D91+'1.4.sz.mell.'!D91</f>
        <v>591967.64999999991</v>
      </c>
      <c r="E91" s="101">
        <f>'1.2.sz.mell.'!E91+'1.3.sz.mell.'!E91+'1.4.sz.mell.'!E91</f>
        <v>627008</v>
      </c>
      <c r="F91" s="101">
        <f>'1.2.sz.mell.'!F91+'1.3.sz.mell.'!F91+'1.4.sz.mell.'!F91</f>
        <v>13208</v>
      </c>
      <c r="G91" s="101">
        <f>'1.2.sz.mell.'!G91+'1.3.sz.mell.'!G91+'1.4.sz.mell.'!G91</f>
        <v>640216</v>
      </c>
      <c r="H91" s="101" t="e">
        <f>'1.2.sz.mell.'!H91+'1.3.sz.mell.'!H91+'1.4.sz.mell.'!#REF!</f>
        <v>#REF!</v>
      </c>
    </row>
    <row r="92" spans="1:8" ht="12" customHeight="1">
      <c r="A92" s="72" t="s">
        <v>55</v>
      </c>
      <c r="B92" s="302" t="s">
        <v>457</v>
      </c>
      <c r="C92" s="16" t="s">
        <v>216</v>
      </c>
      <c r="D92" s="74">
        <f>'1.2.sz.mell.'!D92+'1.3.sz.mell.'!D92+'1.4.sz.mell.'!D92</f>
        <v>167062.347523</v>
      </c>
      <c r="E92" s="74">
        <f>'1.2.sz.mell.'!E92+'1.3.sz.mell.'!E92+'1.4.sz.mell.'!E92</f>
        <v>177809</v>
      </c>
      <c r="F92" s="74">
        <f>'1.2.sz.mell.'!F92+'1.3.sz.mell.'!F92+'1.4.sz.mell.'!F92</f>
        <v>968</v>
      </c>
      <c r="G92" s="74">
        <f>'1.2.sz.mell.'!G92+'1.3.sz.mell.'!G92+'1.4.sz.mell.'!G92</f>
        <v>178777</v>
      </c>
      <c r="H92" s="74" t="e">
        <f>'1.2.sz.mell.'!H92+'1.3.sz.mell.'!H92+'1.4.sz.mell.'!#REF!</f>
        <v>#REF!</v>
      </c>
    </row>
    <row r="93" spans="1:8" ht="12" customHeight="1">
      <c r="A93" s="72" t="s">
        <v>57</v>
      </c>
      <c r="B93" s="302" t="s">
        <v>458</v>
      </c>
      <c r="C93" s="16" t="s">
        <v>217</v>
      </c>
      <c r="D93" s="78">
        <f>'1.2.sz.mell.'!D93+'1.3.sz.mell.'!D93+'1.4.sz.mell.'!D93</f>
        <v>612821</v>
      </c>
      <c r="E93" s="78">
        <f>'1.2.sz.mell.'!E93+'1.3.sz.mell.'!E93+'1.4.sz.mell.'!E93</f>
        <v>762976</v>
      </c>
      <c r="F93" s="78">
        <f>'1.2.sz.mell.'!F93+'1.3.sz.mell.'!F93+'1.4.sz.mell.'!F93</f>
        <v>21695</v>
      </c>
      <c r="G93" s="78">
        <f>'1.2.sz.mell.'!G93+'1.3.sz.mell.'!G93+'1.4.sz.mell.'!G93</f>
        <v>784671</v>
      </c>
      <c r="H93" s="78" t="e">
        <f>'1.2.sz.mell.'!H93+'1.3.sz.mell.'!H93+'1.4.sz.mell.'!#REF!</f>
        <v>#REF!</v>
      </c>
    </row>
    <row r="94" spans="1:8" ht="12" customHeight="1">
      <c r="A94" s="72" t="s">
        <v>59</v>
      </c>
      <c r="B94" s="302" t="s">
        <v>459</v>
      </c>
      <c r="C94" s="102" t="s">
        <v>218</v>
      </c>
      <c r="D94" s="78">
        <f>'1.2.sz.mell.'!D94+'1.3.sz.mell.'!D94+'1.4.sz.mell.'!D94</f>
        <v>42288</v>
      </c>
      <c r="E94" s="78">
        <f>'1.2.sz.mell.'!E94+'1.3.sz.mell.'!E94+'1.4.sz.mell.'!E94</f>
        <v>47078</v>
      </c>
      <c r="F94" s="78">
        <f>'1.2.sz.mell.'!F94+'1.3.sz.mell.'!F94+'1.4.sz.mell.'!F94</f>
        <v>2800</v>
      </c>
      <c r="G94" s="78">
        <f>'1.2.sz.mell.'!G94+'1.3.sz.mell.'!G94+'1.4.sz.mell.'!G94</f>
        <v>49878</v>
      </c>
      <c r="H94" s="78" t="e">
        <f>'1.2.sz.mell.'!H94+'1.3.sz.mell.'!H94+'1.4.sz.mell.'!#REF!</f>
        <v>#REF!</v>
      </c>
    </row>
    <row r="95" spans="1:8" ht="12" customHeight="1" thickBot="1">
      <c r="A95" s="72" t="s">
        <v>219</v>
      </c>
      <c r="B95" s="309" t="s">
        <v>460</v>
      </c>
      <c r="C95" s="103" t="s">
        <v>220</v>
      </c>
      <c r="D95" s="78">
        <f>'1.2.sz.mell.'!D95+'1.3.sz.mell.'!D95+'1.4.sz.mell.'!D95</f>
        <v>208627</v>
      </c>
      <c r="E95" s="78">
        <f>'1.2.sz.mell.'!E95+'1.3.sz.mell.'!E95+'1.4.sz.mell.'!E95</f>
        <v>237392</v>
      </c>
      <c r="F95" s="78">
        <f>'1.2.sz.mell.'!F95+'1.3.sz.mell.'!F95+'1.4.sz.mell.'!F95</f>
        <v>2069</v>
      </c>
      <c r="G95" s="78">
        <f>'1.2.sz.mell.'!G95+'1.3.sz.mell.'!G95+'1.4.sz.mell.'!G95</f>
        <v>239461</v>
      </c>
      <c r="H95" s="78" t="e">
        <f>'1.2.sz.mell.'!H95+'1.3.sz.mell.'!H95+'1.4.sz.mell.'!#REF!</f>
        <v>#REF!</v>
      </c>
    </row>
    <row r="96" spans="1:8" ht="12" customHeight="1" thickBot="1">
      <c r="A96" s="66" t="s">
        <v>65</v>
      </c>
      <c r="B96" s="300"/>
      <c r="C96" s="105" t="s">
        <v>221</v>
      </c>
      <c r="D96" s="50">
        <f>+D97+D99+D101</f>
        <v>819520</v>
      </c>
      <c r="E96" s="50">
        <f>+E97+E99+E101</f>
        <v>1043991</v>
      </c>
      <c r="F96" s="50">
        <f t="shared" ref="F96:H96" si="14">+F97+F99+F101</f>
        <v>135770</v>
      </c>
      <c r="G96" s="50">
        <f t="shared" si="14"/>
        <v>1179761</v>
      </c>
      <c r="H96" s="50" t="e">
        <f t="shared" si="14"/>
        <v>#REF!</v>
      </c>
    </row>
    <row r="97" spans="1:8" ht="12" customHeight="1">
      <c r="A97" s="69" t="s">
        <v>67</v>
      </c>
      <c r="B97" s="301" t="s">
        <v>461</v>
      </c>
      <c r="C97" s="16" t="s">
        <v>222</v>
      </c>
      <c r="D97" s="71">
        <f>'1.2.sz.mell.'!D97+'1.3.sz.mell.'!D97+'1.4.sz.mell.'!D97</f>
        <v>638404</v>
      </c>
      <c r="E97" s="71">
        <f>'1.2.sz.mell.'!E97+'1.3.sz.mell.'!E97+'1.4.sz.mell.'!E97</f>
        <v>678582</v>
      </c>
      <c r="F97" s="71">
        <f>'1.2.sz.mell.'!F97+'1.3.sz.mell.'!F97+'1.4.sz.mell.'!F97</f>
        <v>14639</v>
      </c>
      <c r="G97" s="71">
        <f>'1.2.sz.mell.'!G97+'1.3.sz.mell.'!G97+'1.4.sz.mell.'!G97</f>
        <v>693221</v>
      </c>
      <c r="H97" s="71" t="e">
        <f>'1.2.sz.mell.'!H97+'1.3.sz.mell.'!H97+'1.4.sz.mell.'!#REF!</f>
        <v>#REF!</v>
      </c>
    </row>
    <row r="98" spans="1:8" ht="12" customHeight="1">
      <c r="A98" s="69" t="s">
        <v>69</v>
      </c>
      <c r="B98" s="310" t="s">
        <v>461</v>
      </c>
      <c r="C98" s="106" t="s">
        <v>223</v>
      </c>
      <c r="D98" s="71">
        <f>'1.2.sz.mell.'!D98+'1.3.sz.mell.'!D98+'1.4.sz.mell.'!D98</f>
        <v>0</v>
      </c>
      <c r="E98" s="71">
        <f>'1.2.sz.mell.'!E98+'1.3.sz.mell.'!E98+'1.4.sz.mell.'!E98</f>
        <v>131009</v>
      </c>
      <c r="F98" s="71">
        <f>'1.2.sz.mell.'!F98+'1.3.sz.mell.'!F98+'1.4.sz.mell.'!F98</f>
        <v>20273</v>
      </c>
      <c r="G98" s="71">
        <f>'1.2.sz.mell.'!G98+'1.3.sz.mell.'!G98+'1.4.sz.mell.'!G98</f>
        <v>151282</v>
      </c>
      <c r="H98" s="71" t="e">
        <f>'1.2.sz.mell.'!H98+'1.3.sz.mell.'!H98+'1.4.sz.mell.'!#REF!</f>
        <v>#REF!</v>
      </c>
    </row>
    <row r="99" spans="1:8" ht="12" customHeight="1">
      <c r="A99" s="69" t="s">
        <v>71</v>
      </c>
      <c r="B99" s="310" t="s">
        <v>462</v>
      </c>
      <c r="C99" s="106" t="s">
        <v>224</v>
      </c>
      <c r="D99" s="74">
        <f>'1.2.sz.mell.'!D99+'1.3.sz.mell.'!D99+'1.4.sz.mell.'!D99</f>
        <v>178268</v>
      </c>
      <c r="E99" s="74">
        <f>'1.2.sz.mell.'!E99+'1.3.sz.mell.'!E99+'1.4.sz.mell.'!E99</f>
        <v>335879</v>
      </c>
      <c r="F99" s="74">
        <f>'1.2.sz.mell.'!F99+'1.3.sz.mell.'!F99+'1.4.sz.mell.'!F99</f>
        <v>121131</v>
      </c>
      <c r="G99" s="74">
        <f>'1.2.sz.mell.'!G99+'1.3.sz.mell.'!G99+'1.4.sz.mell.'!G99</f>
        <v>457010</v>
      </c>
      <c r="H99" s="74" t="e">
        <f>'1.2.sz.mell.'!H99+'1.3.sz.mell.'!H99+'1.4.sz.mell.'!#REF!</f>
        <v>#REF!</v>
      </c>
    </row>
    <row r="100" spans="1:8" ht="12" customHeight="1">
      <c r="A100" s="69" t="s">
        <v>73</v>
      </c>
      <c r="B100" s="310" t="s">
        <v>462</v>
      </c>
      <c r="C100" s="106" t="s">
        <v>225</v>
      </c>
      <c r="D100" s="53">
        <f>'1.2.sz.mell.'!D100+'1.3.sz.mell.'!D100+'1.4.sz.mell.'!D100</f>
        <v>0</v>
      </c>
      <c r="E100" s="53">
        <f>'1.2.sz.mell.'!E100+'1.3.sz.mell.'!E100+'1.4.sz.mell.'!E100</f>
        <v>138085</v>
      </c>
      <c r="F100" s="53">
        <f>'1.2.sz.mell.'!F100+'1.3.sz.mell.'!F100+'1.4.sz.mell.'!F100</f>
        <v>121131</v>
      </c>
      <c r="G100" s="53">
        <f>'1.2.sz.mell.'!G100+'1.3.sz.mell.'!G100+'1.4.sz.mell.'!G100</f>
        <v>259216</v>
      </c>
      <c r="H100" s="53" t="e">
        <f>'1.2.sz.mell.'!H100+'1.3.sz.mell.'!H100+'1.4.sz.mell.'!#REF!</f>
        <v>#REF!</v>
      </c>
    </row>
    <row r="101" spans="1:8" ht="12" customHeight="1" thickBot="1">
      <c r="A101" s="69" t="s">
        <v>75</v>
      </c>
      <c r="B101" s="307" t="s">
        <v>463</v>
      </c>
      <c r="C101" s="107" t="s">
        <v>226</v>
      </c>
      <c r="D101" s="53">
        <f>'1.2.sz.mell.'!D101+'1.3.sz.mell.'!D101+'1.4.sz.mell.'!D101</f>
        <v>2848</v>
      </c>
      <c r="E101" s="53">
        <f>'1.2.sz.mell.'!E101+'1.3.sz.mell.'!E101+'1.4.sz.mell.'!E101</f>
        <v>29530</v>
      </c>
      <c r="F101" s="53">
        <f>'1.2.sz.mell.'!F101+'1.3.sz.mell.'!F101+'1.4.sz.mell.'!F101</f>
        <v>0</v>
      </c>
      <c r="G101" s="53">
        <f>'1.2.sz.mell.'!G101+'1.3.sz.mell.'!G101+'1.4.sz.mell.'!G101</f>
        <v>29530</v>
      </c>
      <c r="H101" s="53" t="e">
        <f>'1.2.sz.mell.'!H101+'1.3.sz.mell.'!H101+'1.4.sz.mell.'!#REF!</f>
        <v>#REF!</v>
      </c>
    </row>
    <row r="102" spans="1:8" ht="12" customHeight="1" thickBot="1">
      <c r="A102" s="66" t="s">
        <v>79</v>
      </c>
      <c r="B102" s="300" t="s">
        <v>464</v>
      </c>
      <c r="C102" s="21" t="s">
        <v>227</v>
      </c>
      <c r="D102" s="50">
        <f>+D103+D105+D104</f>
        <v>35000</v>
      </c>
      <c r="E102" s="50">
        <f>+E103+E105+E104</f>
        <v>9232</v>
      </c>
      <c r="F102" s="50">
        <f t="shared" ref="F102:H102" si="15">+F103+F105+F104</f>
        <v>37657</v>
      </c>
      <c r="G102" s="50">
        <f t="shared" si="15"/>
        <v>46889</v>
      </c>
      <c r="H102" s="50" t="e">
        <f t="shared" si="15"/>
        <v>#REF!</v>
      </c>
    </row>
    <row r="103" spans="1:8" ht="12" customHeight="1">
      <c r="A103" s="69" t="s">
        <v>81</v>
      </c>
      <c r="B103" s="301" t="s">
        <v>464</v>
      </c>
      <c r="C103" s="19" t="s">
        <v>228</v>
      </c>
      <c r="D103" s="71">
        <f>'1.2.sz.mell.'!D103+'1.3.sz.mell.'!D103+'1.4.sz.mell.'!D103</f>
        <v>5000</v>
      </c>
      <c r="E103" s="71">
        <f>'1.2.sz.mell.'!E103+'1.3.sz.mell.'!E103+'1.4.sz.mell.'!E103</f>
        <v>8337</v>
      </c>
      <c r="F103" s="71">
        <f>'1.2.sz.mell.'!F103+'1.3.sz.mell.'!F103+'1.4.sz.mell.'!F103</f>
        <v>37657</v>
      </c>
      <c r="G103" s="71">
        <f>'1.2.sz.mell.'!G103+'1.3.sz.mell.'!G103+'1.4.sz.mell.'!G103</f>
        <v>45994</v>
      </c>
      <c r="H103" s="71" t="e">
        <f>'1.2.sz.mell.'!H103+'1.3.sz.mell.'!H103+'1.4.sz.mell.'!#REF!</f>
        <v>#REF!</v>
      </c>
    </row>
    <row r="104" spans="1:8" ht="12" customHeight="1">
      <c r="A104" s="104"/>
      <c r="B104" s="307" t="s">
        <v>464</v>
      </c>
      <c r="C104" s="56" t="s">
        <v>391</v>
      </c>
      <c r="D104" s="78">
        <f>'1.2.sz.mell.'!D104+'1.3.sz.mell.'!D104+'1.4.sz.mell.'!D104</f>
        <v>0</v>
      </c>
      <c r="E104" s="78">
        <f>'1.2.sz.mell.'!E104+'1.3.sz.mell.'!E104+'1.4.sz.mell.'!E104</f>
        <v>0</v>
      </c>
      <c r="F104" s="78">
        <f>'1.2.sz.mell.'!F104+'1.3.sz.mell.'!F104+'1.4.sz.mell.'!F104</f>
        <v>0</v>
      </c>
      <c r="G104" s="78">
        <f>'1.2.sz.mell.'!G104+'1.3.sz.mell.'!G104+'1.4.sz.mell.'!G104</f>
        <v>0</v>
      </c>
      <c r="H104" s="78" t="e">
        <f>'1.2.sz.mell.'!H104+'1.3.sz.mell.'!H104+'1.4.sz.mell.'!#REF!</f>
        <v>#REF!</v>
      </c>
    </row>
    <row r="105" spans="1:8" ht="12" customHeight="1" thickBot="1">
      <c r="A105" s="75" t="s">
        <v>83</v>
      </c>
      <c r="B105" s="303" t="s">
        <v>464</v>
      </c>
      <c r="C105" s="106" t="s">
        <v>229</v>
      </c>
      <c r="D105" s="78">
        <f>'1.2.sz.mell.'!D105+'1.3.sz.mell.'!D105+'1.4.sz.mell.'!D105</f>
        <v>30000</v>
      </c>
      <c r="E105" s="78">
        <f>'1.2.sz.mell.'!E105+'1.3.sz.mell.'!E105+'1.4.sz.mell.'!E105</f>
        <v>895</v>
      </c>
      <c r="F105" s="78">
        <f>'1.2.sz.mell.'!F105+'1.3.sz.mell.'!F105+'1.4.sz.mell.'!F105</f>
        <v>0</v>
      </c>
      <c r="G105" s="78">
        <f>'1.2.sz.mell.'!G105+'1.3.sz.mell.'!G105+'1.4.sz.mell.'!G105</f>
        <v>895</v>
      </c>
      <c r="H105" s="78" t="e">
        <f>'1.2.sz.mell.'!H105+'1.3.sz.mell.'!H105+'1.4.sz.mell.'!#REF!</f>
        <v>#REF!</v>
      </c>
    </row>
    <row r="106" spans="1:8" ht="12" customHeight="1" thickBot="1">
      <c r="A106" s="66" t="s">
        <v>230</v>
      </c>
      <c r="B106" s="300"/>
      <c r="C106" s="21" t="s">
        <v>231</v>
      </c>
      <c r="D106" s="50">
        <f>+D90+D96+D102</f>
        <v>2477285.997523</v>
      </c>
      <c r="E106" s="50">
        <f>+E90+E96+E102</f>
        <v>2905486</v>
      </c>
      <c r="F106" s="50">
        <f t="shared" ref="F106:H106" si="16">+F90+F96+F102</f>
        <v>214167</v>
      </c>
      <c r="G106" s="50">
        <f t="shared" si="16"/>
        <v>3119653</v>
      </c>
      <c r="H106" s="50" t="e">
        <f t="shared" si="16"/>
        <v>#REF!</v>
      </c>
    </row>
    <row r="107" spans="1:8" ht="12" customHeight="1" thickBot="1">
      <c r="A107" s="66" t="s">
        <v>107</v>
      </c>
      <c r="B107" s="300"/>
      <c r="C107" s="21" t="s">
        <v>232</v>
      </c>
      <c r="D107" s="50">
        <f>+D108+D109+D110</f>
        <v>9199</v>
      </c>
      <c r="E107" s="50">
        <f>+E108+E109+E110</f>
        <v>9199</v>
      </c>
      <c r="F107" s="50">
        <f t="shared" ref="F107:H107" si="17">+F108+F109+F110</f>
        <v>0</v>
      </c>
      <c r="G107" s="50">
        <f t="shared" si="17"/>
        <v>9199</v>
      </c>
      <c r="H107" s="50" t="e">
        <f t="shared" si="17"/>
        <v>#REF!</v>
      </c>
    </row>
    <row r="108" spans="1:8" ht="12" customHeight="1">
      <c r="A108" s="69" t="s">
        <v>109</v>
      </c>
      <c r="B108" s="301" t="s">
        <v>465</v>
      </c>
      <c r="C108" s="19" t="s">
        <v>233</v>
      </c>
      <c r="D108" s="53">
        <f>'1.2.sz.mell.'!D108+'1.3.sz.mell.'!D108+'1.4.sz.mell.'!D108</f>
        <v>9199</v>
      </c>
      <c r="E108" s="53">
        <f>'1.2.sz.mell.'!E108+'1.3.sz.mell.'!E108+'1.4.sz.mell.'!E108</f>
        <v>9199</v>
      </c>
      <c r="F108" s="53">
        <f>'1.2.sz.mell.'!F108+'1.3.sz.mell.'!F108+'1.4.sz.mell.'!F108</f>
        <v>0</v>
      </c>
      <c r="G108" s="53">
        <f>'1.2.sz.mell.'!G108+'1.3.sz.mell.'!G108+'1.4.sz.mell.'!G108</f>
        <v>9199</v>
      </c>
      <c r="H108" s="53" t="e">
        <f>'1.2.sz.mell.'!H108+'1.3.sz.mell.'!H108+'1.4.sz.mell.'!#REF!</f>
        <v>#REF!</v>
      </c>
    </row>
    <row r="109" spans="1:8" ht="12" customHeight="1">
      <c r="A109" s="69" t="s">
        <v>111</v>
      </c>
      <c r="B109" s="301" t="s">
        <v>466</v>
      </c>
      <c r="C109" s="19" t="s">
        <v>234</v>
      </c>
      <c r="D109" s="53">
        <f>'1.2.sz.mell.'!D109+'1.3.sz.mell.'!D109+'1.4.sz.mell.'!D109</f>
        <v>0</v>
      </c>
      <c r="E109" s="53">
        <f>'1.2.sz.mell.'!E109+'1.3.sz.mell.'!E109+'1.4.sz.mell.'!E109</f>
        <v>0</v>
      </c>
      <c r="F109" s="53">
        <f>'1.2.sz.mell.'!F109+'1.3.sz.mell.'!F109+'1.4.sz.mell.'!F109</f>
        <v>0</v>
      </c>
      <c r="G109" s="53">
        <f>'1.2.sz.mell.'!G109+'1.3.sz.mell.'!G109+'1.4.sz.mell.'!G109</f>
        <v>0</v>
      </c>
      <c r="H109" s="53" t="e">
        <f>'1.2.sz.mell.'!H109+'1.3.sz.mell.'!H109+'1.4.sz.mell.'!#REF!</f>
        <v>#REF!</v>
      </c>
    </row>
    <row r="110" spans="1:8" ht="12" customHeight="1" thickBot="1">
      <c r="A110" s="104" t="s">
        <v>113</v>
      </c>
      <c r="B110" s="307" t="s">
        <v>467</v>
      </c>
      <c r="C110" s="56" t="s">
        <v>235</v>
      </c>
      <c r="D110" s="53">
        <f>'1.2.sz.mell.'!D110+'1.3.sz.mell.'!D110+'1.4.sz.mell.'!D110</f>
        <v>0</v>
      </c>
      <c r="E110" s="53">
        <f>'1.2.sz.mell.'!E110+'1.3.sz.mell.'!E110+'1.4.sz.mell.'!E110</f>
        <v>0</v>
      </c>
      <c r="F110" s="53">
        <f>'1.2.sz.mell.'!F110+'1.3.sz.mell.'!F110+'1.4.sz.mell.'!F110</f>
        <v>0</v>
      </c>
      <c r="G110" s="53">
        <f>'1.2.sz.mell.'!G110+'1.3.sz.mell.'!G110+'1.4.sz.mell.'!G110</f>
        <v>0</v>
      </c>
      <c r="H110" s="53" t="e">
        <f>'1.2.sz.mell.'!H110+'1.3.sz.mell.'!H110+'1.4.sz.mell.'!#REF!</f>
        <v>#REF!</v>
      </c>
    </row>
    <row r="111" spans="1:8" ht="12" customHeight="1" thickBot="1">
      <c r="A111" s="66" t="s">
        <v>129</v>
      </c>
      <c r="B111" s="300" t="s">
        <v>468</v>
      </c>
      <c r="C111" s="21" t="s">
        <v>236</v>
      </c>
      <c r="D111" s="50">
        <f>+D112+D113+D114+D115</f>
        <v>0</v>
      </c>
      <c r="E111" s="50">
        <f>+E112+E113+E114+E115</f>
        <v>0</v>
      </c>
      <c r="F111" s="50"/>
      <c r="G111" s="50">
        <f>+G112+G113+G114+G115</f>
        <v>0</v>
      </c>
      <c r="H111" s="50"/>
    </row>
    <row r="112" spans="1:8" ht="12" customHeight="1">
      <c r="A112" s="69" t="s">
        <v>131</v>
      </c>
      <c r="B112" s="301" t="s">
        <v>469</v>
      </c>
      <c r="C112" s="19" t="s">
        <v>237</v>
      </c>
      <c r="D112" s="53">
        <f>'1.2.sz.mell.'!D112+'1.3.sz.mell.'!D112+'1.4.sz.mell.'!D112</f>
        <v>0</v>
      </c>
      <c r="E112" s="53">
        <f>'1.2.sz.mell.'!E112+'1.3.sz.mell.'!E112+'1.4.sz.mell.'!E112</f>
        <v>0</v>
      </c>
      <c r="F112" s="53">
        <f>'1.2.sz.mell.'!F112+'1.3.sz.mell.'!F112+'1.4.sz.mell.'!F112</f>
        <v>0</v>
      </c>
      <c r="G112" s="53">
        <f>'1.2.sz.mell.'!G112+'1.3.sz.mell.'!G112+'1.4.sz.mell.'!G112</f>
        <v>0</v>
      </c>
      <c r="H112" s="53" t="e">
        <f>'1.2.sz.mell.'!H112+'1.3.sz.mell.'!H112+'1.4.sz.mell.'!#REF!</f>
        <v>#REF!</v>
      </c>
    </row>
    <row r="113" spans="1:12" ht="12" customHeight="1">
      <c r="A113" s="69" t="s">
        <v>133</v>
      </c>
      <c r="B113" s="301" t="s">
        <v>470</v>
      </c>
      <c r="C113" s="19" t="s">
        <v>238</v>
      </c>
      <c r="D113" s="53">
        <f>'1.2.sz.mell.'!D113+'1.3.sz.mell.'!D113+'1.4.sz.mell.'!D113</f>
        <v>0</v>
      </c>
      <c r="E113" s="53">
        <f>'1.2.sz.mell.'!E113+'1.3.sz.mell.'!E113+'1.4.sz.mell.'!E113</f>
        <v>0</v>
      </c>
      <c r="F113" s="53">
        <f>'1.2.sz.mell.'!F113+'1.3.sz.mell.'!F113+'1.4.sz.mell.'!F113</f>
        <v>0</v>
      </c>
      <c r="G113" s="53">
        <f>'1.2.sz.mell.'!G113+'1.3.sz.mell.'!G113+'1.4.sz.mell.'!G113</f>
        <v>0</v>
      </c>
      <c r="H113" s="53" t="e">
        <f>'1.2.sz.mell.'!H113+'1.3.sz.mell.'!H113+'1.4.sz.mell.'!#REF!</f>
        <v>#REF!</v>
      </c>
    </row>
    <row r="114" spans="1:12" ht="12" customHeight="1">
      <c r="A114" s="69" t="s">
        <v>135</v>
      </c>
      <c r="B114" s="301" t="s">
        <v>471</v>
      </c>
      <c r="C114" s="19" t="s">
        <v>239</v>
      </c>
      <c r="D114" s="53">
        <f>'1.2.sz.mell.'!D114+'1.3.sz.mell.'!D114+'1.4.sz.mell.'!D114</f>
        <v>0</v>
      </c>
      <c r="E114" s="53">
        <f>'1.2.sz.mell.'!E114+'1.3.sz.mell.'!E114+'1.4.sz.mell.'!E114</f>
        <v>0</v>
      </c>
      <c r="F114" s="53">
        <f>'1.2.sz.mell.'!F114+'1.3.sz.mell.'!F114+'1.4.sz.mell.'!F114</f>
        <v>0</v>
      </c>
      <c r="G114" s="53">
        <f>'1.2.sz.mell.'!G114+'1.3.sz.mell.'!G114+'1.4.sz.mell.'!G114</f>
        <v>0</v>
      </c>
      <c r="H114" s="53" t="e">
        <f>'1.2.sz.mell.'!H114+'1.3.sz.mell.'!H114+'1.4.sz.mell.'!#REF!</f>
        <v>#REF!</v>
      </c>
    </row>
    <row r="115" spans="1:12" ht="12" customHeight="1" thickBot="1">
      <c r="A115" s="104" t="s">
        <v>137</v>
      </c>
      <c r="B115" s="307" t="s">
        <v>472</v>
      </c>
      <c r="C115" s="56" t="s">
        <v>240</v>
      </c>
      <c r="D115" s="53">
        <f>'1.2.sz.mell.'!D115+'1.3.sz.mell.'!D115+'1.4.sz.mell.'!D115</f>
        <v>0</v>
      </c>
      <c r="E115" s="53">
        <f>'1.2.sz.mell.'!E115+'1.3.sz.mell.'!E115+'1.4.sz.mell.'!E115</f>
        <v>0</v>
      </c>
      <c r="F115" s="53">
        <f>'1.2.sz.mell.'!F115+'1.3.sz.mell.'!F115+'1.4.sz.mell.'!F115</f>
        <v>0</v>
      </c>
      <c r="G115" s="53">
        <f>'1.2.sz.mell.'!G115+'1.3.sz.mell.'!G115+'1.4.sz.mell.'!G115</f>
        <v>0</v>
      </c>
      <c r="H115" s="53" t="e">
        <f>'1.2.sz.mell.'!H115+'1.3.sz.mell.'!H115+'1.4.sz.mell.'!#REF!</f>
        <v>#REF!</v>
      </c>
    </row>
    <row r="116" spans="1:12" ht="12" customHeight="1" thickBot="1">
      <c r="A116" s="66" t="s">
        <v>241</v>
      </c>
      <c r="B116" s="300"/>
      <c r="C116" s="21" t="s">
        <v>242</v>
      </c>
      <c r="D116" s="57">
        <f>+D117+D118+D120+D121</f>
        <v>24352</v>
      </c>
      <c r="E116" s="57">
        <f>+E117+E118+E120+E121</f>
        <v>1204352</v>
      </c>
      <c r="F116" s="57"/>
      <c r="G116" s="57">
        <f>+G117+G118+G120+G121</f>
        <v>1204352</v>
      </c>
      <c r="H116" s="57" t="e">
        <f>+H117+H118+H120+H121</f>
        <v>#REF!</v>
      </c>
    </row>
    <row r="117" spans="1:12" ht="12" customHeight="1">
      <c r="A117" s="69" t="s">
        <v>143</v>
      </c>
      <c r="B117" s="301" t="s">
        <v>473</v>
      </c>
      <c r="C117" s="19" t="s">
        <v>243</v>
      </c>
      <c r="D117" s="53">
        <f>'1.2.sz.mell.'!D117+'1.3.sz.mell.'!D117+'1.4.sz.mell.'!D117</f>
        <v>0</v>
      </c>
      <c r="E117" s="53">
        <f>'1.2.sz.mell.'!E117+'1.3.sz.mell.'!E117+'1.4.sz.mell.'!E117</f>
        <v>0</v>
      </c>
      <c r="F117" s="53">
        <f>'1.2.sz.mell.'!F117+'1.3.sz.mell.'!F117+'1.4.sz.mell.'!F117</f>
        <v>0</v>
      </c>
      <c r="G117" s="53">
        <f>'1.2.sz.mell.'!G117+'1.3.sz.mell.'!G117+'1.4.sz.mell.'!G117</f>
        <v>0</v>
      </c>
      <c r="H117" s="53" t="e">
        <f>'1.2.sz.mell.'!H117+'1.3.sz.mell.'!H117+'1.4.sz.mell.'!#REF!</f>
        <v>#REF!</v>
      </c>
    </row>
    <row r="118" spans="1:12" ht="12" customHeight="1">
      <c r="A118" s="69" t="s">
        <v>145</v>
      </c>
      <c r="B118" s="301" t="s">
        <v>474</v>
      </c>
      <c r="C118" s="19" t="s">
        <v>244</v>
      </c>
      <c r="D118" s="53">
        <f>'1.2.sz.mell.'!D118+'1.3.sz.mell.'!D118+'1.4.sz.mell.'!D118</f>
        <v>24352</v>
      </c>
      <c r="E118" s="53">
        <f>'1.2.sz.mell.'!E118+'1.3.sz.mell.'!E118+'1.4.sz.mell.'!E118</f>
        <v>24352</v>
      </c>
      <c r="F118" s="53">
        <f>'1.2.sz.mell.'!F118+'1.3.sz.mell.'!F118+'1.4.sz.mell.'!F118</f>
        <v>0</v>
      </c>
      <c r="G118" s="53">
        <f>'1.2.sz.mell.'!G118+'1.3.sz.mell.'!G118+'1.4.sz.mell.'!G118</f>
        <v>24352</v>
      </c>
      <c r="H118" s="53" t="e">
        <f>'1.2.sz.mell.'!H118+'1.3.sz.mell.'!H118+'1.4.sz.mell.'!#REF!</f>
        <v>#REF!</v>
      </c>
    </row>
    <row r="119" spans="1:12" ht="12" customHeight="1">
      <c r="A119" s="69" t="s">
        <v>147</v>
      </c>
      <c r="B119" s="301" t="s">
        <v>475</v>
      </c>
      <c r="C119" s="19" t="s">
        <v>259</v>
      </c>
      <c r="D119" s="53"/>
      <c r="E119" s="53"/>
      <c r="F119" s="53"/>
      <c r="G119" s="53"/>
      <c r="H119" s="53"/>
    </row>
    <row r="120" spans="1:12" ht="12" customHeight="1">
      <c r="A120" s="69" t="s">
        <v>149</v>
      </c>
      <c r="B120" s="301" t="s">
        <v>476</v>
      </c>
      <c r="C120" s="19" t="s">
        <v>245</v>
      </c>
      <c r="D120" s="53">
        <f>'1.2.sz.mell.'!D120+'1.3.sz.mell.'!D120+'1.4.sz.mell.'!D120</f>
        <v>0</v>
      </c>
      <c r="E120" s="53">
        <f>'1.2.sz.mell.'!E120+'1.3.sz.mell.'!E120+'1.4.sz.mell.'!E120</f>
        <v>1180000</v>
      </c>
      <c r="F120" s="53">
        <f>'1.2.sz.mell.'!F120+'1.3.sz.mell.'!F120+'1.4.sz.mell.'!F120</f>
        <v>0</v>
      </c>
      <c r="G120" s="53">
        <f>'1.2.sz.mell.'!G120+'1.3.sz.mell.'!G120+'1.4.sz.mell.'!G120</f>
        <v>1180000</v>
      </c>
      <c r="H120" s="53" t="e">
        <f>'1.2.sz.mell.'!H120+'1.3.sz.mell.'!H120+'1.4.sz.mell.'!#REF!</f>
        <v>#REF!</v>
      </c>
    </row>
    <row r="121" spans="1:12" ht="12" customHeight="1" thickBot="1">
      <c r="A121" s="104" t="s">
        <v>260</v>
      </c>
      <c r="B121" s="307" t="s">
        <v>477</v>
      </c>
      <c r="C121" s="56" t="s">
        <v>246</v>
      </c>
      <c r="D121" s="53">
        <f>'1.2.sz.mell.'!D121+'1.3.sz.mell.'!D121+'1.4.sz.mell.'!D121</f>
        <v>0</v>
      </c>
      <c r="E121" s="53">
        <f>'1.2.sz.mell.'!E121+'1.3.sz.mell.'!E121+'1.4.sz.mell.'!E121</f>
        <v>0</v>
      </c>
      <c r="F121" s="53">
        <f>'1.2.sz.mell.'!F121+'1.3.sz.mell.'!F121+'1.4.sz.mell.'!F121</f>
        <v>0</v>
      </c>
      <c r="G121" s="53">
        <f>'1.2.sz.mell.'!G121+'1.3.sz.mell.'!G121+'1.4.sz.mell.'!G121</f>
        <v>0</v>
      </c>
      <c r="H121" s="53" t="e">
        <f>'1.2.sz.mell.'!H121+'1.3.sz.mell.'!H121+'1.4.sz.mell.'!#REF!</f>
        <v>#REF!</v>
      </c>
    </row>
    <row r="122" spans="1:12" ht="12" customHeight="1" thickBot="1">
      <c r="A122" s="66" t="s">
        <v>151</v>
      </c>
      <c r="B122" s="300" t="s">
        <v>478</v>
      </c>
      <c r="C122" s="21" t="s">
        <v>247</v>
      </c>
      <c r="D122" s="109">
        <f>+D123+D124+D125+D126</f>
        <v>0</v>
      </c>
      <c r="E122" s="109">
        <f>+E123+E124+E125+E126</f>
        <v>0</v>
      </c>
      <c r="F122" s="109"/>
      <c r="G122" s="109">
        <f>+G123+G124+G125+G126</f>
        <v>0</v>
      </c>
      <c r="H122" s="109"/>
    </row>
    <row r="123" spans="1:12" ht="12" customHeight="1">
      <c r="A123" s="69" t="s">
        <v>153</v>
      </c>
      <c r="B123" s="301" t="s">
        <v>479</v>
      </c>
      <c r="C123" s="19" t="s">
        <v>248</v>
      </c>
      <c r="D123" s="53">
        <f>'1.2.sz.mell.'!D123+'1.3.sz.mell.'!D123+'1.4.sz.mell.'!D123</f>
        <v>0</v>
      </c>
      <c r="E123" s="53">
        <f>'1.2.sz.mell.'!E123+'1.3.sz.mell.'!E123+'1.4.sz.mell.'!E123</f>
        <v>0</v>
      </c>
      <c r="F123" s="53">
        <f>'1.2.sz.mell.'!F123+'1.3.sz.mell.'!F123+'1.4.sz.mell.'!F123</f>
        <v>0</v>
      </c>
      <c r="G123" s="53">
        <f>'1.2.sz.mell.'!G123+'1.3.sz.mell.'!G123+'1.4.sz.mell.'!G123</f>
        <v>0</v>
      </c>
      <c r="H123" s="53" t="e">
        <f>'1.2.sz.mell.'!H123+'1.3.sz.mell.'!H123+'1.4.sz.mell.'!#REF!</f>
        <v>#REF!</v>
      </c>
    </row>
    <row r="124" spans="1:12" ht="12" customHeight="1">
      <c r="A124" s="69" t="s">
        <v>155</v>
      </c>
      <c r="B124" s="301" t="s">
        <v>480</v>
      </c>
      <c r="C124" s="19" t="s">
        <v>249</v>
      </c>
      <c r="D124" s="53">
        <f>'1.2.sz.mell.'!D124+'1.3.sz.mell.'!D124+'1.4.sz.mell.'!D124</f>
        <v>0</v>
      </c>
      <c r="E124" s="53">
        <f>'1.2.sz.mell.'!E124+'1.3.sz.mell.'!E124+'1.4.sz.mell.'!E124</f>
        <v>0</v>
      </c>
      <c r="F124" s="53">
        <f>'1.2.sz.mell.'!F124+'1.3.sz.mell.'!F124+'1.4.sz.mell.'!F124</f>
        <v>0</v>
      </c>
      <c r="G124" s="53">
        <f>'1.2.sz.mell.'!G124+'1.3.sz.mell.'!G124+'1.4.sz.mell.'!G124</f>
        <v>0</v>
      </c>
      <c r="H124" s="53" t="e">
        <f>'1.2.sz.mell.'!H124+'1.3.sz.mell.'!H124+'1.4.sz.mell.'!#REF!</f>
        <v>#REF!</v>
      </c>
    </row>
    <row r="125" spans="1:12" ht="12" customHeight="1">
      <c r="A125" s="69" t="s">
        <v>157</v>
      </c>
      <c r="B125" s="301" t="s">
        <v>481</v>
      </c>
      <c r="C125" s="19" t="s">
        <v>250</v>
      </c>
      <c r="D125" s="53">
        <f>'1.2.sz.mell.'!D125+'1.3.sz.mell.'!D125+'1.4.sz.mell.'!D125</f>
        <v>0</v>
      </c>
      <c r="E125" s="53">
        <f>'1.2.sz.mell.'!E125+'1.3.sz.mell.'!E125+'1.4.sz.mell.'!E125</f>
        <v>0</v>
      </c>
      <c r="F125" s="53">
        <f>'1.2.sz.mell.'!F125+'1.3.sz.mell.'!F125+'1.4.sz.mell.'!F125</f>
        <v>0</v>
      </c>
      <c r="G125" s="53">
        <f>'1.2.sz.mell.'!G125+'1.3.sz.mell.'!G125+'1.4.sz.mell.'!G125</f>
        <v>0</v>
      </c>
      <c r="H125" s="53" t="e">
        <f>'1.2.sz.mell.'!H125+'1.3.sz.mell.'!H125+'1.4.sz.mell.'!#REF!</f>
        <v>#REF!</v>
      </c>
    </row>
    <row r="126" spans="1:12" ht="12" customHeight="1" thickBot="1">
      <c r="A126" s="69" t="s">
        <v>159</v>
      </c>
      <c r="B126" s="301" t="s">
        <v>482</v>
      </c>
      <c r="C126" s="19" t="s">
        <v>251</v>
      </c>
      <c r="D126" s="53">
        <f>'1.2.sz.mell.'!D126+'1.3.sz.mell.'!D126+'1.4.sz.mell.'!D126</f>
        <v>0</v>
      </c>
      <c r="E126" s="53">
        <f>'1.2.sz.mell.'!E126+'1.3.sz.mell.'!E126+'1.4.sz.mell.'!E126</f>
        <v>0</v>
      </c>
      <c r="F126" s="53">
        <f>'1.2.sz.mell.'!F126+'1.3.sz.mell.'!F126+'1.4.sz.mell.'!F126</f>
        <v>0</v>
      </c>
      <c r="G126" s="53">
        <f>'1.2.sz.mell.'!G126+'1.3.sz.mell.'!G126+'1.4.sz.mell.'!G126</f>
        <v>0</v>
      </c>
      <c r="H126" s="53" t="e">
        <f>'1.2.sz.mell.'!H126+'1.3.sz.mell.'!H126+'1.4.sz.mell.'!#REF!</f>
        <v>#REF!</v>
      </c>
    </row>
    <row r="127" spans="1:12" ht="15" customHeight="1" thickBot="1">
      <c r="A127" s="66" t="s">
        <v>161</v>
      </c>
      <c r="B127" s="300"/>
      <c r="C127" s="21" t="s">
        <v>252</v>
      </c>
      <c r="D127" s="110">
        <f>+D107+D111+D116+D122</f>
        <v>33551</v>
      </c>
      <c r="E127" s="110">
        <f>+E107+E111+E116+E122</f>
        <v>1213551</v>
      </c>
      <c r="F127" s="110">
        <f t="shared" ref="F127:H127" si="18">+F107+F111+F116+F122</f>
        <v>0</v>
      </c>
      <c r="G127" s="110">
        <f t="shared" si="18"/>
        <v>1213551</v>
      </c>
      <c r="H127" s="110" t="e">
        <f t="shared" si="18"/>
        <v>#REF!</v>
      </c>
      <c r="I127" s="111"/>
      <c r="J127" s="112"/>
      <c r="K127" s="112"/>
      <c r="L127" s="112"/>
    </row>
    <row r="128" spans="1:12" s="68" customFormat="1" ht="12.95" customHeight="1" thickBot="1">
      <c r="A128" s="113" t="s">
        <v>253</v>
      </c>
      <c r="B128" s="308"/>
      <c r="C128" s="114" t="s">
        <v>254</v>
      </c>
      <c r="D128" s="110">
        <f>+D106+D127</f>
        <v>2510836.997523</v>
      </c>
      <c r="E128" s="110">
        <f>+E106+E127</f>
        <v>4119037</v>
      </c>
      <c r="F128" s="110">
        <f t="shared" ref="F128:H128" si="19">+F106+F127</f>
        <v>214167</v>
      </c>
      <c r="G128" s="110">
        <f t="shared" si="19"/>
        <v>4333204</v>
      </c>
      <c r="H128" s="110" t="e">
        <f t="shared" si="19"/>
        <v>#REF!</v>
      </c>
    </row>
    <row r="129" spans="1:8" ht="7.5" customHeight="1"/>
    <row r="130" spans="1:8">
      <c r="A130" s="679" t="s">
        <v>255</v>
      </c>
      <c r="B130" s="679"/>
      <c r="C130" s="679"/>
      <c r="D130" s="679"/>
      <c r="E130" s="583"/>
      <c r="F130" s="549"/>
      <c r="G130" s="495"/>
      <c r="H130" s="549"/>
    </row>
    <row r="131" spans="1:8" ht="15" customHeight="1" thickBot="1">
      <c r="A131" s="677" t="s">
        <v>256</v>
      </c>
      <c r="B131" s="677"/>
      <c r="C131" s="677"/>
      <c r="D131" s="60"/>
      <c r="E131" s="60"/>
      <c r="F131" s="60"/>
      <c r="G131" s="60"/>
      <c r="H131" s="60"/>
    </row>
    <row r="132" spans="1:8" ht="13.5" customHeight="1" thickBot="1">
      <c r="A132" s="66">
        <v>1</v>
      </c>
      <c r="B132" s="300"/>
      <c r="C132" s="105" t="s">
        <v>257</v>
      </c>
      <c r="D132" s="50">
        <f>+D60-D106</f>
        <v>-939652.997523</v>
      </c>
      <c r="E132" s="50"/>
      <c r="F132" s="50">
        <f t="shared" ref="F132:H132" si="20">+F60-F106</f>
        <v>0</v>
      </c>
      <c r="G132" s="50">
        <f t="shared" si="20"/>
        <v>-945002</v>
      </c>
      <c r="H132" s="50" t="e">
        <f t="shared" si="20"/>
        <v>#REF!</v>
      </c>
    </row>
    <row r="133" spans="1:8" ht="27.75" customHeight="1" thickBot="1">
      <c r="A133" s="66" t="s">
        <v>65</v>
      </c>
      <c r="B133" s="300"/>
      <c r="C133" s="105" t="s">
        <v>258</v>
      </c>
      <c r="D133" s="50">
        <f>+D83-D127</f>
        <v>939653</v>
      </c>
      <c r="E133" s="50"/>
      <c r="F133" s="50">
        <f t="shared" ref="F133:H133" si="21">+F83-F127</f>
        <v>0</v>
      </c>
      <c r="G133" s="50">
        <f t="shared" si="21"/>
        <v>945002</v>
      </c>
      <c r="H133" s="50" t="e">
        <f t="shared" si="21"/>
        <v>#REF!</v>
      </c>
    </row>
  </sheetData>
  <mergeCells count="6">
    <mergeCell ref="A1:H1"/>
    <mergeCell ref="A131:C131"/>
    <mergeCell ref="A2:C2"/>
    <mergeCell ref="A87:C87"/>
    <mergeCell ref="A130:D130"/>
    <mergeCell ref="A86:H86"/>
  </mergeCells>
  <phoneticPr fontId="35" type="noConversion"/>
  <printOptions horizontalCentered="1"/>
  <pageMargins left="0.19685039370078741" right="0.19685039370078741" top="0.59055118110236227" bottom="0.43307086614173229" header="0.15748031496062992" footer="0.23622047244094491"/>
  <pageSetup paperSize="9" scale="71" fitToHeight="2" orientation="portrait" r:id="rId1"/>
  <headerFooter alignWithMargins="0">
    <oddHeader xml:space="preserve">&amp;C&amp;"Times New Roman CE,Félkövér"&amp;12BONYHÁD VÁROS ÖNKORMÁNYZATA
 2015. ÉVI KÖLTSÉGVETÉSÉNEK ÖSSZEVONT MÉRLEGE&amp;R&amp;"Times New Roman CE,Félkövér dőlt" 1.1. melléklet
ezer Ft </oddHeader>
  </headerFooter>
  <rowBreaks count="1" manualBreakCount="1">
    <brk id="84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O98"/>
  <sheetViews>
    <sheetView view="pageBreakPreview" topLeftCell="A70" zoomScaleNormal="120" workbookViewId="0">
      <selection activeCell="F2" sqref="F1:J1048576"/>
    </sheetView>
  </sheetViews>
  <sheetFormatPr defaultRowHeight="18.75"/>
  <cols>
    <col min="1" max="1" width="4.85546875" style="594" customWidth="1"/>
    <col min="2" max="2" width="5" style="594" customWidth="1"/>
    <col min="3" max="3" width="61.28515625" style="594" bestFit="1" customWidth="1"/>
    <col min="4" max="5" width="16.140625" style="594" hidden="1" customWidth="1"/>
    <col min="6" max="10" width="13.140625" style="594" hidden="1" customWidth="1"/>
    <col min="11" max="11" width="13.140625" style="594" customWidth="1"/>
    <col min="12" max="12" width="9.140625" style="595"/>
    <col min="13" max="13" width="9.140625" style="594"/>
    <col min="14" max="14" width="13.28515625" style="594" bestFit="1" customWidth="1"/>
    <col min="15" max="16384" width="9.140625" style="594"/>
  </cols>
  <sheetData>
    <row r="1" spans="1:12" ht="18" customHeight="1">
      <c r="A1" s="708" t="s">
        <v>29</v>
      </c>
      <c r="B1" s="708"/>
      <c r="C1" s="708"/>
      <c r="D1" s="708"/>
      <c r="E1" s="708"/>
      <c r="F1" s="708"/>
      <c r="G1" s="674"/>
      <c r="H1" s="674"/>
      <c r="I1" s="674"/>
      <c r="J1" s="674"/>
      <c r="K1" s="674"/>
      <c r="L1" s="674"/>
    </row>
    <row r="2" spans="1:12">
      <c r="C2" s="674"/>
    </row>
    <row r="3" spans="1:12" s="597" customFormat="1" ht="78.75">
      <c r="A3" s="596" t="s">
        <v>394</v>
      </c>
      <c r="D3" s="598" t="s">
        <v>395</v>
      </c>
      <c r="E3" s="598" t="s">
        <v>396</v>
      </c>
      <c r="F3" s="599" t="s">
        <v>771</v>
      </c>
      <c r="G3" s="599" t="s">
        <v>817</v>
      </c>
      <c r="H3" s="599" t="s">
        <v>769</v>
      </c>
      <c r="I3" s="599" t="s">
        <v>748</v>
      </c>
      <c r="J3" s="599" t="s">
        <v>770</v>
      </c>
      <c r="K3" s="599" t="s">
        <v>748</v>
      </c>
      <c r="L3" s="600"/>
    </row>
    <row r="4" spans="1:12" s="597" customFormat="1" ht="15.75">
      <c r="D4" s="235"/>
      <c r="E4" s="235"/>
      <c r="F4" s="235"/>
      <c r="G4" s="235"/>
      <c r="H4" s="235"/>
      <c r="I4" s="235"/>
      <c r="J4" s="235"/>
      <c r="K4" s="235"/>
      <c r="L4" s="600"/>
    </row>
    <row r="5" spans="1:12" s="597" customFormat="1" ht="15.75">
      <c r="B5" s="601" t="s">
        <v>397</v>
      </c>
      <c r="C5" s="602"/>
      <c r="D5" s="235"/>
      <c r="E5" s="235"/>
      <c r="F5" s="235"/>
      <c r="G5" s="235"/>
      <c r="H5" s="235"/>
      <c r="I5" s="235"/>
      <c r="J5" s="235"/>
      <c r="K5" s="235"/>
      <c r="L5" s="600"/>
    </row>
    <row r="6" spans="1:12" s="597" customFormat="1" ht="15.75">
      <c r="B6" s="603"/>
      <c r="C6" s="604" t="s">
        <v>0</v>
      </c>
      <c r="D6" s="236">
        <v>472</v>
      </c>
      <c r="E6" s="236">
        <v>128</v>
      </c>
      <c r="F6" s="237">
        <v>600</v>
      </c>
      <c r="G6" s="237">
        <v>600</v>
      </c>
      <c r="H6" s="237">
        <f>I6-G6</f>
        <v>0</v>
      </c>
      <c r="I6" s="237">
        <v>600</v>
      </c>
      <c r="J6" s="237">
        <v>0</v>
      </c>
      <c r="K6" s="237">
        <f>SUM(I6:J6)</f>
        <v>600</v>
      </c>
      <c r="L6" s="600"/>
    </row>
    <row r="7" spans="1:12" s="597" customFormat="1" ht="15.75">
      <c r="B7" s="603"/>
      <c r="C7" s="604" t="s">
        <v>1</v>
      </c>
      <c r="D7" s="236">
        <v>79</v>
      </c>
      <c r="E7" s="236">
        <v>21</v>
      </c>
      <c r="F7" s="237">
        <v>100</v>
      </c>
      <c r="G7" s="237">
        <v>100</v>
      </c>
      <c r="H7" s="237">
        <f t="shared" ref="H7:H19" si="0">I7-G7</f>
        <v>0</v>
      </c>
      <c r="I7" s="237">
        <v>100</v>
      </c>
      <c r="J7" s="237">
        <v>0</v>
      </c>
      <c r="K7" s="237">
        <f t="shared" ref="K7:K19" si="1">SUM(I7:J7)</f>
        <v>100</v>
      </c>
      <c r="L7" s="600"/>
    </row>
    <row r="8" spans="1:12" s="597" customFormat="1" ht="15.75">
      <c r="B8" s="603"/>
      <c r="C8" s="604" t="s">
        <v>2</v>
      </c>
      <c r="D8" s="236">
        <v>236</v>
      </c>
      <c r="E8" s="236">
        <v>64</v>
      </c>
      <c r="F8" s="237">
        <v>300</v>
      </c>
      <c r="G8" s="237">
        <v>300</v>
      </c>
      <c r="H8" s="237">
        <f t="shared" si="0"/>
        <v>0</v>
      </c>
      <c r="I8" s="237">
        <v>300</v>
      </c>
      <c r="J8" s="237">
        <v>0</v>
      </c>
      <c r="K8" s="237">
        <f t="shared" si="1"/>
        <v>300</v>
      </c>
      <c r="L8" s="600"/>
    </row>
    <row r="9" spans="1:12" s="597" customFormat="1" ht="15.75">
      <c r="B9" s="603"/>
      <c r="C9" s="604" t="s">
        <v>3</v>
      </c>
      <c r="D9" s="236">
        <v>79</v>
      </c>
      <c r="E9" s="236">
        <v>21</v>
      </c>
      <c r="F9" s="237">
        <v>100</v>
      </c>
      <c r="G9" s="237">
        <v>100</v>
      </c>
      <c r="H9" s="237">
        <f t="shared" si="0"/>
        <v>0</v>
      </c>
      <c r="I9" s="237">
        <v>100</v>
      </c>
      <c r="J9" s="237">
        <v>-100</v>
      </c>
      <c r="K9" s="237">
        <f t="shared" si="1"/>
        <v>0</v>
      </c>
      <c r="L9" s="600"/>
    </row>
    <row r="10" spans="1:12" s="597" customFormat="1" ht="15.75">
      <c r="B10" s="603"/>
      <c r="C10" s="604" t="s">
        <v>4</v>
      </c>
      <c r="D10" s="236">
        <v>236</v>
      </c>
      <c r="E10" s="236">
        <v>64</v>
      </c>
      <c r="F10" s="237">
        <v>300</v>
      </c>
      <c r="G10" s="237">
        <v>300</v>
      </c>
      <c r="H10" s="237">
        <f t="shared" si="0"/>
        <v>0</v>
      </c>
      <c r="I10" s="237">
        <v>300</v>
      </c>
      <c r="J10" s="237">
        <v>0</v>
      </c>
      <c r="K10" s="237">
        <f t="shared" si="1"/>
        <v>300</v>
      </c>
      <c r="L10" s="600"/>
    </row>
    <row r="11" spans="1:12" s="597" customFormat="1" ht="15.75">
      <c r="B11" s="603"/>
      <c r="C11" s="604" t="s">
        <v>5</v>
      </c>
      <c r="D11" s="236">
        <v>693</v>
      </c>
      <c r="E11" s="236">
        <v>187</v>
      </c>
      <c r="F11" s="237">
        <v>880</v>
      </c>
      <c r="G11" s="237">
        <v>880</v>
      </c>
      <c r="H11" s="237">
        <f t="shared" si="0"/>
        <v>0</v>
      </c>
      <c r="I11" s="237">
        <v>880</v>
      </c>
      <c r="J11" s="237">
        <v>0</v>
      </c>
      <c r="K11" s="237">
        <f t="shared" si="1"/>
        <v>880</v>
      </c>
      <c r="L11" s="600"/>
    </row>
    <row r="12" spans="1:12" s="597" customFormat="1" ht="15.75">
      <c r="B12" s="603"/>
      <c r="C12" s="604" t="s">
        <v>6</v>
      </c>
      <c r="D12" s="236">
        <v>275</v>
      </c>
      <c r="E12" s="236">
        <v>75</v>
      </c>
      <c r="F12" s="237">
        <v>350</v>
      </c>
      <c r="G12" s="237">
        <v>350</v>
      </c>
      <c r="H12" s="237">
        <f t="shared" si="0"/>
        <v>0</v>
      </c>
      <c r="I12" s="237">
        <v>350</v>
      </c>
      <c r="J12" s="237">
        <v>-350</v>
      </c>
      <c r="K12" s="237">
        <f t="shared" si="1"/>
        <v>0</v>
      </c>
      <c r="L12" s="600"/>
    </row>
    <row r="13" spans="1:12" s="597" customFormat="1" ht="15.75">
      <c r="B13" s="603"/>
      <c r="C13" s="604" t="s">
        <v>7</v>
      </c>
      <c r="D13" s="236">
        <v>118</v>
      </c>
      <c r="E13" s="236">
        <v>32</v>
      </c>
      <c r="F13" s="237">
        <v>150</v>
      </c>
      <c r="G13" s="237">
        <v>150</v>
      </c>
      <c r="H13" s="237">
        <f t="shared" si="0"/>
        <v>0</v>
      </c>
      <c r="I13" s="237">
        <v>150</v>
      </c>
      <c r="J13" s="237">
        <v>-150</v>
      </c>
      <c r="K13" s="237">
        <f t="shared" si="1"/>
        <v>0</v>
      </c>
      <c r="L13" s="600"/>
    </row>
    <row r="14" spans="1:12" s="597" customFormat="1" ht="15.75">
      <c r="B14" s="603"/>
      <c r="C14" s="604" t="s">
        <v>8</v>
      </c>
      <c r="D14" s="236">
        <v>79</v>
      </c>
      <c r="E14" s="236">
        <v>21</v>
      </c>
      <c r="F14" s="237">
        <v>100</v>
      </c>
      <c r="G14" s="237">
        <v>100</v>
      </c>
      <c r="H14" s="237">
        <f t="shared" si="0"/>
        <v>0</v>
      </c>
      <c r="I14" s="237">
        <v>100</v>
      </c>
      <c r="J14" s="237">
        <v>-100</v>
      </c>
      <c r="K14" s="237">
        <f t="shared" si="1"/>
        <v>0</v>
      </c>
      <c r="L14" s="600"/>
    </row>
    <row r="15" spans="1:12" s="597" customFormat="1" ht="15.75">
      <c r="B15" s="603"/>
      <c r="C15" s="604" t="s">
        <v>9</v>
      </c>
      <c r="D15" s="236">
        <v>79</v>
      </c>
      <c r="E15" s="236">
        <v>21</v>
      </c>
      <c r="F15" s="237">
        <v>100</v>
      </c>
      <c r="G15" s="237">
        <v>100</v>
      </c>
      <c r="H15" s="237">
        <f t="shared" si="0"/>
        <v>0</v>
      </c>
      <c r="I15" s="237">
        <v>100</v>
      </c>
      <c r="J15" s="237">
        <v>-100</v>
      </c>
      <c r="K15" s="237">
        <f t="shared" si="1"/>
        <v>0</v>
      </c>
      <c r="L15" s="600"/>
    </row>
    <row r="16" spans="1:12" s="597" customFormat="1" ht="15.75">
      <c r="B16" s="603"/>
      <c r="C16" s="604" t="s">
        <v>799</v>
      </c>
      <c r="D16" s="236"/>
      <c r="E16" s="236"/>
      <c r="F16" s="237">
        <v>0</v>
      </c>
      <c r="G16" s="237">
        <v>0</v>
      </c>
      <c r="H16" s="237">
        <f t="shared" si="0"/>
        <v>0</v>
      </c>
      <c r="I16" s="237"/>
      <c r="J16" s="237">
        <v>109</v>
      </c>
      <c r="K16" s="237">
        <f t="shared" si="1"/>
        <v>109</v>
      </c>
      <c r="L16" s="600"/>
    </row>
    <row r="17" spans="2:12" s="597" customFormat="1" ht="15.75">
      <c r="B17" s="603"/>
      <c r="C17" s="604" t="s">
        <v>800</v>
      </c>
      <c r="D17" s="236"/>
      <c r="E17" s="236"/>
      <c r="F17" s="237">
        <v>0</v>
      </c>
      <c r="G17" s="237">
        <v>0</v>
      </c>
      <c r="H17" s="237">
        <f t="shared" si="0"/>
        <v>0</v>
      </c>
      <c r="I17" s="237"/>
      <c r="J17" s="237">
        <v>114</v>
      </c>
      <c r="K17" s="237">
        <f t="shared" si="1"/>
        <v>114</v>
      </c>
      <c r="L17" s="600"/>
    </row>
    <row r="18" spans="2:12" s="597" customFormat="1" ht="15.75">
      <c r="B18" s="603"/>
      <c r="C18" s="604" t="s">
        <v>801</v>
      </c>
      <c r="D18" s="236">
        <v>512</v>
      </c>
      <c r="E18" s="236">
        <v>138</v>
      </c>
      <c r="F18" s="237">
        <v>650</v>
      </c>
      <c r="G18" s="237">
        <v>650</v>
      </c>
      <c r="H18" s="237">
        <f t="shared" si="0"/>
        <v>0</v>
      </c>
      <c r="I18" s="237">
        <v>650</v>
      </c>
      <c r="J18" s="237">
        <v>0</v>
      </c>
      <c r="K18" s="237">
        <f t="shared" si="1"/>
        <v>650</v>
      </c>
      <c r="L18" s="600"/>
    </row>
    <row r="19" spans="2:12" s="597" customFormat="1" ht="15.75">
      <c r="B19" s="603"/>
      <c r="C19" s="604" t="s">
        <v>802</v>
      </c>
      <c r="D19" s="236">
        <v>197</v>
      </c>
      <c r="E19" s="236">
        <v>53</v>
      </c>
      <c r="F19" s="237">
        <v>250</v>
      </c>
      <c r="G19" s="237">
        <v>250</v>
      </c>
      <c r="H19" s="237">
        <f t="shared" si="0"/>
        <v>0</v>
      </c>
      <c r="I19" s="237">
        <v>250</v>
      </c>
      <c r="J19" s="237">
        <v>0</v>
      </c>
      <c r="K19" s="237">
        <f t="shared" si="1"/>
        <v>250</v>
      </c>
      <c r="L19" s="600"/>
    </row>
    <row r="20" spans="2:12" s="597" customFormat="1" ht="15.75">
      <c r="B20" s="603"/>
      <c r="C20" s="605" t="s">
        <v>398</v>
      </c>
      <c r="D20" s="238">
        <f>SUM(D6:D19)</f>
        <v>3055</v>
      </c>
      <c r="E20" s="238">
        <f>SUM(E6:E19)</f>
        <v>825</v>
      </c>
      <c r="F20" s="238">
        <f>SUM(F6:F19)</f>
        <v>3880</v>
      </c>
      <c r="G20" s="238">
        <v>3880</v>
      </c>
      <c r="H20" s="238">
        <f>SUM(H6:H19)</f>
        <v>0</v>
      </c>
      <c r="I20" s="238">
        <v>3880</v>
      </c>
      <c r="J20" s="238">
        <f>SUM(J6:J19)</f>
        <v>-577</v>
      </c>
      <c r="K20" s="238">
        <f>SUM(K6:K19)</f>
        <v>3303</v>
      </c>
      <c r="L20" s="600"/>
    </row>
    <row r="21" spans="2:12" s="597" customFormat="1" ht="15.75">
      <c r="C21" s="606"/>
      <c r="D21" s="239"/>
      <c r="E21" s="239"/>
      <c r="F21" s="239"/>
      <c r="G21" s="239"/>
      <c r="H21" s="239"/>
      <c r="I21" s="239"/>
      <c r="J21" s="239"/>
      <c r="K21" s="239"/>
      <c r="L21" s="600"/>
    </row>
    <row r="22" spans="2:12" s="597" customFormat="1" ht="15.75">
      <c r="B22" s="601" t="s">
        <v>399</v>
      </c>
      <c r="C22" s="602"/>
      <c r="D22" s="239"/>
      <c r="E22" s="239"/>
      <c r="F22" s="239"/>
      <c r="G22" s="239"/>
      <c r="H22" s="239"/>
      <c r="I22" s="239"/>
      <c r="J22" s="239"/>
      <c r="K22" s="239"/>
      <c r="L22" s="600"/>
    </row>
    <row r="23" spans="2:12" s="597" customFormat="1" ht="15.75">
      <c r="C23" s="604" t="s">
        <v>400</v>
      </c>
      <c r="D23" s="236">
        <v>630</v>
      </c>
      <c r="E23" s="237">
        <v>170</v>
      </c>
      <c r="F23" s="237">
        <f>SUM(D23:E23)</f>
        <v>800</v>
      </c>
      <c r="G23" s="237">
        <v>800</v>
      </c>
      <c r="H23" s="237">
        <f>I23-G23</f>
        <v>0</v>
      </c>
      <c r="I23" s="237">
        <v>800</v>
      </c>
      <c r="J23" s="237">
        <v>0</v>
      </c>
      <c r="K23" s="237">
        <f>SUM(I23:J23)</f>
        <v>800</v>
      </c>
      <c r="L23" s="600"/>
    </row>
    <row r="24" spans="2:12" s="597" customFormat="1" ht="15.75">
      <c r="C24" s="604" t="s">
        <v>803</v>
      </c>
      <c r="D24" s="236"/>
      <c r="E24" s="237"/>
      <c r="F24" s="237">
        <v>0</v>
      </c>
      <c r="G24" s="237">
        <v>0</v>
      </c>
      <c r="H24" s="237"/>
      <c r="I24" s="237"/>
      <c r="J24" s="237">
        <v>363</v>
      </c>
      <c r="K24" s="237">
        <f>SUM(I24:J24)</f>
        <v>363</v>
      </c>
      <c r="L24" s="600"/>
    </row>
    <row r="25" spans="2:12" s="597" customFormat="1" ht="15.75">
      <c r="C25" s="605" t="s">
        <v>401</v>
      </c>
      <c r="D25" s="240">
        <f>SUM(D23:D23)</f>
        <v>630</v>
      </c>
      <c r="E25" s="240">
        <f>SUM(E23:E23)</f>
        <v>170</v>
      </c>
      <c r="F25" s="240">
        <f>SUM(F23:F24)</f>
        <v>800</v>
      </c>
      <c r="G25" s="240">
        <f t="shared" ref="G25:K25" si="2">SUM(G23:G24)</f>
        <v>800</v>
      </c>
      <c r="H25" s="240">
        <f t="shared" si="2"/>
        <v>0</v>
      </c>
      <c r="I25" s="240">
        <f t="shared" si="2"/>
        <v>800</v>
      </c>
      <c r="J25" s="240">
        <f t="shared" si="2"/>
        <v>363</v>
      </c>
      <c r="K25" s="240">
        <f t="shared" si="2"/>
        <v>1163</v>
      </c>
      <c r="L25" s="600"/>
    </row>
    <row r="26" spans="2:12" s="597" customFormat="1" ht="15.75">
      <c r="C26" s="607"/>
      <c r="D26" s="242"/>
      <c r="E26" s="242"/>
      <c r="F26" s="242"/>
      <c r="G26" s="242"/>
      <c r="H26" s="242"/>
      <c r="I26" s="242"/>
      <c r="J26" s="242"/>
      <c r="K26" s="242"/>
      <c r="L26" s="600"/>
    </row>
    <row r="27" spans="2:12" s="597" customFormat="1" ht="15.75">
      <c r="B27" s="601" t="s">
        <v>402</v>
      </c>
      <c r="C27" s="602"/>
      <c r="D27" s="239"/>
      <c r="E27" s="239"/>
      <c r="F27" s="239"/>
      <c r="G27" s="239"/>
      <c r="H27" s="239"/>
      <c r="I27" s="239"/>
      <c r="J27" s="239"/>
      <c r="K27" s="239"/>
      <c r="L27" s="600"/>
    </row>
    <row r="28" spans="2:12" s="597" customFormat="1" ht="15.75">
      <c r="C28" s="604" t="s">
        <v>10</v>
      </c>
      <c r="D28" s="236">
        <v>1181</v>
      </c>
      <c r="E28" s="237">
        <v>319</v>
      </c>
      <c r="F28" s="237">
        <f>SUM(D28:E28)</f>
        <v>1500</v>
      </c>
      <c r="G28" s="237">
        <v>1500</v>
      </c>
      <c r="H28" s="237">
        <f t="shared" ref="H28:H36" si="3">I28-G28</f>
        <v>0</v>
      </c>
      <c r="I28" s="237">
        <v>1500</v>
      </c>
      <c r="J28" s="237">
        <v>0</v>
      </c>
      <c r="K28" s="237">
        <f t="shared" ref="K28:K36" si="4">SUM(I28:J28)</f>
        <v>1500</v>
      </c>
      <c r="L28" s="600"/>
    </row>
    <row r="29" spans="2:12" s="597" customFormat="1" ht="15.75">
      <c r="C29" s="604" t="s">
        <v>11</v>
      </c>
      <c r="D29" s="236">
        <v>512</v>
      </c>
      <c r="E29" s="237">
        <v>138</v>
      </c>
      <c r="F29" s="237">
        <f>SUM(D29:E29)</f>
        <v>650</v>
      </c>
      <c r="G29" s="237">
        <v>650</v>
      </c>
      <c r="H29" s="237">
        <f t="shared" si="3"/>
        <v>0</v>
      </c>
      <c r="I29" s="237">
        <v>650</v>
      </c>
      <c r="J29" s="237">
        <v>0</v>
      </c>
      <c r="K29" s="237">
        <f t="shared" si="4"/>
        <v>650</v>
      </c>
      <c r="L29" s="600"/>
    </row>
    <row r="30" spans="2:12" s="597" customFormat="1" ht="15.75">
      <c r="C30" s="604" t="s">
        <v>12</v>
      </c>
      <c r="D30" s="236">
        <v>472</v>
      </c>
      <c r="E30" s="237">
        <v>128</v>
      </c>
      <c r="F30" s="237">
        <f>SUM(D30:E30)</f>
        <v>600</v>
      </c>
      <c r="G30" s="237">
        <v>600</v>
      </c>
      <c r="H30" s="237">
        <f t="shared" si="3"/>
        <v>0</v>
      </c>
      <c r="I30" s="237">
        <v>600</v>
      </c>
      <c r="J30" s="237">
        <v>0</v>
      </c>
      <c r="K30" s="237">
        <f t="shared" si="4"/>
        <v>600</v>
      </c>
      <c r="L30" s="600"/>
    </row>
    <row r="31" spans="2:12" s="597" customFormat="1" ht="15.75">
      <c r="C31" s="604" t="s">
        <v>13</v>
      </c>
      <c r="D31" s="236">
        <v>394</v>
      </c>
      <c r="E31" s="237">
        <v>106</v>
      </c>
      <c r="F31" s="237">
        <f>SUM(D31:E31)</f>
        <v>500</v>
      </c>
      <c r="G31" s="237">
        <v>500</v>
      </c>
      <c r="H31" s="237">
        <f t="shared" si="3"/>
        <v>0</v>
      </c>
      <c r="I31" s="237">
        <v>500</v>
      </c>
      <c r="J31" s="237">
        <v>0</v>
      </c>
      <c r="K31" s="237">
        <f t="shared" si="4"/>
        <v>500</v>
      </c>
      <c r="L31" s="600"/>
    </row>
    <row r="32" spans="2:12" s="597" customFormat="1" ht="15.75">
      <c r="C32" s="604" t="s">
        <v>804</v>
      </c>
      <c r="D32" s="236"/>
      <c r="E32" s="237"/>
      <c r="F32" s="237">
        <v>0</v>
      </c>
      <c r="G32" s="237">
        <v>0</v>
      </c>
      <c r="H32" s="237">
        <f t="shared" si="3"/>
        <v>0</v>
      </c>
      <c r="I32" s="237">
        <v>0</v>
      </c>
      <c r="J32" s="237">
        <v>56</v>
      </c>
      <c r="K32" s="237">
        <f t="shared" si="4"/>
        <v>56</v>
      </c>
      <c r="L32" s="600"/>
    </row>
    <row r="33" spans="2:12" s="597" customFormat="1" ht="15.75">
      <c r="C33" s="604" t="s">
        <v>805</v>
      </c>
      <c r="D33" s="236"/>
      <c r="E33" s="237"/>
      <c r="F33" s="237">
        <v>0</v>
      </c>
      <c r="G33" s="237">
        <v>0</v>
      </c>
      <c r="H33" s="237">
        <f t="shared" si="3"/>
        <v>0</v>
      </c>
      <c r="I33" s="237">
        <v>0</v>
      </c>
      <c r="J33" s="237">
        <v>457</v>
      </c>
      <c r="K33" s="237">
        <f t="shared" si="4"/>
        <v>457</v>
      </c>
      <c r="L33" s="600"/>
    </row>
    <row r="34" spans="2:12" s="597" customFormat="1" ht="15.75">
      <c r="C34" s="604" t="s">
        <v>806</v>
      </c>
      <c r="D34" s="236"/>
      <c r="E34" s="237"/>
      <c r="F34" s="237">
        <v>0</v>
      </c>
      <c r="G34" s="237">
        <v>0</v>
      </c>
      <c r="H34" s="237">
        <f t="shared" si="3"/>
        <v>0</v>
      </c>
      <c r="I34" s="237">
        <v>0</v>
      </c>
      <c r="J34" s="237">
        <v>249</v>
      </c>
      <c r="K34" s="237">
        <f t="shared" si="4"/>
        <v>249</v>
      </c>
      <c r="L34" s="600"/>
    </row>
    <row r="35" spans="2:12" s="597" customFormat="1" ht="15.75">
      <c r="C35" s="604" t="s">
        <v>807</v>
      </c>
      <c r="D35" s="236"/>
      <c r="E35" s="237"/>
      <c r="F35" s="237">
        <v>0</v>
      </c>
      <c r="G35" s="237">
        <v>0</v>
      </c>
      <c r="H35" s="237">
        <f t="shared" si="3"/>
        <v>0</v>
      </c>
      <c r="I35" s="237">
        <v>0</v>
      </c>
      <c r="J35" s="237">
        <v>20</v>
      </c>
      <c r="K35" s="237">
        <f t="shared" si="4"/>
        <v>20</v>
      </c>
      <c r="L35" s="600"/>
    </row>
    <row r="36" spans="2:12" s="597" customFormat="1" ht="15.75">
      <c r="C36" s="604" t="s">
        <v>808</v>
      </c>
      <c r="D36" s="236"/>
      <c r="E36" s="237"/>
      <c r="F36" s="237">
        <v>0</v>
      </c>
      <c r="G36" s="237">
        <v>0</v>
      </c>
      <c r="H36" s="237">
        <f t="shared" si="3"/>
        <v>0</v>
      </c>
      <c r="I36" s="237">
        <v>0</v>
      </c>
      <c r="J36" s="237">
        <v>239</v>
      </c>
      <c r="K36" s="237">
        <f t="shared" si="4"/>
        <v>239</v>
      </c>
      <c r="L36" s="600"/>
    </row>
    <row r="37" spans="2:12" s="597" customFormat="1" ht="15.75">
      <c r="C37" s="605" t="s">
        <v>403</v>
      </c>
      <c r="D37" s="240">
        <f>SUM(D28:D31)</f>
        <v>2559</v>
      </c>
      <c r="E37" s="240">
        <f>SUM(E28:E31)</f>
        <v>691</v>
      </c>
      <c r="F37" s="241">
        <f>SUM(F28:F36)</f>
        <v>3250</v>
      </c>
      <c r="G37" s="241">
        <f t="shared" ref="G37:K37" si="5">SUM(G28:G36)</f>
        <v>3250</v>
      </c>
      <c r="H37" s="241">
        <f t="shared" si="5"/>
        <v>0</v>
      </c>
      <c r="I37" s="241">
        <f t="shared" si="5"/>
        <v>3250</v>
      </c>
      <c r="J37" s="241">
        <f t="shared" si="5"/>
        <v>1021</v>
      </c>
      <c r="K37" s="241">
        <f t="shared" si="5"/>
        <v>4271</v>
      </c>
      <c r="L37" s="600"/>
    </row>
    <row r="38" spans="2:12" s="597" customFormat="1" ht="15.75">
      <c r="C38" s="607"/>
      <c r="D38" s="242"/>
      <c r="E38" s="242"/>
      <c r="F38" s="242"/>
      <c r="G38" s="242"/>
      <c r="H38" s="242"/>
      <c r="I38" s="242"/>
      <c r="J38" s="242"/>
      <c r="K38" s="242"/>
      <c r="L38" s="600"/>
    </row>
    <row r="39" spans="2:12" s="597" customFormat="1" ht="15.75">
      <c r="B39" s="601" t="s">
        <v>404</v>
      </c>
      <c r="C39" s="608"/>
      <c r="D39" s="239"/>
      <c r="E39" s="239"/>
      <c r="F39" s="239"/>
      <c r="G39" s="239"/>
      <c r="H39" s="239"/>
      <c r="I39" s="239"/>
      <c r="J39" s="239"/>
      <c r="K39" s="239"/>
      <c r="L39" s="600"/>
    </row>
    <row r="40" spans="2:12" s="597" customFormat="1" ht="15.75">
      <c r="B40" s="609"/>
      <c r="C40" s="604" t="s">
        <v>14</v>
      </c>
      <c r="D40" s="236">
        <v>236</v>
      </c>
      <c r="E40" s="237">
        <v>64</v>
      </c>
      <c r="F40" s="237">
        <f>SUM(D40:E40)</f>
        <v>300</v>
      </c>
      <c r="G40" s="237">
        <v>300</v>
      </c>
      <c r="H40" s="237">
        <f>I40-G40</f>
        <v>-160</v>
      </c>
      <c r="I40" s="237">
        <v>140</v>
      </c>
      <c r="J40" s="237">
        <v>0</v>
      </c>
      <c r="K40" s="237">
        <f>SUM(I40:J40)</f>
        <v>140</v>
      </c>
      <c r="L40" s="600"/>
    </row>
    <row r="41" spans="2:12" s="597" customFormat="1" ht="15.75">
      <c r="B41" s="609"/>
      <c r="C41" s="604" t="s">
        <v>809</v>
      </c>
      <c r="D41" s="236"/>
      <c r="E41" s="237"/>
      <c r="F41" s="237">
        <v>0</v>
      </c>
      <c r="G41" s="237">
        <v>0</v>
      </c>
      <c r="H41" s="237"/>
      <c r="I41" s="237">
        <v>0</v>
      </c>
      <c r="J41" s="237">
        <v>298</v>
      </c>
      <c r="K41" s="237">
        <f>SUM(I41:J41)</f>
        <v>298</v>
      </c>
      <c r="L41" s="600"/>
    </row>
    <row r="42" spans="2:12" s="597" customFormat="1" ht="15.75">
      <c r="C42" s="605" t="s">
        <v>405</v>
      </c>
      <c r="D42" s="240">
        <f>SUM(D40:D40)</f>
        <v>236</v>
      </c>
      <c r="E42" s="240">
        <f>SUM(E40:E40)</f>
        <v>64</v>
      </c>
      <c r="F42" s="241">
        <f>SUM(F40:F41)</f>
        <v>300</v>
      </c>
      <c r="G42" s="241">
        <f t="shared" ref="G42:K42" si="6">SUM(G40:G41)</f>
        <v>300</v>
      </c>
      <c r="H42" s="241">
        <f t="shared" si="6"/>
        <v>-160</v>
      </c>
      <c r="I42" s="241">
        <f t="shared" si="6"/>
        <v>140</v>
      </c>
      <c r="J42" s="241">
        <f t="shared" si="6"/>
        <v>298</v>
      </c>
      <c r="K42" s="241">
        <f t="shared" si="6"/>
        <v>438</v>
      </c>
      <c r="L42" s="600"/>
    </row>
    <row r="43" spans="2:12" s="597" customFormat="1" ht="15.75">
      <c r="C43" s="610"/>
      <c r="D43" s="239"/>
      <c r="E43" s="239"/>
      <c r="F43" s="239"/>
      <c r="G43" s="239"/>
      <c r="H43" s="239"/>
      <c r="I43" s="239"/>
      <c r="J43" s="239"/>
      <c r="K43" s="239"/>
      <c r="L43" s="600"/>
    </row>
    <row r="44" spans="2:12" s="597" customFormat="1" ht="15.75">
      <c r="B44" s="601" t="s">
        <v>21</v>
      </c>
      <c r="C44" s="608"/>
      <c r="D44" s="239"/>
      <c r="E44" s="239"/>
      <c r="F44" s="239"/>
      <c r="G44" s="239"/>
      <c r="H44" s="239"/>
      <c r="I44" s="239"/>
      <c r="J44" s="239"/>
      <c r="K44" s="239"/>
      <c r="L44" s="600"/>
    </row>
    <row r="45" spans="2:12" s="597" customFormat="1" ht="15.75">
      <c r="B45" s="609"/>
      <c r="C45" s="604" t="s">
        <v>22</v>
      </c>
      <c r="D45" s="236">
        <v>394</v>
      </c>
      <c r="E45" s="237">
        <v>106</v>
      </c>
      <c r="F45" s="237">
        <f>SUM(D45:E45)</f>
        <v>500</v>
      </c>
      <c r="G45" s="237">
        <v>500</v>
      </c>
      <c r="H45" s="237">
        <f t="shared" ref="H45:H47" si="7">I45-G45</f>
        <v>0</v>
      </c>
      <c r="I45" s="237">
        <v>500</v>
      </c>
      <c r="J45" s="237">
        <v>0</v>
      </c>
      <c r="K45" s="237">
        <f t="shared" ref="K45:K47" si="8">SUM(I45:J45)</f>
        <v>500</v>
      </c>
      <c r="L45" s="600"/>
    </row>
    <row r="46" spans="2:12" s="597" customFormat="1" ht="15.75">
      <c r="B46" s="609"/>
      <c r="C46" s="604" t="s">
        <v>23</v>
      </c>
      <c r="D46" s="236">
        <v>394</v>
      </c>
      <c r="E46" s="237">
        <v>106</v>
      </c>
      <c r="F46" s="237">
        <f>SUM(D46:E46)</f>
        <v>500</v>
      </c>
      <c r="G46" s="237">
        <v>500</v>
      </c>
      <c r="H46" s="237">
        <f t="shared" si="7"/>
        <v>0</v>
      </c>
      <c r="I46" s="237">
        <v>500</v>
      </c>
      <c r="J46" s="237">
        <v>0</v>
      </c>
      <c r="K46" s="237">
        <f t="shared" si="8"/>
        <v>500</v>
      </c>
      <c r="L46" s="600"/>
    </row>
    <row r="47" spans="2:12" s="597" customFormat="1" ht="15.75">
      <c r="B47" s="609"/>
      <c r="C47" s="604" t="s">
        <v>24</v>
      </c>
      <c r="D47" s="236">
        <v>394</v>
      </c>
      <c r="E47" s="237">
        <v>106</v>
      </c>
      <c r="F47" s="237">
        <f>SUM(D47:E47)</f>
        <v>500</v>
      </c>
      <c r="G47" s="237">
        <v>500</v>
      </c>
      <c r="H47" s="237">
        <f t="shared" si="7"/>
        <v>0</v>
      </c>
      <c r="I47" s="237">
        <v>500</v>
      </c>
      <c r="J47" s="237">
        <v>0</v>
      </c>
      <c r="K47" s="237">
        <f t="shared" si="8"/>
        <v>500</v>
      </c>
      <c r="L47" s="600"/>
    </row>
    <row r="48" spans="2:12" s="597" customFormat="1" ht="15.75">
      <c r="C48" s="605" t="s">
        <v>25</v>
      </c>
      <c r="D48" s="240">
        <f>SUM(D45:D47)</f>
        <v>1182</v>
      </c>
      <c r="E48" s="240">
        <f>SUM(E45:E47)</f>
        <v>318</v>
      </c>
      <c r="F48" s="240">
        <f>SUM(F45:F47)</f>
        <v>1500</v>
      </c>
      <c r="G48" s="240">
        <v>1500</v>
      </c>
      <c r="H48" s="240">
        <f t="shared" ref="H48:K48" si="9">SUM(H45:H47)</f>
        <v>0</v>
      </c>
      <c r="I48" s="240">
        <v>1500</v>
      </c>
      <c r="J48" s="240">
        <f t="shared" si="9"/>
        <v>0</v>
      </c>
      <c r="K48" s="240">
        <f t="shared" si="9"/>
        <v>1500</v>
      </c>
      <c r="L48" s="600"/>
    </row>
    <row r="49" spans="2:12" s="597" customFormat="1" ht="15.75">
      <c r="D49" s="239"/>
      <c r="E49" s="239"/>
      <c r="F49" s="239"/>
      <c r="G49" s="239"/>
      <c r="H49" s="239"/>
      <c r="I49" s="239"/>
      <c r="J49" s="239"/>
      <c r="K49" s="239"/>
      <c r="L49" s="600"/>
    </row>
    <row r="50" spans="2:12" s="597" customFormat="1" ht="15.75">
      <c r="B50" s="601" t="s">
        <v>406</v>
      </c>
      <c r="C50" s="602"/>
      <c r="D50" s="239"/>
      <c r="E50" s="239"/>
      <c r="F50" s="239"/>
      <c r="G50" s="239"/>
      <c r="H50" s="239"/>
      <c r="I50" s="239"/>
      <c r="J50" s="239"/>
      <c r="K50" s="239"/>
      <c r="L50" s="600"/>
    </row>
    <row r="51" spans="2:12" s="597" customFormat="1" ht="15.75">
      <c r="C51" s="611" t="s">
        <v>15</v>
      </c>
      <c r="D51" s="236">
        <v>157</v>
      </c>
      <c r="E51" s="236">
        <v>43</v>
      </c>
      <c r="F51" s="237">
        <f>SUM(D51:E51)</f>
        <v>200</v>
      </c>
      <c r="G51" s="237">
        <v>200</v>
      </c>
      <c r="H51" s="237">
        <f>I51-G51</f>
        <v>0</v>
      </c>
      <c r="I51" s="237">
        <v>200</v>
      </c>
      <c r="J51" s="237">
        <v>-200</v>
      </c>
      <c r="K51" s="237">
        <f>SUM(I51:J51)</f>
        <v>0</v>
      </c>
      <c r="L51" s="600"/>
    </row>
    <row r="52" spans="2:12" s="597" customFormat="1" ht="15.75">
      <c r="C52" s="605" t="s">
        <v>407</v>
      </c>
      <c r="D52" s="240">
        <f>SUM(D51:D51)</f>
        <v>157</v>
      </c>
      <c r="E52" s="240">
        <f>SUM(E51:E51)</f>
        <v>43</v>
      </c>
      <c r="F52" s="240">
        <f>SUM(F51)</f>
        <v>200</v>
      </c>
      <c r="G52" s="240">
        <v>200</v>
      </c>
      <c r="H52" s="240">
        <f t="shared" ref="H52:K52" si="10">SUM(H51)</f>
        <v>0</v>
      </c>
      <c r="I52" s="240">
        <v>200</v>
      </c>
      <c r="J52" s="240">
        <f t="shared" si="10"/>
        <v>-200</v>
      </c>
      <c r="K52" s="240">
        <f t="shared" si="10"/>
        <v>0</v>
      </c>
      <c r="L52" s="600"/>
    </row>
    <row r="53" spans="2:12" s="597" customFormat="1" ht="15.75">
      <c r="C53" s="607"/>
      <c r="D53" s="242"/>
      <c r="E53" s="242"/>
      <c r="F53" s="242"/>
      <c r="G53" s="242"/>
      <c r="H53" s="242"/>
      <c r="I53" s="242"/>
      <c r="J53" s="242"/>
      <c r="K53" s="242"/>
      <c r="L53" s="600"/>
    </row>
    <row r="54" spans="2:12" s="597" customFormat="1" ht="15.75">
      <c r="B54" s="612" t="s">
        <v>408</v>
      </c>
      <c r="C54" s="613"/>
      <c r="D54" s="242"/>
      <c r="E54" s="242"/>
      <c r="F54" s="242"/>
      <c r="G54" s="242"/>
      <c r="H54" s="242"/>
      <c r="I54" s="242"/>
      <c r="J54" s="242"/>
      <c r="K54" s="242"/>
      <c r="L54" s="600"/>
    </row>
    <row r="55" spans="2:12" s="597" customFormat="1" ht="15.75">
      <c r="C55" s="604" t="s">
        <v>16</v>
      </c>
      <c r="D55" s="236">
        <v>118</v>
      </c>
      <c r="E55" s="236">
        <v>32</v>
      </c>
      <c r="F55" s="236">
        <f>SUM(D55:E55)</f>
        <v>150</v>
      </c>
      <c r="G55" s="236">
        <v>150</v>
      </c>
      <c r="H55" s="236">
        <f t="shared" ref="H55:H57" si="11">I55-G55</f>
        <v>0</v>
      </c>
      <c r="I55" s="236">
        <v>150</v>
      </c>
      <c r="J55" s="236">
        <v>0</v>
      </c>
      <c r="K55" s="236">
        <f t="shared" ref="K55:K57" si="12">SUM(I55:J55)</f>
        <v>150</v>
      </c>
      <c r="L55" s="600"/>
    </row>
    <row r="56" spans="2:12" s="597" customFormat="1" ht="15.75">
      <c r="C56" s="604" t="s">
        <v>17</v>
      </c>
      <c r="D56" s="236">
        <v>130</v>
      </c>
      <c r="E56" s="236">
        <v>35</v>
      </c>
      <c r="F56" s="236">
        <f>SUM(D56:E56)</f>
        <v>165</v>
      </c>
      <c r="G56" s="236">
        <v>165</v>
      </c>
      <c r="H56" s="236">
        <f t="shared" si="11"/>
        <v>0</v>
      </c>
      <c r="I56" s="236">
        <v>165</v>
      </c>
      <c r="J56" s="236">
        <v>-165</v>
      </c>
      <c r="K56" s="236">
        <f t="shared" si="12"/>
        <v>0</v>
      </c>
      <c r="L56" s="600"/>
    </row>
    <row r="57" spans="2:12" s="597" customFormat="1" ht="15.75">
      <c r="C57" s="604" t="s">
        <v>18</v>
      </c>
      <c r="D57" s="236">
        <v>118</v>
      </c>
      <c r="E57" s="236">
        <v>32</v>
      </c>
      <c r="F57" s="236">
        <f>SUM(D57:E57)</f>
        <v>150</v>
      </c>
      <c r="G57" s="236">
        <v>150</v>
      </c>
      <c r="H57" s="236">
        <f t="shared" si="11"/>
        <v>0</v>
      </c>
      <c r="I57" s="236">
        <v>150</v>
      </c>
      <c r="J57" s="236">
        <v>-128</v>
      </c>
      <c r="K57" s="236">
        <f t="shared" si="12"/>
        <v>22</v>
      </c>
      <c r="L57" s="600"/>
    </row>
    <row r="58" spans="2:12" s="597" customFormat="1" ht="15.75">
      <c r="C58" s="605" t="s">
        <v>409</v>
      </c>
      <c r="D58" s="240">
        <f>SUM(D55:D57)</f>
        <v>366</v>
      </c>
      <c r="E58" s="240">
        <f>SUM(E55:E57)</f>
        <v>99</v>
      </c>
      <c r="F58" s="240">
        <f>SUM(F55:F57)</f>
        <v>465</v>
      </c>
      <c r="G58" s="240">
        <v>465</v>
      </c>
      <c r="H58" s="240">
        <f t="shared" ref="H58:K58" si="13">SUM(H55:H57)</f>
        <v>0</v>
      </c>
      <c r="I58" s="240">
        <v>465</v>
      </c>
      <c r="J58" s="240">
        <f t="shared" si="13"/>
        <v>-293</v>
      </c>
      <c r="K58" s="240">
        <f t="shared" si="13"/>
        <v>172</v>
      </c>
      <c r="L58" s="600"/>
    </row>
    <row r="59" spans="2:12" s="597" customFormat="1" ht="15.75">
      <c r="C59" s="607"/>
      <c r="D59" s="242"/>
      <c r="E59" s="242"/>
      <c r="F59" s="242"/>
      <c r="G59" s="242"/>
      <c r="H59" s="242"/>
      <c r="I59" s="242"/>
      <c r="J59" s="242"/>
      <c r="K59" s="242"/>
      <c r="L59" s="600"/>
    </row>
    <row r="60" spans="2:12" s="597" customFormat="1" ht="15.75">
      <c r="B60" s="612" t="s">
        <v>410</v>
      </c>
      <c r="C60" s="613"/>
      <c r="D60" s="242"/>
      <c r="E60" s="242"/>
      <c r="F60" s="242"/>
      <c r="G60" s="242"/>
      <c r="H60" s="242"/>
      <c r="I60" s="242"/>
      <c r="J60" s="242"/>
      <c r="K60" s="242"/>
      <c r="L60" s="600"/>
    </row>
    <row r="61" spans="2:12" s="597" customFormat="1" ht="15.75">
      <c r="C61" s="604" t="s">
        <v>19</v>
      </c>
      <c r="D61" s="236">
        <v>118</v>
      </c>
      <c r="E61" s="236">
        <v>32</v>
      </c>
      <c r="F61" s="236">
        <f>SUM(D61:E61)</f>
        <v>150</v>
      </c>
      <c r="G61" s="236">
        <v>150</v>
      </c>
      <c r="H61" s="236">
        <f t="shared" ref="H61:H62" si="14">I61-G61</f>
        <v>0</v>
      </c>
      <c r="I61" s="236">
        <v>150</v>
      </c>
      <c r="J61" s="236">
        <v>0</v>
      </c>
      <c r="K61" s="236">
        <f t="shared" ref="K61:K62" si="15">SUM(I61:J61)</f>
        <v>150</v>
      </c>
      <c r="L61" s="600"/>
    </row>
    <row r="62" spans="2:12" s="597" customFormat="1" ht="15.75">
      <c r="C62" s="604" t="s">
        <v>20</v>
      </c>
      <c r="D62" s="236">
        <v>157</v>
      </c>
      <c r="E62" s="236">
        <v>43</v>
      </c>
      <c r="F62" s="236">
        <f>SUM(D62:E62)</f>
        <v>200</v>
      </c>
      <c r="G62" s="236">
        <v>200</v>
      </c>
      <c r="H62" s="236">
        <f t="shared" si="14"/>
        <v>0</v>
      </c>
      <c r="I62" s="236">
        <v>200</v>
      </c>
      <c r="J62" s="236">
        <v>0</v>
      </c>
      <c r="K62" s="236">
        <f t="shared" si="15"/>
        <v>200</v>
      </c>
      <c r="L62" s="600"/>
    </row>
    <row r="63" spans="2:12" s="597" customFormat="1" ht="15.75">
      <c r="C63" s="605" t="s">
        <v>411</v>
      </c>
      <c r="D63" s="240">
        <f>SUM(D61:D62)</f>
        <v>275</v>
      </c>
      <c r="E63" s="240">
        <f>SUM(E61:E62)</f>
        <v>75</v>
      </c>
      <c r="F63" s="240">
        <f>SUM(F61:F62)</f>
        <v>350</v>
      </c>
      <c r="G63" s="240">
        <v>350</v>
      </c>
      <c r="H63" s="240">
        <f t="shared" ref="H63:K63" si="16">SUM(H61:H62)</f>
        <v>0</v>
      </c>
      <c r="I63" s="240">
        <v>350</v>
      </c>
      <c r="J63" s="240">
        <f t="shared" si="16"/>
        <v>0</v>
      </c>
      <c r="K63" s="240">
        <f t="shared" si="16"/>
        <v>350</v>
      </c>
      <c r="L63" s="600"/>
    </row>
    <row r="64" spans="2:12" s="597" customFormat="1" ht="15.75">
      <c r="C64" s="607"/>
      <c r="D64" s="242"/>
      <c r="E64" s="242"/>
      <c r="F64" s="242"/>
      <c r="G64" s="242"/>
      <c r="H64" s="242"/>
      <c r="I64" s="242"/>
      <c r="J64" s="242"/>
      <c r="K64" s="242"/>
      <c r="L64" s="600"/>
    </row>
    <row r="65" spans="1:12" s="597" customFormat="1" ht="15.75">
      <c r="B65" s="612" t="s">
        <v>26</v>
      </c>
      <c r="C65" s="613"/>
      <c r="D65" s="242"/>
      <c r="E65" s="242"/>
      <c r="F65" s="242"/>
      <c r="G65" s="242"/>
      <c r="H65" s="242"/>
      <c r="I65" s="242"/>
      <c r="J65" s="242"/>
      <c r="K65" s="242"/>
      <c r="L65" s="600"/>
    </row>
    <row r="66" spans="1:12" s="597" customFormat="1" ht="15.75">
      <c r="C66" s="604" t="s">
        <v>27</v>
      </c>
      <c r="D66" s="236">
        <v>1338</v>
      </c>
      <c r="E66" s="236">
        <v>362</v>
      </c>
      <c r="F66" s="236">
        <f>SUM(D66:E66)</f>
        <v>1700</v>
      </c>
      <c r="G66" s="236">
        <v>1700</v>
      </c>
      <c r="H66" s="236">
        <f>I66-G66</f>
        <v>0</v>
      </c>
      <c r="I66" s="236">
        <v>1700</v>
      </c>
      <c r="J66" s="236">
        <v>0</v>
      </c>
      <c r="K66" s="236">
        <f>SUM(I66:J66)</f>
        <v>1700</v>
      </c>
      <c r="L66" s="600"/>
    </row>
    <row r="67" spans="1:12" s="597" customFormat="1" ht="15.75">
      <c r="C67" s="605" t="s">
        <v>28</v>
      </c>
      <c r="D67" s="240">
        <f>SUM(D66:D66)</f>
        <v>1338</v>
      </c>
      <c r="E67" s="240">
        <f>SUM(E66:E66)</f>
        <v>362</v>
      </c>
      <c r="F67" s="501">
        <f>SUM(F66)</f>
        <v>1700</v>
      </c>
      <c r="G67" s="501">
        <v>1700</v>
      </c>
      <c r="H67" s="501">
        <f t="shared" ref="H67:K67" si="17">SUM(H66)</f>
        <v>0</v>
      </c>
      <c r="I67" s="501">
        <v>1700</v>
      </c>
      <c r="J67" s="501">
        <f t="shared" si="17"/>
        <v>0</v>
      </c>
      <c r="K67" s="501">
        <f t="shared" si="17"/>
        <v>1700</v>
      </c>
      <c r="L67" s="600" t="s">
        <v>697</v>
      </c>
    </row>
    <row r="68" spans="1:12" s="597" customFormat="1" ht="15.75">
      <c r="C68" s="614"/>
      <c r="D68" s="243"/>
      <c r="E68" s="243"/>
      <c r="F68" s="502"/>
      <c r="G68" s="502"/>
      <c r="H68" s="502"/>
      <c r="I68" s="502"/>
      <c r="J68" s="502"/>
      <c r="K68" s="502"/>
      <c r="L68" s="600"/>
    </row>
    <row r="69" spans="1:12" s="597" customFormat="1" ht="15.75">
      <c r="B69" s="601" t="s">
        <v>412</v>
      </c>
      <c r="C69" s="602"/>
      <c r="D69" s="236">
        <v>2013</v>
      </c>
      <c r="E69" s="237">
        <v>542</v>
      </c>
      <c r="F69" s="246">
        <f>SUM(D69:E69)</f>
        <v>2555</v>
      </c>
      <c r="G69" s="246">
        <v>2555</v>
      </c>
      <c r="H69" s="246">
        <f>I69-G69</f>
        <v>0</v>
      </c>
      <c r="I69" s="246">
        <v>2555</v>
      </c>
      <c r="J69" s="246">
        <v>-2095</v>
      </c>
      <c r="K69" s="246">
        <f>SUM(I69:J69)</f>
        <v>460</v>
      </c>
      <c r="L69" s="600"/>
    </row>
    <row r="70" spans="1:12" s="597" customFormat="1" ht="15.75">
      <c r="D70" s="244"/>
      <c r="E70" s="244"/>
      <c r="F70" s="503"/>
      <c r="G70" s="503"/>
      <c r="H70" s="503"/>
      <c r="I70" s="503"/>
      <c r="J70" s="503"/>
      <c r="K70" s="503"/>
      <c r="L70" s="600"/>
    </row>
    <row r="71" spans="1:12" s="597" customFormat="1" ht="15.75">
      <c r="B71" s="612" t="s">
        <v>413</v>
      </c>
      <c r="C71" s="615"/>
      <c r="D71" s="240">
        <f>SUM(D69,D63,D58,D52,D48,D42,D37,D25,D20,D67)</f>
        <v>11811</v>
      </c>
      <c r="E71" s="240">
        <f>SUM(E69,E63,E58,E52,E48,E42,E37,E25,E20,E67)</f>
        <v>3189</v>
      </c>
      <c r="F71" s="501">
        <f>SUM(F69,F63,F58,F52,F48,F42,F37,F25,F20,F67)</f>
        <v>15000</v>
      </c>
      <c r="G71" s="501">
        <f t="shared" ref="G71:K71" si="18">SUM(G69,G63,G58,G52,G48,G42,G37,G25,G20,G67)</f>
        <v>15000</v>
      </c>
      <c r="H71" s="501">
        <f t="shared" si="18"/>
        <v>-160</v>
      </c>
      <c r="I71" s="501">
        <f t="shared" si="18"/>
        <v>14840</v>
      </c>
      <c r="J71" s="501">
        <f t="shared" si="18"/>
        <v>-1483</v>
      </c>
      <c r="K71" s="501">
        <f t="shared" si="18"/>
        <v>13357</v>
      </c>
      <c r="L71" s="600"/>
    </row>
    <row r="72" spans="1:12" s="597" customFormat="1" ht="15.75">
      <c r="D72" s="235"/>
      <c r="E72" s="235"/>
      <c r="F72" s="504"/>
      <c r="G72" s="504"/>
      <c r="H72" s="504"/>
      <c r="I72" s="504"/>
      <c r="J72" s="504"/>
      <c r="K72" s="504"/>
      <c r="L72" s="600"/>
    </row>
    <row r="73" spans="1:12" s="597" customFormat="1" ht="15.75">
      <c r="A73" s="709" t="s">
        <v>414</v>
      </c>
      <c r="B73" s="709"/>
      <c r="C73" s="709"/>
      <c r="D73" s="239"/>
      <c r="E73" s="239"/>
      <c r="F73" s="245"/>
      <c r="G73" s="245"/>
      <c r="H73" s="245"/>
      <c r="I73" s="245"/>
      <c r="J73" s="245"/>
      <c r="K73" s="245"/>
      <c r="L73" s="600"/>
    </row>
    <row r="74" spans="1:12" s="597" customFormat="1" ht="15.75">
      <c r="B74" s="616">
        <v>1</v>
      </c>
      <c r="C74" s="602" t="s">
        <v>705</v>
      </c>
      <c r="D74" s="236">
        <v>17317</v>
      </c>
      <c r="E74" s="236">
        <v>4676</v>
      </c>
      <c r="F74" s="246">
        <f>SUM(D74:E74)</f>
        <v>21993</v>
      </c>
      <c r="G74" s="246">
        <v>11993</v>
      </c>
      <c r="H74" s="246">
        <f t="shared" ref="H74:H87" si="19">I74-G74</f>
        <v>0</v>
      </c>
      <c r="I74" s="246">
        <v>11993</v>
      </c>
      <c r="J74" s="246">
        <v>1355</v>
      </c>
      <c r="K74" s="246">
        <f t="shared" ref="K74:K87" si="20">SUM(I74:J74)</f>
        <v>13348</v>
      </c>
      <c r="L74" s="600" t="s">
        <v>697</v>
      </c>
    </row>
    <row r="75" spans="1:12" s="597" customFormat="1" ht="15.75">
      <c r="B75" s="616">
        <v>2</v>
      </c>
      <c r="C75" s="617" t="s">
        <v>30</v>
      </c>
      <c r="D75" s="236">
        <v>4724</v>
      </c>
      <c r="E75" s="236">
        <v>1276</v>
      </c>
      <c r="F75" s="246">
        <f>SUM(D75:E75)</f>
        <v>6000</v>
      </c>
      <c r="G75" s="246">
        <v>3800</v>
      </c>
      <c r="H75" s="246">
        <f t="shared" si="19"/>
        <v>0</v>
      </c>
      <c r="I75" s="246">
        <v>3800</v>
      </c>
      <c r="J75" s="246">
        <v>0</v>
      </c>
      <c r="K75" s="246">
        <f t="shared" si="20"/>
        <v>3800</v>
      </c>
      <c r="L75" s="600" t="s">
        <v>697</v>
      </c>
    </row>
    <row r="76" spans="1:12" s="597" customFormat="1" ht="15.75">
      <c r="B76" s="616">
        <v>3</v>
      </c>
      <c r="C76" s="617" t="s">
        <v>667</v>
      </c>
      <c r="D76" s="236">
        <v>44803</v>
      </c>
      <c r="E76" s="236">
        <v>12097</v>
      </c>
      <c r="F76" s="246">
        <f t="shared" ref="F76:F87" si="21">SUM(D76:E76)</f>
        <v>56900</v>
      </c>
      <c r="G76" s="246">
        <v>56900</v>
      </c>
      <c r="H76" s="246">
        <f t="shared" si="19"/>
        <v>0</v>
      </c>
      <c r="I76" s="246">
        <v>56900</v>
      </c>
      <c r="J76" s="246">
        <v>0</v>
      </c>
      <c r="K76" s="246">
        <f t="shared" si="20"/>
        <v>56900</v>
      </c>
      <c r="L76" s="600"/>
    </row>
    <row r="77" spans="1:12" s="597" customFormat="1" ht="15.75">
      <c r="B77" s="616">
        <v>4</v>
      </c>
      <c r="C77" s="617" t="s">
        <v>31</v>
      </c>
      <c r="D77" s="236">
        <v>21102</v>
      </c>
      <c r="E77" s="236">
        <v>5698</v>
      </c>
      <c r="F77" s="246">
        <f t="shared" si="21"/>
        <v>26800</v>
      </c>
      <c r="G77" s="246">
        <v>26800</v>
      </c>
      <c r="H77" s="246">
        <f t="shared" si="19"/>
        <v>0</v>
      </c>
      <c r="I77" s="246">
        <v>26800</v>
      </c>
      <c r="J77" s="246">
        <v>0</v>
      </c>
      <c r="K77" s="246">
        <f t="shared" si="20"/>
        <v>26800</v>
      </c>
      <c r="L77" s="600"/>
    </row>
    <row r="78" spans="1:12" s="597" customFormat="1" ht="15.75">
      <c r="B78" s="616">
        <v>5</v>
      </c>
      <c r="C78" s="617" t="s">
        <v>32</v>
      </c>
      <c r="D78" s="236">
        <v>15000</v>
      </c>
      <c r="E78" s="236">
        <v>4050</v>
      </c>
      <c r="F78" s="246">
        <f t="shared" si="21"/>
        <v>19050</v>
      </c>
      <c r="G78" s="246">
        <v>19050</v>
      </c>
      <c r="H78" s="246">
        <f t="shared" si="19"/>
        <v>0</v>
      </c>
      <c r="I78" s="246">
        <v>19050</v>
      </c>
      <c r="J78" s="246">
        <v>0</v>
      </c>
      <c r="K78" s="246">
        <f t="shared" si="20"/>
        <v>19050</v>
      </c>
      <c r="L78" s="600"/>
    </row>
    <row r="79" spans="1:12" s="597" customFormat="1" ht="15.75">
      <c r="B79" s="616">
        <v>6</v>
      </c>
      <c r="C79" s="617" t="s">
        <v>33</v>
      </c>
      <c r="D79" s="236">
        <v>4569</v>
      </c>
      <c r="E79" s="236">
        <v>1234</v>
      </c>
      <c r="F79" s="246">
        <f t="shared" si="21"/>
        <v>5803</v>
      </c>
      <c r="G79" s="246">
        <v>5803</v>
      </c>
      <c r="H79" s="246">
        <f t="shared" si="19"/>
        <v>0</v>
      </c>
      <c r="I79" s="246">
        <v>5803</v>
      </c>
      <c r="J79" s="246">
        <v>0</v>
      </c>
      <c r="K79" s="246">
        <f t="shared" si="20"/>
        <v>5803</v>
      </c>
      <c r="L79" s="600"/>
    </row>
    <row r="80" spans="1:12" s="597" customFormat="1" ht="15.75">
      <c r="B80" s="616">
        <v>7</v>
      </c>
      <c r="C80" s="617" t="s">
        <v>34</v>
      </c>
      <c r="D80" s="236">
        <v>4016</v>
      </c>
      <c r="E80" s="236">
        <v>1084</v>
      </c>
      <c r="F80" s="246">
        <f t="shared" si="21"/>
        <v>5100</v>
      </c>
      <c r="G80" s="246">
        <v>5100</v>
      </c>
      <c r="H80" s="246">
        <f t="shared" si="19"/>
        <v>0</v>
      </c>
      <c r="I80" s="246">
        <v>5100</v>
      </c>
      <c r="J80" s="246">
        <v>0</v>
      </c>
      <c r="K80" s="246">
        <f t="shared" si="20"/>
        <v>5100</v>
      </c>
      <c r="L80" s="600"/>
    </row>
    <row r="81" spans="1:15" s="597" customFormat="1" ht="15.75">
      <c r="B81" s="616">
        <v>8</v>
      </c>
      <c r="C81" s="617" t="s">
        <v>701</v>
      </c>
      <c r="D81" s="236">
        <v>5118</v>
      </c>
      <c r="E81" s="236">
        <v>1382</v>
      </c>
      <c r="F81" s="246">
        <f t="shared" si="21"/>
        <v>6500</v>
      </c>
      <c r="G81" s="246">
        <v>6500</v>
      </c>
      <c r="H81" s="246">
        <f t="shared" si="19"/>
        <v>0</v>
      </c>
      <c r="I81" s="246">
        <v>6500</v>
      </c>
      <c r="J81" s="246">
        <v>0</v>
      </c>
      <c r="K81" s="246">
        <f t="shared" si="20"/>
        <v>6500</v>
      </c>
      <c r="L81" s="600"/>
    </row>
    <row r="82" spans="1:15" s="597" customFormat="1" ht="15.75">
      <c r="B82" s="616">
        <v>9</v>
      </c>
      <c r="C82" s="617" t="s">
        <v>752</v>
      </c>
      <c r="D82" s="236"/>
      <c r="E82" s="236"/>
      <c r="F82" s="246">
        <v>0</v>
      </c>
      <c r="G82" s="246">
        <v>1999</v>
      </c>
      <c r="H82" s="246">
        <f t="shared" si="19"/>
        <v>0</v>
      </c>
      <c r="I82" s="246">
        <v>1999</v>
      </c>
      <c r="J82" s="246">
        <v>0</v>
      </c>
      <c r="K82" s="246">
        <f t="shared" si="20"/>
        <v>1999</v>
      </c>
      <c r="L82" s="600" t="s">
        <v>697</v>
      </c>
    </row>
    <row r="83" spans="1:15" s="597" customFormat="1" ht="15.75">
      <c r="B83" s="616">
        <v>10</v>
      </c>
      <c r="C83" s="617" t="s">
        <v>781</v>
      </c>
      <c r="D83" s="236"/>
      <c r="E83" s="236"/>
      <c r="F83" s="246">
        <v>0</v>
      </c>
      <c r="G83" s="246">
        <v>25967</v>
      </c>
      <c r="H83" s="246">
        <f t="shared" si="19"/>
        <v>0</v>
      </c>
      <c r="I83" s="246">
        <v>25967</v>
      </c>
      <c r="J83" s="246">
        <v>0</v>
      </c>
      <c r="K83" s="246">
        <f t="shared" si="20"/>
        <v>25967</v>
      </c>
      <c r="L83" s="600" t="s">
        <v>697</v>
      </c>
    </row>
    <row r="84" spans="1:15" s="597" customFormat="1" ht="15.75">
      <c r="B84" s="616">
        <v>11</v>
      </c>
      <c r="C84" s="617" t="s">
        <v>791</v>
      </c>
      <c r="D84" s="236"/>
      <c r="E84" s="236"/>
      <c r="F84" s="246">
        <v>0</v>
      </c>
      <c r="G84" s="246">
        <v>0</v>
      </c>
      <c r="H84" s="246">
        <f t="shared" si="19"/>
        <v>93156</v>
      </c>
      <c r="I84" s="246">
        <v>93156</v>
      </c>
      <c r="J84" s="246">
        <v>0</v>
      </c>
      <c r="K84" s="246">
        <f t="shared" si="20"/>
        <v>93156</v>
      </c>
      <c r="L84" s="600" t="s">
        <v>697</v>
      </c>
    </row>
    <row r="85" spans="1:15" s="597" customFormat="1" ht="15.75">
      <c r="B85" s="616">
        <v>12</v>
      </c>
      <c r="C85" s="617" t="s">
        <v>782</v>
      </c>
      <c r="D85" s="236"/>
      <c r="E85" s="236"/>
      <c r="F85" s="246">
        <v>0</v>
      </c>
      <c r="G85" s="246">
        <v>0</v>
      </c>
      <c r="H85" s="246">
        <f t="shared" si="19"/>
        <v>3229</v>
      </c>
      <c r="I85" s="246">
        <v>3229</v>
      </c>
      <c r="J85" s="246">
        <v>0</v>
      </c>
      <c r="K85" s="246">
        <f t="shared" si="20"/>
        <v>3229</v>
      </c>
      <c r="L85" s="600" t="s">
        <v>697</v>
      </c>
    </row>
    <row r="86" spans="1:15" s="597" customFormat="1" ht="15.75">
      <c r="B86" s="616">
        <v>13</v>
      </c>
      <c r="C86" s="617" t="s">
        <v>783</v>
      </c>
      <c r="D86" s="236"/>
      <c r="E86" s="236"/>
      <c r="F86" s="246">
        <v>0</v>
      </c>
      <c r="G86" s="246">
        <v>0</v>
      </c>
      <c r="H86" s="246">
        <f t="shared" si="19"/>
        <v>44929</v>
      </c>
      <c r="I86" s="246">
        <v>44929</v>
      </c>
      <c r="J86" s="246">
        <v>0</v>
      </c>
      <c r="K86" s="246">
        <f t="shared" si="20"/>
        <v>44929</v>
      </c>
      <c r="L86" s="600" t="s">
        <v>697</v>
      </c>
    </row>
    <row r="87" spans="1:15" s="597" customFormat="1" ht="15.75">
      <c r="B87" s="616">
        <v>14</v>
      </c>
      <c r="C87" s="617" t="s">
        <v>703</v>
      </c>
      <c r="D87" s="236">
        <v>4033</v>
      </c>
      <c r="E87" s="236">
        <v>1089</v>
      </c>
      <c r="F87" s="246">
        <f t="shared" si="21"/>
        <v>5122</v>
      </c>
      <c r="G87" s="246">
        <v>5122</v>
      </c>
      <c r="H87" s="246">
        <f t="shared" si="19"/>
        <v>0</v>
      </c>
      <c r="I87" s="246">
        <v>5122</v>
      </c>
      <c r="J87" s="246">
        <v>-5122</v>
      </c>
      <c r="K87" s="246">
        <f t="shared" si="20"/>
        <v>0</v>
      </c>
      <c r="L87" s="600"/>
    </row>
    <row r="88" spans="1:15" s="597" customFormat="1" ht="15.75">
      <c r="B88" s="710" t="s">
        <v>416</v>
      </c>
      <c r="C88" s="711"/>
      <c r="D88" s="240">
        <f t="shared" ref="D88:K88" si="22">SUM(D74:D87)</f>
        <v>120682</v>
      </c>
      <c r="E88" s="240">
        <f t="shared" si="22"/>
        <v>32586</v>
      </c>
      <c r="F88" s="240">
        <f t="shared" si="22"/>
        <v>153268</v>
      </c>
      <c r="G88" s="240">
        <f t="shared" si="22"/>
        <v>169034</v>
      </c>
      <c r="H88" s="240">
        <f t="shared" si="22"/>
        <v>141314</v>
      </c>
      <c r="I88" s="240">
        <f t="shared" si="22"/>
        <v>310348</v>
      </c>
      <c r="J88" s="240">
        <f t="shared" si="22"/>
        <v>-3767</v>
      </c>
      <c r="K88" s="240">
        <f t="shared" si="22"/>
        <v>306581</v>
      </c>
      <c r="L88" s="600"/>
    </row>
    <row r="89" spans="1:15" s="597" customFormat="1" ht="15.75">
      <c r="C89" s="618"/>
      <c r="D89" s="239"/>
      <c r="E89" s="239"/>
      <c r="F89" s="245"/>
      <c r="G89" s="245"/>
      <c r="H89" s="245"/>
      <c r="I89" s="245"/>
      <c r="J89" s="245"/>
      <c r="K89" s="245"/>
      <c r="L89" s="600"/>
    </row>
    <row r="90" spans="1:15" s="597" customFormat="1" ht="15.75">
      <c r="A90" s="619" t="s">
        <v>417</v>
      </c>
      <c r="B90" s="712" t="s">
        <v>418</v>
      </c>
      <c r="C90" s="713"/>
      <c r="D90" s="240">
        <v>7874</v>
      </c>
      <c r="E90" s="241">
        <v>2126</v>
      </c>
      <c r="F90" s="247">
        <f>SUM(D90:E90)</f>
        <v>10000</v>
      </c>
      <c r="G90" s="247">
        <v>10000</v>
      </c>
      <c r="H90" s="247">
        <f>I90-G90</f>
        <v>0</v>
      </c>
      <c r="I90" s="247">
        <v>10000</v>
      </c>
      <c r="J90" s="247">
        <v>5941</v>
      </c>
      <c r="K90" s="247">
        <f>SUM(I90:J90)</f>
        <v>15941</v>
      </c>
      <c r="L90" s="600"/>
      <c r="N90" s="620"/>
      <c r="O90" s="620"/>
    </row>
    <row r="91" spans="1:15" s="597" customFormat="1" ht="16.5" thickBot="1">
      <c r="C91" s="621"/>
      <c r="D91" s="244"/>
      <c r="E91" s="244"/>
      <c r="F91" s="244"/>
      <c r="G91" s="244"/>
      <c r="H91" s="244"/>
      <c r="I91" s="244"/>
      <c r="J91" s="244"/>
      <c r="K91" s="244"/>
      <c r="L91" s="600"/>
    </row>
    <row r="92" spans="1:15" s="597" customFormat="1" ht="16.5" thickBot="1">
      <c r="B92" s="714" t="s">
        <v>419</v>
      </c>
      <c r="C92" s="715"/>
      <c r="D92" s="248">
        <f t="shared" ref="D92:K92" si="23">SUM(D90,D88,D71)</f>
        <v>140367</v>
      </c>
      <c r="E92" s="248">
        <f t="shared" si="23"/>
        <v>37901</v>
      </c>
      <c r="F92" s="248">
        <f t="shared" si="23"/>
        <v>178268</v>
      </c>
      <c r="G92" s="248">
        <f t="shared" si="23"/>
        <v>194034</v>
      </c>
      <c r="H92" s="248">
        <f t="shared" si="23"/>
        <v>141154</v>
      </c>
      <c r="I92" s="248">
        <f t="shared" si="23"/>
        <v>335188</v>
      </c>
      <c r="J92" s="248">
        <f t="shared" si="23"/>
        <v>691</v>
      </c>
      <c r="K92" s="248">
        <f t="shared" si="23"/>
        <v>335879</v>
      </c>
      <c r="L92" s="600"/>
    </row>
    <row r="96" spans="1:15" s="595" customFormat="1">
      <c r="A96" s="594"/>
      <c r="B96" s="594"/>
      <c r="C96" s="594"/>
      <c r="D96" s="594"/>
      <c r="E96" s="594"/>
      <c r="F96" s="622">
        <f>SUM(F74:F75,F67)</f>
        <v>29693</v>
      </c>
      <c r="G96" s="622">
        <v>17493</v>
      </c>
      <c r="H96" s="622">
        <f t="shared" ref="H96:K96" si="24">SUM(H74:H75,H67)</f>
        <v>0</v>
      </c>
      <c r="I96" s="622">
        <v>17493</v>
      </c>
      <c r="J96" s="622">
        <f t="shared" si="24"/>
        <v>1355</v>
      </c>
      <c r="K96" s="622">
        <f t="shared" si="24"/>
        <v>18848</v>
      </c>
      <c r="M96" s="594"/>
      <c r="N96" s="594"/>
      <c r="O96" s="594"/>
    </row>
    <row r="98" spans="1:15" s="595" customFormat="1">
      <c r="A98" s="594"/>
      <c r="B98" s="594"/>
      <c r="C98" s="594"/>
      <c r="D98" s="594"/>
      <c r="E98" s="594"/>
      <c r="F98" s="622">
        <f>F92-F96</f>
        <v>148575</v>
      </c>
      <c r="G98" s="622">
        <v>176541</v>
      </c>
      <c r="H98" s="622">
        <f t="shared" ref="H98:K98" si="25">H92-H96</f>
        <v>141154</v>
      </c>
      <c r="I98" s="622">
        <v>176541</v>
      </c>
      <c r="J98" s="622">
        <f t="shared" si="25"/>
        <v>-664</v>
      </c>
      <c r="K98" s="622">
        <f t="shared" si="25"/>
        <v>317031</v>
      </c>
      <c r="M98" s="594"/>
      <c r="N98" s="594"/>
      <c r="O98" s="594"/>
    </row>
  </sheetData>
  <mergeCells count="5">
    <mergeCell ref="A1:F1"/>
    <mergeCell ref="A73:C73"/>
    <mergeCell ref="B88:C88"/>
    <mergeCell ref="B90:C90"/>
    <mergeCell ref="B92:C92"/>
  </mergeCells>
  <printOptions horizontalCentered="1"/>
  <pageMargins left="0.43307086614173229" right="0.27559055118110237" top="0.34" bottom="0.27" header="0.17" footer="0.17"/>
  <pageSetup paperSize="9" scale="63" orientation="portrait" r:id="rId1"/>
  <headerFooter alignWithMargins="0">
    <oddHeader>&amp;L&amp;"Times New Roman CE,Félkövér dőlt"&amp;14 6. számú melléklet&amp;R&amp;"Times New Roman CE,Félkövér dőlt"&amp;14adatok e. Ft.-ban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50"/>
  </sheetPr>
  <dimension ref="A1:Q52"/>
  <sheetViews>
    <sheetView view="pageBreakPreview" zoomScale="115" zoomScaleSheetLayoutView="115" workbookViewId="0">
      <selection activeCell="F16" sqref="F1:H1048576"/>
    </sheetView>
  </sheetViews>
  <sheetFormatPr defaultRowHeight="18.75"/>
  <cols>
    <col min="1" max="1" width="3.5703125" style="203" bestFit="1" customWidth="1"/>
    <col min="2" max="2" width="3.5703125" style="203" customWidth="1"/>
    <col min="3" max="3" width="58.140625" style="203" bestFit="1" customWidth="1"/>
    <col min="4" max="4" width="17.5703125" style="203" hidden="1" customWidth="1"/>
    <col min="5" max="5" width="17.140625" style="203" hidden="1" customWidth="1"/>
    <col min="6" max="8" width="15" style="203" hidden="1" customWidth="1"/>
    <col min="9" max="9" width="15" style="203" bestFit="1" customWidth="1"/>
    <col min="10" max="10" width="9.140625" style="498"/>
    <col min="11" max="13" width="9.140625" style="203"/>
    <col min="14" max="16" width="13.5703125" style="203" bestFit="1" customWidth="1"/>
    <col min="17" max="17" width="17.140625" style="203" bestFit="1" customWidth="1"/>
    <col min="18" max="16384" width="9.140625" style="203"/>
  </cols>
  <sheetData>
    <row r="1" spans="1:17">
      <c r="A1" s="717" t="s">
        <v>420</v>
      </c>
      <c r="B1" s="718"/>
      <c r="C1" s="718"/>
    </row>
    <row r="2" spans="1:17">
      <c r="A2" s="206"/>
      <c r="B2" s="206"/>
      <c r="C2" s="249" t="s">
        <v>421</v>
      </c>
      <c r="D2" s="250"/>
      <c r="E2" s="251"/>
      <c r="F2" s="207">
        <v>4000</v>
      </c>
      <c r="G2" s="207">
        <v>4000</v>
      </c>
      <c r="H2" s="207"/>
      <c r="I2" s="207">
        <v>4000</v>
      </c>
    </row>
    <row r="3" spans="1:17">
      <c r="A3" s="206"/>
      <c r="B3" s="206"/>
      <c r="C3" s="249" t="s">
        <v>45</v>
      </c>
      <c r="D3" s="250"/>
      <c r="E3" s="251"/>
      <c r="F3" s="207">
        <v>9199</v>
      </c>
      <c r="G3" s="207">
        <v>9199</v>
      </c>
      <c r="H3" s="207"/>
      <c r="I3" s="207">
        <v>9199</v>
      </c>
    </row>
    <row r="4" spans="1:17" s="252" customFormat="1">
      <c r="C4" s="253" t="s">
        <v>422</v>
      </c>
      <c r="D4" s="254"/>
      <c r="E4" s="255"/>
      <c r="F4" s="208">
        <f>SUM(F2:F3)</f>
        <v>13199</v>
      </c>
      <c r="G4" s="208">
        <v>13199</v>
      </c>
      <c r="H4" s="208">
        <f t="shared" ref="H4" si="0">SUM(H2:H3)</f>
        <v>0</v>
      </c>
      <c r="I4" s="208">
        <v>13199</v>
      </c>
      <c r="J4" s="499"/>
    </row>
    <row r="5" spans="1:17" ht="19.5" thickBot="1">
      <c r="D5" s="204"/>
      <c r="E5" s="204"/>
      <c r="F5" s="204"/>
      <c r="G5" s="204"/>
      <c r="H5" s="204"/>
      <c r="I5" s="204"/>
    </row>
    <row r="6" spans="1:17" ht="48.75" thickBot="1">
      <c r="A6" s="717" t="s">
        <v>423</v>
      </c>
      <c r="B6" s="717"/>
      <c r="C6" s="717"/>
      <c r="D6" s="205" t="s">
        <v>395</v>
      </c>
      <c r="E6" s="205" t="s">
        <v>424</v>
      </c>
      <c r="F6" s="573" t="s">
        <v>771</v>
      </c>
      <c r="G6" s="63" t="s">
        <v>818</v>
      </c>
      <c r="H6" s="573" t="s">
        <v>769</v>
      </c>
      <c r="I6" s="573" t="s">
        <v>748</v>
      </c>
    </row>
    <row r="7" spans="1:17">
      <c r="A7" s="206"/>
      <c r="B7" s="505">
        <v>1</v>
      </c>
      <c r="C7" s="261" t="s">
        <v>35</v>
      </c>
      <c r="D7" s="207">
        <v>413386</v>
      </c>
      <c r="E7" s="207">
        <v>111614</v>
      </c>
      <c r="F7" s="207">
        <f t="shared" ref="F7:F29" si="1">SUM(D7:E7)</f>
        <v>525000</v>
      </c>
      <c r="G7" s="207">
        <v>412430</v>
      </c>
      <c r="H7" s="207">
        <f>I7-G7</f>
        <v>-6510</v>
      </c>
      <c r="I7" s="207">
        <v>405920</v>
      </c>
    </row>
    <row r="8" spans="1:17">
      <c r="A8" s="206"/>
      <c r="B8" s="505">
        <v>2</v>
      </c>
      <c r="C8" s="261" t="s">
        <v>36</v>
      </c>
      <c r="D8" s="207">
        <v>3780</v>
      </c>
      <c r="E8" s="207">
        <v>1020</v>
      </c>
      <c r="F8" s="207">
        <f t="shared" si="1"/>
        <v>4800</v>
      </c>
      <c r="G8" s="207">
        <v>4800</v>
      </c>
      <c r="H8" s="207">
        <f t="shared" ref="H8:H29" si="2">I8-G8</f>
        <v>0</v>
      </c>
      <c r="I8" s="207">
        <v>4800</v>
      </c>
      <c r="N8" s="297"/>
      <c r="O8" s="297"/>
      <c r="P8" s="297"/>
      <c r="Q8" s="296">
        <v>3680</v>
      </c>
    </row>
    <row r="9" spans="1:17">
      <c r="A9" s="206"/>
      <c r="B9" s="505">
        <v>3</v>
      </c>
      <c r="C9" s="261" t="s">
        <v>37</v>
      </c>
      <c r="D9" s="207">
        <v>8031</v>
      </c>
      <c r="E9" s="207">
        <v>2169</v>
      </c>
      <c r="F9" s="500">
        <f t="shared" si="1"/>
        <v>10200</v>
      </c>
      <c r="G9" s="500">
        <v>10200</v>
      </c>
      <c r="H9" s="207">
        <f t="shared" si="2"/>
        <v>0</v>
      </c>
      <c r="I9" s="500">
        <v>10200</v>
      </c>
      <c r="N9" s="297"/>
      <c r="O9" s="297"/>
      <c r="P9" s="297"/>
      <c r="Q9" s="296">
        <v>31508</v>
      </c>
    </row>
    <row r="10" spans="1:17">
      <c r="A10" s="206"/>
      <c r="B10" s="505">
        <v>4</v>
      </c>
      <c r="C10" s="261" t="s">
        <v>38</v>
      </c>
      <c r="D10" s="207">
        <v>10297</v>
      </c>
      <c r="E10" s="207">
        <v>2780</v>
      </c>
      <c r="F10" s="500">
        <f t="shared" si="1"/>
        <v>13077</v>
      </c>
      <c r="G10" s="500">
        <v>13394</v>
      </c>
      <c r="H10" s="207">
        <f t="shared" si="2"/>
        <v>0</v>
      </c>
      <c r="I10" s="500">
        <v>13394</v>
      </c>
      <c r="J10" s="498" t="s">
        <v>698</v>
      </c>
      <c r="N10" s="297"/>
      <c r="O10" s="297"/>
      <c r="P10" s="297"/>
      <c r="Q10" s="296">
        <v>14636</v>
      </c>
    </row>
    <row r="11" spans="1:17">
      <c r="A11" s="206"/>
      <c r="B11" s="505">
        <v>5</v>
      </c>
      <c r="C11" s="261" t="s">
        <v>699</v>
      </c>
      <c r="D11" s="207">
        <v>13386</v>
      </c>
      <c r="E11" s="207">
        <v>3614</v>
      </c>
      <c r="F11" s="500">
        <f t="shared" si="1"/>
        <v>17000</v>
      </c>
      <c r="G11" s="500">
        <v>13386</v>
      </c>
      <c r="H11" s="207">
        <f t="shared" si="2"/>
        <v>0</v>
      </c>
      <c r="I11" s="500">
        <v>13386</v>
      </c>
      <c r="J11" s="498" t="s">
        <v>698</v>
      </c>
      <c r="N11" s="297"/>
      <c r="O11" s="297"/>
      <c r="P11" s="297"/>
      <c r="Q11" s="296"/>
    </row>
    <row r="12" spans="1:17">
      <c r="A12" s="206"/>
      <c r="B12" s="505">
        <v>6</v>
      </c>
      <c r="C12" s="261" t="s">
        <v>700</v>
      </c>
      <c r="D12" s="207">
        <v>20000</v>
      </c>
      <c r="E12" s="207">
        <v>0</v>
      </c>
      <c r="F12" s="500">
        <f>SUM(D12:E12)</f>
        <v>20000</v>
      </c>
      <c r="G12" s="500">
        <v>20000</v>
      </c>
      <c r="H12" s="207">
        <f t="shared" si="2"/>
        <v>0</v>
      </c>
      <c r="I12" s="500">
        <v>20000</v>
      </c>
      <c r="N12" s="297"/>
      <c r="O12" s="297"/>
      <c r="P12" s="297"/>
      <c r="Q12" s="296"/>
    </row>
    <row r="13" spans="1:17">
      <c r="A13" s="206"/>
      <c r="B13" s="505">
        <v>7</v>
      </c>
      <c r="C13" s="261" t="s">
        <v>702</v>
      </c>
      <c r="D13" s="207">
        <v>8661</v>
      </c>
      <c r="E13" s="207">
        <v>2339</v>
      </c>
      <c r="F13" s="500">
        <f t="shared" si="1"/>
        <v>11000</v>
      </c>
      <c r="G13" s="500">
        <v>11000</v>
      </c>
      <c r="H13" s="207">
        <f t="shared" si="2"/>
        <v>0</v>
      </c>
      <c r="I13" s="500">
        <v>11000</v>
      </c>
      <c r="N13" s="297"/>
      <c r="O13" s="297"/>
      <c r="P13" s="297"/>
      <c r="Q13" s="296"/>
    </row>
    <row r="14" spans="1:17">
      <c r="A14" s="206"/>
      <c r="B14" s="505">
        <v>8</v>
      </c>
      <c r="C14" s="261" t="s">
        <v>39</v>
      </c>
      <c r="D14" s="207">
        <v>7874</v>
      </c>
      <c r="E14" s="207">
        <v>2126</v>
      </c>
      <c r="F14" s="500">
        <f t="shared" si="1"/>
        <v>10000</v>
      </c>
      <c r="G14" s="500">
        <v>8950</v>
      </c>
      <c r="H14" s="207">
        <f t="shared" si="2"/>
        <v>0</v>
      </c>
      <c r="I14" s="500">
        <v>8950</v>
      </c>
      <c r="J14" s="498" t="s">
        <v>698</v>
      </c>
      <c r="N14" s="297"/>
      <c r="O14" s="297"/>
      <c r="P14" s="297"/>
      <c r="Q14" s="296"/>
    </row>
    <row r="15" spans="1:17">
      <c r="A15" s="206"/>
      <c r="B15" s="505">
        <v>9</v>
      </c>
      <c r="C15" s="261" t="s">
        <v>40</v>
      </c>
      <c r="D15" s="207">
        <v>2244</v>
      </c>
      <c r="E15" s="207">
        <v>606</v>
      </c>
      <c r="F15" s="500">
        <f t="shared" si="1"/>
        <v>2850</v>
      </c>
      <c r="G15" s="500">
        <v>2850</v>
      </c>
      <c r="H15" s="207">
        <f t="shared" si="2"/>
        <v>0</v>
      </c>
      <c r="I15" s="500">
        <v>2850</v>
      </c>
      <c r="N15" s="297"/>
      <c r="O15" s="297"/>
      <c r="P15" s="297"/>
      <c r="Q15" s="296">
        <v>47636</v>
      </c>
    </row>
    <row r="16" spans="1:17">
      <c r="A16" s="206"/>
      <c r="B16" s="505">
        <v>10</v>
      </c>
      <c r="C16" s="261" t="s">
        <v>41</v>
      </c>
      <c r="D16" s="207">
        <v>3268</v>
      </c>
      <c r="E16" s="207">
        <v>882</v>
      </c>
      <c r="F16" s="500">
        <f t="shared" si="1"/>
        <v>4150</v>
      </c>
      <c r="G16" s="500">
        <v>4150</v>
      </c>
      <c r="H16" s="207">
        <f t="shared" si="2"/>
        <v>0</v>
      </c>
      <c r="I16" s="500">
        <v>4150</v>
      </c>
      <c r="N16" s="297"/>
      <c r="O16" s="297"/>
      <c r="P16" s="297"/>
      <c r="Q16" s="296">
        <v>47684</v>
      </c>
    </row>
    <row r="17" spans="1:17">
      <c r="A17" s="206"/>
      <c r="B17" s="505">
        <v>11</v>
      </c>
      <c r="C17" s="261" t="s">
        <v>42</v>
      </c>
      <c r="D17" s="207">
        <v>3465</v>
      </c>
      <c r="E17" s="207">
        <v>935</v>
      </c>
      <c r="F17" s="500">
        <f t="shared" si="1"/>
        <v>4400</v>
      </c>
      <c r="G17" s="500">
        <v>4400</v>
      </c>
      <c r="H17" s="207">
        <f t="shared" si="2"/>
        <v>0</v>
      </c>
      <c r="I17" s="500">
        <v>4400</v>
      </c>
      <c r="N17" s="297"/>
      <c r="O17" s="297"/>
      <c r="P17" s="297"/>
      <c r="Q17" s="296"/>
    </row>
    <row r="18" spans="1:17">
      <c r="A18" s="206"/>
      <c r="B18" s="505">
        <v>12</v>
      </c>
      <c r="C18" s="261" t="s">
        <v>704</v>
      </c>
      <c r="D18" s="207">
        <v>3646</v>
      </c>
      <c r="E18" s="207">
        <v>0</v>
      </c>
      <c r="F18" s="500">
        <f t="shared" si="1"/>
        <v>3646</v>
      </c>
      <c r="G18" s="500">
        <v>3646</v>
      </c>
      <c r="H18" s="207">
        <f t="shared" si="2"/>
        <v>0</v>
      </c>
      <c r="I18" s="500">
        <v>3646</v>
      </c>
      <c r="N18" s="297"/>
      <c r="O18" s="297"/>
      <c r="P18" s="297"/>
      <c r="Q18" s="296"/>
    </row>
    <row r="19" spans="1:17">
      <c r="A19" s="206"/>
      <c r="B19" s="505">
        <v>13</v>
      </c>
      <c r="C19" s="261" t="s">
        <v>706</v>
      </c>
      <c r="D19" s="207">
        <v>400</v>
      </c>
      <c r="E19" s="207">
        <v>108</v>
      </c>
      <c r="F19" s="500">
        <f t="shared" si="1"/>
        <v>508</v>
      </c>
      <c r="G19" s="500">
        <v>636</v>
      </c>
      <c r="H19" s="207">
        <f t="shared" si="2"/>
        <v>0</v>
      </c>
      <c r="I19" s="500">
        <v>636</v>
      </c>
      <c r="N19" s="297"/>
      <c r="O19" s="297"/>
      <c r="P19" s="297"/>
      <c r="Q19" s="296"/>
    </row>
    <row r="20" spans="1:17">
      <c r="A20" s="206"/>
      <c r="B20" s="505">
        <v>14</v>
      </c>
      <c r="C20" s="261" t="s">
        <v>708</v>
      </c>
      <c r="D20" s="207">
        <v>2500</v>
      </c>
      <c r="E20" s="207">
        <v>0</v>
      </c>
      <c r="F20" s="500">
        <f t="shared" si="1"/>
        <v>2500</v>
      </c>
      <c r="G20" s="500">
        <v>2500</v>
      </c>
      <c r="H20" s="207">
        <f t="shared" si="2"/>
        <v>0</v>
      </c>
      <c r="I20" s="500">
        <v>2500</v>
      </c>
      <c r="J20" s="498" t="s">
        <v>698</v>
      </c>
      <c r="N20" s="297"/>
      <c r="O20" s="297"/>
      <c r="P20" s="297"/>
      <c r="Q20" s="296"/>
    </row>
    <row r="21" spans="1:17">
      <c r="A21" s="206"/>
      <c r="B21" s="505">
        <v>15</v>
      </c>
      <c r="C21" s="261" t="s">
        <v>751</v>
      </c>
      <c r="D21" s="207"/>
      <c r="E21" s="207"/>
      <c r="F21" s="500">
        <v>0</v>
      </c>
      <c r="G21" s="500">
        <v>800</v>
      </c>
      <c r="H21" s="207">
        <f t="shared" si="2"/>
        <v>0</v>
      </c>
      <c r="I21" s="500">
        <v>800</v>
      </c>
      <c r="N21" s="297"/>
      <c r="O21" s="297"/>
      <c r="P21" s="297"/>
      <c r="Q21" s="296"/>
    </row>
    <row r="22" spans="1:17">
      <c r="A22" s="206"/>
      <c r="B22" s="505">
        <v>16</v>
      </c>
      <c r="C22" s="261" t="s">
        <v>772</v>
      </c>
      <c r="D22" s="207"/>
      <c r="E22" s="207"/>
      <c r="F22" s="500">
        <v>0</v>
      </c>
      <c r="G22" s="500">
        <v>11812</v>
      </c>
      <c r="H22" s="207">
        <f t="shared" si="2"/>
        <v>0</v>
      </c>
      <c r="I22" s="500">
        <v>11812</v>
      </c>
      <c r="N22" s="297"/>
      <c r="O22" s="297"/>
      <c r="P22" s="297"/>
      <c r="Q22" s="296"/>
    </row>
    <row r="23" spans="1:17">
      <c r="A23" s="206"/>
      <c r="B23" s="505">
        <v>17</v>
      </c>
      <c r="C23" s="261" t="s">
        <v>784</v>
      </c>
      <c r="D23" s="207"/>
      <c r="E23" s="207"/>
      <c r="F23" s="500">
        <v>0</v>
      </c>
      <c r="G23" s="500">
        <v>2171</v>
      </c>
      <c r="H23" s="207">
        <f t="shared" si="2"/>
        <v>0</v>
      </c>
      <c r="I23" s="500">
        <v>2171</v>
      </c>
      <c r="N23" s="297"/>
      <c r="O23" s="297"/>
      <c r="P23" s="297"/>
      <c r="Q23" s="296"/>
    </row>
    <row r="24" spans="1:17">
      <c r="A24" s="206"/>
      <c r="B24" s="505">
        <v>18</v>
      </c>
      <c r="C24" s="261" t="s">
        <v>793</v>
      </c>
      <c r="D24" s="207"/>
      <c r="E24" s="207"/>
      <c r="F24" s="500">
        <v>0</v>
      </c>
      <c r="G24" s="500">
        <v>4773</v>
      </c>
      <c r="H24" s="207">
        <f t="shared" si="2"/>
        <v>0</v>
      </c>
      <c r="I24" s="500">
        <v>4773</v>
      </c>
      <c r="N24" s="297"/>
      <c r="O24" s="297"/>
      <c r="P24" s="297"/>
      <c r="Q24" s="296"/>
    </row>
    <row r="25" spans="1:17">
      <c r="A25" s="206"/>
      <c r="B25" s="505">
        <v>19</v>
      </c>
      <c r="C25" s="261" t="s">
        <v>785</v>
      </c>
      <c r="D25" s="207"/>
      <c r="E25" s="207"/>
      <c r="F25" s="500">
        <v>0</v>
      </c>
      <c r="G25" s="500">
        <v>130192</v>
      </c>
      <c r="H25" s="207">
        <f t="shared" si="2"/>
        <v>-1829</v>
      </c>
      <c r="I25" s="500">
        <v>128363</v>
      </c>
      <c r="N25" s="297"/>
      <c r="O25" s="297"/>
      <c r="P25" s="297"/>
      <c r="Q25" s="296"/>
    </row>
    <row r="26" spans="1:17">
      <c r="A26" s="206"/>
      <c r="B26" s="505">
        <v>20</v>
      </c>
      <c r="C26" s="261" t="s">
        <v>812</v>
      </c>
      <c r="D26" s="207"/>
      <c r="E26" s="207"/>
      <c r="F26" s="500">
        <v>0</v>
      </c>
      <c r="G26" s="500">
        <v>2000</v>
      </c>
      <c r="H26" s="207">
        <f t="shared" si="2"/>
        <v>0</v>
      </c>
      <c r="I26" s="500">
        <v>2000</v>
      </c>
      <c r="N26" s="297"/>
      <c r="O26" s="297"/>
      <c r="P26" s="297"/>
      <c r="Q26" s="296"/>
    </row>
    <row r="27" spans="1:17">
      <c r="A27" s="206"/>
      <c r="B27" s="505">
        <v>21</v>
      </c>
      <c r="C27" s="261" t="s">
        <v>757</v>
      </c>
      <c r="D27" s="207"/>
      <c r="E27" s="207"/>
      <c r="F27" s="500">
        <v>0</v>
      </c>
      <c r="G27" s="500">
        <v>0</v>
      </c>
      <c r="H27" s="207">
        <f t="shared" si="2"/>
        <v>475</v>
      </c>
      <c r="I27" s="500">
        <v>475</v>
      </c>
      <c r="N27" s="297"/>
      <c r="O27" s="297"/>
      <c r="P27" s="297"/>
      <c r="Q27" s="296"/>
    </row>
    <row r="28" spans="1:17">
      <c r="A28" s="206"/>
      <c r="B28" s="505">
        <v>22</v>
      </c>
      <c r="C28" s="261" t="s">
        <v>821</v>
      </c>
      <c r="D28" s="207"/>
      <c r="E28" s="207"/>
      <c r="F28" s="500">
        <v>0</v>
      </c>
      <c r="G28" s="500">
        <v>0</v>
      </c>
      <c r="H28" s="207">
        <f t="shared" si="2"/>
        <v>2000</v>
      </c>
      <c r="I28" s="500">
        <v>2000</v>
      </c>
      <c r="N28" s="297"/>
      <c r="O28" s="297"/>
      <c r="P28" s="297"/>
      <c r="Q28" s="296"/>
    </row>
    <row r="29" spans="1:17">
      <c r="A29" s="206"/>
      <c r="B29" s="505">
        <v>23</v>
      </c>
      <c r="C29" s="261" t="s">
        <v>43</v>
      </c>
      <c r="D29" s="207">
        <v>551</v>
      </c>
      <c r="E29" s="207">
        <v>149</v>
      </c>
      <c r="F29" s="500">
        <f t="shared" si="1"/>
        <v>700</v>
      </c>
      <c r="G29" s="500">
        <v>700</v>
      </c>
      <c r="H29" s="207">
        <f t="shared" si="2"/>
        <v>0</v>
      </c>
      <c r="I29" s="500">
        <v>700</v>
      </c>
      <c r="J29" s="498" t="s">
        <v>698</v>
      </c>
      <c r="N29" s="297"/>
      <c r="O29" s="297"/>
      <c r="P29" s="297"/>
      <c r="Q29" s="296"/>
    </row>
    <row r="30" spans="1:17">
      <c r="A30" s="206"/>
      <c r="B30" s="721" t="s">
        <v>425</v>
      </c>
      <c r="C30" s="722"/>
      <c r="D30" s="208">
        <f>SUM(D7:D29)</f>
        <v>501489</v>
      </c>
      <c r="E30" s="208">
        <f>SUM(E7:E29)</f>
        <v>128342</v>
      </c>
      <c r="F30" s="208">
        <f>SUM(F7:F29)</f>
        <v>629831</v>
      </c>
      <c r="G30" s="208">
        <f t="shared" ref="G30:I30" si="3">SUM(G7:G29)</f>
        <v>664790</v>
      </c>
      <c r="H30" s="208">
        <f t="shared" si="3"/>
        <v>-5864</v>
      </c>
      <c r="I30" s="208">
        <f t="shared" si="3"/>
        <v>658926</v>
      </c>
    </row>
    <row r="31" spans="1:17">
      <c r="A31" s="206"/>
      <c r="B31" s="206"/>
      <c r="D31" s="204"/>
      <c r="E31" s="204"/>
      <c r="F31" s="204"/>
      <c r="G31" s="204"/>
      <c r="H31" s="204"/>
      <c r="I31" s="204"/>
    </row>
    <row r="32" spans="1:17">
      <c r="A32" s="717" t="s">
        <v>426</v>
      </c>
      <c r="B32" s="717"/>
      <c r="C32" s="717"/>
      <c r="D32" s="208">
        <f>SUM(D33:D33)</f>
        <v>30000</v>
      </c>
      <c r="E32" s="208"/>
      <c r="F32" s="208">
        <f>SUM(F33)</f>
        <v>30000</v>
      </c>
      <c r="G32" s="208">
        <v>895</v>
      </c>
      <c r="H32" s="208">
        <f t="shared" ref="H32" si="4">SUM(H33)</f>
        <v>0</v>
      </c>
      <c r="I32" s="208">
        <v>895</v>
      </c>
    </row>
    <row r="33" spans="1:10">
      <c r="A33" s="270"/>
      <c r="B33" s="497"/>
      <c r="C33" s="256" t="s">
        <v>427</v>
      </c>
      <c r="D33" s="257">
        <v>30000</v>
      </c>
      <c r="E33" s="258"/>
      <c r="F33" s="207">
        <f>SUM(D33:E33)</f>
        <v>30000</v>
      </c>
      <c r="G33" s="207">
        <v>895</v>
      </c>
      <c r="H33" s="207">
        <f t="shared" ref="H33:H38" si="5">I33-G33</f>
        <v>0</v>
      </c>
      <c r="I33" s="207">
        <v>895</v>
      </c>
      <c r="J33" s="498" t="s">
        <v>698</v>
      </c>
    </row>
    <row r="34" spans="1:10">
      <c r="A34" s="717" t="s">
        <v>428</v>
      </c>
      <c r="B34" s="717"/>
      <c r="C34" s="717"/>
      <c r="D34" s="208">
        <f>SUM(D35:D35)</f>
        <v>2848</v>
      </c>
      <c r="E34" s="208">
        <v>0</v>
      </c>
      <c r="F34" s="208">
        <f>SUM(F35:F38)</f>
        <v>2848</v>
      </c>
      <c r="G34" s="208">
        <v>4530</v>
      </c>
      <c r="H34" s="208">
        <f t="shared" ref="H34" si="6">SUM(H35:H38)</f>
        <v>0</v>
      </c>
      <c r="I34" s="208">
        <v>4530</v>
      </c>
    </row>
    <row r="35" spans="1:10">
      <c r="A35" s="270"/>
      <c r="B35" s="497"/>
      <c r="C35" s="259" t="s">
        <v>429</v>
      </c>
      <c r="D35" s="207">
        <v>2848</v>
      </c>
      <c r="E35" s="207"/>
      <c r="F35" s="207">
        <f>SUM(D35:E35)</f>
        <v>2848</v>
      </c>
      <c r="G35" s="207">
        <v>2848</v>
      </c>
      <c r="H35" s="207">
        <f t="shared" si="5"/>
        <v>0</v>
      </c>
      <c r="I35" s="207">
        <v>2848</v>
      </c>
      <c r="J35" s="498" t="s">
        <v>698</v>
      </c>
    </row>
    <row r="36" spans="1:10">
      <c r="A36" s="586"/>
      <c r="B36" s="586"/>
      <c r="C36" s="259" t="s">
        <v>815</v>
      </c>
      <c r="D36" s="207"/>
      <c r="E36" s="207"/>
      <c r="F36" s="207">
        <v>0</v>
      </c>
      <c r="G36" s="207">
        <v>300</v>
      </c>
      <c r="H36" s="207">
        <f t="shared" si="5"/>
        <v>0</v>
      </c>
      <c r="I36" s="207">
        <v>300</v>
      </c>
    </row>
    <row r="37" spans="1:10">
      <c r="A37" s="586"/>
      <c r="B37" s="586"/>
      <c r="C37" s="259" t="s">
        <v>814</v>
      </c>
      <c r="D37" s="207"/>
      <c r="E37" s="207"/>
      <c r="F37" s="207">
        <v>0</v>
      </c>
      <c r="G37" s="207">
        <v>1182</v>
      </c>
      <c r="H37" s="207">
        <f t="shared" si="5"/>
        <v>0</v>
      </c>
      <c r="I37" s="207">
        <v>1182</v>
      </c>
    </row>
    <row r="38" spans="1:10">
      <c r="A38" s="550"/>
      <c r="B38" s="550"/>
      <c r="C38" s="259" t="s">
        <v>773</v>
      </c>
      <c r="D38" s="207">
        <v>2849</v>
      </c>
      <c r="E38" s="207"/>
      <c r="F38" s="207">
        <v>0</v>
      </c>
      <c r="G38" s="207">
        <v>200</v>
      </c>
      <c r="H38" s="207">
        <f t="shared" si="5"/>
        <v>0</v>
      </c>
      <c r="I38" s="207">
        <v>200</v>
      </c>
    </row>
    <row r="39" spans="1:10">
      <c r="A39" s="719"/>
      <c r="B39" s="719"/>
      <c r="C39" s="719"/>
      <c r="D39" s="209"/>
      <c r="E39" s="209"/>
      <c r="F39" s="209"/>
      <c r="G39" s="209"/>
      <c r="H39" s="209"/>
      <c r="I39" s="209"/>
    </row>
    <row r="40" spans="1:10">
      <c r="C40" s="269" t="s">
        <v>430</v>
      </c>
      <c r="D40" s="260">
        <f t="shared" ref="D40:I40" si="7">SUM(D34,D32,D30,D4)</f>
        <v>534337</v>
      </c>
      <c r="E40" s="260">
        <f t="shared" si="7"/>
        <v>128342</v>
      </c>
      <c r="F40" s="260">
        <f t="shared" si="7"/>
        <v>675878</v>
      </c>
      <c r="G40" s="260">
        <f t="shared" si="7"/>
        <v>683414</v>
      </c>
      <c r="H40" s="260">
        <f t="shared" si="7"/>
        <v>-5864</v>
      </c>
      <c r="I40" s="260">
        <f t="shared" si="7"/>
        <v>677550</v>
      </c>
    </row>
    <row r="41" spans="1:10">
      <c r="C41" s="210"/>
      <c r="F41" s="211"/>
      <c r="G41" s="211"/>
      <c r="H41" s="211"/>
      <c r="I41" s="211"/>
    </row>
    <row r="42" spans="1:10">
      <c r="C42" s="210"/>
      <c r="F42" s="211"/>
      <c r="G42" s="211"/>
      <c r="H42" s="211"/>
      <c r="I42" s="211"/>
    </row>
    <row r="43" spans="1:10">
      <c r="A43" s="720"/>
      <c r="B43" s="720"/>
      <c r="C43" s="720"/>
      <c r="F43" s="211"/>
      <c r="G43" s="211"/>
      <c r="H43" s="211"/>
      <c r="I43" s="211"/>
    </row>
    <row r="45" spans="1:10">
      <c r="A45" s="206"/>
      <c r="B45" s="206"/>
      <c r="F45" s="204"/>
      <c r="G45" s="204"/>
      <c r="H45" s="204"/>
      <c r="I45" s="204"/>
    </row>
    <row r="46" spans="1:10">
      <c r="A46" s="206"/>
      <c r="B46" s="206"/>
      <c r="F46" s="204"/>
      <c r="G46" s="204"/>
      <c r="H46" s="204"/>
      <c r="I46" s="204"/>
    </row>
    <row r="47" spans="1:10">
      <c r="A47" s="206"/>
      <c r="B47" s="206"/>
      <c r="F47" s="204"/>
      <c r="G47" s="204"/>
      <c r="H47" s="204"/>
      <c r="I47" s="204"/>
    </row>
    <row r="48" spans="1:10">
      <c r="F48" s="204"/>
      <c r="G48" s="204"/>
      <c r="H48" s="204"/>
      <c r="I48" s="204"/>
    </row>
    <row r="49" spans="3:9">
      <c r="C49" s="210"/>
      <c r="F49" s="209"/>
      <c r="G49" s="209"/>
      <c r="H49" s="209"/>
      <c r="I49" s="209"/>
    </row>
    <row r="52" spans="3:9">
      <c r="C52" s="716"/>
      <c r="D52" s="716"/>
      <c r="F52" s="204"/>
      <c r="G52" s="204"/>
      <c r="H52" s="204"/>
      <c r="I52" s="204"/>
    </row>
  </sheetData>
  <mergeCells count="8">
    <mergeCell ref="C52:D52"/>
    <mergeCell ref="A1:C1"/>
    <mergeCell ref="A6:C6"/>
    <mergeCell ref="A32:C32"/>
    <mergeCell ref="A34:C34"/>
    <mergeCell ref="A39:C39"/>
    <mergeCell ref="A43:C43"/>
    <mergeCell ref="B30:C30"/>
  </mergeCells>
  <phoneticPr fontId="12" type="noConversion"/>
  <printOptions horizontalCentered="1"/>
  <pageMargins left="0.23622047244094491" right="0.19685039370078741" top="1.8503937007874016" bottom="0.98425196850393704" header="0.78740157480314965" footer="0.51181102362204722"/>
  <pageSetup paperSize="9" scale="63" orientation="portrait" r:id="rId1"/>
  <headerFooter alignWithMargins="0">
    <oddHeader>&amp;C&amp;"Arial,Félkövér"&amp;14 Bonyhád Város Önkormányzata
2015. évi beruházási kiadásainak előirányzata 
fejletszési célonként&amp;R&amp;"Arial,Félkövér dőlt"&amp;12 7.A.sz. melléklet
&amp;"Arial,Normál"&amp;10Adatok ezer Ft-ban</oddHeader>
  </headerFooter>
  <rowBreaks count="1" manualBreakCount="1">
    <brk id="43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50"/>
  </sheetPr>
  <dimension ref="A1:I19"/>
  <sheetViews>
    <sheetView view="pageBreakPreview" zoomScale="115" zoomScaleSheetLayoutView="115" workbookViewId="0">
      <selection activeCell="E1" sqref="E1:H1048576"/>
    </sheetView>
  </sheetViews>
  <sheetFormatPr defaultRowHeight="18.75"/>
  <cols>
    <col min="1" max="1" width="3.5703125" style="762" bestFit="1" customWidth="1"/>
    <col min="2" max="2" width="58.140625" style="762" bestFit="1" customWidth="1"/>
    <col min="3" max="3" width="17.5703125" style="762" hidden="1" customWidth="1"/>
    <col min="4" max="4" width="17.140625" style="762" hidden="1" customWidth="1"/>
    <col min="5" max="8" width="17.7109375" style="762" hidden="1" customWidth="1"/>
    <col min="9" max="9" width="17.7109375" style="762" customWidth="1"/>
    <col min="10" max="16384" width="9.140625" style="762"/>
  </cols>
  <sheetData>
    <row r="1" spans="1:9">
      <c r="C1" s="204"/>
      <c r="D1" s="204"/>
      <c r="E1" s="204"/>
      <c r="F1" s="204"/>
      <c r="G1" s="204"/>
      <c r="H1" s="204"/>
      <c r="I1" s="204"/>
    </row>
    <row r="2" spans="1:9" ht="47.25">
      <c r="A2" s="763" t="s">
        <v>835</v>
      </c>
      <c r="B2" s="763"/>
      <c r="C2" s="205" t="s">
        <v>395</v>
      </c>
      <c r="D2" s="205" t="s">
        <v>424</v>
      </c>
      <c r="E2" s="599" t="s">
        <v>771</v>
      </c>
      <c r="F2" s="599" t="s">
        <v>769</v>
      </c>
      <c r="G2" s="599" t="s">
        <v>748</v>
      </c>
      <c r="H2" s="599" t="s">
        <v>770</v>
      </c>
      <c r="I2" s="599" t="s">
        <v>748</v>
      </c>
    </row>
    <row r="3" spans="1:9">
      <c r="A3" s="764"/>
      <c r="B3" s="765" t="s">
        <v>431</v>
      </c>
      <c r="C3" s="207">
        <v>3150</v>
      </c>
      <c r="D3" s="207">
        <v>850</v>
      </c>
      <c r="E3" s="207">
        <f>SUM(C3:D3)</f>
        <v>4000</v>
      </c>
      <c r="F3" s="207"/>
      <c r="G3" s="207">
        <f>SUM(E3:F3)</f>
        <v>4000</v>
      </c>
      <c r="H3" s="207"/>
      <c r="I3" s="207">
        <f>SUM(G3:H3)</f>
        <v>4000</v>
      </c>
    </row>
    <row r="4" spans="1:9">
      <c r="A4" s="764"/>
      <c r="B4" s="765" t="s">
        <v>836</v>
      </c>
      <c r="C4" s="207"/>
      <c r="D4" s="207"/>
      <c r="E4" s="207">
        <v>0</v>
      </c>
      <c r="F4" s="207">
        <v>0</v>
      </c>
      <c r="G4" s="207">
        <f>SUM(E4:F4)</f>
        <v>0</v>
      </c>
      <c r="H4" s="207">
        <v>1270</v>
      </c>
      <c r="I4" s="207">
        <f>SUM(G4:H4)</f>
        <v>1270</v>
      </c>
    </row>
    <row r="5" spans="1:9">
      <c r="A5" s="764"/>
      <c r="B5" s="766" t="s">
        <v>425</v>
      </c>
      <c r="C5" s="208">
        <f>SUM(C3:C3)</f>
        <v>3150</v>
      </c>
      <c r="D5" s="208">
        <f>SUM(D3:D3)</f>
        <v>850</v>
      </c>
      <c r="E5" s="208">
        <f>SUM(E3:E4)</f>
        <v>4000</v>
      </c>
      <c r="F5" s="208">
        <f t="shared" ref="F5:I5" si="0">SUM(F3:F4)</f>
        <v>0</v>
      </c>
      <c r="G5" s="208">
        <f t="shared" si="0"/>
        <v>4000</v>
      </c>
      <c r="H5" s="208">
        <f t="shared" si="0"/>
        <v>1270</v>
      </c>
      <c r="I5" s="208">
        <f t="shared" si="0"/>
        <v>5270</v>
      </c>
    </row>
    <row r="6" spans="1:9">
      <c r="A6" s="764"/>
      <c r="C6" s="204"/>
      <c r="D6" s="204"/>
      <c r="E6" s="204"/>
      <c r="F6" s="204"/>
      <c r="G6" s="204"/>
      <c r="H6" s="204"/>
      <c r="I6" s="204"/>
    </row>
    <row r="7" spans="1:9">
      <c r="A7" s="767"/>
      <c r="B7" s="767"/>
      <c r="C7" s="209"/>
      <c r="D7" s="209"/>
      <c r="E7" s="209"/>
      <c r="F7" s="209"/>
      <c r="G7" s="209"/>
      <c r="H7" s="209"/>
      <c r="I7" s="209"/>
    </row>
    <row r="8" spans="1:9">
      <c r="B8" s="768"/>
      <c r="E8" s="769"/>
      <c r="F8" s="769"/>
      <c r="G8" s="769"/>
      <c r="H8" s="769"/>
      <c r="I8" s="769"/>
    </row>
    <row r="9" spans="1:9">
      <c r="B9" s="768"/>
      <c r="E9" s="769"/>
      <c r="F9" s="769"/>
      <c r="G9" s="769"/>
      <c r="H9" s="769"/>
      <c r="I9" s="769"/>
    </row>
    <row r="10" spans="1:9">
      <c r="A10" s="770"/>
      <c r="B10" s="770"/>
      <c r="E10" s="769"/>
      <c r="F10" s="769"/>
      <c r="G10" s="769"/>
      <c r="H10" s="769"/>
      <c r="I10" s="769"/>
    </row>
    <row r="12" spans="1:9">
      <c r="A12" s="764"/>
      <c r="E12" s="204"/>
      <c r="F12" s="204"/>
      <c r="G12" s="204"/>
      <c r="H12" s="204"/>
      <c r="I12" s="204"/>
    </row>
    <row r="13" spans="1:9">
      <c r="A13" s="764"/>
      <c r="E13" s="204"/>
      <c r="F13" s="204"/>
      <c r="G13" s="204"/>
      <c r="H13" s="204"/>
      <c r="I13" s="204"/>
    </row>
    <row r="14" spans="1:9">
      <c r="A14" s="764"/>
      <c r="E14" s="204"/>
      <c r="F14" s="204"/>
      <c r="G14" s="204"/>
      <c r="H14" s="204"/>
      <c r="I14" s="204"/>
    </row>
    <row r="15" spans="1:9">
      <c r="E15" s="204"/>
      <c r="F15" s="204"/>
      <c r="G15" s="204"/>
      <c r="H15" s="204"/>
      <c r="I15" s="204"/>
    </row>
    <row r="16" spans="1:9">
      <c r="B16" s="768"/>
      <c r="E16" s="209"/>
      <c r="F16" s="209"/>
      <c r="G16" s="209"/>
      <c r="H16" s="209"/>
      <c r="I16" s="209"/>
    </row>
    <row r="19" spans="2:9">
      <c r="B19" s="771"/>
      <c r="C19" s="771"/>
      <c r="E19" s="204"/>
      <c r="F19" s="204"/>
      <c r="G19" s="204"/>
      <c r="H19" s="204"/>
      <c r="I19" s="204"/>
    </row>
  </sheetData>
  <mergeCells count="4">
    <mergeCell ref="A2:B2"/>
    <mergeCell ref="A7:B7"/>
    <mergeCell ref="A10:B10"/>
    <mergeCell ref="B19:C19"/>
  </mergeCells>
  <printOptions horizontalCentered="1"/>
  <pageMargins left="0.31496062992125984" right="0.19685039370078741" top="2.4409448818897639" bottom="0.98425196850393704" header="0.78740157480314965" footer="0.51181102362204722"/>
  <pageSetup paperSize="9" scale="80" orientation="landscape" r:id="rId1"/>
  <headerFooter alignWithMargins="0">
    <oddHeader>&amp;C&amp;"Arial,Félkövér"&amp;14 Bonyhádi Közös Önkormányzati Hivatal
2015. évi beruházási kiadásainak előirányzata fejletszési célonként&amp;R&amp;"Arial,Félkövér dőlt"&amp;12 7. B.sz. melléklet
&amp;"Arial,Normál"&amp;10Adatok ezer Ft-ban</oddHeader>
  </headerFooter>
  <rowBreaks count="1" manualBreakCount="1">
    <brk id="10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147"/>
  <sheetViews>
    <sheetView view="pageBreakPreview" zoomScale="130" zoomScaleNormal="120" zoomScaleSheetLayoutView="130" workbookViewId="0">
      <selection activeCell="I5" sqref="I5"/>
    </sheetView>
  </sheetViews>
  <sheetFormatPr defaultRowHeight="15.75"/>
  <cols>
    <col min="1" max="1" width="7.7109375" style="773" customWidth="1"/>
    <col min="2" max="2" width="65" style="773" customWidth="1"/>
    <col min="3" max="5" width="12.140625" style="773" customWidth="1"/>
    <col min="6" max="16384" width="9.140625" style="772"/>
  </cols>
  <sheetData>
    <row r="1" spans="1:5" ht="15.95" customHeight="1">
      <c r="A1" s="676" t="s">
        <v>46</v>
      </c>
      <c r="B1" s="676"/>
      <c r="C1" s="676"/>
      <c r="D1" s="676"/>
      <c r="E1" s="676"/>
    </row>
    <row r="2" spans="1:5" ht="15.95" customHeight="1" thickBot="1">
      <c r="A2" s="677"/>
      <c r="B2" s="677"/>
      <c r="C2" s="673"/>
      <c r="E2" s="60" t="s">
        <v>48</v>
      </c>
    </row>
    <row r="3" spans="1:5" ht="38.1" customHeight="1" thickBot="1">
      <c r="A3" s="61" t="s">
        <v>49</v>
      </c>
      <c r="B3" s="62" t="s">
        <v>50</v>
      </c>
      <c r="C3" s="175" t="s">
        <v>837</v>
      </c>
      <c r="D3" s="774" t="s">
        <v>838</v>
      </c>
      <c r="E3" s="774" t="s">
        <v>695</v>
      </c>
    </row>
    <row r="4" spans="1:5" s="777" customFormat="1" ht="12" customHeight="1" thickBot="1">
      <c r="A4" s="49">
        <v>1</v>
      </c>
      <c r="B4" s="775">
        <v>2</v>
      </c>
      <c r="C4" s="775">
        <v>4</v>
      </c>
      <c r="D4" s="776">
        <v>5</v>
      </c>
      <c r="E4" s="776">
        <v>5</v>
      </c>
    </row>
    <row r="5" spans="1:5" s="779" customFormat="1" ht="12" customHeight="1" thickBot="1">
      <c r="A5" s="66" t="s">
        <v>51</v>
      </c>
      <c r="B5" s="67" t="s">
        <v>52</v>
      </c>
      <c r="C5" s="778">
        <f>+C6+C7+C8+C9+C10+C11</f>
        <v>856678</v>
      </c>
      <c r="D5" s="176">
        <f>+D6+D7+D8+D9+D10+D11</f>
        <v>992876</v>
      </c>
      <c r="E5" s="176">
        <f>+E6+E7+E8+E9+E10+E11</f>
        <v>752656</v>
      </c>
    </row>
    <row r="6" spans="1:5" s="779" customFormat="1" ht="12" customHeight="1">
      <c r="A6" s="69" t="s">
        <v>53</v>
      </c>
      <c r="B6" s="70" t="s">
        <v>54</v>
      </c>
      <c r="C6" s="780">
        <v>186698</v>
      </c>
      <c r="D6" s="177">
        <v>285880</v>
      </c>
      <c r="E6" s="177">
        <f>'[2]1.1.sz.mell.'!D6</f>
        <v>267182</v>
      </c>
    </row>
    <row r="7" spans="1:5" s="779" customFormat="1" ht="12" customHeight="1">
      <c r="A7" s="72" t="s">
        <v>55</v>
      </c>
      <c r="B7" s="73" t="s">
        <v>56</v>
      </c>
      <c r="C7" s="781">
        <v>256468</v>
      </c>
      <c r="D7" s="53">
        <v>238049</v>
      </c>
      <c r="E7" s="53">
        <f>'[2]1.1.sz.mell.'!D7</f>
        <v>283250</v>
      </c>
    </row>
    <row r="8" spans="1:5" s="779" customFormat="1" ht="12" customHeight="1">
      <c r="A8" s="72" t="s">
        <v>57</v>
      </c>
      <c r="B8" s="73" t="s">
        <v>58</v>
      </c>
      <c r="C8" s="781">
        <v>184322</v>
      </c>
      <c r="D8" s="53">
        <v>191812</v>
      </c>
      <c r="E8" s="53">
        <f>'[2]1.1.sz.mell.'!D8</f>
        <v>186483</v>
      </c>
    </row>
    <row r="9" spans="1:5" s="779" customFormat="1" ht="12" customHeight="1">
      <c r="A9" s="72" t="s">
        <v>59</v>
      </c>
      <c r="B9" s="73" t="s">
        <v>60</v>
      </c>
      <c r="C9" s="781">
        <v>23274</v>
      </c>
      <c r="D9" s="53">
        <v>24233</v>
      </c>
      <c r="E9" s="53">
        <f>'[2]1.1.sz.mell.'!D9</f>
        <v>15741</v>
      </c>
    </row>
    <row r="10" spans="1:5" s="779" customFormat="1" ht="12" customHeight="1">
      <c r="A10" s="72" t="s">
        <v>61</v>
      </c>
      <c r="B10" s="73" t="s">
        <v>62</v>
      </c>
      <c r="C10" s="782">
        <v>9046</v>
      </c>
      <c r="D10" s="53">
        <v>19558</v>
      </c>
      <c r="E10" s="53">
        <f>'[2]1.1.sz.mell.'!D10</f>
        <v>0</v>
      </c>
    </row>
    <row r="11" spans="1:5" s="779" customFormat="1" ht="12" customHeight="1" thickBot="1">
      <c r="A11" s="75" t="s">
        <v>63</v>
      </c>
      <c r="B11" s="107" t="s">
        <v>64</v>
      </c>
      <c r="C11" s="783">
        <v>196870</v>
      </c>
      <c r="D11" s="53">
        <v>233344</v>
      </c>
      <c r="E11" s="53">
        <f>'[2]1.1.sz.mell.'!D11</f>
        <v>0</v>
      </c>
    </row>
    <row r="12" spans="1:5" s="779" customFormat="1" ht="12" customHeight="1" thickBot="1">
      <c r="A12" s="66" t="s">
        <v>65</v>
      </c>
      <c r="B12" s="77" t="s">
        <v>66</v>
      </c>
      <c r="C12" s="778">
        <f>+C13+C14+C15+C16+C17</f>
        <v>208395</v>
      </c>
      <c r="D12" s="176">
        <f>+D13+D14+D15+D16+D17</f>
        <v>174467</v>
      </c>
      <c r="E12" s="176">
        <f>+E13+E14+E15+E16+E17</f>
        <v>60628</v>
      </c>
    </row>
    <row r="13" spans="1:5" s="779" customFormat="1" ht="12" customHeight="1">
      <c r="A13" s="69" t="s">
        <v>67</v>
      </c>
      <c r="B13" s="70" t="s">
        <v>68</v>
      </c>
      <c r="C13" s="780">
        <v>4274</v>
      </c>
      <c r="D13" s="177">
        <f>'[2]1.1.sz.mell.'!D13</f>
        <v>0</v>
      </c>
      <c r="E13" s="177">
        <f>'[2]1.1.sz.mell.'!D13</f>
        <v>0</v>
      </c>
    </row>
    <row r="14" spans="1:5" s="779" customFormat="1" ht="12" customHeight="1">
      <c r="A14" s="72" t="s">
        <v>69</v>
      </c>
      <c r="B14" s="73" t="s">
        <v>70</v>
      </c>
      <c r="C14" s="781"/>
      <c r="D14" s="53">
        <f>'[2]1.1.sz.mell.'!D14</f>
        <v>0</v>
      </c>
      <c r="E14" s="53">
        <f>'[2]1.1.sz.mell.'!D14</f>
        <v>0</v>
      </c>
    </row>
    <row r="15" spans="1:5" s="779" customFormat="1" ht="12" customHeight="1">
      <c r="A15" s="72" t="s">
        <v>71</v>
      </c>
      <c r="B15" s="73" t="s">
        <v>72</v>
      </c>
      <c r="C15" s="781">
        <v>14963</v>
      </c>
      <c r="D15" s="53">
        <v>8175</v>
      </c>
      <c r="E15" s="53">
        <f>'[2]1.1.sz.mell.'!D15</f>
        <v>0</v>
      </c>
    </row>
    <row r="16" spans="1:5" s="779" customFormat="1" ht="12" customHeight="1">
      <c r="A16" s="72" t="s">
        <v>73</v>
      </c>
      <c r="B16" s="73" t="s">
        <v>74</v>
      </c>
      <c r="C16" s="781"/>
      <c r="D16" s="53">
        <v>6647</v>
      </c>
      <c r="E16" s="53">
        <f>'[2]1.1.sz.mell.'!D16</f>
        <v>0</v>
      </c>
    </row>
    <row r="17" spans="1:5" s="779" customFormat="1" ht="12" customHeight="1">
      <c r="A17" s="72" t="s">
        <v>75</v>
      </c>
      <c r="B17" s="73" t="s">
        <v>76</v>
      </c>
      <c r="C17" s="781">
        <v>189158</v>
      </c>
      <c r="D17" s="53">
        <v>159645</v>
      </c>
      <c r="E17" s="53">
        <f>'[2]1.1.sz.mell.'!D17</f>
        <v>60628</v>
      </c>
    </row>
    <row r="18" spans="1:5" s="779" customFormat="1" ht="12" customHeight="1" thickBot="1">
      <c r="A18" s="75" t="s">
        <v>77</v>
      </c>
      <c r="B18" s="107" t="s">
        <v>78</v>
      </c>
      <c r="C18" s="784"/>
      <c r="D18" s="108"/>
      <c r="E18" s="108">
        <f>'[2]1.1.sz.mell.'!D18</f>
        <v>6631</v>
      </c>
    </row>
    <row r="19" spans="1:5" s="779" customFormat="1" ht="12" customHeight="1" thickBot="1">
      <c r="A19" s="66" t="s">
        <v>79</v>
      </c>
      <c r="B19" s="67" t="s">
        <v>80</v>
      </c>
      <c r="C19" s="778">
        <f>+C20+C21+C22+C23+C24</f>
        <v>21936</v>
      </c>
      <c r="D19" s="176">
        <f>+D20+D21+D22+D23+D24</f>
        <v>974683</v>
      </c>
      <c r="E19" s="176">
        <f>+E20+E21+E22+E23+E24</f>
        <v>0</v>
      </c>
    </row>
    <row r="20" spans="1:5" s="779" customFormat="1" ht="12" customHeight="1">
      <c r="A20" s="69" t="s">
        <v>81</v>
      </c>
      <c r="B20" s="70" t="s">
        <v>82</v>
      </c>
      <c r="C20" s="780">
        <v>18804</v>
      </c>
      <c r="D20" s="177">
        <v>761522</v>
      </c>
      <c r="E20" s="177">
        <f>'[2]1.1.sz.mell.'!D20</f>
        <v>0</v>
      </c>
    </row>
    <row r="21" spans="1:5" s="779" customFormat="1" ht="12" customHeight="1">
      <c r="A21" s="72" t="s">
        <v>83</v>
      </c>
      <c r="B21" s="73" t="s">
        <v>84</v>
      </c>
      <c r="C21" s="781"/>
      <c r="D21" s="53"/>
      <c r="E21" s="53">
        <f>'[2]1.1.sz.mell.'!D21</f>
        <v>0</v>
      </c>
    </row>
    <row r="22" spans="1:5" s="779" customFormat="1" ht="12" customHeight="1">
      <c r="A22" s="72" t="s">
        <v>85</v>
      </c>
      <c r="B22" s="73" t="s">
        <v>86</v>
      </c>
      <c r="C22" s="781"/>
      <c r="D22" s="53">
        <f>'[2]1.1.sz.mell.'!D22</f>
        <v>0</v>
      </c>
      <c r="E22" s="53">
        <f>'[2]1.1.sz.mell.'!D22</f>
        <v>0</v>
      </c>
    </row>
    <row r="23" spans="1:5" s="779" customFormat="1" ht="12" customHeight="1">
      <c r="A23" s="72" t="s">
        <v>87</v>
      </c>
      <c r="B23" s="73" t="s">
        <v>88</v>
      </c>
      <c r="C23" s="781"/>
      <c r="D23" s="53">
        <f>'[2]1.1.sz.mell.'!D23</f>
        <v>0</v>
      </c>
      <c r="E23" s="53">
        <f>'[2]1.1.sz.mell.'!D23</f>
        <v>0</v>
      </c>
    </row>
    <row r="24" spans="1:5" s="779" customFormat="1" ht="12" customHeight="1">
      <c r="A24" s="72" t="s">
        <v>89</v>
      </c>
      <c r="B24" s="73" t="s">
        <v>90</v>
      </c>
      <c r="C24" s="781">
        <v>3132</v>
      </c>
      <c r="D24" s="53">
        <v>213161</v>
      </c>
      <c r="E24" s="53">
        <f>'[2]1.1.sz.mell.'!D24</f>
        <v>0</v>
      </c>
    </row>
    <row r="25" spans="1:5" s="779" customFormat="1" ht="12" customHeight="1" thickBot="1">
      <c r="A25" s="75" t="s">
        <v>91</v>
      </c>
      <c r="B25" s="107" t="s">
        <v>92</v>
      </c>
      <c r="C25" s="784"/>
      <c r="D25" s="108"/>
      <c r="E25" s="108">
        <f>'[2]1.1.sz.mell.'!D25</f>
        <v>0</v>
      </c>
    </row>
    <row r="26" spans="1:5" s="779" customFormat="1" ht="12" customHeight="1" thickBot="1">
      <c r="A26" s="66" t="s">
        <v>93</v>
      </c>
      <c r="B26" s="67" t="s">
        <v>94</v>
      </c>
      <c r="C26" s="785">
        <f>+C27+C30+C31+C32</f>
        <v>487723</v>
      </c>
      <c r="D26" s="786">
        <f>+D27+D30+D31+D32</f>
        <v>507681</v>
      </c>
      <c r="E26" s="786">
        <f>+E27+E30+E31+E32</f>
        <v>474626</v>
      </c>
    </row>
    <row r="27" spans="1:5" s="779" customFormat="1" ht="12" customHeight="1">
      <c r="A27" s="69" t="s">
        <v>95</v>
      </c>
      <c r="B27" s="70" t="s">
        <v>96</v>
      </c>
      <c r="C27" s="787">
        <f>+C28+C29</f>
        <v>426796</v>
      </c>
      <c r="D27" s="788">
        <f>+D28+D29</f>
        <v>449659</v>
      </c>
      <c r="E27" s="788">
        <f>+E28+E29</f>
        <v>427200</v>
      </c>
    </row>
    <row r="28" spans="1:5" s="779" customFormat="1" ht="12" customHeight="1">
      <c r="A28" s="72" t="s">
        <v>97</v>
      </c>
      <c r="B28" s="73" t="s">
        <v>98</v>
      </c>
      <c r="C28" s="781">
        <v>56664</v>
      </c>
      <c r="D28" s="53">
        <v>56366</v>
      </c>
      <c r="E28" s="53">
        <f>'[2]1.1.sz.mell.'!D28</f>
        <v>56300</v>
      </c>
    </row>
    <row r="29" spans="1:5" s="779" customFormat="1" ht="12" customHeight="1">
      <c r="A29" s="72" t="s">
        <v>99</v>
      </c>
      <c r="B29" s="73" t="s">
        <v>100</v>
      </c>
      <c r="C29" s="781">
        <v>370132</v>
      </c>
      <c r="D29" s="53">
        <v>393293</v>
      </c>
      <c r="E29" s="53">
        <f>'[2]1.1.sz.mell.'!D29</f>
        <v>370900</v>
      </c>
    </row>
    <row r="30" spans="1:5" s="779" customFormat="1" ht="12" customHeight="1">
      <c r="A30" s="72" t="s">
        <v>101</v>
      </c>
      <c r="B30" s="73" t="s">
        <v>102</v>
      </c>
      <c r="C30" s="781">
        <v>45088</v>
      </c>
      <c r="D30" s="53">
        <v>44854</v>
      </c>
      <c r="E30" s="53">
        <f>'[2]1.1.sz.mell.'!D30</f>
        <v>45000</v>
      </c>
    </row>
    <row r="31" spans="1:5" s="779" customFormat="1" ht="12" customHeight="1">
      <c r="A31" s="72" t="s">
        <v>103</v>
      </c>
      <c r="B31" s="73" t="s">
        <v>104</v>
      </c>
      <c r="C31" s="781">
        <v>2304</v>
      </c>
      <c r="D31" s="53">
        <v>1161</v>
      </c>
      <c r="E31" s="53">
        <f>'[2]1.1.sz.mell.'!D31</f>
        <v>0</v>
      </c>
    </row>
    <row r="32" spans="1:5" s="779" customFormat="1" ht="12" customHeight="1" thickBot="1">
      <c r="A32" s="75" t="s">
        <v>105</v>
      </c>
      <c r="B32" s="107" t="s">
        <v>106</v>
      </c>
      <c r="C32" s="784">
        <v>13535</v>
      </c>
      <c r="D32" s="108">
        <v>12007</v>
      </c>
      <c r="E32" s="108">
        <f>'[2]1.1.sz.mell.'!D32</f>
        <v>2426</v>
      </c>
    </row>
    <row r="33" spans="1:5" s="779" customFormat="1" ht="12" customHeight="1" thickBot="1">
      <c r="A33" s="66" t="s">
        <v>107</v>
      </c>
      <c r="B33" s="67" t="s">
        <v>108</v>
      </c>
      <c r="C33" s="778">
        <f>SUM(C34:C43)</f>
        <v>242679</v>
      </c>
      <c r="D33" s="176">
        <f>SUM(D34:D43)</f>
        <v>234073</v>
      </c>
      <c r="E33" s="176">
        <f>SUM(E34:E43)</f>
        <v>226688</v>
      </c>
    </row>
    <row r="34" spans="1:5" s="779" customFormat="1" ht="12" customHeight="1">
      <c r="A34" s="69" t="s">
        <v>109</v>
      </c>
      <c r="B34" s="70" t="s">
        <v>110</v>
      </c>
      <c r="C34" s="780">
        <v>590</v>
      </c>
      <c r="D34" s="177">
        <v>346</v>
      </c>
      <c r="E34" s="177">
        <f>'[2]1.1.sz.mell.'!D34</f>
        <v>0</v>
      </c>
    </row>
    <row r="35" spans="1:5" s="779" customFormat="1" ht="12" customHeight="1">
      <c r="A35" s="72" t="s">
        <v>111</v>
      </c>
      <c r="B35" s="73" t="s">
        <v>112</v>
      </c>
      <c r="C35" s="781">
        <v>18790</v>
      </c>
      <c r="D35" s="53">
        <v>90344</v>
      </c>
      <c r="E35" s="53">
        <f>'[2]1.1.sz.mell.'!D35</f>
        <v>0</v>
      </c>
    </row>
    <row r="36" spans="1:5" s="779" customFormat="1" ht="12" customHeight="1">
      <c r="A36" s="72" t="s">
        <v>113</v>
      </c>
      <c r="B36" s="73" t="s">
        <v>114</v>
      </c>
      <c r="C36" s="781">
        <v>20097</v>
      </c>
      <c r="D36" s="53">
        <v>15088</v>
      </c>
      <c r="E36" s="53">
        <f>'[2]1.1.sz.mell.'!D36</f>
        <v>10206</v>
      </c>
    </row>
    <row r="37" spans="1:5" s="779" customFormat="1" ht="12" customHeight="1">
      <c r="A37" s="72" t="s">
        <v>115</v>
      </c>
      <c r="B37" s="73" t="s">
        <v>116</v>
      </c>
      <c r="C37" s="781">
        <v>119675</v>
      </c>
      <c r="D37" s="53">
        <v>59656</v>
      </c>
      <c r="E37" s="53">
        <f>'[2]1.1.sz.mell.'!D37</f>
        <v>55000</v>
      </c>
    </row>
    <row r="38" spans="1:5" s="779" customFormat="1" ht="12" customHeight="1">
      <c r="A38" s="72" t="s">
        <v>117</v>
      </c>
      <c r="B38" s="73" t="s">
        <v>118</v>
      </c>
      <c r="C38" s="781">
        <v>40235</v>
      </c>
      <c r="D38" s="53">
        <v>40278</v>
      </c>
      <c r="E38" s="53">
        <f>'[2]1.1.sz.mell.'!D38</f>
        <v>250</v>
      </c>
    </row>
    <row r="39" spans="1:5" s="779" customFormat="1" ht="12" customHeight="1">
      <c r="A39" s="72" t="s">
        <v>119</v>
      </c>
      <c r="B39" s="73" t="s">
        <v>120</v>
      </c>
      <c r="C39" s="781">
        <v>28301</v>
      </c>
      <c r="D39" s="53">
        <v>24240</v>
      </c>
      <c r="E39" s="53">
        <f>'[2]1.1.sz.mell.'!D39</f>
        <v>0</v>
      </c>
    </row>
    <row r="40" spans="1:5" s="779" customFormat="1" ht="12" customHeight="1">
      <c r="A40" s="72" t="s">
        <v>121</v>
      </c>
      <c r="B40" s="73" t="s">
        <v>122</v>
      </c>
      <c r="C40" s="781">
        <v>6526</v>
      </c>
      <c r="D40" s="53">
        <v>2707</v>
      </c>
      <c r="E40" s="53">
        <f>'[2]1.1.sz.mell.'!D40</f>
        <v>0</v>
      </c>
    </row>
    <row r="41" spans="1:5" s="779" customFormat="1" ht="12" customHeight="1">
      <c r="A41" s="72" t="s">
        <v>123</v>
      </c>
      <c r="B41" s="73" t="s">
        <v>124</v>
      </c>
      <c r="C41" s="781">
        <v>1105</v>
      </c>
      <c r="D41" s="53">
        <v>537</v>
      </c>
      <c r="E41" s="53">
        <f>'[2]1.1.sz.mell.'!D41</f>
        <v>0</v>
      </c>
    </row>
    <row r="42" spans="1:5" s="779" customFormat="1" ht="12" customHeight="1">
      <c r="A42" s="72" t="s">
        <v>125</v>
      </c>
      <c r="B42" s="73" t="s">
        <v>126</v>
      </c>
      <c r="C42" s="789">
        <v>10</v>
      </c>
      <c r="D42" s="178">
        <v>0</v>
      </c>
      <c r="E42" s="178">
        <f>'[2]1.1.sz.mell.'!D42</f>
        <v>0</v>
      </c>
    </row>
    <row r="43" spans="1:5" s="779" customFormat="1" ht="12" customHeight="1" thickBot="1">
      <c r="A43" s="75" t="s">
        <v>127</v>
      </c>
      <c r="B43" s="107" t="s">
        <v>128</v>
      </c>
      <c r="C43" s="790">
        <v>7350</v>
      </c>
      <c r="D43" s="179">
        <v>877</v>
      </c>
      <c r="E43" s="179">
        <f>'[2]1.1.sz.mell.'!D43</f>
        <v>161232</v>
      </c>
    </row>
    <row r="44" spans="1:5" s="779" customFormat="1" ht="12" customHeight="1" thickBot="1">
      <c r="A44" s="66" t="s">
        <v>129</v>
      </c>
      <c r="B44" s="67" t="s">
        <v>130</v>
      </c>
      <c r="C44" s="778">
        <f>SUM(C45:C49)</f>
        <v>3852</v>
      </c>
      <c r="D44" s="176">
        <f>SUM(D45:D49)</f>
        <v>6088</v>
      </c>
      <c r="E44" s="176">
        <f>SUM(E45:E49)</f>
        <v>20000</v>
      </c>
    </row>
    <row r="45" spans="1:5" s="779" customFormat="1" ht="12" customHeight="1">
      <c r="A45" s="69" t="s">
        <v>131</v>
      </c>
      <c r="B45" s="70" t="s">
        <v>132</v>
      </c>
      <c r="C45" s="791"/>
      <c r="D45" s="180"/>
      <c r="E45" s="180">
        <f>'[2]1.1.sz.mell.'!D45</f>
        <v>0</v>
      </c>
    </row>
    <row r="46" spans="1:5" s="779" customFormat="1" ht="12" customHeight="1">
      <c r="A46" s="72" t="s">
        <v>133</v>
      </c>
      <c r="B46" s="73" t="s">
        <v>134</v>
      </c>
      <c r="C46" s="789">
        <v>3822</v>
      </c>
      <c r="D46" s="178">
        <v>6041</v>
      </c>
      <c r="E46" s="178">
        <f>'[2]1.1.sz.mell.'!D46</f>
        <v>20000</v>
      </c>
    </row>
    <row r="47" spans="1:5" s="779" customFormat="1" ht="12" customHeight="1">
      <c r="A47" s="72" t="s">
        <v>135</v>
      </c>
      <c r="B47" s="73" t="s">
        <v>136</v>
      </c>
      <c r="C47" s="789"/>
      <c r="D47" s="178">
        <v>47</v>
      </c>
      <c r="E47" s="178">
        <f>'[2]1.1.sz.mell.'!D47</f>
        <v>0</v>
      </c>
    </row>
    <row r="48" spans="1:5" s="779" customFormat="1" ht="12" customHeight="1">
      <c r="A48" s="72" t="s">
        <v>137</v>
      </c>
      <c r="B48" s="73" t="s">
        <v>138</v>
      </c>
      <c r="C48" s="789">
        <v>30</v>
      </c>
      <c r="D48" s="178"/>
      <c r="E48" s="178">
        <f>'[2]1.1.sz.mell.'!D48</f>
        <v>0</v>
      </c>
    </row>
    <row r="49" spans="1:5" s="779" customFormat="1" ht="12" customHeight="1" thickBot="1">
      <c r="A49" s="75" t="s">
        <v>139</v>
      </c>
      <c r="B49" s="107" t="s">
        <v>140</v>
      </c>
      <c r="C49" s="790"/>
      <c r="D49" s="179"/>
      <c r="E49" s="179">
        <f>'[2]1.1.sz.mell.'!D49</f>
        <v>0</v>
      </c>
    </row>
    <row r="50" spans="1:5" s="779" customFormat="1" ht="12" customHeight="1" thickBot="1">
      <c r="A50" s="66" t="s">
        <v>141</v>
      </c>
      <c r="B50" s="67" t="s">
        <v>142</v>
      </c>
      <c r="C50" s="778">
        <f>SUM(C51:C53)</f>
        <v>234</v>
      </c>
      <c r="D50" s="176">
        <f>SUM(D51:D53)</f>
        <v>41734</v>
      </c>
      <c r="E50" s="176">
        <f>SUM(E51:E53)</f>
        <v>3035</v>
      </c>
    </row>
    <row r="51" spans="1:5" s="779" customFormat="1" ht="12" customHeight="1">
      <c r="A51" s="69" t="s">
        <v>143</v>
      </c>
      <c r="B51" s="70" t="s">
        <v>144</v>
      </c>
      <c r="C51" s="780"/>
      <c r="D51" s="177"/>
      <c r="E51" s="177">
        <f>'[2]1.1.sz.mell.'!D51</f>
        <v>0</v>
      </c>
    </row>
    <row r="52" spans="1:5" s="779" customFormat="1" ht="12" customHeight="1">
      <c r="A52" s="72" t="s">
        <v>145</v>
      </c>
      <c r="B52" s="73" t="s">
        <v>146</v>
      </c>
      <c r="C52" s="781">
        <v>28</v>
      </c>
      <c r="D52" s="53">
        <v>41063</v>
      </c>
      <c r="E52" s="53">
        <f>'[2]1.1.sz.mell.'!D52</f>
        <v>0</v>
      </c>
    </row>
    <row r="53" spans="1:5" s="779" customFormat="1" ht="12" customHeight="1">
      <c r="A53" s="72" t="s">
        <v>147</v>
      </c>
      <c r="B53" s="73" t="s">
        <v>148</v>
      </c>
      <c r="C53" s="781">
        <v>206</v>
      </c>
      <c r="D53" s="53">
        <v>671</v>
      </c>
      <c r="E53" s="53">
        <f>'[2]1.1.sz.mell.'!D53</f>
        <v>3035</v>
      </c>
    </row>
    <row r="54" spans="1:5" s="779" customFormat="1" ht="12" customHeight="1" thickBot="1">
      <c r="A54" s="75" t="s">
        <v>149</v>
      </c>
      <c r="B54" s="107" t="s">
        <v>150</v>
      </c>
      <c r="C54" s="784"/>
      <c r="D54" s="108"/>
      <c r="E54" s="108">
        <f>'[2]1.1.sz.mell.'!D54</f>
        <v>0</v>
      </c>
    </row>
    <row r="55" spans="1:5" s="779" customFormat="1" ht="12" customHeight="1" thickBot="1">
      <c r="A55" s="66" t="s">
        <v>151</v>
      </c>
      <c r="B55" s="77" t="s">
        <v>152</v>
      </c>
      <c r="C55" s="778">
        <f>SUM(C56:C58)</f>
        <v>5173</v>
      </c>
      <c r="D55" s="176">
        <f>SUM(D56:D58)</f>
        <v>400</v>
      </c>
      <c r="E55" s="176">
        <f>SUM(E56:E58)</f>
        <v>0</v>
      </c>
    </row>
    <row r="56" spans="1:5" s="779" customFormat="1" ht="12" customHeight="1">
      <c r="A56" s="72" t="s">
        <v>153</v>
      </c>
      <c r="B56" s="70" t="s">
        <v>154</v>
      </c>
      <c r="C56" s="789"/>
      <c r="D56" s="178"/>
      <c r="E56" s="178">
        <f>'[2]1.1.sz.mell.'!D56</f>
        <v>0</v>
      </c>
    </row>
    <row r="57" spans="1:5" s="779" customFormat="1" ht="12" customHeight="1">
      <c r="A57" s="72" t="s">
        <v>155</v>
      </c>
      <c r="B57" s="73" t="s">
        <v>156</v>
      </c>
      <c r="C57" s="789">
        <v>154</v>
      </c>
      <c r="D57" s="178"/>
      <c r="E57" s="178">
        <f>'[2]1.1.sz.mell.'!D57</f>
        <v>0</v>
      </c>
    </row>
    <row r="58" spans="1:5" s="779" customFormat="1" ht="12" customHeight="1">
      <c r="A58" s="72" t="s">
        <v>157</v>
      </c>
      <c r="B58" s="73" t="s">
        <v>158</v>
      </c>
      <c r="C58" s="789">
        <v>5019</v>
      </c>
      <c r="D58" s="178">
        <v>400</v>
      </c>
      <c r="E58" s="178">
        <f>'[2]1.1.sz.mell.'!D58</f>
        <v>0</v>
      </c>
    </row>
    <row r="59" spans="1:5" s="779" customFormat="1" ht="12" customHeight="1" thickBot="1">
      <c r="A59" s="72" t="s">
        <v>159</v>
      </c>
      <c r="B59" s="107" t="s">
        <v>160</v>
      </c>
      <c r="C59" s="789"/>
      <c r="D59" s="178"/>
      <c r="E59" s="178">
        <f>'[2]1.1.sz.mell.'!D59</f>
        <v>0</v>
      </c>
    </row>
    <row r="60" spans="1:5" s="779" customFormat="1" ht="12" customHeight="1" thickBot="1">
      <c r="A60" s="66" t="s">
        <v>161</v>
      </c>
      <c r="B60" s="67" t="s">
        <v>162</v>
      </c>
      <c r="C60" s="785">
        <f>+C5+C12+C19+C26+C33+C44+C50+C55</f>
        <v>1826670</v>
      </c>
      <c r="D60" s="786">
        <f>+D5+D12+D19+D26+D33+D44+D50+D55</f>
        <v>2932002</v>
      </c>
      <c r="E60" s="786">
        <f>+E5+E12+E19+E26+E33+E44+E50+E55</f>
        <v>1537633</v>
      </c>
    </row>
    <row r="61" spans="1:5" s="779" customFormat="1" ht="12" customHeight="1" thickBot="1">
      <c r="A61" s="792" t="s">
        <v>163</v>
      </c>
      <c r="B61" s="77" t="s">
        <v>164</v>
      </c>
      <c r="C61" s="778">
        <f>SUM(C62:C64)</f>
        <v>108339</v>
      </c>
      <c r="D61" s="176">
        <f>SUM(D62:D64)</f>
        <v>0</v>
      </c>
      <c r="E61" s="176">
        <f>SUM(E62:E64)</f>
        <v>107580</v>
      </c>
    </row>
    <row r="62" spans="1:5" s="779" customFormat="1" ht="12" customHeight="1">
      <c r="A62" s="72" t="s">
        <v>165</v>
      </c>
      <c r="B62" s="70" t="s">
        <v>166</v>
      </c>
      <c r="C62" s="789"/>
      <c r="D62" s="178"/>
      <c r="E62" s="178">
        <f>'[2]1.1.sz.mell.'!D62</f>
        <v>107580</v>
      </c>
    </row>
    <row r="63" spans="1:5" s="779" customFormat="1" ht="12" customHeight="1">
      <c r="A63" s="72" t="s">
        <v>167</v>
      </c>
      <c r="B63" s="73" t="s">
        <v>168</v>
      </c>
      <c r="C63" s="789"/>
      <c r="D63" s="178"/>
      <c r="E63" s="178">
        <f>'[2]1.1.sz.mell.'!D63</f>
        <v>0</v>
      </c>
    </row>
    <row r="64" spans="1:5" s="779" customFormat="1" ht="12" customHeight="1" thickBot="1">
      <c r="A64" s="72" t="s">
        <v>169</v>
      </c>
      <c r="B64" s="793" t="s">
        <v>839</v>
      </c>
      <c r="C64" s="789">
        <v>108339</v>
      </c>
      <c r="D64" s="178"/>
      <c r="E64" s="178">
        <f>'[2]1.1.sz.mell.'!D64</f>
        <v>0</v>
      </c>
    </row>
    <row r="65" spans="1:6" s="779" customFormat="1" ht="12" customHeight="1" thickBot="1">
      <c r="A65" s="792" t="s">
        <v>171</v>
      </c>
      <c r="B65" s="77" t="s">
        <v>172</v>
      </c>
      <c r="C65" s="778">
        <f>SUM(C66:C69)</f>
        <v>0</v>
      </c>
      <c r="D65" s="176">
        <f>SUM(D66:D69)</f>
        <v>0</v>
      </c>
      <c r="E65" s="176">
        <f>SUM(E66:E69)</f>
        <v>0</v>
      </c>
    </row>
    <row r="66" spans="1:6" s="779" customFormat="1" ht="12" customHeight="1">
      <c r="A66" s="72" t="s">
        <v>173</v>
      </c>
      <c r="B66" s="70" t="s">
        <v>174</v>
      </c>
      <c r="C66" s="789"/>
      <c r="D66" s="178"/>
      <c r="E66" s="178">
        <f>'[2]1.1.sz.mell.'!D66</f>
        <v>0</v>
      </c>
    </row>
    <row r="67" spans="1:6" s="779" customFormat="1" ht="12" customHeight="1">
      <c r="A67" s="72" t="s">
        <v>175</v>
      </c>
      <c r="B67" s="73" t="s">
        <v>176</v>
      </c>
      <c r="C67" s="789"/>
      <c r="D67" s="178"/>
      <c r="E67" s="178">
        <f>'[2]1.1.sz.mell.'!D67</f>
        <v>0</v>
      </c>
    </row>
    <row r="68" spans="1:6" s="779" customFormat="1" ht="12" customHeight="1">
      <c r="A68" s="72" t="s">
        <v>177</v>
      </c>
      <c r="B68" s="73" t="s">
        <v>178</v>
      </c>
      <c r="C68" s="789"/>
      <c r="D68" s="178"/>
      <c r="E68" s="178">
        <f>'[2]1.1.sz.mell.'!D68</f>
        <v>0</v>
      </c>
    </row>
    <row r="69" spans="1:6" s="779" customFormat="1" ht="17.25" customHeight="1" thickBot="1">
      <c r="A69" s="72" t="s">
        <v>179</v>
      </c>
      <c r="B69" s="107" t="s">
        <v>180</v>
      </c>
      <c r="C69" s="789"/>
      <c r="D69" s="178"/>
      <c r="E69" s="178">
        <f>'[2]1.1.sz.mell.'!D69</f>
        <v>0</v>
      </c>
      <c r="F69" s="794"/>
    </row>
    <row r="70" spans="1:6" s="779" customFormat="1" ht="12" customHeight="1" thickBot="1">
      <c r="A70" s="792" t="s">
        <v>181</v>
      </c>
      <c r="B70" s="77" t="s">
        <v>182</v>
      </c>
      <c r="C70" s="778">
        <f>SUM(C71:C72)</f>
        <v>45148</v>
      </c>
      <c r="D70" s="176">
        <f>SUM(D71:D72)</f>
        <v>170622</v>
      </c>
      <c r="E70" s="176">
        <f>SUM(E71:E72)</f>
        <v>865624</v>
      </c>
    </row>
    <row r="71" spans="1:6" s="779" customFormat="1" ht="12" customHeight="1">
      <c r="A71" s="72" t="s">
        <v>183</v>
      </c>
      <c r="B71" s="70" t="s">
        <v>184</v>
      </c>
      <c r="C71" s="789">
        <v>45148</v>
      </c>
      <c r="D71" s="178">
        <v>170622</v>
      </c>
      <c r="E71" s="178">
        <f>'[2]1.1.sz.mell.'!D71</f>
        <v>865624</v>
      </c>
    </row>
    <row r="72" spans="1:6" s="779" customFormat="1" ht="12" customHeight="1" thickBot="1">
      <c r="A72" s="72" t="s">
        <v>185</v>
      </c>
      <c r="B72" s="107" t="s">
        <v>186</v>
      </c>
      <c r="C72" s="789"/>
      <c r="D72" s="178"/>
      <c r="E72" s="178">
        <f>'[2]1.1.sz.mell.'!D72</f>
        <v>0</v>
      </c>
    </row>
    <row r="73" spans="1:6" s="779" customFormat="1" ht="12" customHeight="1" thickBot="1">
      <c r="A73" s="792" t="s">
        <v>187</v>
      </c>
      <c r="B73" s="77" t="s">
        <v>188</v>
      </c>
      <c r="C73" s="778">
        <f>SUM(C74:C76)</f>
        <v>0</v>
      </c>
      <c r="D73" s="176">
        <f>SUM(D74:D76)</f>
        <v>24352</v>
      </c>
      <c r="E73" s="176">
        <f>SUM(E74:E76)</f>
        <v>0</v>
      </c>
    </row>
    <row r="74" spans="1:6" s="779" customFormat="1" ht="12" customHeight="1">
      <c r="A74" s="72" t="s">
        <v>189</v>
      </c>
      <c r="B74" s="70" t="s">
        <v>190</v>
      </c>
      <c r="C74" s="789"/>
      <c r="D74" s="178">
        <v>24352</v>
      </c>
      <c r="E74" s="178">
        <f>'[2]1.1.sz.mell.'!D74</f>
        <v>0</v>
      </c>
    </row>
    <row r="75" spans="1:6" s="779" customFormat="1" ht="12" customHeight="1">
      <c r="A75" s="72" t="s">
        <v>191</v>
      </c>
      <c r="B75" s="73" t="s">
        <v>192</v>
      </c>
      <c r="C75" s="789"/>
      <c r="D75" s="178"/>
      <c r="E75" s="178">
        <f>'[2]1.1.sz.mell.'!D75</f>
        <v>0</v>
      </c>
    </row>
    <row r="76" spans="1:6" s="779" customFormat="1" ht="12" customHeight="1" thickBot="1">
      <c r="A76" s="72" t="s">
        <v>193</v>
      </c>
      <c r="B76" s="107" t="s">
        <v>194</v>
      </c>
      <c r="C76" s="789"/>
      <c r="D76" s="178"/>
      <c r="E76" s="178">
        <f>'[2]1.1.sz.mell.'!D76</f>
        <v>0</v>
      </c>
    </row>
    <row r="77" spans="1:6" s="779" customFormat="1" ht="12" customHeight="1" thickBot="1">
      <c r="A77" s="792" t="s">
        <v>195</v>
      </c>
      <c r="B77" s="77" t="s">
        <v>196</v>
      </c>
      <c r="C77" s="778">
        <f>SUM(C78:C81)</f>
        <v>0</v>
      </c>
      <c r="D77" s="176">
        <f>SUM(D78:D81)</f>
        <v>0</v>
      </c>
      <c r="E77" s="176">
        <f>SUM(E78:E81)</f>
        <v>0</v>
      </c>
    </row>
    <row r="78" spans="1:6" s="779" customFormat="1" ht="12" customHeight="1">
      <c r="A78" s="795" t="s">
        <v>197</v>
      </c>
      <c r="B78" s="70" t="s">
        <v>198</v>
      </c>
      <c r="C78" s="789"/>
      <c r="D78" s="178"/>
      <c r="E78" s="178">
        <f>'[2]1.1.sz.mell.'!D78</f>
        <v>0</v>
      </c>
    </row>
    <row r="79" spans="1:6" s="779" customFormat="1" ht="12" customHeight="1">
      <c r="A79" s="796" t="s">
        <v>199</v>
      </c>
      <c r="B79" s="73" t="s">
        <v>200</v>
      </c>
      <c r="C79" s="789"/>
      <c r="D79" s="178"/>
      <c r="E79" s="178">
        <f>'[2]1.1.sz.mell.'!D79</f>
        <v>0</v>
      </c>
    </row>
    <row r="80" spans="1:6" s="779" customFormat="1" ht="12" customHeight="1">
      <c r="A80" s="796" t="s">
        <v>201</v>
      </c>
      <c r="B80" s="73" t="s">
        <v>202</v>
      </c>
      <c r="C80" s="789"/>
      <c r="D80" s="178"/>
      <c r="E80" s="178">
        <f>'[2]1.1.sz.mell.'!D80</f>
        <v>0</v>
      </c>
    </row>
    <row r="81" spans="1:5" s="779" customFormat="1" ht="12" customHeight="1" thickBot="1">
      <c r="A81" s="797" t="s">
        <v>203</v>
      </c>
      <c r="B81" s="107" t="s">
        <v>204</v>
      </c>
      <c r="C81" s="789"/>
      <c r="D81" s="178"/>
      <c r="E81" s="178">
        <f>'[2]1.1.sz.mell.'!D81</f>
        <v>0</v>
      </c>
    </row>
    <row r="82" spans="1:5" s="779" customFormat="1" ht="12" customHeight="1" thickBot="1">
      <c r="A82" s="792" t="s">
        <v>205</v>
      </c>
      <c r="B82" s="77" t="s">
        <v>206</v>
      </c>
      <c r="C82" s="798"/>
      <c r="D82" s="181"/>
      <c r="E82" s="181"/>
    </row>
    <row r="83" spans="1:5" s="779" customFormat="1" ht="12" customHeight="1" thickBot="1">
      <c r="A83" s="792" t="s">
        <v>207</v>
      </c>
      <c r="B83" s="799" t="s">
        <v>208</v>
      </c>
      <c r="C83" s="785">
        <f>+C61+C65+C70+C73+C77+C82</f>
        <v>153487</v>
      </c>
      <c r="D83" s="786">
        <f>+D61+D65+D70+D73+D77+D82</f>
        <v>194974</v>
      </c>
      <c r="E83" s="786">
        <f>+E61+E65+E70+E73+E77+E82</f>
        <v>973204</v>
      </c>
    </row>
    <row r="84" spans="1:5" s="779" customFormat="1" ht="12" customHeight="1" thickBot="1">
      <c r="A84" s="800" t="s">
        <v>209</v>
      </c>
      <c r="B84" s="801" t="s">
        <v>210</v>
      </c>
      <c r="C84" s="785">
        <f>+C60+C83</f>
        <v>1980157</v>
      </c>
      <c r="D84" s="786">
        <f>+D60+D83</f>
        <v>3126976</v>
      </c>
      <c r="E84" s="786">
        <f>+E60+E83</f>
        <v>2510837</v>
      </c>
    </row>
    <row r="85" spans="1:5" s="779" customFormat="1" ht="12" customHeight="1">
      <c r="A85" s="802"/>
      <c r="B85" s="803"/>
      <c r="C85" s="804"/>
      <c r="D85" s="805"/>
      <c r="E85" s="806"/>
    </row>
    <row r="86" spans="1:5" s="779" customFormat="1" ht="12" customHeight="1">
      <c r="A86" s="676" t="s">
        <v>211</v>
      </c>
      <c r="B86" s="676"/>
      <c r="C86" s="676"/>
      <c r="D86" s="676"/>
      <c r="E86" s="676"/>
    </row>
    <row r="87" spans="1:5" s="779" customFormat="1" ht="12" customHeight="1" thickBot="1">
      <c r="A87" s="678" t="s">
        <v>212</v>
      </c>
      <c r="B87" s="678"/>
      <c r="C87" s="673"/>
    </row>
    <row r="88" spans="1:5" s="779" customFormat="1" ht="24" customHeight="1" thickBot="1">
      <c r="A88" s="61" t="s">
        <v>432</v>
      </c>
      <c r="B88" s="62" t="s">
        <v>213</v>
      </c>
      <c r="C88" s="175" t="s">
        <v>837</v>
      </c>
      <c r="D88" s="774" t="s">
        <v>838</v>
      </c>
      <c r="E88" s="774" t="s">
        <v>695</v>
      </c>
    </row>
    <row r="89" spans="1:5" s="779" customFormat="1" ht="12" customHeight="1" thickBot="1">
      <c r="A89" s="49">
        <v>1</v>
      </c>
      <c r="B89" s="775">
        <v>2</v>
      </c>
      <c r="C89" s="775">
        <v>4</v>
      </c>
      <c r="D89" s="807">
        <v>5</v>
      </c>
      <c r="E89" s="807">
        <v>5</v>
      </c>
    </row>
    <row r="90" spans="1:5" s="779" customFormat="1" ht="15" customHeight="1" thickBot="1">
      <c r="A90" s="96" t="s">
        <v>51</v>
      </c>
      <c r="B90" s="97" t="s">
        <v>214</v>
      </c>
      <c r="C90" s="808">
        <f>+C91+C92+C93+C94+C95</f>
        <v>1621268</v>
      </c>
      <c r="D90" s="809">
        <f>+D91+D92+D93+D94+D95</f>
        <v>1828697</v>
      </c>
      <c r="E90" s="809">
        <f>+E91+E92+E93+E94+E95</f>
        <v>1622765.997523</v>
      </c>
    </row>
    <row r="91" spans="1:5" s="779" customFormat="1" ht="12.95" customHeight="1">
      <c r="A91" s="99" t="s">
        <v>53</v>
      </c>
      <c r="B91" s="100" t="s">
        <v>215</v>
      </c>
      <c r="C91" s="810">
        <v>544061</v>
      </c>
      <c r="D91" s="811">
        <v>635239</v>
      </c>
      <c r="E91" s="811">
        <f>'[2]1.1.sz.mell.'!D91</f>
        <v>591967.64999999991</v>
      </c>
    </row>
    <row r="92" spans="1:5" ht="16.5" customHeight="1">
      <c r="A92" s="72" t="s">
        <v>55</v>
      </c>
      <c r="B92" s="16" t="s">
        <v>216</v>
      </c>
      <c r="C92" s="781">
        <v>131355</v>
      </c>
      <c r="D92" s="53">
        <v>169647</v>
      </c>
      <c r="E92" s="53">
        <f>'[2]1.1.sz.mell.'!D92</f>
        <v>167062.347523</v>
      </c>
    </row>
    <row r="93" spans="1:5">
      <c r="A93" s="72" t="s">
        <v>57</v>
      </c>
      <c r="B93" s="16" t="s">
        <v>217</v>
      </c>
      <c r="C93" s="784">
        <v>662296</v>
      </c>
      <c r="D93" s="108">
        <v>613312</v>
      </c>
      <c r="E93" s="108">
        <f>'[2]1.1.sz.mell.'!D93</f>
        <v>612821</v>
      </c>
    </row>
    <row r="94" spans="1:5" s="777" customFormat="1" ht="12" customHeight="1">
      <c r="A94" s="72" t="s">
        <v>59</v>
      </c>
      <c r="B94" s="102" t="s">
        <v>218</v>
      </c>
      <c r="C94" s="784">
        <v>89334</v>
      </c>
      <c r="D94" s="108">
        <v>72826</v>
      </c>
      <c r="E94" s="108">
        <f>'[2]1.1.sz.mell.'!D94</f>
        <v>42288</v>
      </c>
    </row>
    <row r="95" spans="1:5" ht="12" customHeight="1" thickBot="1">
      <c r="A95" s="72" t="s">
        <v>219</v>
      </c>
      <c r="B95" s="103" t="s">
        <v>220</v>
      </c>
      <c r="C95" s="784">
        <v>194222</v>
      </c>
      <c r="D95" s="108">
        <v>337673</v>
      </c>
      <c r="E95" s="108">
        <f>'[2]1.1.sz.mell.'!D95</f>
        <v>208627</v>
      </c>
    </row>
    <row r="96" spans="1:5" ht="12" customHeight="1" thickBot="1">
      <c r="A96" s="66" t="s">
        <v>65</v>
      </c>
      <c r="B96" s="105" t="s">
        <v>221</v>
      </c>
      <c r="C96" s="778">
        <f>+C97+C99+C101</f>
        <v>144872</v>
      </c>
      <c r="D96" s="176">
        <f>+D97+D99+D101</f>
        <v>313986</v>
      </c>
      <c r="E96" s="176">
        <f>+E97+E99+E101</f>
        <v>819520</v>
      </c>
    </row>
    <row r="97" spans="1:5" ht="12" customHeight="1">
      <c r="A97" s="69" t="s">
        <v>67</v>
      </c>
      <c r="B97" s="16" t="s">
        <v>222</v>
      </c>
      <c r="C97" s="780">
        <v>30200</v>
      </c>
      <c r="D97" s="177">
        <v>212007</v>
      </c>
      <c r="E97" s="177">
        <f>'[2]1.1.sz.mell.'!D97</f>
        <v>638404</v>
      </c>
    </row>
    <row r="98" spans="1:5" ht="12" customHeight="1">
      <c r="A98" s="69" t="s">
        <v>69</v>
      </c>
      <c r="B98" s="106" t="s">
        <v>223</v>
      </c>
      <c r="C98" s="780"/>
      <c r="D98" s="177"/>
      <c r="E98" s="177">
        <f>'[2]1.1.sz.mell.'!D98</f>
        <v>0</v>
      </c>
    </row>
    <row r="99" spans="1:5" ht="12" customHeight="1">
      <c r="A99" s="69" t="s">
        <v>71</v>
      </c>
      <c r="B99" s="106" t="s">
        <v>224</v>
      </c>
      <c r="C99" s="781">
        <v>107916</v>
      </c>
      <c r="D99" s="53">
        <v>97831</v>
      </c>
      <c r="E99" s="53">
        <f>'[2]1.1.sz.mell.'!D99</f>
        <v>178268</v>
      </c>
    </row>
    <row r="100" spans="1:5" ht="12" customHeight="1">
      <c r="A100" s="69" t="s">
        <v>73</v>
      </c>
      <c r="B100" s="106" t="s">
        <v>225</v>
      </c>
      <c r="C100" s="781"/>
      <c r="D100" s="53"/>
      <c r="E100" s="53">
        <f>'[2]1.1.sz.mell.'!D100</f>
        <v>0</v>
      </c>
    </row>
    <row r="101" spans="1:5" ht="12" customHeight="1" thickBot="1">
      <c r="A101" s="69" t="s">
        <v>75</v>
      </c>
      <c r="B101" s="107" t="s">
        <v>226</v>
      </c>
      <c r="C101" s="781">
        <v>6756</v>
      </c>
      <c r="D101" s="53">
        <v>4148</v>
      </c>
      <c r="E101" s="53">
        <f>'[2]1.1.sz.mell.'!D101</f>
        <v>2848</v>
      </c>
    </row>
    <row r="102" spans="1:5" ht="12" customHeight="1" thickBot="1">
      <c r="A102" s="66" t="s">
        <v>79</v>
      </c>
      <c r="B102" s="21" t="s">
        <v>227</v>
      </c>
      <c r="C102" s="176">
        <f>SUM(C103:C105)</f>
        <v>0</v>
      </c>
      <c r="D102" s="176">
        <f>SUM(D103:D105)</f>
        <v>0</v>
      </c>
      <c r="E102" s="176">
        <f>SUM(E103:E105)</f>
        <v>35000</v>
      </c>
    </row>
    <row r="103" spans="1:5" ht="12" customHeight="1">
      <c r="A103" s="69" t="s">
        <v>81</v>
      </c>
      <c r="B103" s="19" t="s">
        <v>228</v>
      </c>
      <c r="C103" s="780"/>
      <c r="D103" s="177"/>
      <c r="E103" s="177">
        <f>'[2]1.1.sz.mell.'!D103</f>
        <v>5000</v>
      </c>
    </row>
    <row r="104" spans="1:5" ht="12" customHeight="1">
      <c r="A104" s="104"/>
      <c r="B104" s="56"/>
      <c r="C104" s="812"/>
      <c r="D104" s="311"/>
      <c r="E104" s="311">
        <f>'[2]1.1.sz.mell.'!D104</f>
        <v>0</v>
      </c>
    </row>
    <row r="105" spans="1:5" ht="12" customHeight="1" thickBot="1">
      <c r="A105" s="75" t="s">
        <v>83</v>
      </c>
      <c r="B105" s="106" t="s">
        <v>229</v>
      </c>
      <c r="C105" s="784"/>
      <c r="D105" s="108"/>
      <c r="E105" s="108">
        <f>'[2]1.1.sz.mell.'!D105</f>
        <v>30000</v>
      </c>
    </row>
    <row r="106" spans="1:5" ht="12" customHeight="1" thickBot="1">
      <c r="A106" s="66" t="s">
        <v>230</v>
      </c>
      <c r="B106" s="21" t="s">
        <v>231</v>
      </c>
      <c r="C106" s="778">
        <f>+C90+C96+C102</f>
        <v>1766140</v>
      </c>
      <c r="D106" s="176">
        <f>+D90+D96+D102</f>
        <v>2142683</v>
      </c>
      <c r="E106" s="176">
        <f>+E90+E96+E102</f>
        <v>2477285.997523</v>
      </c>
    </row>
    <row r="107" spans="1:5" ht="12" customHeight="1" thickBot="1">
      <c r="A107" s="66" t="s">
        <v>107</v>
      </c>
      <c r="B107" s="21" t="s">
        <v>232</v>
      </c>
      <c r="C107" s="778">
        <f>+C108+C109+C110</f>
        <v>74562</v>
      </c>
      <c r="D107" s="176">
        <f>+D108+D109+D110</f>
        <v>113338</v>
      </c>
      <c r="E107" s="176">
        <f>+E108+E109+E110</f>
        <v>9199</v>
      </c>
    </row>
    <row r="108" spans="1:5" ht="12" customHeight="1">
      <c r="A108" s="69" t="s">
        <v>109</v>
      </c>
      <c r="B108" s="19" t="s">
        <v>233</v>
      </c>
      <c r="C108" s="781">
        <v>43936</v>
      </c>
      <c r="D108" s="53">
        <v>113338</v>
      </c>
      <c r="E108" s="53">
        <f>'[2]1.1.sz.mell.'!D108</f>
        <v>9199</v>
      </c>
    </row>
    <row r="109" spans="1:5" ht="12" customHeight="1">
      <c r="A109" s="69" t="s">
        <v>111</v>
      </c>
      <c r="B109" s="19" t="s">
        <v>234</v>
      </c>
      <c r="C109" s="781">
        <v>30626</v>
      </c>
      <c r="D109" s="53"/>
      <c r="E109" s="53">
        <f>'[2]1.1.sz.mell.'!D109</f>
        <v>0</v>
      </c>
    </row>
    <row r="110" spans="1:5" ht="12" customHeight="1" thickBot="1">
      <c r="A110" s="104" t="s">
        <v>113</v>
      </c>
      <c r="B110" s="56" t="s">
        <v>235</v>
      </c>
      <c r="C110" s="781"/>
      <c r="D110" s="53"/>
      <c r="E110" s="53">
        <f>'[2]1.1.sz.mell.'!D110</f>
        <v>0</v>
      </c>
    </row>
    <row r="111" spans="1:5" ht="12" customHeight="1" thickBot="1">
      <c r="A111" s="66" t="s">
        <v>129</v>
      </c>
      <c r="B111" s="21" t="s">
        <v>236</v>
      </c>
      <c r="C111" s="778">
        <f>+C112+C113+C114+C115</f>
        <v>0</v>
      </c>
      <c r="D111" s="176">
        <f>+D112+D113+D114+D115</f>
        <v>0</v>
      </c>
      <c r="E111" s="176">
        <f>+E112+E113+E114+E115</f>
        <v>0</v>
      </c>
    </row>
    <row r="112" spans="1:5" ht="12" customHeight="1">
      <c r="A112" s="69" t="s">
        <v>131</v>
      </c>
      <c r="B112" s="19" t="s">
        <v>237</v>
      </c>
      <c r="C112" s="781"/>
      <c r="D112" s="53"/>
      <c r="E112" s="53">
        <f>'[2]1.1.sz.mell.'!D112</f>
        <v>0</v>
      </c>
    </row>
    <row r="113" spans="1:5" ht="12" customHeight="1">
      <c r="A113" s="69" t="s">
        <v>133</v>
      </c>
      <c r="B113" s="19" t="s">
        <v>238</v>
      </c>
      <c r="C113" s="781"/>
      <c r="D113" s="53"/>
      <c r="E113" s="53">
        <f>'[2]1.1.sz.mell.'!D113</f>
        <v>0</v>
      </c>
    </row>
    <row r="114" spans="1:5" ht="12" customHeight="1">
      <c r="A114" s="69" t="s">
        <v>135</v>
      </c>
      <c r="B114" s="19" t="s">
        <v>239</v>
      </c>
      <c r="C114" s="781"/>
      <c r="D114" s="53"/>
      <c r="E114" s="53">
        <f>'[2]1.1.sz.mell.'!D114</f>
        <v>0</v>
      </c>
    </row>
    <row r="115" spans="1:5" ht="12" customHeight="1" thickBot="1">
      <c r="A115" s="104" t="s">
        <v>137</v>
      </c>
      <c r="B115" s="56" t="s">
        <v>240</v>
      </c>
      <c r="C115" s="781"/>
      <c r="D115" s="53"/>
      <c r="E115" s="53">
        <f>'[2]1.1.sz.mell.'!D115</f>
        <v>0</v>
      </c>
    </row>
    <row r="116" spans="1:5" ht="12" customHeight="1" thickBot="1">
      <c r="A116" s="66" t="s">
        <v>241</v>
      </c>
      <c r="B116" s="21" t="s">
        <v>242</v>
      </c>
      <c r="C116" s="785">
        <f>+C117+C118+C119+C120</f>
        <v>0</v>
      </c>
      <c r="D116" s="786">
        <f>+D117+D118+D119+D120</f>
        <v>0</v>
      </c>
      <c r="E116" s="786">
        <f>+E117+E118+E119+E120</f>
        <v>24352</v>
      </c>
    </row>
    <row r="117" spans="1:5" ht="12" customHeight="1">
      <c r="A117" s="69" t="s">
        <v>143</v>
      </c>
      <c r="B117" s="19" t="s">
        <v>243</v>
      </c>
      <c r="C117" s="781"/>
      <c r="D117" s="53"/>
      <c r="E117" s="53">
        <f>'[2]1.1.sz.mell.'!D117</f>
        <v>0</v>
      </c>
    </row>
    <row r="118" spans="1:5" ht="12" customHeight="1">
      <c r="A118" s="69" t="s">
        <v>145</v>
      </c>
      <c r="B118" s="19" t="s">
        <v>244</v>
      </c>
      <c r="C118" s="781"/>
      <c r="D118" s="53"/>
      <c r="E118" s="53">
        <f>'[2]1.1.sz.mell.'!D118</f>
        <v>24352</v>
      </c>
    </row>
    <row r="119" spans="1:5" ht="12" customHeight="1">
      <c r="A119" s="69" t="s">
        <v>147</v>
      </c>
      <c r="B119" s="19" t="s">
        <v>245</v>
      </c>
      <c r="C119" s="781"/>
      <c r="D119" s="53"/>
      <c r="E119" s="53">
        <f>'[2]1.1.sz.mell.'!D119</f>
        <v>0</v>
      </c>
    </row>
    <row r="120" spans="1:5" ht="12" customHeight="1" thickBot="1">
      <c r="A120" s="104" t="s">
        <v>149</v>
      </c>
      <c r="B120" s="56" t="s">
        <v>246</v>
      </c>
      <c r="C120" s="781"/>
      <c r="D120" s="53"/>
      <c r="E120" s="53">
        <f>'[2]1.1.sz.mell.'!D120</f>
        <v>0</v>
      </c>
    </row>
    <row r="121" spans="1:5" ht="12" customHeight="1" thickBot="1">
      <c r="A121" s="66" t="s">
        <v>151</v>
      </c>
      <c r="B121" s="21" t="s">
        <v>247</v>
      </c>
      <c r="C121" s="813">
        <f>+C122+C123+C124+C125</f>
        <v>0</v>
      </c>
      <c r="D121" s="814">
        <f>+D122+D123+D124+D125</f>
        <v>0</v>
      </c>
      <c r="E121" s="814">
        <f>+E122+E123+E124+E125</f>
        <v>0</v>
      </c>
    </row>
    <row r="122" spans="1:5" ht="12" customHeight="1">
      <c r="A122" s="69" t="s">
        <v>153</v>
      </c>
      <c r="B122" s="19" t="s">
        <v>248</v>
      </c>
      <c r="C122" s="781"/>
      <c r="D122" s="53"/>
      <c r="E122" s="53">
        <f>'[2]1.1.sz.mell.'!D122</f>
        <v>0</v>
      </c>
    </row>
    <row r="123" spans="1:5" ht="12" customHeight="1">
      <c r="A123" s="69" t="s">
        <v>155</v>
      </c>
      <c r="B123" s="19" t="s">
        <v>249</v>
      </c>
      <c r="C123" s="781"/>
      <c r="D123" s="53"/>
      <c r="E123" s="53">
        <f>'[2]1.1.sz.mell.'!D123</f>
        <v>0</v>
      </c>
    </row>
    <row r="124" spans="1:5" ht="12" customHeight="1">
      <c r="A124" s="69" t="s">
        <v>157</v>
      </c>
      <c r="B124" s="19" t="s">
        <v>250</v>
      </c>
      <c r="C124" s="781"/>
      <c r="D124" s="53"/>
      <c r="E124" s="53">
        <f>'[2]1.1.sz.mell.'!D124</f>
        <v>0</v>
      </c>
    </row>
    <row r="125" spans="1:5" ht="12" customHeight="1" thickBot="1">
      <c r="A125" s="69" t="s">
        <v>159</v>
      </c>
      <c r="B125" s="19" t="s">
        <v>251</v>
      </c>
      <c r="C125" s="781"/>
      <c r="D125" s="53"/>
      <c r="E125" s="53">
        <f>'[2]1.1.sz.mell.'!D125</f>
        <v>0</v>
      </c>
    </row>
    <row r="126" spans="1:5" ht="12" customHeight="1" thickBot="1">
      <c r="A126" s="66" t="s">
        <v>161</v>
      </c>
      <c r="B126" s="21" t="s">
        <v>252</v>
      </c>
      <c r="C126" s="815">
        <f>+C107+C111+C116+C121</f>
        <v>74562</v>
      </c>
      <c r="D126" s="816">
        <f>+D107+D111+D116+D121</f>
        <v>113338</v>
      </c>
      <c r="E126" s="816">
        <f>+E107+E111+E116+E121</f>
        <v>33551</v>
      </c>
    </row>
    <row r="127" spans="1:5" ht="12" customHeight="1" thickBot="1">
      <c r="A127" s="113" t="s">
        <v>253</v>
      </c>
      <c r="B127" s="114" t="s">
        <v>254</v>
      </c>
      <c r="C127" s="815">
        <f>+C106+C126</f>
        <v>1840702</v>
      </c>
      <c r="D127" s="816">
        <f>+D106+D126</f>
        <v>2256021</v>
      </c>
      <c r="E127" s="816">
        <f>+E106+E126</f>
        <v>2510836.997523</v>
      </c>
    </row>
    <row r="128" spans="1:5" ht="12" customHeight="1"/>
    <row r="129" spans="3:6" ht="12" customHeight="1"/>
    <row r="130" spans="3:6" ht="12" customHeight="1"/>
    <row r="131" spans="3:6" ht="12" customHeight="1"/>
    <row r="132" spans="3:6" ht="12" customHeight="1"/>
    <row r="133" spans="3:6" ht="15" customHeight="1">
      <c r="C133" s="817"/>
      <c r="D133" s="817"/>
      <c r="E133" s="817"/>
    </row>
    <row r="134" spans="3:6" s="779" customFormat="1" ht="12.95" customHeight="1"/>
    <row r="138" spans="3:6" ht="16.5" customHeight="1"/>
    <row r="144" spans="3:6" s="773" customFormat="1">
      <c r="F144" s="772"/>
    </row>
    <row r="145" spans="6:6" s="773" customFormat="1">
      <c r="F145" s="772"/>
    </row>
    <row r="146" spans="6:6" s="773" customFormat="1">
      <c r="F146" s="772"/>
    </row>
    <row r="147" spans="6:6" s="773" customFormat="1">
      <c r="F147" s="772"/>
    </row>
  </sheetData>
  <mergeCells count="4">
    <mergeCell ref="A1:E1"/>
    <mergeCell ref="A2:B2"/>
    <mergeCell ref="A86:E86"/>
    <mergeCell ref="A87:B87"/>
  </mergeCells>
  <printOptions horizontalCentered="1"/>
  <pageMargins left="0.27559055118110237" right="0.27559055118110237" top="1.1811023622047245" bottom="0.51181102362204722" header="0.78740157480314965" footer="0.27559055118110237"/>
  <pageSetup paperSize="9" scale="70" fitToWidth="3" fitToHeight="2" orientation="portrait" r:id="rId1"/>
  <headerFooter alignWithMargins="0">
    <oddHeader>&amp;C&amp;"Times New Roman CE,Félkövér"&amp;12BONYHÁD VÁROS ÖNKORMÁNYZATA 2015. ÉVI KÖLTSÉGVETÉSÉNEK MÉRLEGE&amp;R&amp;"Times New Roman CE,Félkövér dőlt"8. sz. melléklet</oddHeader>
  </headerFooter>
  <rowBreaks count="1" manualBreakCount="1">
    <brk id="85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E104"/>
  <sheetViews>
    <sheetView view="pageBreakPreview" topLeftCell="A34" zoomScale="145" zoomScaleNormal="100" zoomScaleSheetLayoutView="145" workbookViewId="0">
      <selection activeCell="G84" sqref="G84"/>
    </sheetView>
  </sheetViews>
  <sheetFormatPr defaultRowHeight="12.75"/>
  <cols>
    <col min="1" max="1" width="33.140625" style="213" customWidth="1"/>
    <col min="2" max="5" width="11.85546875" style="213" customWidth="1"/>
    <col min="6" max="16384" width="9.140625" style="213"/>
  </cols>
  <sheetData>
    <row r="1" spans="1:5" ht="15.75">
      <c r="A1" s="214" t="s">
        <v>433</v>
      </c>
      <c r="B1" s="818" t="s">
        <v>840</v>
      </c>
      <c r="C1" s="819"/>
      <c r="D1" s="819"/>
      <c r="E1" s="819"/>
    </row>
    <row r="2" spans="1:5" ht="14.25" thickBot="1">
      <c r="A2" s="212"/>
      <c r="B2" s="212"/>
      <c r="C2" s="212"/>
      <c r="D2" s="725" t="s">
        <v>434</v>
      </c>
      <c r="E2" s="725"/>
    </row>
    <row r="3" spans="1:5" ht="15" customHeight="1" thickBot="1">
      <c r="A3" s="215" t="s">
        <v>435</v>
      </c>
      <c r="B3" s="216" t="s">
        <v>436</v>
      </c>
      <c r="C3" s="216" t="s">
        <v>451</v>
      </c>
      <c r="D3" s="216" t="s">
        <v>44</v>
      </c>
      <c r="E3" s="217" t="s">
        <v>360</v>
      </c>
    </row>
    <row r="4" spans="1:5">
      <c r="A4" s="218" t="s">
        <v>437</v>
      </c>
      <c r="B4" s="219"/>
      <c r="C4" s="219"/>
      <c r="D4" s="219"/>
      <c r="E4" s="220">
        <f>SUM(B4:D4)</f>
        <v>0</v>
      </c>
    </row>
    <row r="5" spans="1:5">
      <c r="A5" s="221" t="s">
        <v>438</v>
      </c>
      <c r="B5" s="222"/>
      <c r="C5" s="222"/>
      <c r="D5" s="222"/>
      <c r="E5" s="223">
        <f>SUM(B5:D5)</f>
        <v>0</v>
      </c>
    </row>
    <row r="6" spans="1:5">
      <c r="A6" s="224" t="s">
        <v>439</v>
      </c>
      <c r="B6" s="225">
        <v>6331</v>
      </c>
      <c r="C6" s="225"/>
      <c r="D6" s="225"/>
      <c r="E6" s="226">
        <f>SUM(B6:D6)</f>
        <v>6331</v>
      </c>
    </row>
    <row r="7" spans="1:5">
      <c r="A7" s="224" t="s">
        <v>440</v>
      </c>
      <c r="B7" s="225"/>
      <c r="C7" s="225"/>
      <c r="D7" s="225"/>
      <c r="E7" s="226">
        <f>SUM(B7:D7)</f>
        <v>0</v>
      </c>
    </row>
    <row r="8" spans="1:5">
      <c r="A8" s="224" t="s">
        <v>441</v>
      </c>
      <c r="B8" s="225"/>
      <c r="C8" s="225"/>
      <c r="D8" s="225"/>
      <c r="E8" s="226">
        <f>SUM(B8:D8)</f>
        <v>0</v>
      </c>
    </row>
    <row r="9" spans="1:5" ht="13.5" thickBot="1">
      <c r="A9" s="224" t="s">
        <v>442</v>
      </c>
      <c r="B9" s="225"/>
      <c r="C9" s="225"/>
      <c r="D9" s="225"/>
      <c r="E9" s="226"/>
    </row>
    <row r="10" spans="1:5" ht="13.5" thickBot="1">
      <c r="A10" s="229" t="s">
        <v>443</v>
      </c>
      <c r="B10" s="230">
        <f>B4+SUM(B6:B9)</f>
        <v>6331</v>
      </c>
      <c r="C10" s="230">
        <f>C4+SUM(C6:C9)</f>
        <v>0</v>
      </c>
      <c r="D10" s="230">
        <f>D4+SUM(D6:D9)</f>
        <v>0</v>
      </c>
      <c r="E10" s="231">
        <f>E4+SUM(E6:E9)</f>
        <v>6331</v>
      </c>
    </row>
    <row r="11" spans="1:5" ht="13.5" thickBot="1">
      <c r="A11" s="232"/>
      <c r="B11" s="232"/>
      <c r="C11" s="232"/>
      <c r="D11" s="232"/>
      <c r="E11" s="232"/>
    </row>
    <row r="12" spans="1:5" ht="15" customHeight="1" thickBot="1">
      <c r="A12" s="215" t="s">
        <v>444</v>
      </c>
      <c r="B12" s="216" t="s">
        <v>436</v>
      </c>
      <c r="C12" s="216" t="s">
        <v>451</v>
      </c>
      <c r="D12" s="216" t="s">
        <v>44</v>
      </c>
      <c r="E12" s="217" t="s">
        <v>360</v>
      </c>
    </row>
    <row r="13" spans="1:5">
      <c r="A13" s="218" t="s">
        <v>445</v>
      </c>
      <c r="B13" s="219">
        <v>2217</v>
      </c>
      <c r="C13" s="219"/>
      <c r="D13" s="219"/>
      <c r="E13" s="220">
        <f t="shared" ref="E13:E19" si="0">SUM(B13:D13)</f>
        <v>2217</v>
      </c>
    </row>
    <row r="14" spans="1:5">
      <c r="A14" s="233" t="s">
        <v>446</v>
      </c>
      <c r="B14" s="225"/>
      <c r="C14" s="225"/>
      <c r="D14" s="225"/>
      <c r="E14" s="226">
        <f t="shared" si="0"/>
        <v>0</v>
      </c>
    </row>
    <row r="15" spans="1:5">
      <c r="A15" s="224" t="s">
        <v>447</v>
      </c>
      <c r="B15" s="225">
        <v>7648</v>
      </c>
      <c r="C15" s="225"/>
      <c r="D15" s="225"/>
      <c r="E15" s="226">
        <f t="shared" si="0"/>
        <v>7648</v>
      </c>
    </row>
    <row r="16" spans="1:5">
      <c r="A16" s="224" t="s">
        <v>448</v>
      </c>
      <c r="B16" s="225"/>
      <c r="C16" s="225"/>
      <c r="D16" s="225"/>
      <c r="E16" s="226">
        <f t="shared" si="0"/>
        <v>0</v>
      </c>
    </row>
    <row r="17" spans="1:5">
      <c r="A17" s="234"/>
      <c r="B17" s="225"/>
      <c r="C17" s="225"/>
      <c r="D17" s="225"/>
      <c r="E17" s="226">
        <f t="shared" si="0"/>
        <v>0</v>
      </c>
    </row>
    <row r="18" spans="1:5">
      <c r="A18" s="234"/>
      <c r="B18" s="225"/>
      <c r="C18" s="225"/>
      <c r="D18" s="225"/>
      <c r="E18" s="226">
        <f t="shared" si="0"/>
        <v>0</v>
      </c>
    </row>
    <row r="19" spans="1:5" ht="13.5" thickBot="1">
      <c r="A19" s="227"/>
      <c r="B19" s="228"/>
      <c r="C19" s="228"/>
      <c r="D19" s="228"/>
      <c r="E19" s="226">
        <f t="shared" si="0"/>
        <v>0</v>
      </c>
    </row>
    <row r="20" spans="1:5" ht="13.5" thickBot="1">
      <c r="A20" s="229" t="s">
        <v>422</v>
      </c>
      <c r="B20" s="230">
        <f>SUM(B13:B19)</f>
        <v>9865</v>
      </c>
      <c r="C20" s="230">
        <f>SUM(C13:C19)</f>
        <v>0</v>
      </c>
      <c r="D20" s="230">
        <f>SUM(D13:D19)</f>
        <v>0</v>
      </c>
      <c r="E20" s="231">
        <f>SUM(E13:E19)</f>
        <v>9865</v>
      </c>
    </row>
    <row r="21" spans="1:5">
      <c r="A21" s="820"/>
      <c r="B21" s="821"/>
      <c r="C21" s="821"/>
      <c r="D21" s="821"/>
      <c r="E21" s="821"/>
    </row>
    <row r="22" spans="1:5" ht="24.75" customHeight="1">
      <c r="A22" s="214" t="s">
        <v>433</v>
      </c>
      <c r="B22" s="723" t="s">
        <v>841</v>
      </c>
      <c r="C22" s="724"/>
      <c r="D22" s="724"/>
      <c r="E22" s="724"/>
    </row>
    <row r="23" spans="1:5" ht="14.25" thickBot="1">
      <c r="A23" s="212"/>
      <c r="B23" s="212"/>
      <c r="C23" s="212"/>
      <c r="D23" s="725" t="s">
        <v>434</v>
      </c>
      <c r="E23" s="725"/>
    </row>
    <row r="24" spans="1:5" ht="15" customHeight="1" thickBot="1">
      <c r="A24" s="215" t="s">
        <v>435</v>
      </c>
      <c r="B24" s="216" t="s">
        <v>436</v>
      </c>
      <c r="C24" s="216" t="s">
        <v>451</v>
      </c>
      <c r="D24" s="216" t="s">
        <v>44</v>
      </c>
      <c r="E24" s="217" t="s">
        <v>360</v>
      </c>
    </row>
    <row r="25" spans="1:5">
      <c r="A25" s="218" t="s">
        <v>437</v>
      </c>
      <c r="B25" s="219"/>
      <c r="C25" s="219"/>
      <c r="D25" s="219"/>
      <c r="E25" s="220">
        <f>SUM(B25:D25)</f>
        <v>0</v>
      </c>
    </row>
    <row r="26" spans="1:5">
      <c r="A26" s="221" t="s">
        <v>438</v>
      </c>
      <c r="B26" s="222"/>
      <c r="C26" s="222"/>
      <c r="D26" s="222"/>
      <c r="E26" s="223">
        <f>SUM(B26:D26)</f>
        <v>0</v>
      </c>
    </row>
    <row r="27" spans="1:5">
      <c r="A27" s="224" t="s">
        <v>439</v>
      </c>
      <c r="B27" s="225">
        <v>51215</v>
      </c>
      <c r="C27" s="225"/>
      <c r="D27" s="225"/>
      <c r="E27" s="226">
        <f>SUM(B27:D27)</f>
        <v>51215</v>
      </c>
    </row>
    <row r="28" spans="1:5">
      <c r="A28" s="224" t="s">
        <v>440</v>
      </c>
      <c r="B28" s="225"/>
      <c r="C28" s="225"/>
      <c r="D28" s="225"/>
      <c r="E28" s="226">
        <f>SUM(B28:D28)</f>
        <v>0</v>
      </c>
    </row>
    <row r="29" spans="1:5">
      <c r="A29" s="224" t="s">
        <v>441</v>
      </c>
      <c r="B29" s="225"/>
      <c r="C29" s="225"/>
      <c r="D29" s="225"/>
      <c r="E29" s="226">
        <f>SUM(B29:D29)</f>
        <v>0</v>
      </c>
    </row>
    <row r="30" spans="1:5" ht="13.5" thickBot="1">
      <c r="A30" s="224" t="s">
        <v>442</v>
      </c>
      <c r="B30" s="225"/>
      <c r="C30" s="225"/>
      <c r="D30" s="225"/>
      <c r="E30" s="226"/>
    </row>
    <row r="31" spans="1:5" ht="13.5" thickBot="1">
      <c r="A31" s="229" t="s">
        <v>443</v>
      </c>
      <c r="B31" s="230">
        <f>B25+SUM(B27:B30)</f>
        <v>51215</v>
      </c>
      <c r="C31" s="230">
        <f>C25+SUM(C27:C30)</f>
        <v>0</v>
      </c>
      <c r="D31" s="230">
        <f>D25+SUM(D27:D30)</f>
        <v>0</v>
      </c>
      <c r="E31" s="231">
        <f>E25+SUM(E27:E30)</f>
        <v>51215</v>
      </c>
    </row>
    <row r="32" spans="1:5" ht="13.5" thickBot="1">
      <c r="A32" s="232"/>
      <c r="B32" s="232"/>
      <c r="C32" s="232"/>
      <c r="D32" s="232"/>
      <c r="E32" s="232"/>
    </row>
    <row r="33" spans="1:5" ht="15" customHeight="1" thickBot="1">
      <c r="A33" s="215" t="s">
        <v>444</v>
      </c>
      <c r="B33" s="216" t="s">
        <v>436</v>
      </c>
      <c r="C33" s="216" t="s">
        <v>451</v>
      </c>
      <c r="D33" s="216" t="s">
        <v>44</v>
      </c>
      <c r="E33" s="217" t="s">
        <v>360</v>
      </c>
    </row>
    <row r="34" spans="1:5">
      <c r="A34" s="218" t="s">
        <v>445</v>
      </c>
      <c r="B34" s="219"/>
      <c r="C34" s="219"/>
      <c r="D34" s="219"/>
      <c r="E34" s="220">
        <f t="shared" ref="E34:E40" si="1">SUM(B34:D34)</f>
        <v>0</v>
      </c>
    </row>
    <row r="35" spans="1:5">
      <c r="A35" s="233" t="s">
        <v>446</v>
      </c>
      <c r="B35" s="225">
        <v>47101</v>
      </c>
      <c r="C35" s="225"/>
      <c r="D35" s="225"/>
      <c r="E35" s="226">
        <f t="shared" si="1"/>
        <v>47101</v>
      </c>
    </row>
    <row r="36" spans="1:5">
      <c r="A36" s="224" t="s">
        <v>447</v>
      </c>
      <c r="B36" s="225">
        <v>4114</v>
      </c>
      <c r="C36" s="225"/>
      <c r="D36" s="225"/>
      <c r="E36" s="226">
        <f t="shared" si="1"/>
        <v>4114</v>
      </c>
    </row>
    <row r="37" spans="1:5">
      <c r="A37" s="224" t="s">
        <v>448</v>
      </c>
      <c r="B37" s="225"/>
      <c r="C37" s="225"/>
      <c r="D37" s="225"/>
      <c r="E37" s="226">
        <f t="shared" si="1"/>
        <v>0</v>
      </c>
    </row>
    <row r="38" spans="1:5">
      <c r="A38" s="234"/>
      <c r="B38" s="225"/>
      <c r="C38" s="225"/>
      <c r="D38" s="225"/>
      <c r="E38" s="226">
        <f t="shared" si="1"/>
        <v>0</v>
      </c>
    </row>
    <row r="39" spans="1:5">
      <c r="A39" s="234"/>
      <c r="B39" s="225"/>
      <c r="C39" s="225"/>
      <c r="D39" s="225"/>
      <c r="E39" s="226">
        <f t="shared" si="1"/>
        <v>0</v>
      </c>
    </row>
    <row r="40" spans="1:5" ht="13.5" thickBot="1">
      <c r="A40" s="227"/>
      <c r="B40" s="228"/>
      <c r="C40" s="228"/>
      <c r="D40" s="228"/>
      <c r="E40" s="226">
        <f t="shared" si="1"/>
        <v>0</v>
      </c>
    </row>
    <row r="41" spans="1:5" ht="13.5" thickBot="1">
      <c r="A41" s="229" t="s">
        <v>422</v>
      </c>
      <c r="B41" s="230">
        <f>SUM(B34:B40)</f>
        <v>51215</v>
      </c>
      <c r="C41" s="230">
        <f>SUM(C34:C40)</f>
        <v>0</v>
      </c>
      <c r="D41" s="230">
        <f>SUM(D34:D40)</f>
        <v>0</v>
      </c>
      <c r="E41" s="231">
        <f>SUM(E34:E40)</f>
        <v>51215</v>
      </c>
    </row>
    <row r="42" spans="1:5" ht="24.75" customHeight="1">
      <c r="A42" s="214" t="s">
        <v>433</v>
      </c>
      <c r="B42" s="723" t="s">
        <v>816</v>
      </c>
      <c r="C42" s="724"/>
      <c r="D42" s="724"/>
      <c r="E42" s="724"/>
    </row>
    <row r="43" spans="1:5" ht="14.25" thickBot="1">
      <c r="A43" s="212"/>
      <c r="B43" s="212"/>
      <c r="C43" s="212"/>
      <c r="D43" s="725" t="s">
        <v>434</v>
      </c>
      <c r="E43" s="725"/>
    </row>
    <row r="44" spans="1:5" ht="15" customHeight="1" thickBot="1">
      <c r="A44" s="215" t="s">
        <v>435</v>
      </c>
      <c r="B44" s="216" t="s">
        <v>436</v>
      </c>
      <c r="C44" s="216" t="s">
        <v>451</v>
      </c>
      <c r="D44" s="216" t="s">
        <v>44</v>
      </c>
      <c r="E44" s="217" t="s">
        <v>360</v>
      </c>
    </row>
    <row r="45" spans="1:5">
      <c r="A45" s="218" t="s">
        <v>437</v>
      </c>
      <c r="B45" s="219">
        <v>27272</v>
      </c>
      <c r="C45" s="219"/>
      <c r="D45" s="219"/>
      <c r="E45" s="220">
        <f>SUM(B45:D45)</f>
        <v>27272</v>
      </c>
    </row>
    <row r="46" spans="1:5">
      <c r="A46" s="221" t="s">
        <v>438</v>
      </c>
      <c r="B46" s="222"/>
      <c r="C46" s="222"/>
      <c r="D46" s="222"/>
      <c r="E46" s="223">
        <f>SUM(B46:D46)</f>
        <v>0</v>
      </c>
    </row>
    <row r="47" spans="1:5">
      <c r="A47" s="224" t="s">
        <v>439</v>
      </c>
      <c r="B47" s="225">
        <v>109089</v>
      </c>
      <c r="C47" s="225"/>
      <c r="D47" s="225"/>
      <c r="E47" s="226">
        <f>SUM(B47:D47)</f>
        <v>109089</v>
      </c>
    </row>
    <row r="48" spans="1:5">
      <c r="A48" s="224" t="s">
        <v>440</v>
      </c>
      <c r="B48" s="225"/>
      <c r="C48" s="225"/>
      <c r="D48" s="225"/>
      <c r="E48" s="226">
        <f>SUM(B48:D48)</f>
        <v>0</v>
      </c>
    </row>
    <row r="49" spans="1:5">
      <c r="A49" s="224" t="s">
        <v>441</v>
      </c>
      <c r="B49" s="225"/>
      <c r="C49" s="225"/>
      <c r="D49" s="225"/>
      <c r="E49" s="226">
        <f>SUM(B49:D49)</f>
        <v>0</v>
      </c>
    </row>
    <row r="50" spans="1:5" ht="13.5" thickBot="1">
      <c r="A50" s="224" t="s">
        <v>442</v>
      </c>
      <c r="B50" s="225"/>
      <c r="C50" s="225"/>
      <c r="D50" s="225"/>
      <c r="E50" s="226"/>
    </row>
    <row r="51" spans="1:5" ht="13.5" thickBot="1">
      <c r="A51" s="229" t="s">
        <v>443</v>
      </c>
      <c r="B51" s="230">
        <f>B45+SUM(B47:B50)</f>
        <v>136361</v>
      </c>
      <c r="C51" s="230">
        <f>C45+SUM(C47:C50)</f>
        <v>0</v>
      </c>
      <c r="D51" s="230">
        <f>D45+SUM(D47:D50)</f>
        <v>0</v>
      </c>
      <c r="E51" s="231">
        <f>E45+SUM(E47:E50)</f>
        <v>136361</v>
      </c>
    </row>
    <row r="52" spans="1:5" ht="13.5" thickBot="1">
      <c r="A52" s="232"/>
      <c r="B52" s="232"/>
      <c r="C52" s="232"/>
      <c r="D52" s="232"/>
      <c r="E52" s="232"/>
    </row>
    <row r="53" spans="1:5" ht="15" customHeight="1" thickBot="1">
      <c r="A53" s="215" t="s">
        <v>444</v>
      </c>
      <c r="B53" s="216" t="s">
        <v>436</v>
      </c>
      <c r="C53" s="216" t="s">
        <v>451</v>
      </c>
      <c r="D53" s="216" t="s">
        <v>44</v>
      </c>
      <c r="E53" s="217" t="s">
        <v>360</v>
      </c>
    </row>
    <row r="54" spans="1:5">
      <c r="A54" s="218" t="s">
        <v>445</v>
      </c>
      <c r="B54" s="219">
        <v>1101</v>
      </c>
      <c r="C54" s="219"/>
      <c r="D54" s="219"/>
      <c r="E54" s="220">
        <f t="shared" ref="E54:E60" si="2">SUM(B54:D54)</f>
        <v>1101</v>
      </c>
    </row>
    <row r="55" spans="1:5">
      <c r="A55" s="233" t="s">
        <v>446</v>
      </c>
      <c r="B55" s="225">
        <v>127463</v>
      </c>
      <c r="C55" s="225"/>
      <c r="D55" s="225"/>
      <c r="E55" s="226">
        <f t="shared" si="2"/>
        <v>127463</v>
      </c>
    </row>
    <row r="56" spans="1:5">
      <c r="A56" s="224" t="s">
        <v>447</v>
      </c>
      <c r="B56" s="225">
        <v>7797</v>
      </c>
      <c r="C56" s="225"/>
      <c r="D56" s="225"/>
      <c r="E56" s="226">
        <f t="shared" si="2"/>
        <v>7797</v>
      </c>
    </row>
    <row r="57" spans="1:5">
      <c r="A57" s="224" t="s">
        <v>448</v>
      </c>
      <c r="B57" s="225"/>
      <c r="C57" s="225"/>
      <c r="D57" s="225"/>
      <c r="E57" s="226">
        <f t="shared" si="2"/>
        <v>0</v>
      </c>
    </row>
    <row r="58" spans="1:5">
      <c r="A58" s="234"/>
      <c r="B58" s="225"/>
      <c r="C58" s="225"/>
      <c r="D58" s="225"/>
      <c r="E58" s="226">
        <f t="shared" si="2"/>
        <v>0</v>
      </c>
    </row>
    <row r="59" spans="1:5">
      <c r="A59" s="234"/>
      <c r="B59" s="225"/>
      <c r="C59" s="225"/>
      <c r="D59" s="225"/>
      <c r="E59" s="226">
        <f t="shared" si="2"/>
        <v>0</v>
      </c>
    </row>
    <row r="60" spans="1:5" ht="13.5" thickBot="1">
      <c r="A60" s="227"/>
      <c r="B60" s="228"/>
      <c r="C60" s="228"/>
      <c r="D60" s="228"/>
      <c r="E60" s="226">
        <f t="shared" si="2"/>
        <v>0</v>
      </c>
    </row>
    <row r="61" spans="1:5" ht="13.5" thickBot="1">
      <c r="A61" s="229" t="s">
        <v>422</v>
      </c>
      <c r="B61" s="230">
        <f>SUM(B54:B60)</f>
        <v>136361</v>
      </c>
      <c r="C61" s="230">
        <f>SUM(C54:C60)</f>
        <v>0</v>
      </c>
      <c r="D61" s="230">
        <f>SUM(D54:D60)</f>
        <v>0</v>
      </c>
      <c r="E61" s="231">
        <f>SUM(E54:E60)</f>
        <v>136361</v>
      </c>
    </row>
    <row r="62" spans="1:5">
      <c r="A62" s="212"/>
      <c r="B62" s="212"/>
      <c r="C62" s="212"/>
      <c r="D62" s="212"/>
      <c r="E62" s="212"/>
    </row>
    <row r="63" spans="1:5" ht="24.75" customHeight="1">
      <c r="A63" s="214" t="s">
        <v>433</v>
      </c>
      <c r="B63" s="723" t="s">
        <v>842</v>
      </c>
      <c r="C63" s="724"/>
      <c r="D63" s="724"/>
      <c r="E63" s="724"/>
    </row>
    <row r="64" spans="1:5" ht="14.25" thickBot="1">
      <c r="A64" s="212"/>
      <c r="B64" s="212"/>
      <c r="C64" s="212"/>
      <c r="D64" s="725" t="s">
        <v>434</v>
      </c>
      <c r="E64" s="725"/>
    </row>
    <row r="65" spans="1:5" ht="15" customHeight="1" thickBot="1">
      <c r="A65" s="215" t="s">
        <v>435</v>
      </c>
      <c r="B65" s="216" t="s">
        <v>436</v>
      </c>
      <c r="C65" s="216" t="s">
        <v>451</v>
      </c>
      <c r="D65" s="216" t="s">
        <v>44</v>
      </c>
      <c r="E65" s="217" t="s">
        <v>360</v>
      </c>
    </row>
    <row r="66" spans="1:5">
      <c r="A66" s="218" t="s">
        <v>437</v>
      </c>
      <c r="B66" s="219">
        <v>0</v>
      </c>
      <c r="C66" s="219"/>
      <c r="D66" s="219"/>
      <c r="E66" s="220">
        <f>SUM(B66:D66)</f>
        <v>0</v>
      </c>
    </row>
    <row r="67" spans="1:5">
      <c r="A67" s="221" t="s">
        <v>438</v>
      </c>
      <c r="B67" s="222"/>
      <c r="C67" s="222"/>
      <c r="D67" s="222"/>
      <c r="E67" s="223">
        <f>SUM(B67:D67)</f>
        <v>0</v>
      </c>
    </row>
    <row r="68" spans="1:5">
      <c r="A68" s="224" t="s">
        <v>439</v>
      </c>
      <c r="B68" s="225">
        <v>105351</v>
      </c>
      <c r="C68" s="225"/>
      <c r="D68" s="225"/>
      <c r="E68" s="226">
        <f>SUM(B68:D68)</f>
        <v>105351</v>
      </c>
    </row>
    <row r="69" spans="1:5">
      <c r="A69" s="224" t="s">
        <v>440</v>
      </c>
      <c r="B69" s="225"/>
      <c r="C69" s="225"/>
      <c r="D69" s="225"/>
      <c r="E69" s="226">
        <f>SUM(B69:D69)</f>
        <v>0</v>
      </c>
    </row>
    <row r="70" spans="1:5">
      <c r="A70" s="224" t="s">
        <v>441</v>
      </c>
      <c r="B70" s="225"/>
      <c r="C70" s="225"/>
      <c r="D70" s="225"/>
      <c r="E70" s="226">
        <f>SUM(B70:D70)</f>
        <v>0</v>
      </c>
    </row>
    <row r="71" spans="1:5" ht="13.5" thickBot="1">
      <c r="A71" s="224" t="s">
        <v>442</v>
      </c>
      <c r="B71" s="225"/>
      <c r="C71" s="225"/>
      <c r="D71" s="225"/>
      <c r="E71" s="226"/>
    </row>
    <row r="72" spans="1:5" ht="13.5" thickBot="1">
      <c r="A72" s="229" t="s">
        <v>443</v>
      </c>
      <c r="B72" s="230">
        <f>B66+SUM(B68:B71)</f>
        <v>105351</v>
      </c>
      <c r="C72" s="230">
        <f>C66+SUM(C68:C71)</f>
        <v>0</v>
      </c>
      <c r="D72" s="230">
        <f>D66+SUM(D68:D71)</f>
        <v>0</v>
      </c>
      <c r="E72" s="231">
        <f>E66+SUM(E68:E71)</f>
        <v>105351</v>
      </c>
    </row>
    <row r="73" spans="1:5" ht="13.5" thickBot="1">
      <c r="A73" s="232"/>
      <c r="B73" s="232"/>
      <c r="C73" s="232"/>
      <c r="D73" s="232"/>
      <c r="E73" s="232"/>
    </row>
    <row r="74" spans="1:5" ht="15" customHeight="1" thickBot="1">
      <c r="A74" s="215" t="s">
        <v>444</v>
      </c>
      <c r="B74" s="216" t="s">
        <v>436</v>
      </c>
      <c r="C74" s="216" t="s">
        <v>451</v>
      </c>
      <c r="D74" s="216" t="s">
        <v>44</v>
      </c>
      <c r="E74" s="217" t="s">
        <v>360</v>
      </c>
    </row>
    <row r="75" spans="1:5">
      <c r="A75" s="218" t="s">
        <v>445</v>
      </c>
      <c r="B75" s="219"/>
      <c r="C75" s="219"/>
      <c r="D75" s="219"/>
      <c r="E75" s="220">
        <f t="shared" ref="E75:E81" si="3">SUM(B75:D75)</f>
        <v>0</v>
      </c>
    </row>
    <row r="76" spans="1:5">
      <c r="A76" s="233" t="s">
        <v>446</v>
      </c>
      <c r="B76" s="225">
        <v>93156</v>
      </c>
      <c r="C76" s="225"/>
      <c r="D76" s="225"/>
      <c r="E76" s="226">
        <f t="shared" si="3"/>
        <v>93156</v>
      </c>
    </row>
    <row r="77" spans="1:5">
      <c r="A77" s="224" t="s">
        <v>447</v>
      </c>
      <c r="B77" s="225">
        <v>12195</v>
      </c>
      <c r="C77" s="225"/>
      <c r="D77" s="225"/>
      <c r="E77" s="226">
        <f t="shared" si="3"/>
        <v>12195</v>
      </c>
    </row>
    <row r="78" spans="1:5">
      <c r="A78" s="224" t="s">
        <v>448</v>
      </c>
      <c r="B78" s="225"/>
      <c r="C78" s="225"/>
      <c r="D78" s="225"/>
      <c r="E78" s="226">
        <f t="shared" si="3"/>
        <v>0</v>
      </c>
    </row>
    <row r="79" spans="1:5">
      <c r="A79" s="234"/>
      <c r="B79" s="225"/>
      <c r="C79" s="225"/>
      <c r="D79" s="225"/>
      <c r="E79" s="226">
        <f t="shared" si="3"/>
        <v>0</v>
      </c>
    </row>
    <row r="80" spans="1:5">
      <c r="A80" s="234"/>
      <c r="B80" s="225"/>
      <c r="C80" s="225"/>
      <c r="D80" s="225"/>
      <c r="E80" s="226">
        <f t="shared" si="3"/>
        <v>0</v>
      </c>
    </row>
    <row r="81" spans="1:5" ht="13.5" thickBot="1">
      <c r="A81" s="227"/>
      <c r="B81" s="228"/>
      <c r="C81" s="228"/>
      <c r="D81" s="228"/>
      <c r="E81" s="226">
        <f t="shared" si="3"/>
        <v>0</v>
      </c>
    </row>
    <row r="82" spans="1:5" ht="13.5" thickBot="1">
      <c r="A82" s="229" t="s">
        <v>422</v>
      </c>
      <c r="B82" s="230">
        <f>SUM(B75:B81)</f>
        <v>105351</v>
      </c>
      <c r="C82" s="230">
        <f>SUM(C75:C81)</f>
        <v>0</v>
      </c>
      <c r="D82" s="230">
        <f>SUM(D75:D81)</f>
        <v>0</v>
      </c>
      <c r="E82" s="231">
        <f>SUM(E75:E81)</f>
        <v>105351</v>
      </c>
    </row>
    <row r="83" spans="1:5">
      <c r="A83" s="820"/>
      <c r="B83" s="821"/>
      <c r="C83" s="821"/>
      <c r="D83" s="821"/>
      <c r="E83" s="821"/>
    </row>
    <row r="84" spans="1:5" ht="24.75" customHeight="1">
      <c r="A84" s="214" t="s">
        <v>433</v>
      </c>
      <c r="B84" s="723" t="s">
        <v>834</v>
      </c>
      <c r="C84" s="724"/>
      <c r="D84" s="724"/>
      <c r="E84" s="724"/>
    </row>
    <row r="85" spans="1:5" ht="14.25" thickBot="1">
      <c r="A85" s="212"/>
      <c r="B85" s="212"/>
      <c r="C85" s="212"/>
      <c r="D85" s="725" t="s">
        <v>434</v>
      </c>
      <c r="E85" s="725"/>
    </row>
    <row r="86" spans="1:5" ht="15" customHeight="1" thickBot="1">
      <c r="A86" s="215" t="s">
        <v>435</v>
      </c>
      <c r="B86" s="216" t="s">
        <v>436</v>
      </c>
      <c r="C86" s="216" t="s">
        <v>451</v>
      </c>
      <c r="D86" s="216" t="s">
        <v>44</v>
      </c>
      <c r="E86" s="217" t="s">
        <v>360</v>
      </c>
    </row>
    <row r="87" spans="1:5">
      <c r="A87" s="218" t="s">
        <v>437</v>
      </c>
      <c r="B87" s="219"/>
      <c r="C87" s="219"/>
      <c r="D87" s="219"/>
      <c r="E87" s="220">
        <f>SUM(B87:D87)</f>
        <v>0</v>
      </c>
    </row>
    <row r="88" spans="1:5">
      <c r="A88" s="221" t="s">
        <v>438</v>
      </c>
      <c r="B88" s="222"/>
      <c r="C88" s="222"/>
      <c r="D88" s="222"/>
      <c r="E88" s="223">
        <f>SUM(B88:D88)</f>
        <v>0</v>
      </c>
    </row>
    <row r="89" spans="1:5">
      <c r="A89" s="224" t="s">
        <v>439</v>
      </c>
      <c r="B89" s="225">
        <v>141404</v>
      </c>
      <c r="C89" s="225"/>
      <c r="D89" s="225"/>
      <c r="E89" s="226">
        <f>SUM(B89:D89)</f>
        <v>141404</v>
      </c>
    </row>
    <row r="90" spans="1:5">
      <c r="A90" s="224" t="s">
        <v>440</v>
      </c>
      <c r="B90" s="225"/>
      <c r="C90" s="225"/>
      <c r="D90" s="225"/>
      <c r="E90" s="226">
        <f>SUM(B90:D90)</f>
        <v>0</v>
      </c>
    </row>
    <row r="91" spans="1:5">
      <c r="A91" s="224" t="s">
        <v>441</v>
      </c>
      <c r="B91" s="225"/>
      <c r="C91" s="225"/>
      <c r="D91" s="225"/>
      <c r="E91" s="226">
        <f>SUM(B91:D91)</f>
        <v>0</v>
      </c>
    </row>
    <row r="92" spans="1:5" ht="13.5" thickBot="1">
      <c r="A92" s="224" t="s">
        <v>442</v>
      </c>
      <c r="B92" s="225"/>
      <c r="C92" s="225"/>
      <c r="D92" s="225"/>
      <c r="E92" s="226"/>
    </row>
    <row r="93" spans="1:5" ht="13.5" thickBot="1">
      <c r="A93" s="229" t="s">
        <v>443</v>
      </c>
      <c r="B93" s="230">
        <f>B87+SUM(B89:B92)</f>
        <v>141404</v>
      </c>
      <c r="C93" s="230">
        <f>C87+SUM(C89:C92)</f>
        <v>0</v>
      </c>
      <c r="D93" s="230">
        <f>D87+SUM(D89:D92)</f>
        <v>0</v>
      </c>
      <c r="E93" s="231">
        <f>E87+SUM(E89:E92)</f>
        <v>141404</v>
      </c>
    </row>
    <row r="94" spans="1:5" ht="13.5" thickBot="1">
      <c r="A94" s="232"/>
      <c r="B94" s="232"/>
      <c r="C94" s="232"/>
      <c r="D94" s="232"/>
      <c r="E94" s="232"/>
    </row>
    <row r="95" spans="1:5" ht="15" customHeight="1" thickBot="1">
      <c r="A95" s="215" t="s">
        <v>444</v>
      </c>
      <c r="B95" s="216" t="s">
        <v>436</v>
      </c>
      <c r="C95" s="216" t="s">
        <v>451</v>
      </c>
      <c r="D95" s="216" t="s">
        <v>44</v>
      </c>
      <c r="E95" s="217" t="s">
        <v>360</v>
      </c>
    </row>
    <row r="96" spans="1:5">
      <c r="A96" s="218" t="s">
        <v>445</v>
      </c>
      <c r="B96" s="219"/>
      <c r="C96" s="219"/>
      <c r="D96" s="219"/>
      <c r="E96" s="220">
        <f t="shared" ref="E96:E102" si="4">SUM(B96:D96)</f>
        <v>0</v>
      </c>
    </row>
    <row r="97" spans="1:5">
      <c r="A97" s="233" t="s">
        <v>446</v>
      </c>
      <c r="B97" s="225">
        <v>141404</v>
      </c>
      <c r="C97" s="225"/>
      <c r="D97" s="225"/>
      <c r="E97" s="226">
        <f t="shared" si="4"/>
        <v>141404</v>
      </c>
    </row>
    <row r="98" spans="1:5">
      <c r="A98" s="224" t="s">
        <v>447</v>
      </c>
      <c r="B98" s="225"/>
      <c r="C98" s="225"/>
      <c r="D98" s="225"/>
      <c r="E98" s="226">
        <f t="shared" si="4"/>
        <v>0</v>
      </c>
    </row>
    <row r="99" spans="1:5">
      <c r="A99" s="224" t="s">
        <v>448</v>
      </c>
      <c r="B99" s="225"/>
      <c r="C99" s="225"/>
      <c r="D99" s="225"/>
      <c r="E99" s="226">
        <f t="shared" si="4"/>
        <v>0</v>
      </c>
    </row>
    <row r="100" spans="1:5">
      <c r="A100" s="234"/>
      <c r="B100" s="225"/>
      <c r="C100" s="225"/>
      <c r="D100" s="225"/>
      <c r="E100" s="226">
        <f t="shared" si="4"/>
        <v>0</v>
      </c>
    </row>
    <row r="101" spans="1:5">
      <c r="A101" s="234"/>
      <c r="B101" s="225"/>
      <c r="C101" s="225"/>
      <c r="D101" s="225"/>
      <c r="E101" s="226">
        <f t="shared" si="4"/>
        <v>0</v>
      </c>
    </row>
    <row r="102" spans="1:5" ht="13.5" thickBot="1">
      <c r="A102" s="227"/>
      <c r="B102" s="228"/>
      <c r="C102" s="228"/>
      <c r="D102" s="228"/>
      <c r="E102" s="226">
        <f t="shared" si="4"/>
        <v>0</v>
      </c>
    </row>
    <row r="103" spans="1:5" ht="13.5" thickBot="1">
      <c r="A103" s="229" t="s">
        <v>422</v>
      </c>
      <c r="B103" s="230">
        <f>SUM(B96:B102)</f>
        <v>141404</v>
      </c>
      <c r="C103" s="230">
        <f>SUM(C96:C102)</f>
        <v>0</v>
      </c>
      <c r="D103" s="230">
        <f>SUM(D96:D102)</f>
        <v>0</v>
      </c>
      <c r="E103" s="231">
        <f>SUM(E96:E102)</f>
        <v>141404</v>
      </c>
    </row>
    <row r="104" spans="1:5">
      <c r="A104" s="212"/>
      <c r="B104" s="212"/>
      <c r="C104" s="212"/>
      <c r="D104" s="212"/>
      <c r="E104" s="212"/>
    </row>
  </sheetData>
  <mergeCells count="10">
    <mergeCell ref="B84:E84"/>
    <mergeCell ref="D85:E85"/>
    <mergeCell ref="B1:E1"/>
    <mergeCell ref="D2:E2"/>
    <mergeCell ref="B22:E22"/>
    <mergeCell ref="D23:E23"/>
    <mergeCell ref="B42:E42"/>
    <mergeCell ref="D43:E43"/>
    <mergeCell ref="B63:E63"/>
    <mergeCell ref="D64:E64"/>
  </mergeCells>
  <phoneticPr fontId="35" type="noConversion"/>
  <conditionalFormatting sqref="B93:D93 B103:E103 E96:E102 E87:E93">
    <cfRule type="cellIs" dxfId="4" priority="6" stopIfTrue="1" operator="equal">
      <formula>0</formula>
    </cfRule>
  </conditionalFormatting>
  <conditionalFormatting sqref="B51:D51 B61:E61 E54:E60 E45:E51">
    <cfRule type="cellIs" dxfId="3" priority="4" stopIfTrue="1" operator="equal">
      <formula>0</formula>
    </cfRule>
  </conditionalFormatting>
  <conditionalFormatting sqref="B72:D72 B82:E83 E75:E81 E66:E72">
    <cfRule type="cellIs" dxfId="2" priority="3" stopIfTrue="1" operator="equal">
      <formula>0</formula>
    </cfRule>
  </conditionalFormatting>
  <conditionalFormatting sqref="B31:D31 B41:E41 E34:E40 E25:E31">
    <cfRule type="cellIs" dxfId="1" priority="2" stopIfTrue="1" operator="equal">
      <formula>0</formula>
    </cfRule>
  </conditionalFormatting>
  <conditionalFormatting sqref="B10:D10 B20:E21 E13:E19 E4:E10">
    <cfRule type="cellIs" dxfId="0" priority="1" stopIfTrue="1" operator="equal">
      <formula>0</formula>
    </cfRule>
  </conditionalFormatting>
  <printOptions horizontalCentered="1"/>
  <pageMargins left="0.39370078740157483" right="0.39370078740157483" top="0.74803149606299213" bottom="0.35433070866141736" header="0.27559055118110237" footer="0.23622047244094491"/>
  <pageSetup paperSize="9" scale="94" orientation="portrait" r:id="rId1"/>
  <headerFooter alignWithMargins="0">
    <oddHeader xml:space="preserve">&amp;C&amp;"Times New Roman CE,Félkövér"&amp;12Európai uniós támogatással megvalósuló projektek
 bevételei, kiadásai, hozzájárulások&amp;R&amp;"Times New Roman CE,Félkövér dőlt" 9. sz.melléklet </oddHeader>
  </headerFooter>
  <rowBreaks count="1" manualBreakCount="1">
    <brk id="61" max="16383" man="1"/>
  </rowBreaks>
  <colBreaks count="1" manualBreakCount="1">
    <brk id="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I23"/>
  <sheetViews>
    <sheetView workbookViewId="0">
      <selection activeCell="F23" sqref="F23:G23"/>
    </sheetView>
  </sheetViews>
  <sheetFormatPr defaultRowHeight="12.75"/>
  <cols>
    <col min="1" max="1" width="5.85546875" style="122" customWidth="1"/>
    <col min="2" max="2" width="42.5703125" style="48" customWidth="1"/>
    <col min="3" max="8" width="11" style="48" customWidth="1"/>
    <col min="9" max="9" width="11.85546875" style="48" customWidth="1"/>
    <col min="10" max="16384" width="9.140625" style="48"/>
  </cols>
  <sheetData>
    <row r="1" spans="1:9" ht="27.75" customHeight="1">
      <c r="A1" s="822" t="s">
        <v>843</v>
      </c>
      <c r="B1" s="822"/>
      <c r="C1" s="822"/>
      <c r="D1" s="822"/>
      <c r="E1" s="822"/>
      <c r="F1" s="822"/>
      <c r="G1" s="822"/>
      <c r="H1" s="822"/>
      <c r="I1" s="822"/>
    </row>
    <row r="2" spans="1:9" ht="20.25" customHeight="1" thickBot="1">
      <c r="I2" s="823" t="s">
        <v>263</v>
      </c>
    </row>
    <row r="3" spans="1:9" s="829" customFormat="1" ht="26.25" customHeight="1">
      <c r="A3" s="824" t="s">
        <v>49</v>
      </c>
      <c r="B3" s="825" t="s">
        <v>844</v>
      </c>
      <c r="C3" s="824" t="s">
        <v>845</v>
      </c>
      <c r="D3" s="824" t="s">
        <v>846</v>
      </c>
      <c r="E3" s="826" t="s">
        <v>847</v>
      </c>
      <c r="F3" s="827"/>
      <c r="G3" s="827"/>
      <c r="H3" s="828"/>
      <c r="I3" s="825" t="s">
        <v>360</v>
      </c>
    </row>
    <row r="4" spans="1:9" s="834" customFormat="1" ht="32.25" customHeight="1" thickBot="1">
      <c r="A4" s="830"/>
      <c r="B4" s="831"/>
      <c r="C4" s="831"/>
      <c r="D4" s="830"/>
      <c r="E4" s="832" t="s">
        <v>436</v>
      </c>
      <c r="F4" s="832" t="s">
        <v>451</v>
      </c>
      <c r="G4" s="832" t="s">
        <v>848</v>
      </c>
      <c r="H4" s="833" t="s">
        <v>849</v>
      </c>
      <c r="I4" s="831"/>
    </row>
    <row r="5" spans="1:9" s="840" customFormat="1" ht="12.95" customHeight="1" thickBot="1">
      <c r="A5" s="835">
        <v>1</v>
      </c>
      <c r="B5" s="836">
        <v>2</v>
      </c>
      <c r="C5" s="837">
        <v>3</v>
      </c>
      <c r="D5" s="836">
        <v>4</v>
      </c>
      <c r="E5" s="835">
        <v>5</v>
      </c>
      <c r="F5" s="837">
        <v>6</v>
      </c>
      <c r="G5" s="837">
        <v>7</v>
      </c>
      <c r="H5" s="838">
        <v>8</v>
      </c>
      <c r="I5" s="839" t="s">
        <v>850</v>
      </c>
    </row>
    <row r="6" spans="1:9" ht="24.75" customHeight="1" thickBot="1">
      <c r="A6" s="841" t="s">
        <v>51</v>
      </c>
      <c r="B6" s="842" t="s">
        <v>851</v>
      </c>
      <c r="C6" s="843"/>
      <c r="D6" s="844">
        <f>+D7+D8</f>
        <v>0</v>
      </c>
      <c r="E6" s="845">
        <f>+E7+E8</f>
        <v>0</v>
      </c>
      <c r="F6" s="846">
        <f>+F7+F8</f>
        <v>0</v>
      </c>
      <c r="G6" s="846">
        <f>+G7+G8</f>
        <v>0</v>
      </c>
      <c r="H6" s="847">
        <f>+H7+H8</f>
        <v>0</v>
      </c>
      <c r="I6" s="844">
        <f t="shared" ref="I6:I22" si="0">SUM(D6:H6)</f>
        <v>0</v>
      </c>
    </row>
    <row r="7" spans="1:9" ht="20.100000000000001" customHeight="1">
      <c r="A7" s="848" t="s">
        <v>65</v>
      </c>
      <c r="B7" s="849"/>
      <c r="C7" s="850"/>
      <c r="D7" s="851"/>
      <c r="E7" s="852"/>
      <c r="F7" s="853"/>
      <c r="G7" s="853"/>
      <c r="H7" s="854"/>
      <c r="I7" s="855">
        <f t="shared" si="0"/>
        <v>0</v>
      </c>
    </row>
    <row r="8" spans="1:9" ht="20.100000000000001" customHeight="1" thickBot="1">
      <c r="A8" s="848" t="s">
        <v>79</v>
      </c>
      <c r="B8" s="849" t="s">
        <v>852</v>
      </c>
      <c r="C8" s="850"/>
      <c r="D8" s="851"/>
      <c r="E8" s="852"/>
      <c r="F8" s="853"/>
      <c r="G8" s="853"/>
      <c r="H8" s="854"/>
      <c r="I8" s="855">
        <f t="shared" si="0"/>
        <v>0</v>
      </c>
    </row>
    <row r="9" spans="1:9" ht="26.1" customHeight="1" thickBot="1">
      <c r="A9" s="841" t="s">
        <v>230</v>
      </c>
      <c r="B9" s="842" t="s">
        <v>853</v>
      </c>
      <c r="C9" s="856"/>
      <c r="D9" s="844">
        <f>+D10+D16</f>
        <v>0</v>
      </c>
      <c r="E9" s="857">
        <f>SUM(E10:E16)</f>
        <v>9199</v>
      </c>
      <c r="F9" s="846">
        <f>SUM(F10:F16)</f>
        <v>10644</v>
      </c>
      <c r="G9" s="846">
        <f>SUM(G10:G16)</f>
        <v>10645</v>
      </c>
      <c r="H9" s="847">
        <f>SUM(H10:H16)</f>
        <v>77092</v>
      </c>
      <c r="I9" s="844">
        <f t="shared" si="0"/>
        <v>107580</v>
      </c>
    </row>
    <row r="10" spans="1:9" ht="20.100000000000001" customHeight="1">
      <c r="A10" s="858" t="s">
        <v>854</v>
      </c>
      <c r="B10" s="849" t="s">
        <v>855</v>
      </c>
      <c r="C10" s="850" t="s">
        <v>856</v>
      </c>
      <c r="D10" s="851"/>
      <c r="E10" s="859">
        <v>1392</v>
      </c>
      <c r="F10" s="859">
        <v>1392</v>
      </c>
      <c r="G10" s="859">
        <v>1392</v>
      </c>
      <c r="H10" s="854">
        <v>10074</v>
      </c>
      <c r="I10" s="855">
        <f t="shared" si="0"/>
        <v>14250</v>
      </c>
    </row>
    <row r="11" spans="1:9" ht="20.100000000000001" customHeight="1">
      <c r="A11" s="858" t="s">
        <v>857</v>
      </c>
      <c r="B11" s="849" t="s">
        <v>858</v>
      </c>
      <c r="C11" s="850" t="s">
        <v>859</v>
      </c>
      <c r="D11" s="851"/>
      <c r="E11" s="860">
        <v>3128</v>
      </c>
      <c r="F11" s="859">
        <v>4170</v>
      </c>
      <c r="G11" s="859">
        <v>4170</v>
      </c>
      <c r="H11" s="854">
        <v>30230</v>
      </c>
      <c r="I11" s="855">
        <f t="shared" si="0"/>
        <v>41698</v>
      </c>
    </row>
    <row r="12" spans="1:9" ht="20.100000000000001" customHeight="1">
      <c r="A12" s="858" t="s">
        <v>860</v>
      </c>
      <c r="B12" s="849" t="s">
        <v>861</v>
      </c>
      <c r="C12" s="850" t="s">
        <v>856</v>
      </c>
      <c r="D12" s="851"/>
      <c r="E12" s="860">
        <v>928</v>
      </c>
      <c r="F12" s="859">
        <v>928</v>
      </c>
      <c r="G12" s="859">
        <v>928</v>
      </c>
      <c r="H12" s="854">
        <v>6716</v>
      </c>
      <c r="I12" s="855">
        <f t="shared" si="0"/>
        <v>9500</v>
      </c>
    </row>
    <row r="13" spans="1:9" ht="20.100000000000001" customHeight="1">
      <c r="A13" s="858" t="s">
        <v>862</v>
      </c>
      <c r="B13" s="849" t="s">
        <v>863</v>
      </c>
      <c r="C13" s="850" t="s">
        <v>856</v>
      </c>
      <c r="D13" s="851"/>
      <c r="E13" s="860">
        <v>1211</v>
      </c>
      <c r="F13" s="859">
        <v>1615</v>
      </c>
      <c r="G13" s="859">
        <v>1615</v>
      </c>
      <c r="H13" s="854">
        <v>11709</v>
      </c>
      <c r="I13" s="855">
        <f t="shared" si="0"/>
        <v>16150</v>
      </c>
    </row>
    <row r="14" spans="1:9" ht="20.100000000000001" customHeight="1">
      <c r="A14" s="858" t="s">
        <v>864</v>
      </c>
      <c r="B14" s="849" t="s">
        <v>865</v>
      </c>
      <c r="C14" s="850" t="s">
        <v>856</v>
      </c>
      <c r="D14" s="851"/>
      <c r="E14" s="860">
        <v>448</v>
      </c>
      <c r="F14" s="859">
        <v>448</v>
      </c>
      <c r="G14" s="859">
        <v>448</v>
      </c>
      <c r="H14" s="854">
        <v>3216</v>
      </c>
      <c r="I14" s="855">
        <f t="shared" si="0"/>
        <v>4560</v>
      </c>
    </row>
    <row r="15" spans="1:9" ht="20.100000000000001" customHeight="1">
      <c r="A15" s="858" t="s">
        <v>866</v>
      </c>
      <c r="B15" s="849" t="s">
        <v>867</v>
      </c>
      <c r="C15" s="850" t="s">
        <v>856</v>
      </c>
      <c r="D15" s="851"/>
      <c r="E15" s="860">
        <v>2092</v>
      </c>
      <c r="F15" s="859">
        <v>2091</v>
      </c>
      <c r="G15" s="859">
        <v>2092</v>
      </c>
      <c r="H15" s="854">
        <v>15147</v>
      </c>
      <c r="I15" s="855">
        <f t="shared" si="0"/>
        <v>21422</v>
      </c>
    </row>
    <row r="16" spans="1:9" ht="20.100000000000001" customHeight="1" thickBot="1">
      <c r="A16" s="858" t="s">
        <v>129</v>
      </c>
      <c r="B16" s="849" t="s">
        <v>852</v>
      </c>
      <c r="C16" s="850"/>
      <c r="D16" s="851"/>
      <c r="E16" s="852"/>
      <c r="F16" s="853"/>
      <c r="G16" s="853"/>
      <c r="H16" s="854"/>
      <c r="I16" s="855">
        <f t="shared" si="0"/>
        <v>0</v>
      </c>
    </row>
    <row r="17" spans="1:9" ht="20.100000000000001" customHeight="1" thickBot="1">
      <c r="A17" s="841" t="s">
        <v>241</v>
      </c>
      <c r="B17" s="842" t="s">
        <v>868</v>
      </c>
      <c r="C17" s="856"/>
      <c r="D17" s="844">
        <f>+D18</f>
        <v>0</v>
      </c>
      <c r="E17" s="845">
        <f>+E18</f>
        <v>0</v>
      </c>
      <c r="F17" s="846">
        <f>+F18</f>
        <v>0</v>
      </c>
      <c r="G17" s="846">
        <f>+G18</f>
        <v>0</v>
      </c>
      <c r="H17" s="847">
        <f>+H18</f>
        <v>0</v>
      </c>
      <c r="I17" s="844">
        <f t="shared" si="0"/>
        <v>0</v>
      </c>
    </row>
    <row r="18" spans="1:9" ht="20.100000000000001" customHeight="1" thickBot="1">
      <c r="A18" s="848" t="s">
        <v>151</v>
      </c>
      <c r="B18" s="849" t="s">
        <v>852</v>
      </c>
      <c r="C18" s="850"/>
      <c r="D18" s="851"/>
      <c r="E18" s="852"/>
      <c r="F18" s="853"/>
      <c r="G18" s="853"/>
      <c r="H18" s="854"/>
      <c r="I18" s="855">
        <f t="shared" si="0"/>
        <v>0</v>
      </c>
    </row>
    <row r="19" spans="1:9" ht="20.100000000000001" customHeight="1" thickBot="1">
      <c r="A19" s="841" t="s">
        <v>161</v>
      </c>
      <c r="B19" s="842" t="s">
        <v>869</v>
      </c>
      <c r="C19" s="856"/>
      <c r="D19" s="844">
        <f>+D20</f>
        <v>0</v>
      </c>
      <c r="E19" s="845">
        <f>+E20</f>
        <v>0</v>
      </c>
      <c r="F19" s="846">
        <f>+F20</f>
        <v>0</v>
      </c>
      <c r="G19" s="846">
        <f>+G20</f>
        <v>0</v>
      </c>
      <c r="H19" s="847">
        <f>+H20</f>
        <v>0</v>
      </c>
      <c r="I19" s="844">
        <f t="shared" si="0"/>
        <v>0</v>
      </c>
    </row>
    <row r="20" spans="1:9" ht="20.100000000000001" customHeight="1" thickBot="1">
      <c r="A20" s="861" t="s">
        <v>253</v>
      </c>
      <c r="B20" s="862" t="s">
        <v>852</v>
      </c>
      <c r="C20" s="863"/>
      <c r="D20" s="864"/>
      <c r="E20" s="865"/>
      <c r="F20" s="866"/>
      <c r="G20" s="866"/>
      <c r="H20" s="867"/>
      <c r="I20" s="868">
        <f t="shared" si="0"/>
        <v>0</v>
      </c>
    </row>
    <row r="21" spans="1:9" ht="20.100000000000001" customHeight="1" thickBot="1">
      <c r="A21" s="841" t="s">
        <v>276</v>
      </c>
      <c r="B21" s="869" t="s">
        <v>870</v>
      </c>
      <c r="C21" s="856"/>
      <c r="D21" s="844">
        <f>+D22</f>
        <v>0</v>
      </c>
      <c r="E21" s="845">
        <f>+E22</f>
        <v>0</v>
      </c>
      <c r="F21" s="846">
        <f>+F22</f>
        <v>0</v>
      </c>
      <c r="G21" s="846">
        <f>+G22</f>
        <v>0</v>
      </c>
      <c r="H21" s="847">
        <f>+H22</f>
        <v>0</v>
      </c>
      <c r="I21" s="844">
        <f t="shared" si="0"/>
        <v>0</v>
      </c>
    </row>
    <row r="22" spans="1:9" ht="20.100000000000001" customHeight="1" thickBot="1">
      <c r="A22" s="870" t="s">
        <v>277</v>
      </c>
      <c r="B22" s="871" t="s">
        <v>852</v>
      </c>
      <c r="C22" s="872"/>
      <c r="D22" s="873"/>
      <c r="E22" s="874"/>
      <c r="F22" s="875"/>
      <c r="G22" s="875"/>
      <c r="H22" s="876"/>
      <c r="I22" s="877">
        <f t="shared" si="0"/>
        <v>0</v>
      </c>
    </row>
    <row r="23" spans="1:9" ht="20.100000000000001" customHeight="1" thickBot="1">
      <c r="A23" s="878" t="s">
        <v>871</v>
      </c>
      <c r="B23" s="879"/>
      <c r="C23" s="880"/>
      <c r="D23" s="844">
        <f t="shared" ref="D23:I23" si="1">+D6+D9+D17+D19+D21</f>
        <v>0</v>
      </c>
      <c r="E23" s="845">
        <f t="shared" si="1"/>
        <v>9199</v>
      </c>
      <c r="F23" s="846">
        <f t="shared" si="1"/>
        <v>10644</v>
      </c>
      <c r="G23" s="846">
        <f t="shared" si="1"/>
        <v>10645</v>
      </c>
      <c r="H23" s="847">
        <f t="shared" si="1"/>
        <v>77092</v>
      </c>
      <c r="I23" s="844">
        <f t="shared" si="1"/>
        <v>107580</v>
      </c>
    </row>
  </sheetData>
  <mergeCells count="8">
    <mergeCell ref="A23:B23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0.69" bottom="0.98425196850393704" header="0.33" footer="0.78740157480314965"/>
  <pageSetup paperSize="9" scale="95" orientation="landscape" verticalDpi="300" r:id="rId1"/>
  <headerFooter alignWithMargins="0">
    <oddHeader>&amp;R&amp;"Times New Roman CE,Félkövér dőlt"10. számú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workbookViewId="0">
      <selection activeCell="F23" sqref="F23:G23"/>
    </sheetView>
  </sheetViews>
  <sheetFormatPr defaultRowHeight="12.75"/>
  <cols>
    <col min="1" max="1" width="5" style="881" customWidth="1"/>
    <col min="2" max="2" width="47" style="883" customWidth="1"/>
    <col min="3" max="4" width="15.140625" style="883" customWidth="1"/>
    <col min="5" max="16384" width="9.140625" style="883"/>
  </cols>
  <sheetData>
    <row r="1" spans="1:4" ht="31.5" customHeight="1">
      <c r="B1" s="882" t="s">
        <v>872</v>
      </c>
      <c r="C1" s="882"/>
      <c r="D1" s="882"/>
    </row>
    <row r="2" spans="1:4" s="886" customFormat="1" ht="16.5" thickBot="1">
      <c r="A2" s="884"/>
      <c r="B2" s="885"/>
      <c r="D2" s="887" t="s">
        <v>263</v>
      </c>
    </row>
    <row r="3" spans="1:4" s="891" customFormat="1" ht="48" customHeight="1" thickBot="1">
      <c r="A3" s="888" t="s">
        <v>432</v>
      </c>
      <c r="B3" s="889" t="s">
        <v>50</v>
      </c>
      <c r="C3" s="889" t="s">
        <v>873</v>
      </c>
      <c r="D3" s="890" t="s">
        <v>874</v>
      </c>
    </row>
    <row r="4" spans="1:4" s="891" customFormat="1" ht="14.1" customHeight="1" thickBot="1">
      <c r="A4" s="892">
        <v>1</v>
      </c>
      <c r="B4" s="893">
        <v>2</v>
      </c>
      <c r="C4" s="893">
        <v>3</v>
      </c>
      <c r="D4" s="183">
        <v>4</v>
      </c>
    </row>
    <row r="5" spans="1:4" ht="18" customHeight="1">
      <c r="A5" s="894" t="s">
        <v>51</v>
      </c>
      <c r="B5" s="895" t="s">
        <v>875</v>
      </c>
      <c r="C5" s="896"/>
      <c r="D5" s="24"/>
    </row>
    <row r="6" spans="1:4" ht="18" customHeight="1">
      <c r="A6" s="897" t="s">
        <v>65</v>
      </c>
      <c r="B6" s="898" t="s">
        <v>876</v>
      </c>
      <c r="C6" s="899"/>
      <c r="D6" s="39"/>
    </row>
    <row r="7" spans="1:4" ht="18" customHeight="1">
      <c r="A7" s="897" t="s">
        <v>79</v>
      </c>
      <c r="B7" s="898" t="s">
        <v>877</v>
      </c>
      <c r="C7" s="899"/>
      <c r="D7" s="39"/>
    </row>
    <row r="8" spans="1:4" ht="18" customHeight="1">
      <c r="A8" s="897" t="s">
        <v>230</v>
      </c>
      <c r="B8" s="898" t="s">
        <v>878</v>
      </c>
      <c r="C8" s="899"/>
      <c r="D8" s="39"/>
    </row>
    <row r="9" spans="1:4" ht="18" customHeight="1">
      <c r="A9" s="897" t="s">
        <v>107</v>
      </c>
      <c r="B9" s="898" t="s">
        <v>879</v>
      </c>
      <c r="C9" s="899">
        <f>SUM(C10:C15)</f>
        <v>59213</v>
      </c>
      <c r="D9" s="899">
        <f>SUM(D10:D15)</f>
        <v>2662</v>
      </c>
    </row>
    <row r="10" spans="1:4" ht="18" customHeight="1">
      <c r="A10" s="897" t="s">
        <v>129</v>
      </c>
      <c r="B10" s="898" t="s">
        <v>880</v>
      </c>
      <c r="C10" s="899"/>
      <c r="D10" s="39"/>
    </row>
    <row r="11" spans="1:4" ht="18" customHeight="1">
      <c r="A11" s="897" t="s">
        <v>241</v>
      </c>
      <c r="B11" s="900" t="s">
        <v>881</v>
      </c>
      <c r="C11" s="899"/>
      <c r="D11" s="39"/>
    </row>
    <row r="12" spans="1:4" ht="18" customHeight="1">
      <c r="A12" s="897" t="s">
        <v>161</v>
      </c>
      <c r="B12" s="900" t="s">
        <v>882</v>
      </c>
      <c r="C12" s="899">
        <v>59213</v>
      </c>
      <c r="D12" s="39">
        <v>2662</v>
      </c>
    </row>
    <row r="13" spans="1:4" ht="18" customHeight="1">
      <c r="A13" s="897" t="s">
        <v>253</v>
      </c>
      <c r="B13" s="900" t="s">
        <v>883</v>
      </c>
      <c r="C13" s="899"/>
      <c r="D13" s="39"/>
    </row>
    <row r="14" spans="1:4" ht="18" customHeight="1">
      <c r="A14" s="897" t="s">
        <v>276</v>
      </c>
      <c r="B14" s="900" t="s">
        <v>884</v>
      </c>
      <c r="C14" s="899"/>
      <c r="D14" s="39"/>
    </row>
    <row r="15" spans="1:4" ht="22.5" customHeight="1">
      <c r="A15" s="897" t="s">
        <v>277</v>
      </c>
      <c r="B15" s="900" t="s">
        <v>885</v>
      </c>
      <c r="C15" s="899"/>
      <c r="D15" s="39"/>
    </row>
    <row r="16" spans="1:4" ht="18" customHeight="1">
      <c r="A16" s="897" t="s">
        <v>278</v>
      </c>
      <c r="B16" s="898" t="s">
        <v>886</v>
      </c>
      <c r="C16" s="899">
        <v>44858</v>
      </c>
      <c r="D16" s="39">
        <v>4</v>
      </c>
    </row>
    <row r="17" spans="1:4" ht="18" customHeight="1">
      <c r="A17" s="897" t="s">
        <v>281</v>
      </c>
      <c r="B17" s="898" t="s">
        <v>887</v>
      </c>
      <c r="C17" s="899"/>
      <c r="D17" s="39"/>
    </row>
    <row r="18" spans="1:4" ht="18" customHeight="1">
      <c r="A18" s="897" t="s">
        <v>284</v>
      </c>
      <c r="B18" s="898" t="s">
        <v>888</v>
      </c>
      <c r="C18" s="899"/>
      <c r="D18" s="39"/>
    </row>
    <row r="19" spans="1:4" ht="18" customHeight="1">
      <c r="A19" s="897" t="s">
        <v>287</v>
      </c>
      <c r="B19" s="898" t="s">
        <v>889</v>
      </c>
      <c r="C19" s="899"/>
      <c r="D19" s="39"/>
    </row>
    <row r="20" spans="1:4" ht="18" customHeight="1">
      <c r="A20" s="897" t="s">
        <v>290</v>
      </c>
      <c r="B20" s="898" t="s">
        <v>890</v>
      </c>
      <c r="C20" s="899"/>
      <c r="D20" s="39"/>
    </row>
    <row r="21" spans="1:4" ht="18" customHeight="1">
      <c r="A21" s="897" t="s">
        <v>293</v>
      </c>
      <c r="B21" s="898" t="s">
        <v>891</v>
      </c>
      <c r="C21" s="155">
        <v>1180</v>
      </c>
      <c r="D21" s="39">
        <v>492</v>
      </c>
    </row>
    <row r="22" spans="1:4" ht="18" customHeight="1">
      <c r="A22" s="897" t="s">
        <v>296</v>
      </c>
      <c r="B22" s="898" t="s">
        <v>892</v>
      </c>
      <c r="C22" s="155"/>
      <c r="D22" s="39"/>
    </row>
    <row r="23" spans="1:4" ht="18" customHeight="1">
      <c r="A23" s="897" t="s">
        <v>299</v>
      </c>
      <c r="B23" s="901"/>
      <c r="C23" s="155"/>
      <c r="D23" s="39"/>
    </row>
    <row r="24" spans="1:4" ht="18" customHeight="1">
      <c r="A24" s="897" t="s">
        <v>302</v>
      </c>
      <c r="B24" s="901"/>
      <c r="C24" s="155"/>
      <c r="D24" s="39"/>
    </row>
    <row r="25" spans="1:4" ht="18" customHeight="1">
      <c r="A25" s="897" t="s">
        <v>304</v>
      </c>
      <c r="B25" s="901"/>
      <c r="C25" s="155"/>
      <c r="D25" s="39"/>
    </row>
    <row r="26" spans="1:4" ht="18" customHeight="1">
      <c r="A26" s="897" t="s">
        <v>307</v>
      </c>
      <c r="B26" s="901"/>
      <c r="C26" s="155"/>
      <c r="D26" s="39"/>
    </row>
    <row r="27" spans="1:4" ht="18" customHeight="1">
      <c r="A27" s="897" t="s">
        <v>310</v>
      </c>
      <c r="B27" s="901"/>
      <c r="C27" s="155"/>
      <c r="D27" s="39"/>
    </row>
    <row r="28" spans="1:4" ht="18" customHeight="1">
      <c r="A28" s="897" t="s">
        <v>313</v>
      </c>
      <c r="B28" s="901"/>
      <c r="C28" s="155"/>
      <c r="D28" s="39"/>
    </row>
    <row r="29" spans="1:4" ht="18" customHeight="1" thickBot="1">
      <c r="A29" s="902" t="s">
        <v>343</v>
      </c>
      <c r="B29" s="903"/>
      <c r="C29" s="904"/>
      <c r="D29" s="26"/>
    </row>
    <row r="30" spans="1:4" ht="18" customHeight="1" thickBot="1">
      <c r="A30" s="905" t="s">
        <v>346</v>
      </c>
      <c r="B30" s="906" t="s">
        <v>422</v>
      </c>
      <c r="C30" s="907">
        <f>+C5+C6+C7+C8+C9+C16+C17+C18+C19+C20+C21+C22+C23+C24+C25+C26+C27+C28+C29</f>
        <v>105251</v>
      </c>
      <c r="D30" s="908">
        <f>+D5+D6+D7+D8+D9+D16+D17+D18+D19+D20+D21+D22+D23+D24+D25+D26+D27+D28+D29</f>
        <v>3158</v>
      </c>
    </row>
    <row r="31" spans="1:4" ht="8.25" customHeight="1">
      <c r="A31" s="909"/>
      <c r="B31" s="910"/>
      <c r="C31" s="910"/>
      <c r="D31" s="910"/>
    </row>
  </sheetData>
  <mergeCells count="2">
    <mergeCell ref="B1:D1"/>
    <mergeCell ref="B31:D31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 11&amp;"Times New Roman CE,Félkövér dőlt". számú melléklet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U90"/>
  <sheetViews>
    <sheetView showRowColHeaders="0" view="pageBreakPreview" zoomScale="89" zoomScaleSheetLayoutView="89" workbookViewId="0">
      <selection activeCell="F23" sqref="F23:G23"/>
    </sheetView>
  </sheetViews>
  <sheetFormatPr defaultRowHeight="12.75"/>
  <cols>
    <col min="1" max="1" width="25.42578125" style="912" bestFit="1" customWidth="1"/>
    <col min="2" max="5" width="9.140625" style="912"/>
    <col min="6" max="6" width="9.28515625" style="912" bestFit="1" customWidth="1"/>
    <col min="7" max="16384" width="9.140625" style="912"/>
  </cols>
  <sheetData>
    <row r="1" spans="1:21">
      <c r="A1" s="911" t="s">
        <v>893</v>
      </c>
      <c r="B1" s="911"/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  <c r="N1" s="911"/>
      <c r="O1" s="911"/>
      <c r="P1" s="911"/>
      <c r="Q1" s="911"/>
      <c r="R1" s="911"/>
      <c r="S1" s="911"/>
      <c r="T1" s="911"/>
      <c r="U1" s="911"/>
    </row>
    <row r="2" spans="1:21">
      <c r="A2" s="911" t="s">
        <v>894</v>
      </c>
      <c r="B2" s="913"/>
      <c r="C2" s="913"/>
      <c r="D2" s="913"/>
      <c r="E2" s="913"/>
      <c r="F2" s="913"/>
      <c r="G2" s="913"/>
      <c r="H2" s="913"/>
      <c r="I2" s="913"/>
      <c r="J2" s="913"/>
      <c r="K2" s="913"/>
      <c r="L2" s="913"/>
      <c r="M2" s="913"/>
      <c r="N2" s="913"/>
      <c r="O2" s="913"/>
      <c r="P2" s="913"/>
      <c r="Q2" s="913"/>
      <c r="R2" s="913"/>
      <c r="S2" s="913"/>
      <c r="T2" s="913"/>
      <c r="U2" s="913"/>
    </row>
    <row r="4" spans="1:21">
      <c r="A4" s="914" t="s">
        <v>895</v>
      </c>
      <c r="B4" s="915" t="s">
        <v>896</v>
      </c>
      <c r="C4" s="915"/>
      <c r="D4" s="915"/>
      <c r="E4" s="916"/>
      <c r="F4" s="917" t="s">
        <v>897</v>
      </c>
      <c r="G4" s="915"/>
      <c r="H4" s="915"/>
      <c r="I4" s="916"/>
      <c r="J4" s="917" t="s">
        <v>898</v>
      </c>
      <c r="K4" s="915"/>
      <c r="L4" s="915"/>
      <c r="M4" s="916"/>
      <c r="N4" s="915" t="s">
        <v>899</v>
      </c>
      <c r="O4" s="915"/>
      <c r="P4" s="915"/>
      <c r="Q4" s="916"/>
      <c r="R4" s="915" t="s">
        <v>896</v>
      </c>
      <c r="S4" s="915"/>
      <c r="T4" s="915"/>
      <c r="U4" s="916"/>
    </row>
    <row r="5" spans="1:21">
      <c r="A5" s="918"/>
      <c r="B5" s="919">
        <v>42005</v>
      </c>
      <c r="C5" s="915"/>
      <c r="D5" s="915"/>
      <c r="E5" s="916"/>
      <c r="F5" s="920">
        <v>42005</v>
      </c>
      <c r="G5" s="919"/>
      <c r="H5" s="919"/>
      <c r="I5" s="921"/>
      <c r="J5" s="920">
        <v>42005</v>
      </c>
      <c r="K5" s="919"/>
      <c r="L5" s="919"/>
      <c r="M5" s="921"/>
      <c r="N5" s="919">
        <v>42064</v>
      </c>
      <c r="O5" s="915"/>
      <c r="P5" s="915"/>
      <c r="Q5" s="916"/>
      <c r="R5" s="919">
        <v>42064</v>
      </c>
      <c r="S5" s="915"/>
      <c r="T5" s="915"/>
      <c r="U5" s="916"/>
    </row>
    <row r="6" spans="1:21" ht="25.5">
      <c r="A6" s="922"/>
      <c r="B6" s="923" t="s">
        <v>358</v>
      </c>
      <c r="C6" s="924" t="s">
        <v>900</v>
      </c>
      <c r="D6" s="925" t="s">
        <v>901</v>
      </c>
      <c r="E6" s="925" t="s">
        <v>360</v>
      </c>
      <c r="F6" s="923" t="s">
        <v>358</v>
      </c>
      <c r="G6" s="923" t="s">
        <v>902</v>
      </c>
      <c r="H6" s="923" t="s">
        <v>903</v>
      </c>
      <c r="I6" s="923" t="s">
        <v>360</v>
      </c>
      <c r="J6" s="923" t="s">
        <v>358</v>
      </c>
      <c r="K6" s="925" t="s">
        <v>902</v>
      </c>
      <c r="L6" s="923" t="s">
        <v>903</v>
      </c>
      <c r="M6" s="923" t="s">
        <v>360</v>
      </c>
      <c r="N6" s="923" t="s">
        <v>358</v>
      </c>
      <c r="O6" s="924" t="s">
        <v>900</v>
      </c>
      <c r="P6" s="925" t="s">
        <v>901</v>
      </c>
      <c r="Q6" s="925" t="s">
        <v>360</v>
      </c>
      <c r="R6" s="923" t="s">
        <v>358</v>
      </c>
      <c r="S6" s="924" t="s">
        <v>900</v>
      </c>
      <c r="T6" s="925" t="s">
        <v>901</v>
      </c>
      <c r="U6" s="925" t="s">
        <v>360</v>
      </c>
    </row>
    <row r="7" spans="1:21">
      <c r="A7" s="926"/>
      <c r="B7" s="927"/>
      <c r="C7" s="927"/>
      <c r="D7" s="927"/>
      <c r="F7" s="927"/>
      <c r="G7" s="927"/>
      <c r="H7" s="927"/>
      <c r="I7" s="927"/>
      <c r="J7" s="927"/>
      <c r="K7" s="928"/>
      <c r="L7" s="927"/>
      <c r="N7" s="927"/>
      <c r="P7" s="927"/>
      <c r="R7" s="927"/>
      <c r="T7" s="927"/>
    </row>
    <row r="8" spans="1:21">
      <c r="A8" s="929" t="s">
        <v>904</v>
      </c>
      <c r="B8" s="930">
        <v>11.5</v>
      </c>
      <c r="C8" s="930">
        <v>15</v>
      </c>
      <c r="D8" s="930"/>
      <c r="E8" s="931">
        <f>B8+C8+D8</f>
        <v>26.5</v>
      </c>
      <c r="F8" s="932"/>
      <c r="G8" s="930"/>
      <c r="H8" s="930"/>
      <c r="I8" s="932"/>
      <c r="J8" s="930">
        <f>B8+F8</f>
        <v>11.5</v>
      </c>
      <c r="K8" s="930">
        <f>C8+G8</f>
        <v>15</v>
      </c>
      <c r="L8" s="930"/>
      <c r="M8" s="931">
        <f>J8+K8+L8</f>
        <v>26.5</v>
      </c>
      <c r="N8" s="933"/>
      <c r="O8" s="934"/>
      <c r="P8" s="933"/>
      <c r="Q8" s="934"/>
      <c r="R8" s="930">
        <f>J8+N8</f>
        <v>11.5</v>
      </c>
      <c r="S8" s="931">
        <f>K8+O8</f>
        <v>15</v>
      </c>
      <c r="T8" s="930"/>
      <c r="U8" s="935">
        <f>R8+S8+T8</f>
        <v>26.5</v>
      </c>
    </row>
    <row r="9" spans="1:21">
      <c r="A9" s="936"/>
      <c r="B9" s="928"/>
      <c r="C9" s="928"/>
      <c r="D9" s="928"/>
      <c r="E9" s="931"/>
      <c r="F9" s="928"/>
      <c r="G9" s="928"/>
      <c r="H9" s="928"/>
      <c r="I9" s="930"/>
      <c r="J9" s="930"/>
      <c r="K9" s="930"/>
      <c r="L9" s="930"/>
      <c r="M9" s="931"/>
      <c r="N9" s="928"/>
      <c r="P9" s="928"/>
      <c r="Q9" s="934"/>
      <c r="R9" s="930"/>
      <c r="S9" s="931"/>
      <c r="T9" s="930"/>
      <c r="U9" s="935"/>
    </row>
    <row r="10" spans="1:21">
      <c r="A10" s="936" t="s">
        <v>354</v>
      </c>
      <c r="B10" s="930">
        <v>75.5</v>
      </c>
      <c r="C10" s="930"/>
      <c r="D10" s="930"/>
      <c r="E10" s="931">
        <f>B10+C10+D10</f>
        <v>75.5</v>
      </c>
      <c r="F10" s="933"/>
      <c r="G10" s="933"/>
      <c r="H10" s="933"/>
      <c r="I10" s="933"/>
      <c r="J10" s="930">
        <f>B10+F10</f>
        <v>75.5</v>
      </c>
      <c r="K10" s="930"/>
      <c r="L10" s="930"/>
      <c r="M10" s="931">
        <f>J10+K10+L10</f>
        <v>75.5</v>
      </c>
      <c r="N10" s="930"/>
      <c r="O10" s="931"/>
      <c r="P10" s="930"/>
      <c r="Q10" s="934"/>
      <c r="R10" s="930">
        <f>J10+N10</f>
        <v>75.5</v>
      </c>
      <c r="S10" s="931"/>
      <c r="T10" s="930"/>
      <c r="U10" s="935">
        <f>R10+S10+T10</f>
        <v>75.5</v>
      </c>
    </row>
    <row r="11" spans="1:21">
      <c r="A11" s="936"/>
      <c r="B11" s="928"/>
      <c r="C11" s="928"/>
      <c r="D11" s="928"/>
      <c r="E11" s="931"/>
      <c r="F11" s="928"/>
      <c r="G11" s="928"/>
      <c r="H11" s="928"/>
      <c r="I11" s="933"/>
      <c r="J11" s="930"/>
      <c r="K11" s="930"/>
      <c r="L11" s="930"/>
      <c r="M11" s="931"/>
      <c r="N11" s="928"/>
      <c r="P11" s="928"/>
      <c r="Q11" s="934"/>
      <c r="R11" s="930"/>
      <c r="S11" s="931"/>
      <c r="T11" s="930"/>
      <c r="U11" s="935"/>
    </row>
    <row r="12" spans="1:21">
      <c r="A12" s="936" t="s">
        <v>905</v>
      </c>
      <c r="B12" s="930">
        <v>14</v>
      </c>
      <c r="C12" s="930"/>
      <c r="D12" s="930"/>
      <c r="E12" s="931">
        <f>B12+C12+D12</f>
        <v>14</v>
      </c>
      <c r="F12" s="930"/>
      <c r="G12" s="930"/>
      <c r="H12" s="930"/>
      <c r="I12" s="933"/>
      <c r="J12" s="930">
        <f>B12+F12</f>
        <v>14</v>
      </c>
      <c r="K12" s="930"/>
      <c r="L12" s="930"/>
      <c r="M12" s="931">
        <f>J12+K12+L12</f>
        <v>14</v>
      </c>
      <c r="N12" s="930"/>
      <c r="O12" s="931"/>
      <c r="P12" s="930"/>
      <c r="Q12" s="934"/>
      <c r="R12" s="930">
        <f>J12+N12</f>
        <v>14</v>
      </c>
      <c r="S12" s="931"/>
      <c r="T12" s="930"/>
      <c r="U12" s="935">
        <f>R12+S12+T12</f>
        <v>14</v>
      </c>
    </row>
    <row r="13" spans="1:21">
      <c r="A13" s="936"/>
      <c r="B13" s="928"/>
      <c r="C13" s="928"/>
      <c r="D13" s="928"/>
      <c r="E13" s="931"/>
      <c r="F13" s="928"/>
      <c r="G13" s="928"/>
      <c r="H13" s="928"/>
      <c r="I13" s="933"/>
      <c r="J13" s="930"/>
      <c r="K13" s="930"/>
      <c r="L13" s="930"/>
      <c r="M13" s="931"/>
      <c r="N13" s="928"/>
      <c r="P13" s="928"/>
      <c r="Q13" s="934"/>
      <c r="R13" s="930"/>
      <c r="S13" s="931"/>
      <c r="T13" s="930"/>
      <c r="U13" s="935"/>
    </row>
    <row r="14" spans="1:21">
      <c r="A14" s="936" t="s">
        <v>356</v>
      </c>
      <c r="B14" s="930">
        <v>7</v>
      </c>
      <c r="C14" s="930"/>
      <c r="D14" s="930"/>
      <c r="E14" s="931">
        <f>B14+C14+D14</f>
        <v>7</v>
      </c>
      <c r="F14" s="930"/>
      <c r="G14" s="930"/>
      <c r="H14" s="930"/>
      <c r="I14" s="933"/>
      <c r="J14" s="930">
        <f>B14+F14</f>
        <v>7</v>
      </c>
      <c r="K14" s="930">
        <f>C14+G14</f>
        <v>0</v>
      </c>
      <c r="L14" s="930"/>
      <c r="M14" s="931">
        <f>J14+K14+L14</f>
        <v>7</v>
      </c>
      <c r="N14" s="930">
        <v>-0.5</v>
      </c>
      <c r="O14" s="931"/>
      <c r="P14" s="930"/>
      <c r="Q14" s="934">
        <f>SUM(N14:P14)</f>
        <v>-0.5</v>
      </c>
      <c r="R14" s="930">
        <f>J14+N14</f>
        <v>6.5</v>
      </c>
      <c r="S14" s="931">
        <f>K14+O14</f>
        <v>0</v>
      </c>
      <c r="T14" s="930"/>
      <c r="U14" s="935">
        <f>R14+S14+T14</f>
        <v>6.5</v>
      </c>
    </row>
    <row r="15" spans="1:21">
      <c r="A15" s="936"/>
      <c r="B15" s="928"/>
      <c r="C15" s="928"/>
      <c r="D15" s="928"/>
      <c r="E15" s="931"/>
      <c r="F15" s="928"/>
      <c r="G15" s="928"/>
      <c r="H15" s="928"/>
      <c r="I15" s="933"/>
      <c r="J15" s="930"/>
      <c r="K15" s="930"/>
      <c r="L15" s="930"/>
      <c r="M15" s="931"/>
      <c r="N15" s="928"/>
      <c r="P15" s="928"/>
      <c r="Q15" s="934"/>
      <c r="R15" s="930"/>
      <c r="S15" s="931"/>
      <c r="T15" s="930"/>
      <c r="U15" s="935"/>
    </row>
    <row r="16" spans="1:21">
      <c r="A16" s="936" t="s">
        <v>357</v>
      </c>
      <c r="B16" s="930"/>
      <c r="C16" s="930">
        <v>2.75</v>
      </c>
      <c r="D16" s="930"/>
      <c r="E16" s="931">
        <f>B16+C16+D16</f>
        <v>2.75</v>
      </c>
      <c r="F16" s="930"/>
      <c r="G16" s="930"/>
      <c r="H16" s="930"/>
      <c r="I16" s="933"/>
      <c r="J16" s="930"/>
      <c r="K16" s="930">
        <f>C16+G16</f>
        <v>2.75</v>
      </c>
      <c r="L16" s="930"/>
      <c r="M16" s="931">
        <f>J16+K16+L16</f>
        <v>2.75</v>
      </c>
      <c r="N16" s="930"/>
      <c r="O16" s="931"/>
      <c r="P16" s="930"/>
      <c r="Q16" s="934"/>
      <c r="R16" s="930"/>
      <c r="S16" s="931">
        <f>K16+O16</f>
        <v>2.75</v>
      </c>
      <c r="T16" s="930"/>
      <c r="U16" s="935">
        <f>R16+S16+T16</f>
        <v>2.75</v>
      </c>
    </row>
    <row r="17" spans="1:21">
      <c r="A17" s="936"/>
      <c r="B17" s="928"/>
      <c r="C17" s="928"/>
      <c r="D17" s="928"/>
      <c r="E17" s="931"/>
      <c r="F17" s="928"/>
      <c r="G17" s="928"/>
      <c r="H17" s="928"/>
      <c r="I17" s="933"/>
      <c r="J17" s="930"/>
      <c r="K17" s="930"/>
      <c r="L17" s="930"/>
      <c r="M17" s="931"/>
      <c r="N17" s="928"/>
      <c r="P17" s="928"/>
      <c r="Q17" s="934"/>
      <c r="R17" s="930"/>
      <c r="S17" s="931"/>
      <c r="T17" s="930"/>
      <c r="U17" s="935"/>
    </row>
    <row r="18" spans="1:21">
      <c r="A18" s="936"/>
      <c r="B18" s="930"/>
      <c r="C18" s="930"/>
      <c r="D18" s="930"/>
      <c r="E18" s="931"/>
      <c r="F18" s="930"/>
      <c r="G18" s="930"/>
      <c r="H18" s="930"/>
      <c r="I18" s="933"/>
      <c r="J18" s="930"/>
      <c r="K18" s="930"/>
      <c r="L18" s="930"/>
      <c r="M18" s="931"/>
      <c r="N18" s="930"/>
      <c r="O18" s="931"/>
      <c r="P18" s="930"/>
      <c r="Q18" s="934"/>
      <c r="R18" s="930"/>
      <c r="S18" s="931"/>
      <c r="T18" s="930"/>
      <c r="U18" s="935"/>
    </row>
    <row r="19" spans="1:21">
      <c r="A19" s="936"/>
      <c r="B19" s="928"/>
      <c r="C19" s="928"/>
      <c r="D19" s="928"/>
      <c r="E19" s="931"/>
      <c r="F19" s="928"/>
      <c r="G19" s="928"/>
      <c r="H19" s="928"/>
      <c r="I19" s="933"/>
      <c r="J19" s="930"/>
      <c r="K19" s="930"/>
      <c r="L19" s="930"/>
      <c r="M19" s="931"/>
      <c r="N19" s="928"/>
      <c r="P19" s="928"/>
      <c r="Q19" s="934"/>
      <c r="R19" s="930"/>
      <c r="S19" s="931"/>
      <c r="T19" s="930"/>
      <c r="U19" s="935"/>
    </row>
    <row r="20" spans="1:21">
      <c r="A20" s="936"/>
      <c r="B20" s="930"/>
      <c r="C20" s="930"/>
      <c r="D20" s="930"/>
      <c r="E20" s="931"/>
      <c r="F20" s="930"/>
      <c r="G20" s="930"/>
      <c r="H20" s="930"/>
      <c r="I20" s="933"/>
      <c r="J20" s="930"/>
      <c r="K20" s="930"/>
      <c r="L20" s="930"/>
      <c r="M20" s="931"/>
      <c r="N20" s="930"/>
      <c r="O20" s="931"/>
      <c r="P20" s="930"/>
      <c r="Q20" s="934"/>
      <c r="R20" s="930"/>
      <c r="S20" s="931"/>
      <c r="T20" s="930"/>
      <c r="U20" s="935"/>
    </row>
    <row r="21" spans="1:21">
      <c r="A21" s="936"/>
      <c r="B21" s="928"/>
      <c r="C21" s="928"/>
      <c r="D21" s="928"/>
      <c r="E21" s="931"/>
      <c r="F21" s="928"/>
      <c r="G21" s="928"/>
      <c r="H21" s="928"/>
      <c r="I21" s="933"/>
      <c r="J21" s="930"/>
      <c r="K21" s="930"/>
      <c r="L21" s="930"/>
      <c r="M21" s="931"/>
      <c r="N21" s="928"/>
      <c r="P21" s="928"/>
      <c r="Q21" s="934"/>
      <c r="R21" s="930"/>
      <c r="S21" s="931"/>
      <c r="T21" s="930"/>
      <c r="U21" s="935"/>
    </row>
    <row r="22" spans="1:21" ht="25.5">
      <c r="A22" s="937" t="s">
        <v>906</v>
      </c>
      <c r="B22" s="930">
        <v>34</v>
      </c>
      <c r="C22" s="930">
        <v>2</v>
      </c>
      <c r="D22" s="930">
        <v>20</v>
      </c>
      <c r="E22" s="931">
        <f t="shared" ref="E22:E30" si="0">B22+C22+D22</f>
        <v>56</v>
      </c>
      <c r="F22" s="933"/>
      <c r="G22" s="933"/>
      <c r="H22" s="933"/>
      <c r="I22" s="933">
        <f>SUM(F22:H22)</f>
        <v>0</v>
      </c>
      <c r="J22" s="930">
        <f>B22+F22</f>
        <v>34</v>
      </c>
      <c r="K22" s="930">
        <f>C22+G22</f>
        <v>2</v>
      </c>
      <c r="L22" s="930">
        <f>D22+H22</f>
        <v>20</v>
      </c>
      <c r="M22" s="931">
        <f t="shared" ref="M22:M30" si="1">J22+K22+L22</f>
        <v>56</v>
      </c>
      <c r="N22" s="933"/>
      <c r="O22" s="934"/>
      <c r="P22" s="933"/>
      <c r="Q22" s="934"/>
      <c r="R22" s="930">
        <f>J22+N22</f>
        <v>34</v>
      </c>
      <c r="S22" s="931">
        <f>K22+O22</f>
        <v>2</v>
      </c>
      <c r="T22" s="930">
        <f>L22+P22</f>
        <v>20</v>
      </c>
      <c r="U22" s="935">
        <f t="shared" ref="U22:U30" si="2">R22+S22+T22</f>
        <v>56</v>
      </c>
    </row>
    <row r="23" spans="1:21">
      <c r="A23" s="937" t="s">
        <v>907</v>
      </c>
      <c r="B23" s="928">
        <v>5.5</v>
      </c>
      <c r="C23" s="928"/>
      <c r="D23" s="928"/>
      <c r="E23" s="931">
        <f t="shared" si="0"/>
        <v>5.5</v>
      </c>
      <c r="F23" s="928"/>
      <c r="G23" s="928"/>
      <c r="H23" s="928"/>
      <c r="I23" s="930"/>
      <c r="J23" s="930">
        <f t="shared" ref="J23:K30" si="3">B23+F23</f>
        <v>5.5</v>
      </c>
      <c r="K23" s="930">
        <f t="shared" si="3"/>
        <v>0</v>
      </c>
      <c r="L23" s="930"/>
      <c r="M23" s="931">
        <f t="shared" si="1"/>
        <v>5.5</v>
      </c>
      <c r="N23" s="928">
        <v>-3.75</v>
      </c>
      <c r="O23" s="938"/>
      <c r="P23" s="928"/>
      <c r="Q23" s="934">
        <f>SUM(N23:P23)</f>
        <v>-3.75</v>
      </c>
      <c r="R23" s="930">
        <f t="shared" ref="R23:S28" si="4">J23+N23</f>
        <v>1.75</v>
      </c>
      <c r="S23" s="931"/>
      <c r="T23" s="930"/>
      <c r="U23" s="935">
        <f t="shared" si="2"/>
        <v>1.75</v>
      </c>
    </row>
    <row r="24" spans="1:21">
      <c r="A24" s="936" t="s">
        <v>908</v>
      </c>
      <c r="B24" s="930">
        <f>B25+B26+B27+B28+B29+B30</f>
        <v>59.230000000000004</v>
      </c>
      <c r="C24" s="930">
        <f t="shared" ref="C24:H24" si="5">C25+C26+C27+C28+C29+C30</f>
        <v>2.27</v>
      </c>
      <c r="D24" s="930">
        <f t="shared" si="5"/>
        <v>0</v>
      </c>
      <c r="E24" s="930">
        <f t="shared" si="5"/>
        <v>61.5</v>
      </c>
      <c r="F24" s="930">
        <f t="shared" si="5"/>
        <v>-1</v>
      </c>
      <c r="G24" s="930">
        <f t="shared" si="5"/>
        <v>0</v>
      </c>
      <c r="H24" s="930">
        <f t="shared" si="5"/>
        <v>0</v>
      </c>
      <c r="I24" s="930">
        <f>F24+G24+H24</f>
        <v>-1</v>
      </c>
      <c r="J24" s="930">
        <f>B24+F24</f>
        <v>58.230000000000004</v>
      </c>
      <c r="K24" s="930">
        <f t="shared" si="3"/>
        <v>2.27</v>
      </c>
      <c r="L24" s="930"/>
      <c r="M24" s="931">
        <f>J24+K24+L24</f>
        <v>60.500000000000007</v>
      </c>
      <c r="N24" s="933">
        <f>N25+N26+N27+N28+N29</f>
        <v>3.75</v>
      </c>
      <c r="O24" s="933">
        <f>O25+O26+O27+O28+O29</f>
        <v>0</v>
      </c>
      <c r="P24" s="933">
        <f>P25+P26+P27+P28+P29</f>
        <v>0</v>
      </c>
      <c r="Q24" s="933">
        <f>Q25+Q26+Q27+Q28+Q29</f>
        <v>3.75</v>
      </c>
      <c r="R24" s="930">
        <f>J24+N24</f>
        <v>61.980000000000004</v>
      </c>
      <c r="S24" s="931">
        <f>K24+O24</f>
        <v>2.27</v>
      </c>
      <c r="T24" s="930"/>
      <c r="U24" s="935">
        <f t="shared" si="2"/>
        <v>64.25</v>
      </c>
    </row>
    <row r="25" spans="1:21">
      <c r="A25" s="936" t="s">
        <v>909</v>
      </c>
      <c r="B25" s="930">
        <v>2</v>
      </c>
      <c r="C25" s="930"/>
      <c r="D25" s="930"/>
      <c r="E25" s="931">
        <f t="shared" si="0"/>
        <v>2</v>
      </c>
      <c r="F25" s="930">
        <v>-1</v>
      </c>
      <c r="G25" s="930"/>
      <c r="H25" s="930"/>
      <c r="I25" s="930">
        <f>F25+G25+H25</f>
        <v>-1</v>
      </c>
      <c r="J25" s="930">
        <f t="shared" si="3"/>
        <v>1</v>
      </c>
      <c r="K25" s="930">
        <f t="shared" si="3"/>
        <v>0</v>
      </c>
      <c r="L25" s="930"/>
      <c r="M25" s="931">
        <f t="shared" si="1"/>
        <v>1</v>
      </c>
      <c r="N25" s="930"/>
      <c r="O25" s="931"/>
      <c r="P25" s="930"/>
      <c r="Q25" s="934"/>
      <c r="R25" s="930">
        <f t="shared" si="4"/>
        <v>1</v>
      </c>
      <c r="S25" s="931"/>
      <c r="T25" s="930"/>
      <c r="U25" s="935">
        <f t="shared" si="2"/>
        <v>1</v>
      </c>
    </row>
    <row r="26" spans="1:21">
      <c r="A26" s="936" t="s">
        <v>910</v>
      </c>
      <c r="B26" s="930">
        <v>2</v>
      </c>
      <c r="C26" s="930"/>
      <c r="D26" s="930"/>
      <c r="E26" s="931">
        <f t="shared" si="0"/>
        <v>2</v>
      </c>
      <c r="F26" s="930"/>
      <c r="G26" s="930"/>
      <c r="H26" s="930"/>
      <c r="I26" s="930"/>
      <c r="J26" s="930">
        <f t="shared" si="3"/>
        <v>2</v>
      </c>
      <c r="K26" s="930">
        <f t="shared" si="3"/>
        <v>0</v>
      </c>
      <c r="L26" s="930"/>
      <c r="M26" s="931">
        <f t="shared" si="1"/>
        <v>2</v>
      </c>
      <c r="N26" s="930"/>
      <c r="O26" s="931"/>
      <c r="P26" s="930"/>
      <c r="Q26" s="934"/>
      <c r="R26" s="930">
        <f t="shared" si="4"/>
        <v>2</v>
      </c>
      <c r="S26" s="931"/>
      <c r="T26" s="930"/>
      <c r="U26" s="935">
        <f t="shared" si="2"/>
        <v>2</v>
      </c>
    </row>
    <row r="27" spans="1:21">
      <c r="A27" s="936" t="s">
        <v>911</v>
      </c>
      <c r="B27" s="939">
        <v>6.23</v>
      </c>
      <c r="C27" s="939">
        <v>1.27</v>
      </c>
      <c r="D27" s="939"/>
      <c r="E27" s="931">
        <f t="shared" si="0"/>
        <v>7.5</v>
      </c>
      <c r="F27" s="939"/>
      <c r="G27" s="939"/>
      <c r="H27" s="939"/>
      <c r="I27" s="930"/>
      <c r="J27" s="930">
        <f t="shared" si="3"/>
        <v>6.23</v>
      </c>
      <c r="K27" s="930">
        <f t="shared" si="3"/>
        <v>1.27</v>
      </c>
      <c r="L27" s="930"/>
      <c r="M27" s="931">
        <f t="shared" si="1"/>
        <v>7.5</v>
      </c>
      <c r="N27" s="939"/>
      <c r="O27" s="940"/>
      <c r="P27" s="939"/>
      <c r="Q27" s="934"/>
      <c r="R27" s="930">
        <f t="shared" si="4"/>
        <v>6.23</v>
      </c>
      <c r="S27" s="931">
        <f t="shared" si="4"/>
        <v>1.27</v>
      </c>
      <c r="T27" s="930"/>
      <c r="U27" s="935">
        <f t="shared" si="2"/>
        <v>7.5</v>
      </c>
    </row>
    <row r="28" spans="1:21">
      <c r="A28" s="936" t="s">
        <v>912</v>
      </c>
      <c r="B28" s="933">
        <v>3</v>
      </c>
      <c r="C28" s="930"/>
      <c r="D28" s="930"/>
      <c r="E28" s="931">
        <f t="shared" si="0"/>
        <v>3</v>
      </c>
      <c r="F28" s="930"/>
      <c r="G28" s="930"/>
      <c r="H28" s="930"/>
      <c r="I28" s="930"/>
      <c r="J28" s="930">
        <f t="shared" si="3"/>
        <v>3</v>
      </c>
      <c r="K28" s="930">
        <f t="shared" si="3"/>
        <v>0</v>
      </c>
      <c r="L28" s="930"/>
      <c r="M28" s="931">
        <f t="shared" si="1"/>
        <v>3</v>
      </c>
      <c r="N28" s="930">
        <v>3.75</v>
      </c>
      <c r="O28" s="931"/>
      <c r="P28" s="930"/>
      <c r="Q28" s="934">
        <f>SUM(N28:P28)</f>
        <v>3.75</v>
      </c>
      <c r="R28" s="930">
        <f t="shared" si="4"/>
        <v>6.75</v>
      </c>
      <c r="S28" s="931"/>
      <c r="T28" s="930"/>
      <c r="U28" s="935">
        <f t="shared" si="2"/>
        <v>6.75</v>
      </c>
    </row>
    <row r="29" spans="1:21">
      <c r="A29" s="936" t="s">
        <v>913</v>
      </c>
      <c r="B29" s="941"/>
      <c r="C29" s="928">
        <v>1</v>
      </c>
      <c r="D29" s="928"/>
      <c r="E29" s="938">
        <f t="shared" si="0"/>
        <v>1</v>
      </c>
      <c r="F29" s="928"/>
      <c r="G29" s="928"/>
      <c r="H29" s="928"/>
      <c r="I29" s="930"/>
      <c r="J29" s="930">
        <f t="shared" si="3"/>
        <v>0</v>
      </c>
      <c r="K29" s="930">
        <f t="shared" si="3"/>
        <v>1</v>
      </c>
      <c r="L29" s="927"/>
      <c r="M29" s="931">
        <f t="shared" si="1"/>
        <v>1</v>
      </c>
      <c r="N29" s="927"/>
      <c r="O29" s="938"/>
      <c r="P29" s="928"/>
      <c r="Q29" s="934"/>
      <c r="R29" s="927">
        <f>N29+J29</f>
        <v>0</v>
      </c>
      <c r="S29" s="942">
        <f>K29+O29</f>
        <v>1</v>
      </c>
      <c r="T29" s="927"/>
      <c r="U29" s="935">
        <f t="shared" si="2"/>
        <v>1</v>
      </c>
    </row>
    <row r="30" spans="1:21" ht="13.5" thickBot="1">
      <c r="A30" s="936" t="s">
        <v>914</v>
      </c>
      <c r="B30" s="943">
        <v>46</v>
      </c>
      <c r="C30" s="943"/>
      <c r="D30" s="943"/>
      <c r="E30" s="944">
        <f t="shared" si="0"/>
        <v>46</v>
      </c>
      <c r="F30" s="943"/>
      <c r="G30" s="943"/>
      <c r="H30" s="943"/>
      <c r="I30" s="930"/>
      <c r="J30" s="930">
        <f t="shared" si="3"/>
        <v>46</v>
      </c>
      <c r="K30" s="930">
        <f t="shared" si="3"/>
        <v>0</v>
      </c>
      <c r="L30" s="927"/>
      <c r="M30" s="931">
        <f t="shared" si="1"/>
        <v>46</v>
      </c>
      <c r="N30" s="943"/>
      <c r="O30" s="945"/>
      <c r="P30" s="943"/>
      <c r="Q30" s="946"/>
      <c r="R30" s="927">
        <f>N30+J30</f>
        <v>46</v>
      </c>
      <c r="S30" s="943"/>
      <c r="T30" s="943"/>
      <c r="U30" s="935">
        <f t="shared" si="2"/>
        <v>46</v>
      </c>
    </row>
    <row r="31" spans="1:21" ht="13.5" thickBot="1">
      <c r="A31" s="947" t="s">
        <v>360</v>
      </c>
      <c r="B31" s="948">
        <f>B8+B186+B10+B12+B14+B16+B18+B20+B22+B24+B23</f>
        <v>206.73000000000002</v>
      </c>
      <c r="C31" s="949">
        <f>C8+C10+C12+C14+C16+C18+C20+C22+C24</f>
        <v>22.02</v>
      </c>
      <c r="D31" s="950">
        <f>D8+D10+D12+D14+D16+D18+D20+D22+D24</f>
        <v>20</v>
      </c>
      <c r="E31" s="951">
        <f>E8+E10+E12+E14+E16+E18+E20+E22+E24+E23</f>
        <v>248.75</v>
      </c>
      <c r="F31" s="951">
        <f>F8+F10+F12+F14+F16+F18+F20+F22+F24+F23</f>
        <v>-1</v>
      </c>
      <c r="G31" s="951">
        <f>G8+G10+G12+G14+G16+G18+G20+G22+G24+G23</f>
        <v>0</v>
      </c>
      <c r="H31" s="951">
        <f>H8+H10+H12+H14+H16+H18+H20+H22+H24+H23</f>
        <v>0</v>
      </c>
      <c r="I31" s="951">
        <f>I8+I10+I12+I14+I16+I18+I20+I22+I24+I23</f>
        <v>-1</v>
      </c>
      <c r="J31" s="949">
        <f>B31+F31</f>
        <v>205.73000000000002</v>
      </c>
      <c r="K31" s="950">
        <f>C31+G31</f>
        <v>22.02</v>
      </c>
      <c r="L31" s="952">
        <f>D31+H31</f>
        <v>20</v>
      </c>
      <c r="M31" s="953">
        <f>J31+K31+L31</f>
        <v>247.75000000000003</v>
      </c>
      <c r="N31" s="949">
        <f>N8+N10+N12+N14+N16+N18+N20+N22+N24+N23</f>
        <v>-0.5</v>
      </c>
      <c r="O31" s="949">
        <f>O8+O10+O12+O14+O16+O18+O20+O22+O24+O23</f>
        <v>0</v>
      </c>
      <c r="P31" s="949">
        <f>P8+P10+P12+P14+P16+P18+P20+P22+P24+P23</f>
        <v>0</v>
      </c>
      <c r="Q31" s="954">
        <f>SUM(N31:P31)</f>
        <v>-0.5</v>
      </c>
      <c r="R31" s="949">
        <f>J31+N31</f>
        <v>205.23000000000002</v>
      </c>
      <c r="S31" s="949">
        <f>K31+O31</f>
        <v>22.02</v>
      </c>
      <c r="T31" s="949">
        <f>L31+P31</f>
        <v>20</v>
      </c>
      <c r="U31" s="955">
        <f>U8+U10+U12+U14+U16+U18+U20+U22+U24+U23</f>
        <v>247.25</v>
      </c>
    </row>
    <row r="32" spans="1:21">
      <c r="A32" s="956"/>
      <c r="B32" s="938"/>
      <c r="C32" s="938"/>
      <c r="D32" s="938"/>
      <c r="R32" s="938"/>
      <c r="S32" s="938"/>
      <c r="T32" s="938"/>
      <c r="U32" s="957"/>
    </row>
    <row r="33" spans="1:21">
      <c r="A33" s="956"/>
      <c r="R33" s="938"/>
      <c r="S33" s="938"/>
      <c r="T33" s="938"/>
      <c r="U33" s="938"/>
    </row>
    <row r="34" spans="1:21">
      <c r="A34" s="914" t="s">
        <v>895</v>
      </c>
      <c r="B34" s="915" t="s">
        <v>897</v>
      </c>
      <c r="C34" s="915"/>
      <c r="D34" s="915"/>
      <c r="E34" s="916"/>
      <c r="F34" s="915" t="s">
        <v>896</v>
      </c>
      <c r="G34" s="915"/>
      <c r="H34" s="915"/>
      <c r="I34" s="916"/>
      <c r="J34" s="915" t="s">
        <v>899</v>
      </c>
      <c r="K34" s="915"/>
      <c r="L34" s="915"/>
      <c r="M34" s="916"/>
      <c r="N34" s="915" t="s">
        <v>915</v>
      </c>
      <c r="O34" s="915"/>
      <c r="P34" s="915"/>
      <c r="Q34" s="916"/>
      <c r="R34" s="915" t="s">
        <v>899</v>
      </c>
      <c r="S34" s="915"/>
      <c r="T34" s="915"/>
      <c r="U34" s="916"/>
    </row>
    <row r="35" spans="1:21">
      <c r="A35" s="918"/>
      <c r="B35" s="919">
        <v>42125</v>
      </c>
      <c r="C35" s="915"/>
      <c r="D35" s="915"/>
      <c r="E35" s="916"/>
      <c r="F35" s="919">
        <v>42125</v>
      </c>
      <c r="G35" s="915"/>
      <c r="H35" s="915"/>
      <c r="I35" s="916"/>
      <c r="J35" s="919">
        <v>42156</v>
      </c>
      <c r="K35" s="915"/>
      <c r="L35" s="915"/>
      <c r="M35" s="916"/>
      <c r="N35" s="919">
        <v>42156</v>
      </c>
      <c r="O35" s="915"/>
      <c r="P35" s="915"/>
      <c r="Q35" s="916"/>
      <c r="R35" s="919">
        <v>42248</v>
      </c>
      <c r="S35" s="915"/>
      <c r="T35" s="915"/>
      <c r="U35" s="916"/>
    </row>
    <row r="36" spans="1:21" ht="25.5">
      <c r="A36" s="922"/>
      <c r="B36" s="923" t="s">
        <v>358</v>
      </c>
      <c r="C36" s="924" t="s">
        <v>916</v>
      </c>
      <c r="D36" s="925" t="s">
        <v>901</v>
      </c>
      <c r="E36" s="925" t="s">
        <v>360</v>
      </c>
      <c r="F36" s="923" t="s">
        <v>358</v>
      </c>
      <c r="G36" s="924" t="s">
        <v>900</v>
      </c>
      <c r="H36" s="925" t="s">
        <v>901</v>
      </c>
      <c r="I36" s="925" t="s">
        <v>360</v>
      </c>
      <c r="J36" s="923" t="s">
        <v>358</v>
      </c>
      <c r="K36" s="924" t="s">
        <v>900</v>
      </c>
      <c r="L36" s="925" t="s">
        <v>917</v>
      </c>
      <c r="M36" s="925" t="s">
        <v>360</v>
      </c>
      <c r="N36" s="923" t="s">
        <v>358</v>
      </c>
      <c r="O36" s="924" t="s">
        <v>916</v>
      </c>
      <c r="P36" s="925" t="s">
        <v>901</v>
      </c>
      <c r="Q36" s="925" t="s">
        <v>360</v>
      </c>
      <c r="R36" s="923" t="s">
        <v>358</v>
      </c>
      <c r="S36" s="924" t="s">
        <v>916</v>
      </c>
      <c r="T36" s="925" t="s">
        <v>901</v>
      </c>
      <c r="U36" s="925" t="s">
        <v>360</v>
      </c>
    </row>
    <row r="37" spans="1:21">
      <c r="A37" s="926"/>
      <c r="B37" s="927"/>
      <c r="C37" s="927"/>
      <c r="E37" s="927"/>
      <c r="F37" s="927"/>
      <c r="G37" s="927"/>
      <c r="I37" s="927"/>
      <c r="J37" s="927"/>
      <c r="K37" s="927"/>
      <c r="M37" s="927"/>
      <c r="N37" s="927"/>
      <c r="O37" s="927"/>
      <c r="Q37" s="927"/>
      <c r="R37" s="927"/>
      <c r="S37" s="927"/>
      <c r="U37" s="927"/>
    </row>
    <row r="38" spans="1:21">
      <c r="A38" s="958" t="s">
        <v>904</v>
      </c>
      <c r="B38" s="930"/>
      <c r="C38" s="930"/>
      <c r="D38" s="931"/>
      <c r="E38" s="930"/>
      <c r="F38" s="930">
        <f>R8+B38</f>
        <v>11.5</v>
      </c>
      <c r="G38" s="930">
        <f>S8+C38</f>
        <v>15</v>
      </c>
      <c r="H38" s="931"/>
      <c r="I38" s="930">
        <f>F38+G38+H38</f>
        <v>26.5</v>
      </c>
      <c r="J38" s="933"/>
      <c r="K38" s="933"/>
      <c r="L38" s="934"/>
      <c r="M38" s="933"/>
      <c r="N38" s="930">
        <f>F38+J38</f>
        <v>11.5</v>
      </c>
      <c r="O38" s="930">
        <f>G38+K38</f>
        <v>15</v>
      </c>
      <c r="P38" s="930"/>
      <c r="Q38" s="930">
        <f>N38+O38+P38</f>
        <v>26.5</v>
      </c>
      <c r="R38" s="930"/>
      <c r="S38" s="930"/>
      <c r="T38" s="930"/>
      <c r="U38" s="930"/>
    </row>
    <row r="39" spans="1:21">
      <c r="A39" s="959"/>
      <c r="B39" s="928"/>
      <c r="C39" s="928"/>
      <c r="E39" s="930"/>
      <c r="F39" s="930"/>
      <c r="G39" s="930"/>
      <c r="H39" s="931"/>
      <c r="I39" s="930"/>
      <c r="J39" s="941"/>
      <c r="K39" s="941"/>
      <c r="L39" s="960"/>
      <c r="M39" s="933"/>
      <c r="N39" s="930"/>
      <c r="O39" s="930"/>
      <c r="P39" s="930"/>
      <c r="Q39" s="930"/>
      <c r="R39" s="930"/>
      <c r="S39" s="930"/>
      <c r="T39" s="930"/>
      <c r="U39" s="930"/>
    </row>
    <row r="40" spans="1:21">
      <c r="A40" s="936" t="s">
        <v>354</v>
      </c>
      <c r="B40" s="930"/>
      <c r="C40" s="930"/>
      <c r="D40" s="931"/>
      <c r="E40" s="930"/>
      <c r="F40" s="930">
        <f>R10+B40</f>
        <v>75.5</v>
      </c>
      <c r="G40" s="930"/>
      <c r="H40" s="931"/>
      <c r="I40" s="930">
        <f>F40+G40+H40</f>
        <v>75.5</v>
      </c>
      <c r="J40" s="933"/>
      <c r="K40" s="933"/>
      <c r="L40" s="934"/>
      <c r="M40" s="933"/>
      <c r="N40" s="930">
        <f>F40+J40</f>
        <v>75.5</v>
      </c>
      <c r="O40" s="930"/>
      <c r="P40" s="930"/>
      <c r="Q40" s="930">
        <f>N40+O40+P40</f>
        <v>75.5</v>
      </c>
      <c r="R40" s="932"/>
      <c r="S40" s="932"/>
      <c r="T40" s="932"/>
      <c r="U40" s="932"/>
    </row>
    <row r="41" spans="1:21">
      <c r="A41" s="936"/>
      <c r="B41" s="928"/>
      <c r="C41" s="928"/>
      <c r="E41" s="930"/>
      <c r="F41" s="930"/>
      <c r="G41" s="930"/>
      <c r="H41" s="931"/>
      <c r="I41" s="930"/>
      <c r="J41" s="928"/>
      <c r="K41" s="928"/>
      <c r="M41" s="933"/>
      <c r="N41" s="930"/>
      <c r="O41" s="930"/>
      <c r="P41" s="930"/>
      <c r="Q41" s="930"/>
      <c r="R41" s="930"/>
      <c r="S41" s="930"/>
      <c r="T41" s="930"/>
      <c r="U41" s="930"/>
    </row>
    <row r="42" spans="1:21">
      <c r="A42" s="936" t="s">
        <v>905</v>
      </c>
      <c r="B42" s="930"/>
      <c r="C42" s="930"/>
      <c r="D42" s="931"/>
      <c r="E42" s="930"/>
      <c r="F42" s="930">
        <f>R12+B42</f>
        <v>14</v>
      </c>
      <c r="G42" s="930"/>
      <c r="H42" s="931"/>
      <c r="I42" s="930">
        <f>F42+G42+H42</f>
        <v>14</v>
      </c>
      <c r="J42" s="930"/>
      <c r="K42" s="930"/>
      <c r="L42" s="931"/>
      <c r="M42" s="933"/>
      <c r="N42" s="930">
        <f>F42+J42</f>
        <v>14</v>
      </c>
      <c r="O42" s="930"/>
      <c r="P42" s="930"/>
      <c r="Q42" s="930">
        <f>N42+O42+P42</f>
        <v>14</v>
      </c>
      <c r="R42" s="930"/>
      <c r="S42" s="930"/>
      <c r="T42" s="930"/>
      <c r="U42" s="930"/>
    </row>
    <row r="43" spans="1:21">
      <c r="A43" s="936"/>
      <c r="B43" s="928"/>
      <c r="C43" s="928"/>
      <c r="E43" s="930"/>
      <c r="F43" s="930"/>
      <c r="G43" s="930"/>
      <c r="H43" s="931"/>
      <c r="I43" s="930"/>
      <c r="J43" s="928"/>
      <c r="K43" s="928"/>
      <c r="M43" s="933"/>
      <c r="N43" s="930"/>
      <c r="O43" s="930"/>
      <c r="P43" s="930"/>
      <c r="Q43" s="930"/>
      <c r="R43" s="930"/>
      <c r="S43" s="930"/>
      <c r="T43" s="930"/>
      <c r="U43" s="930"/>
    </row>
    <row r="44" spans="1:21">
      <c r="A44" s="936" t="s">
        <v>356</v>
      </c>
      <c r="B44" s="930"/>
      <c r="C44" s="930"/>
      <c r="D44" s="931"/>
      <c r="E44" s="930"/>
      <c r="F44" s="930">
        <f>R14+B44</f>
        <v>6.5</v>
      </c>
      <c r="G44" s="930">
        <f>S14+C44</f>
        <v>0</v>
      </c>
      <c r="H44" s="931"/>
      <c r="I44" s="930">
        <f>F44+G44+H44</f>
        <v>6.5</v>
      </c>
      <c r="J44" s="930"/>
      <c r="K44" s="930"/>
      <c r="L44" s="931"/>
      <c r="M44" s="933"/>
      <c r="N44" s="930">
        <f>F44+J44</f>
        <v>6.5</v>
      </c>
      <c r="O44" s="930">
        <f>G44+K44</f>
        <v>0</v>
      </c>
      <c r="P44" s="930"/>
      <c r="Q44" s="930">
        <f>N44+O44+P44</f>
        <v>6.5</v>
      </c>
      <c r="R44" s="930"/>
      <c r="S44" s="930"/>
      <c r="T44" s="930"/>
      <c r="U44" s="930"/>
    </row>
    <row r="45" spans="1:21">
      <c r="A45" s="936"/>
      <c r="B45" s="928"/>
      <c r="C45" s="928"/>
      <c r="E45" s="930"/>
      <c r="F45" s="930"/>
      <c r="G45" s="930"/>
      <c r="H45" s="931"/>
      <c r="I45" s="930"/>
      <c r="J45" s="928"/>
      <c r="K45" s="928"/>
      <c r="M45" s="933"/>
      <c r="N45" s="930"/>
      <c r="O45" s="930"/>
      <c r="P45" s="930"/>
      <c r="Q45" s="930"/>
      <c r="R45" s="930"/>
      <c r="S45" s="930"/>
      <c r="T45" s="930"/>
      <c r="U45" s="930"/>
    </row>
    <row r="46" spans="1:21">
      <c r="A46" s="936" t="s">
        <v>357</v>
      </c>
      <c r="B46" s="930"/>
      <c r="C46" s="933"/>
      <c r="D46" s="934"/>
      <c r="E46" s="933"/>
      <c r="F46" s="930"/>
      <c r="G46" s="930">
        <f t="shared" ref="G46" si="6">S16+C46</f>
        <v>2.75</v>
      </c>
      <c r="H46" s="931"/>
      <c r="I46" s="930">
        <f>F46+G46+H46</f>
        <v>2.75</v>
      </c>
      <c r="J46" s="930"/>
      <c r="K46" s="930">
        <v>0.25</v>
      </c>
      <c r="L46" s="931"/>
      <c r="M46" s="933">
        <f>J46+K46+L46</f>
        <v>0.25</v>
      </c>
      <c r="N46" s="930"/>
      <c r="O46" s="930">
        <f>G46+K46</f>
        <v>3</v>
      </c>
      <c r="P46" s="930"/>
      <c r="Q46" s="930">
        <f>N46+O46+P46</f>
        <v>3</v>
      </c>
      <c r="R46" s="933"/>
      <c r="S46" s="933">
        <v>-0.25</v>
      </c>
      <c r="T46" s="933"/>
      <c r="U46" s="933">
        <f>R46+S46+T46</f>
        <v>-0.25</v>
      </c>
    </row>
    <row r="47" spans="1:21">
      <c r="A47" s="936"/>
      <c r="B47" s="928"/>
      <c r="C47" s="928"/>
      <c r="E47" s="930"/>
      <c r="F47" s="930"/>
      <c r="G47" s="930"/>
      <c r="H47" s="931"/>
      <c r="I47" s="930"/>
      <c r="J47" s="928"/>
      <c r="K47" s="928"/>
      <c r="M47" s="933"/>
      <c r="N47" s="930"/>
      <c r="O47" s="930"/>
      <c r="P47" s="930"/>
      <c r="Q47" s="930"/>
      <c r="R47" s="930"/>
      <c r="S47" s="930"/>
      <c r="T47" s="930"/>
      <c r="U47" s="930"/>
    </row>
    <row r="48" spans="1:21">
      <c r="A48" s="936"/>
      <c r="B48" s="930"/>
      <c r="C48" s="930"/>
      <c r="D48" s="931"/>
      <c r="E48" s="930"/>
      <c r="F48" s="930"/>
      <c r="G48" s="930"/>
      <c r="H48" s="931"/>
      <c r="I48" s="930"/>
      <c r="J48" s="930"/>
      <c r="K48" s="930"/>
      <c r="L48" s="931"/>
      <c r="M48" s="933"/>
      <c r="N48" s="930"/>
      <c r="O48" s="930"/>
      <c r="P48" s="930"/>
      <c r="Q48" s="930"/>
      <c r="R48" s="932"/>
      <c r="S48" s="932"/>
      <c r="T48" s="932"/>
      <c r="U48" s="932"/>
    </row>
    <row r="49" spans="1:21">
      <c r="A49" s="936"/>
      <c r="B49" s="928"/>
      <c r="C49" s="928"/>
      <c r="E49" s="930"/>
      <c r="F49" s="930"/>
      <c r="G49" s="930"/>
      <c r="H49" s="931"/>
      <c r="I49" s="930"/>
      <c r="J49" s="928"/>
      <c r="K49" s="928"/>
      <c r="M49" s="933"/>
      <c r="N49" s="930"/>
      <c r="O49" s="930"/>
      <c r="P49" s="930"/>
      <c r="Q49" s="930"/>
      <c r="R49" s="930"/>
      <c r="S49" s="930"/>
      <c r="T49" s="930"/>
      <c r="U49" s="930"/>
    </row>
    <row r="50" spans="1:21">
      <c r="A50" s="936"/>
      <c r="B50" s="930"/>
      <c r="C50" s="930"/>
      <c r="D50" s="931"/>
      <c r="E50" s="930"/>
      <c r="F50" s="930"/>
      <c r="G50" s="930"/>
      <c r="H50" s="931"/>
      <c r="I50" s="930"/>
      <c r="J50" s="930"/>
      <c r="K50" s="930"/>
      <c r="L50" s="931"/>
      <c r="M50" s="933"/>
      <c r="N50" s="930"/>
      <c r="O50" s="930"/>
      <c r="P50" s="930"/>
      <c r="Q50" s="930"/>
      <c r="R50" s="930"/>
      <c r="S50" s="930"/>
      <c r="T50" s="930"/>
      <c r="U50" s="930"/>
    </row>
    <row r="51" spans="1:21">
      <c r="A51" s="936"/>
      <c r="B51" s="928"/>
      <c r="C51" s="928"/>
      <c r="E51" s="930"/>
      <c r="F51" s="930"/>
      <c r="G51" s="930"/>
      <c r="H51" s="931"/>
      <c r="I51" s="930"/>
      <c r="J51" s="928"/>
      <c r="K51" s="928"/>
      <c r="M51" s="933"/>
      <c r="N51" s="930"/>
      <c r="O51" s="930"/>
      <c r="P51" s="930"/>
      <c r="Q51" s="930"/>
      <c r="R51" s="930"/>
      <c r="S51" s="930"/>
      <c r="T51" s="930"/>
      <c r="U51" s="930"/>
    </row>
    <row r="52" spans="1:21" ht="25.5">
      <c r="A52" s="937" t="s">
        <v>906</v>
      </c>
      <c r="B52" s="930"/>
      <c r="C52" s="930"/>
      <c r="D52" s="931"/>
      <c r="E52" s="930"/>
      <c r="F52" s="930">
        <f>R22+B52</f>
        <v>34</v>
      </c>
      <c r="G52" s="930">
        <f>S22+C52</f>
        <v>2</v>
      </c>
      <c r="H52" s="930">
        <f>T22+D52</f>
        <v>20</v>
      </c>
      <c r="I52" s="930">
        <f>U22+E52</f>
        <v>56</v>
      </c>
      <c r="J52" s="930"/>
      <c r="K52" s="930"/>
      <c r="L52" s="931"/>
      <c r="M52" s="933"/>
      <c r="N52" s="930">
        <f t="shared" ref="N52:P53" si="7">F52+J52</f>
        <v>34</v>
      </c>
      <c r="O52" s="930">
        <f t="shared" si="7"/>
        <v>2</v>
      </c>
      <c r="P52" s="930">
        <f t="shared" si="7"/>
        <v>20</v>
      </c>
      <c r="Q52" s="930">
        <f t="shared" ref="Q52:Q60" si="8">N52+O52+P52</f>
        <v>56</v>
      </c>
      <c r="R52" s="930"/>
      <c r="S52" s="930"/>
      <c r="T52" s="930"/>
      <c r="U52" s="930"/>
    </row>
    <row r="53" spans="1:21">
      <c r="A53" s="936" t="s">
        <v>918</v>
      </c>
      <c r="B53" s="928"/>
      <c r="C53" s="928"/>
      <c r="E53" s="930"/>
      <c r="F53" s="930">
        <f t="shared" ref="F53:F61" si="9">R23+B53</f>
        <v>1.75</v>
      </c>
      <c r="G53" s="930"/>
      <c r="H53" s="930">
        <f>T23+D53</f>
        <v>0</v>
      </c>
      <c r="I53" s="930">
        <f>U23+E53</f>
        <v>1.75</v>
      </c>
      <c r="J53" s="930"/>
      <c r="K53" s="930"/>
      <c r="L53" s="931"/>
      <c r="M53" s="933"/>
      <c r="N53" s="930">
        <f t="shared" si="7"/>
        <v>1.75</v>
      </c>
      <c r="O53" s="930">
        <f t="shared" si="7"/>
        <v>0</v>
      </c>
      <c r="P53" s="930">
        <f t="shared" si="7"/>
        <v>0</v>
      </c>
      <c r="Q53" s="930">
        <f t="shared" si="8"/>
        <v>1.75</v>
      </c>
      <c r="R53" s="930"/>
      <c r="S53" s="930"/>
      <c r="T53" s="930"/>
      <c r="U53" s="930"/>
    </row>
    <row r="54" spans="1:21">
      <c r="A54" s="936" t="s">
        <v>908</v>
      </c>
      <c r="B54" s="930"/>
      <c r="C54" s="930"/>
      <c r="D54" s="930"/>
      <c r="E54" s="930"/>
      <c r="F54" s="930">
        <f t="shared" si="9"/>
        <v>61.980000000000004</v>
      </c>
      <c r="G54" s="930">
        <f>G55+G56+G57+G58+G60+G59</f>
        <v>1.27</v>
      </c>
      <c r="H54" s="931"/>
      <c r="I54" s="930">
        <f t="shared" ref="I54:I61" si="10">F54+G54+H54</f>
        <v>63.250000000000007</v>
      </c>
      <c r="J54" s="930"/>
      <c r="K54" s="930"/>
      <c r="L54" s="931"/>
      <c r="M54" s="933"/>
      <c r="N54" s="930">
        <f>F54+J54</f>
        <v>61.980000000000004</v>
      </c>
      <c r="O54" s="930">
        <f>G54+K54</f>
        <v>1.27</v>
      </c>
      <c r="P54" s="930"/>
      <c r="Q54" s="930">
        <f t="shared" si="8"/>
        <v>63.250000000000007</v>
      </c>
      <c r="R54" s="930"/>
      <c r="S54" s="930"/>
      <c r="T54" s="930"/>
      <c r="U54" s="930"/>
    </row>
    <row r="55" spans="1:21">
      <c r="A55" s="936" t="s">
        <v>919</v>
      </c>
      <c r="B55" s="930"/>
      <c r="C55" s="930"/>
      <c r="D55" s="931"/>
      <c r="E55" s="930"/>
      <c r="F55" s="930">
        <f t="shared" si="9"/>
        <v>1</v>
      </c>
      <c r="G55" s="930">
        <f>S26+B55</f>
        <v>0</v>
      </c>
      <c r="H55" s="931"/>
      <c r="I55" s="930">
        <f t="shared" si="10"/>
        <v>1</v>
      </c>
      <c r="J55" s="930"/>
      <c r="K55" s="930"/>
      <c r="L55" s="931"/>
      <c r="M55" s="933"/>
      <c r="N55" s="930">
        <f t="shared" ref="N55:N61" si="11">F55+J55</f>
        <v>1</v>
      </c>
      <c r="O55" s="930"/>
      <c r="P55" s="930"/>
      <c r="Q55" s="930">
        <f t="shared" si="8"/>
        <v>1</v>
      </c>
      <c r="R55" s="930"/>
      <c r="S55" s="930"/>
      <c r="T55" s="930"/>
      <c r="U55" s="930"/>
    </row>
    <row r="56" spans="1:21">
      <c r="A56" s="936" t="s">
        <v>910</v>
      </c>
      <c r="B56" s="930"/>
      <c r="C56" s="930"/>
      <c r="D56" s="931"/>
      <c r="E56" s="930"/>
      <c r="F56" s="930">
        <f t="shared" si="9"/>
        <v>2</v>
      </c>
      <c r="G56" s="930">
        <f>S26+D56</f>
        <v>0</v>
      </c>
      <c r="H56" s="931"/>
      <c r="I56" s="930">
        <f t="shared" si="10"/>
        <v>2</v>
      </c>
      <c r="J56" s="930"/>
      <c r="K56" s="930"/>
      <c r="L56" s="931"/>
      <c r="M56" s="933"/>
      <c r="N56" s="930">
        <f t="shared" si="11"/>
        <v>2</v>
      </c>
      <c r="O56" s="930"/>
      <c r="P56" s="930"/>
      <c r="Q56" s="930">
        <f t="shared" si="8"/>
        <v>2</v>
      </c>
      <c r="R56" s="930"/>
      <c r="S56" s="930"/>
      <c r="T56" s="930"/>
      <c r="U56" s="930"/>
    </row>
    <row r="57" spans="1:21">
      <c r="A57" s="936" t="s">
        <v>920</v>
      </c>
      <c r="B57" s="939"/>
      <c r="C57" s="939"/>
      <c r="D57" s="940"/>
      <c r="E57" s="930"/>
      <c r="F57" s="930">
        <f t="shared" si="9"/>
        <v>6.23</v>
      </c>
      <c r="G57" s="930">
        <f>D57+S27</f>
        <v>1.27</v>
      </c>
      <c r="H57" s="931"/>
      <c r="I57" s="930">
        <f t="shared" si="10"/>
        <v>7.5</v>
      </c>
      <c r="J57" s="939"/>
      <c r="K57" s="939"/>
      <c r="L57" s="940"/>
      <c r="M57" s="933"/>
      <c r="N57" s="930">
        <f t="shared" si="11"/>
        <v>6.23</v>
      </c>
      <c r="O57" s="930">
        <f>G57+K57</f>
        <v>1.27</v>
      </c>
      <c r="P57" s="930"/>
      <c r="Q57" s="930">
        <f t="shared" si="8"/>
        <v>7.5</v>
      </c>
      <c r="R57" s="930"/>
      <c r="S57" s="930"/>
      <c r="T57" s="930"/>
      <c r="U57" s="930"/>
    </row>
    <row r="58" spans="1:21">
      <c r="A58" s="936" t="s">
        <v>912</v>
      </c>
      <c r="B58" s="930"/>
      <c r="C58" s="930"/>
      <c r="D58" s="931"/>
      <c r="E58" s="930"/>
      <c r="F58" s="930">
        <f t="shared" si="9"/>
        <v>6.75</v>
      </c>
      <c r="G58" s="930">
        <f t="shared" ref="G58" si="12">D58+S28</f>
        <v>0</v>
      </c>
      <c r="H58" s="931"/>
      <c r="I58" s="930">
        <f t="shared" si="10"/>
        <v>6.75</v>
      </c>
      <c r="J58" s="930"/>
      <c r="K58" s="930"/>
      <c r="L58" s="931"/>
      <c r="M58" s="933"/>
      <c r="N58" s="930">
        <f t="shared" si="11"/>
        <v>6.75</v>
      </c>
      <c r="O58" s="930"/>
      <c r="P58" s="930"/>
      <c r="Q58" s="930">
        <f t="shared" si="8"/>
        <v>6.75</v>
      </c>
      <c r="R58" s="930"/>
      <c r="S58" s="930"/>
      <c r="T58" s="930"/>
      <c r="U58" s="930"/>
    </row>
    <row r="59" spans="1:21">
      <c r="A59" s="936" t="s">
        <v>913</v>
      </c>
      <c r="B59" s="927"/>
      <c r="C59" s="927">
        <v>-1</v>
      </c>
      <c r="D59" s="938"/>
      <c r="E59" s="927">
        <f>B59+C59+D59</f>
        <v>-1</v>
      </c>
      <c r="F59" s="930">
        <f t="shared" si="9"/>
        <v>0</v>
      </c>
      <c r="G59" s="930">
        <v>0</v>
      </c>
      <c r="H59" s="942"/>
      <c r="I59" s="930">
        <f t="shared" si="10"/>
        <v>0</v>
      </c>
      <c r="J59" s="927"/>
      <c r="K59" s="927"/>
      <c r="L59" s="938"/>
      <c r="M59" s="933"/>
      <c r="N59" s="930">
        <f t="shared" si="11"/>
        <v>0</v>
      </c>
      <c r="O59" s="930">
        <f>G59+K59</f>
        <v>0</v>
      </c>
      <c r="P59" s="927"/>
      <c r="Q59" s="930">
        <f t="shared" si="8"/>
        <v>0</v>
      </c>
      <c r="R59" s="927"/>
      <c r="S59" s="927"/>
      <c r="T59" s="927"/>
      <c r="U59" s="927"/>
    </row>
    <row r="60" spans="1:21" ht="13.5" thickBot="1">
      <c r="A60" s="936" t="s">
        <v>921</v>
      </c>
      <c r="B60" s="943"/>
      <c r="C60" s="943"/>
      <c r="D60" s="943"/>
      <c r="E60" s="927"/>
      <c r="F60" s="930">
        <f t="shared" si="9"/>
        <v>46</v>
      </c>
      <c r="G60" s="930"/>
      <c r="H60" s="942"/>
      <c r="I60" s="930">
        <f t="shared" si="10"/>
        <v>46</v>
      </c>
      <c r="J60" s="943"/>
      <c r="K60" s="943"/>
      <c r="L60" s="943"/>
      <c r="M60" s="933"/>
      <c r="N60" s="930">
        <f t="shared" si="11"/>
        <v>46</v>
      </c>
      <c r="O60" s="930"/>
      <c r="P60" s="943"/>
      <c r="Q60" s="930">
        <f t="shared" si="8"/>
        <v>46</v>
      </c>
      <c r="R60" s="943"/>
      <c r="S60" s="943"/>
      <c r="T60" s="943"/>
      <c r="U60" s="943"/>
    </row>
    <row r="61" spans="1:21" ht="13.5" thickBot="1">
      <c r="A61" s="961" t="s">
        <v>360</v>
      </c>
      <c r="B61" s="949"/>
      <c r="C61" s="949">
        <f>SUM(C38:C60)</f>
        <v>-1</v>
      </c>
      <c r="D61" s="950"/>
      <c r="E61" s="949">
        <f>B61+C61+D61</f>
        <v>-1</v>
      </c>
      <c r="F61" s="962">
        <f t="shared" si="9"/>
        <v>205.23000000000002</v>
      </c>
      <c r="G61" s="949">
        <f>S31+C61</f>
        <v>21.02</v>
      </c>
      <c r="H61" s="949">
        <f>T31+D61</f>
        <v>20</v>
      </c>
      <c r="I61" s="963">
        <f t="shared" si="10"/>
        <v>246.25000000000003</v>
      </c>
      <c r="J61" s="949">
        <f>SUM(J38:J60)</f>
        <v>0</v>
      </c>
      <c r="K61" s="949">
        <f>SUM(K38:K60)</f>
        <v>0.25</v>
      </c>
      <c r="L61" s="949">
        <f>SUM(L38:L60)</f>
        <v>0</v>
      </c>
      <c r="M61" s="933">
        <f>J61+K61+L61</f>
        <v>0.25</v>
      </c>
      <c r="N61" s="964">
        <f t="shared" si="11"/>
        <v>205.23000000000002</v>
      </c>
      <c r="O61" s="964">
        <f>G61+K61</f>
        <v>21.27</v>
      </c>
      <c r="P61" s="964">
        <f>H61+L61</f>
        <v>20</v>
      </c>
      <c r="Q61" s="954">
        <f>N61+O61+P61</f>
        <v>246.50000000000003</v>
      </c>
      <c r="R61" s="964"/>
      <c r="S61" s="964">
        <f>SUM(S38:S60)</f>
        <v>-0.25</v>
      </c>
      <c r="T61" s="964"/>
      <c r="U61" s="964">
        <f>R61+S61+T61</f>
        <v>-0.25</v>
      </c>
    </row>
    <row r="62" spans="1:21">
      <c r="A62" s="965"/>
    </row>
    <row r="63" spans="1:21">
      <c r="A63" s="914" t="s">
        <v>895</v>
      </c>
      <c r="B63" s="917" t="s">
        <v>898</v>
      </c>
      <c r="C63" s="915"/>
      <c r="D63" s="915"/>
      <c r="E63" s="916"/>
    </row>
    <row r="64" spans="1:21">
      <c r="A64" s="918"/>
      <c r="B64" s="920">
        <v>42248</v>
      </c>
      <c r="C64" s="915"/>
      <c r="D64" s="915"/>
      <c r="E64" s="916"/>
    </row>
    <row r="65" spans="1:10" ht="25.5">
      <c r="A65" s="922"/>
      <c r="B65" s="923" t="s">
        <v>358</v>
      </c>
      <c r="C65" s="924" t="s">
        <v>916</v>
      </c>
      <c r="D65" s="925" t="s">
        <v>901</v>
      </c>
      <c r="E65" s="925" t="s">
        <v>360</v>
      </c>
      <c r="J65" s="966"/>
    </row>
    <row r="66" spans="1:10">
      <c r="A66" s="926"/>
      <c r="B66" s="927"/>
      <c r="C66" s="927"/>
      <c r="D66" s="927"/>
      <c r="E66" s="927"/>
    </row>
    <row r="67" spans="1:10">
      <c r="A67" s="929" t="s">
        <v>904</v>
      </c>
      <c r="B67" s="930">
        <f>N38+R38</f>
        <v>11.5</v>
      </c>
      <c r="C67" s="930">
        <f>S38+O38</f>
        <v>15</v>
      </c>
      <c r="D67" s="930"/>
      <c r="E67" s="933">
        <f>B67+C67+D67</f>
        <v>26.5</v>
      </c>
    </row>
    <row r="68" spans="1:10">
      <c r="A68" s="936"/>
      <c r="B68" s="930"/>
      <c r="C68" s="930"/>
      <c r="D68" s="928"/>
      <c r="E68" s="933"/>
    </row>
    <row r="69" spans="1:10">
      <c r="A69" s="936" t="s">
        <v>354</v>
      </c>
      <c r="B69" s="930">
        <f>N40+R40</f>
        <v>75.5</v>
      </c>
      <c r="C69" s="930"/>
      <c r="D69" s="930"/>
      <c r="E69" s="933">
        <f>B69+C69+D69</f>
        <v>75.5</v>
      </c>
    </row>
    <row r="70" spans="1:10">
      <c r="A70" s="936"/>
      <c r="B70" s="930"/>
      <c r="C70" s="930"/>
      <c r="D70" s="928"/>
      <c r="E70" s="933"/>
    </row>
    <row r="71" spans="1:10">
      <c r="A71" s="936" t="s">
        <v>905</v>
      </c>
      <c r="B71" s="930">
        <f>N42+R42</f>
        <v>14</v>
      </c>
      <c r="C71" s="930"/>
      <c r="D71" s="930"/>
      <c r="E71" s="933">
        <f>B71+C71+D71</f>
        <v>14</v>
      </c>
    </row>
    <row r="72" spans="1:10">
      <c r="A72" s="936"/>
      <c r="B72" s="930"/>
      <c r="C72" s="930"/>
      <c r="D72" s="928"/>
      <c r="E72" s="933"/>
    </row>
    <row r="73" spans="1:10">
      <c r="A73" s="936" t="s">
        <v>356</v>
      </c>
      <c r="B73" s="930">
        <f>N44+R44</f>
        <v>6.5</v>
      </c>
      <c r="C73" s="930">
        <f>S44+O44</f>
        <v>0</v>
      </c>
      <c r="D73" s="930"/>
      <c r="E73" s="933">
        <f>B73+C73+D73</f>
        <v>6.5</v>
      </c>
    </row>
    <row r="74" spans="1:10">
      <c r="A74" s="936"/>
      <c r="B74" s="930"/>
      <c r="C74" s="930"/>
      <c r="D74" s="928"/>
      <c r="E74" s="933"/>
    </row>
    <row r="75" spans="1:10">
      <c r="A75" s="936" t="s">
        <v>922</v>
      </c>
      <c r="B75" s="930"/>
      <c r="C75" s="930">
        <f>S46+O46</f>
        <v>2.75</v>
      </c>
      <c r="D75" s="930"/>
      <c r="E75" s="933">
        <f>B75+C75+D75</f>
        <v>2.75</v>
      </c>
    </row>
    <row r="76" spans="1:10">
      <c r="A76" s="936"/>
      <c r="B76" s="930"/>
      <c r="C76" s="930"/>
      <c r="D76" s="928"/>
      <c r="E76" s="933"/>
    </row>
    <row r="77" spans="1:10">
      <c r="A77" s="936" t="s">
        <v>923</v>
      </c>
      <c r="B77" s="930">
        <f>N48+R48</f>
        <v>0</v>
      </c>
      <c r="C77" s="930">
        <f>S48+O48</f>
        <v>0</v>
      </c>
      <c r="D77" s="930"/>
      <c r="E77" s="933">
        <f>B77+C77+D77</f>
        <v>0</v>
      </c>
    </row>
    <row r="78" spans="1:10">
      <c r="A78" s="936"/>
      <c r="B78" s="930"/>
      <c r="C78" s="930"/>
      <c r="D78" s="928"/>
      <c r="E78" s="933"/>
    </row>
    <row r="79" spans="1:10">
      <c r="A79" s="936" t="s">
        <v>924</v>
      </c>
      <c r="B79" s="930">
        <f>N50+R50</f>
        <v>0</v>
      </c>
      <c r="C79" s="930">
        <f>S50+O50</f>
        <v>0</v>
      </c>
      <c r="D79" s="930"/>
      <c r="E79" s="933">
        <f>B79+C79+D79</f>
        <v>0</v>
      </c>
    </row>
    <row r="80" spans="1:10">
      <c r="A80" s="936"/>
      <c r="B80" s="930"/>
      <c r="C80" s="930"/>
      <c r="D80" s="928"/>
      <c r="E80" s="933"/>
    </row>
    <row r="81" spans="1:5" ht="25.5">
      <c r="A81" s="937" t="s">
        <v>906</v>
      </c>
      <c r="B81" s="930">
        <f t="shared" ref="B81:B87" si="13">N52+R52</f>
        <v>34</v>
      </c>
      <c r="C81" s="930">
        <f>S52+O52</f>
        <v>2</v>
      </c>
      <c r="D81" s="930">
        <f>P52+T52</f>
        <v>20</v>
      </c>
      <c r="E81" s="933">
        <f t="shared" ref="E81:E89" si="14">B81+C81+D81</f>
        <v>56</v>
      </c>
    </row>
    <row r="82" spans="1:5">
      <c r="A82" s="936" t="s">
        <v>925</v>
      </c>
      <c r="B82" s="930">
        <f t="shared" si="13"/>
        <v>1.75</v>
      </c>
      <c r="C82" s="930">
        <f>S53+O53</f>
        <v>0</v>
      </c>
      <c r="D82" s="930">
        <f>P53+T53</f>
        <v>0</v>
      </c>
      <c r="E82" s="933">
        <f t="shared" si="14"/>
        <v>1.75</v>
      </c>
    </row>
    <row r="83" spans="1:5">
      <c r="A83" s="936" t="s">
        <v>908</v>
      </c>
      <c r="B83" s="930">
        <f>N54+R54</f>
        <v>61.980000000000004</v>
      </c>
      <c r="C83" s="930">
        <f>C84+C85+C86+C87+C89+C88</f>
        <v>1.27</v>
      </c>
      <c r="D83" s="930"/>
      <c r="E83" s="930">
        <f t="shared" si="14"/>
        <v>63.250000000000007</v>
      </c>
    </row>
    <row r="84" spans="1:5">
      <c r="A84" s="936" t="s">
        <v>909</v>
      </c>
      <c r="B84" s="930">
        <f>N55+R55</f>
        <v>1</v>
      </c>
      <c r="C84" s="930"/>
      <c r="D84" s="930"/>
      <c r="E84" s="930">
        <f t="shared" si="14"/>
        <v>1</v>
      </c>
    </row>
    <row r="85" spans="1:5">
      <c r="A85" s="936" t="s">
        <v>910</v>
      </c>
      <c r="B85" s="930">
        <f>N56+R56</f>
        <v>2</v>
      </c>
      <c r="C85" s="930"/>
      <c r="D85" s="930"/>
      <c r="E85" s="930">
        <f t="shared" si="14"/>
        <v>2</v>
      </c>
    </row>
    <row r="86" spans="1:5">
      <c r="A86" s="936" t="s">
        <v>926</v>
      </c>
      <c r="B86" s="930">
        <f>N57+R57</f>
        <v>6.23</v>
      </c>
      <c r="C86" s="930">
        <f>O57+S57</f>
        <v>1.27</v>
      </c>
      <c r="D86" s="939"/>
      <c r="E86" s="930">
        <f t="shared" si="14"/>
        <v>7.5</v>
      </c>
    </row>
    <row r="87" spans="1:5">
      <c r="A87" s="936" t="s">
        <v>927</v>
      </c>
      <c r="B87" s="930">
        <f t="shared" si="13"/>
        <v>6.75</v>
      </c>
      <c r="C87" s="930"/>
      <c r="D87" s="930"/>
      <c r="E87" s="930">
        <f t="shared" si="14"/>
        <v>6.75</v>
      </c>
    </row>
    <row r="88" spans="1:5">
      <c r="A88" s="936" t="s">
        <v>913</v>
      </c>
      <c r="B88" s="927"/>
      <c r="C88" s="927">
        <f>O59+S59</f>
        <v>0</v>
      </c>
      <c r="D88" s="927"/>
      <c r="E88" s="930">
        <f t="shared" si="14"/>
        <v>0</v>
      </c>
    </row>
    <row r="89" spans="1:5" ht="13.5" thickBot="1">
      <c r="A89" s="936" t="s">
        <v>914</v>
      </c>
      <c r="B89" s="927">
        <f>N60+R60</f>
        <v>46</v>
      </c>
      <c r="C89" s="927"/>
      <c r="D89" s="927"/>
      <c r="E89" s="930">
        <f t="shared" si="14"/>
        <v>46</v>
      </c>
    </row>
    <row r="90" spans="1:5" ht="13.5" thickBot="1">
      <c r="A90" s="961" t="s">
        <v>360</v>
      </c>
      <c r="B90" s="949">
        <f>N61+R61</f>
        <v>205.23000000000002</v>
      </c>
      <c r="C90" s="949">
        <f>S61+O61</f>
        <v>21.02</v>
      </c>
      <c r="D90" s="949">
        <f>T61+P61</f>
        <v>20</v>
      </c>
      <c r="E90" s="955">
        <f>B90+C90+D90</f>
        <v>246.25000000000003</v>
      </c>
    </row>
  </sheetData>
  <mergeCells count="28">
    <mergeCell ref="F35:I35"/>
    <mergeCell ref="J35:M35"/>
    <mergeCell ref="N35:Q35"/>
    <mergeCell ref="R35:U35"/>
    <mergeCell ref="A38:A39"/>
    <mergeCell ref="A63:A65"/>
    <mergeCell ref="B63:E63"/>
    <mergeCell ref="B64:E64"/>
    <mergeCell ref="J5:M5"/>
    <mergeCell ref="N5:Q5"/>
    <mergeCell ref="R5:U5"/>
    <mergeCell ref="A34:A36"/>
    <mergeCell ref="B34:E34"/>
    <mergeCell ref="F34:I34"/>
    <mergeCell ref="J34:M34"/>
    <mergeCell ref="N34:Q34"/>
    <mergeCell ref="R34:U34"/>
    <mergeCell ref="B35:E35"/>
    <mergeCell ref="A1:U1"/>
    <mergeCell ref="A2:U2"/>
    <mergeCell ref="A4:A6"/>
    <mergeCell ref="B4:E4"/>
    <mergeCell ref="F4:I4"/>
    <mergeCell ref="J4:M4"/>
    <mergeCell ref="N4:Q4"/>
    <mergeCell ref="R4:U4"/>
    <mergeCell ref="B5:E5"/>
    <mergeCell ref="F5:I5"/>
  </mergeCells>
  <pageMargins left="0.19685039370078741" right="0.23622047244094491" top="0.35433070866141736" bottom="0.23622047244094491" header="0.15748031496062992" footer="0.15748031496062992"/>
  <pageSetup paperSize="9" scale="68" orientation="landscape" r:id="rId1"/>
  <headerFooter>
    <oddHeader>&amp;R12. sz. melléklet</oddHeader>
  </headerFooter>
  <rowBreaks count="1" manualBreakCount="1">
    <brk id="6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1:D204"/>
  <sheetViews>
    <sheetView view="pageBreakPreview" zoomScale="115" zoomScaleNormal="100" zoomScaleSheetLayoutView="115" workbookViewId="0">
      <selection activeCell="F23" sqref="F23:G23"/>
    </sheetView>
  </sheetViews>
  <sheetFormatPr defaultRowHeight="12.75"/>
  <cols>
    <col min="1" max="1" width="79.5703125" style="967" customWidth="1"/>
    <col min="2" max="2" width="14.7109375" style="967" customWidth="1"/>
    <col min="3" max="3" width="6.5703125" style="967" customWidth="1"/>
    <col min="4" max="4" width="15.42578125" style="967" customWidth="1"/>
    <col min="5" max="16384" width="9.140625" style="967"/>
  </cols>
  <sheetData>
    <row r="1" spans="1:4" ht="12.75" customHeight="1"/>
    <row r="2" spans="1:4">
      <c r="A2" s="968" t="s">
        <v>360</v>
      </c>
    </row>
    <row r="3" spans="1:4">
      <c r="A3" s="968" t="s">
        <v>928</v>
      </c>
    </row>
    <row r="4" spans="1:4">
      <c r="A4" s="968"/>
    </row>
    <row r="5" spans="1:4">
      <c r="A5" s="969" t="s">
        <v>929</v>
      </c>
      <c r="B5" s="970"/>
      <c r="C5" s="970"/>
      <c r="D5" s="970"/>
    </row>
    <row r="6" spans="1:4">
      <c r="A6" s="969" t="s">
        <v>930</v>
      </c>
      <c r="B6" s="970" t="s">
        <v>931</v>
      </c>
      <c r="C6" s="970" t="s">
        <v>932</v>
      </c>
      <c r="D6" s="970" t="s">
        <v>933</v>
      </c>
    </row>
    <row r="7" spans="1:4">
      <c r="A7" s="969" t="s">
        <v>934</v>
      </c>
      <c r="B7" s="970"/>
      <c r="C7" s="970"/>
      <c r="D7" s="970"/>
    </row>
    <row r="8" spans="1:4">
      <c r="A8" s="969" t="s">
        <v>935</v>
      </c>
      <c r="B8" s="970"/>
      <c r="C8" s="970"/>
      <c r="D8" s="971"/>
    </row>
    <row r="9" spans="1:4">
      <c r="A9" s="969" t="s">
        <v>936</v>
      </c>
      <c r="B9" s="970"/>
      <c r="C9" s="970"/>
      <c r="D9" s="970"/>
    </row>
    <row r="10" spans="1:4">
      <c r="A10" s="969" t="s">
        <v>937</v>
      </c>
      <c r="B10" s="970" t="s">
        <v>938</v>
      </c>
      <c r="C10" s="972">
        <v>49.53</v>
      </c>
      <c r="D10" s="972">
        <v>226847400</v>
      </c>
    </row>
    <row r="11" spans="1:4" ht="25.5">
      <c r="A11" s="969" t="s">
        <v>939</v>
      </c>
      <c r="B11" s="970" t="s">
        <v>938</v>
      </c>
      <c r="C11" s="971">
        <v>0</v>
      </c>
      <c r="D11" s="971">
        <v>226847400</v>
      </c>
    </row>
    <row r="12" spans="1:4">
      <c r="A12" s="969" t="s">
        <v>940</v>
      </c>
      <c r="B12" s="970" t="s">
        <v>938</v>
      </c>
      <c r="C12" s="971">
        <v>0</v>
      </c>
      <c r="D12" s="971">
        <v>78615772</v>
      </c>
    </row>
    <row r="13" spans="1:4">
      <c r="A13" s="969" t="s">
        <v>941</v>
      </c>
      <c r="B13" s="970" t="s">
        <v>938</v>
      </c>
      <c r="C13" s="971">
        <v>0</v>
      </c>
      <c r="D13" s="971">
        <v>40334617</v>
      </c>
    </row>
    <row r="14" spans="1:4">
      <c r="A14" s="969" t="s">
        <v>942</v>
      </c>
      <c r="B14" s="970" t="s">
        <v>938</v>
      </c>
      <c r="C14" s="971">
        <v>0</v>
      </c>
      <c r="D14" s="971">
        <v>16664166</v>
      </c>
    </row>
    <row r="15" spans="1:4" ht="25.5">
      <c r="A15" s="969" t="s">
        <v>943</v>
      </c>
      <c r="B15" s="970" t="s">
        <v>938</v>
      </c>
      <c r="C15" s="971">
        <v>0</v>
      </c>
      <c r="D15" s="971">
        <v>0</v>
      </c>
    </row>
    <row r="16" spans="1:4">
      <c r="A16" s="969" t="s">
        <v>944</v>
      </c>
      <c r="B16" s="970" t="s">
        <v>938</v>
      </c>
      <c r="C16" s="971">
        <v>0</v>
      </c>
      <c r="D16" s="971">
        <v>40400000</v>
      </c>
    </row>
    <row r="17" spans="1:4" ht="25.5">
      <c r="A17" s="969" t="s">
        <v>945</v>
      </c>
      <c r="B17" s="970" t="s">
        <v>938</v>
      </c>
      <c r="C17" s="971">
        <v>0</v>
      </c>
      <c r="D17" s="971">
        <v>18783011</v>
      </c>
    </row>
    <row r="18" spans="1:4">
      <c r="A18" s="969" t="s">
        <v>946</v>
      </c>
      <c r="B18" s="970" t="s">
        <v>938</v>
      </c>
      <c r="C18" s="971">
        <v>0</v>
      </c>
      <c r="D18" s="971">
        <v>721656</v>
      </c>
    </row>
    <row r="19" spans="1:4">
      <c r="A19" s="969" t="s">
        <v>947</v>
      </c>
      <c r="B19" s="970" t="s">
        <v>938</v>
      </c>
      <c r="C19" s="971">
        <v>0</v>
      </c>
      <c r="D19" s="971">
        <v>721656</v>
      </c>
    </row>
    <row r="20" spans="1:4">
      <c r="A20" s="969" t="s">
        <v>948</v>
      </c>
      <c r="B20" s="970" t="s">
        <v>938</v>
      </c>
      <c r="C20" s="971">
        <v>0</v>
      </c>
      <c r="D20" s="971">
        <v>20829950</v>
      </c>
    </row>
    <row r="21" spans="1:4">
      <c r="A21" s="969" t="s">
        <v>949</v>
      </c>
      <c r="B21" s="970" t="s">
        <v>938</v>
      </c>
      <c r="C21" s="971">
        <v>0</v>
      </c>
      <c r="D21" s="971">
        <v>20829950</v>
      </c>
    </row>
    <row r="22" spans="1:4">
      <c r="A22" s="969" t="s">
        <v>950</v>
      </c>
      <c r="B22" s="970" t="s">
        <v>938</v>
      </c>
      <c r="C22" s="971">
        <v>0</v>
      </c>
      <c r="D22" s="971">
        <v>37281600</v>
      </c>
    </row>
    <row r="23" spans="1:4" ht="25.5">
      <c r="A23" s="969" t="s">
        <v>951</v>
      </c>
      <c r="B23" s="970" t="s">
        <v>938</v>
      </c>
      <c r="C23" s="971">
        <v>0</v>
      </c>
      <c r="D23" s="971">
        <v>0</v>
      </c>
    </row>
    <row r="24" spans="1:4">
      <c r="A24" s="969" t="s">
        <v>952</v>
      </c>
      <c r="B24" s="970" t="s">
        <v>938</v>
      </c>
      <c r="C24" s="971">
        <v>0</v>
      </c>
      <c r="D24" s="971">
        <v>1004700</v>
      </c>
    </row>
    <row r="25" spans="1:4">
      <c r="A25" s="969" t="s">
        <v>953</v>
      </c>
      <c r="B25" s="970" t="s">
        <v>938</v>
      </c>
      <c r="C25" s="971">
        <v>0</v>
      </c>
      <c r="D25" s="971">
        <v>0</v>
      </c>
    </row>
    <row r="26" spans="1:4">
      <c r="A26" s="969" t="s">
        <v>954</v>
      </c>
      <c r="B26" s="970" t="s">
        <v>955</v>
      </c>
      <c r="C26" s="971">
        <v>0</v>
      </c>
      <c r="D26" s="971">
        <v>1081900</v>
      </c>
    </row>
    <row r="27" spans="1:4">
      <c r="A27" s="969" t="s">
        <v>956</v>
      </c>
      <c r="B27" s="970" t="s">
        <v>955</v>
      </c>
      <c r="C27" s="971">
        <v>0</v>
      </c>
      <c r="D27" s="971">
        <v>0</v>
      </c>
    </row>
    <row r="28" spans="1:4">
      <c r="A28" s="969" t="s">
        <v>957</v>
      </c>
      <c r="B28" s="970" t="s">
        <v>938</v>
      </c>
      <c r="C28" s="971">
        <v>0</v>
      </c>
      <c r="D28" s="971">
        <v>77649355</v>
      </c>
    </row>
    <row r="29" spans="1:4">
      <c r="A29" s="969" t="s">
        <v>958</v>
      </c>
      <c r="B29" s="970" t="s">
        <v>938</v>
      </c>
      <c r="C29" s="971">
        <v>0</v>
      </c>
      <c r="D29" s="971">
        <v>0</v>
      </c>
    </row>
    <row r="30" spans="1:4" s="976" customFormat="1">
      <c r="A30" s="973" t="s">
        <v>959</v>
      </c>
      <c r="B30" s="974" t="s">
        <v>938</v>
      </c>
      <c r="C30" s="975">
        <v>0</v>
      </c>
      <c r="D30" s="975">
        <v>267182017</v>
      </c>
    </row>
    <row r="31" spans="1:4" ht="25.5">
      <c r="A31" s="969" t="s">
        <v>960</v>
      </c>
      <c r="B31" s="970" t="s">
        <v>961</v>
      </c>
      <c r="C31" s="971">
        <v>0</v>
      </c>
      <c r="D31" s="971">
        <v>0</v>
      </c>
    </row>
    <row r="32" spans="1:4">
      <c r="A32" s="969" t="s">
        <v>962</v>
      </c>
      <c r="B32" s="970" t="s">
        <v>938</v>
      </c>
      <c r="C32" s="971">
        <v>0</v>
      </c>
      <c r="D32" s="971">
        <v>0</v>
      </c>
    </row>
    <row r="33" spans="1:4">
      <c r="A33" s="969" t="s">
        <v>963</v>
      </c>
      <c r="B33" s="970"/>
      <c r="C33" s="970"/>
      <c r="D33" s="970"/>
    </row>
    <row r="34" spans="1:4">
      <c r="A34" s="969" t="s">
        <v>930</v>
      </c>
      <c r="B34" s="970" t="s">
        <v>931</v>
      </c>
      <c r="C34" s="970" t="s">
        <v>932</v>
      </c>
      <c r="D34" s="970" t="s">
        <v>933</v>
      </c>
    </row>
    <row r="35" spans="1:4">
      <c r="A35" s="969" t="s">
        <v>964</v>
      </c>
      <c r="B35" s="970"/>
      <c r="C35" s="970"/>
      <c r="D35" s="970"/>
    </row>
    <row r="36" spans="1:4" ht="25.5">
      <c r="A36" s="969" t="s">
        <v>965</v>
      </c>
      <c r="B36" s="970"/>
      <c r="C36" s="970"/>
      <c r="D36" s="970"/>
    </row>
    <row r="37" spans="1:4">
      <c r="A37" s="969" t="s">
        <v>966</v>
      </c>
      <c r="B37" s="970"/>
      <c r="C37" s="970"/>
      <c r="D37" s="970"/>
    </row>
    <row r="38" spans="1:4">
      <c r="A38" s="969" t="s">
        <v>967</v>
      </c>
      <c r="B38" s="970" t="s">
        <v>938</v>
      </c>
      <c r="C38" s="977">
        <v>41.8</v>
      </c>
      <c r="D38" s="978">
        <v>115702400</v>
      </c>
    </row>
    <row r="39" spans="1:4" ht="25.5">
      <c r="A39" s="969" t="s">
        <v>968</v>
      </c>
      <c r="B39" s="970" t="s">
        <v>938</v>
      </c>
      <c r="C39" s="971">
        <v>22</v>
      </c>
      <c r="D39" s="971">
        <v>0</v>
      </c>
    </row>
    <row r="40" spans="1:4">
      <c r="A40" s="969" t="s">
        <v>969</v>
      </c>
      <c r="B40" s="970" t="s">
        <v>938</v>
      </c>
      <c r="C40" s="971">
        <v>476</v>
      </c>
      <c r="D40" s="971">
        <v>0</v>
      </c>
    </row>
    <row r="41" spans="1:4" ht="25.5">
      <c r="A41" s="969" t="s">
        <v>970</v>
      </c>
      <c r="B41" s="970" t="s">
        <v>938</v>
      </c>
      <c r="C41" s="972">
        <v>2.31</v>
      </c>
      <c r="D41" s="972">
        <v>0</v>
      </c>
    </row>
    <row r="42" spans="1:4">
      <c r="A42" s="969" t="s">
        <v>971</v>
      </c>
      <c r="B42" s="970" t="s">
        <v>938</v>
      </c>
      <c r="C42" s="971">
        <v>7</v>
      </c>
      <c r="D42" s="971">
        <v>0</v>
      </c>
    </row>
    <row r="43" spans="1:4">
      <c r="A43" s="969" t="s">
        <v>972</v>
      </c>
      <c r="B43" s="970" t="s">
        <v>973</v>
      </c>
      <c r="C43" s="971">
        <v>150</v>
      </c>
      <c r="D43" s="971">
        <v>0</v>
      </c>
    </row>
    <row r="44" spans="1:4" ht="25.5">
      <c r="A44" s="969" t="s">
        <v>974</v>
      </c>
      <c r="B44" s="970" t="s">
        <v>938</v>
      </c>
      <c r="C44" s="977">
        <v>0</v>
      </c>
      <c r="D44" s="977">
        <v>0</v>
      </c>
    </row>
    <row r="45" spans="1:4" ht="25.5">
      <c r="A45" s="969" t="s">
        <v>975</v>
      </c>
      <c r="B45" s="970" t="s">
        <v>938</v>
      </c>
      <c r="C45" s="977">
        <v>26</v>
      </c>
      <c r="D45" s="978">
        <v>31200000</v>
      </c>
    </row>
    <row r="46" spans="1:4" ht="25.5">
      <c r="A46" s="969" t="s">
        <v>976</v>
      </c>
      <c r="B46" s="970" t="s">
        <v>938</v>
      </c>
      <c r="C46" s="977">
        <v>1</v>
      </c>
      <c r="D46" s="977">
        <v>0</v>
      </c>
    </row>
    <row r="47" spans="1:4">
      <c r="A47" s="969" t="s">
        <v>977</v>
      </c>
      <c r="B47" s="970" t="s">
        <v>938</v>
      </c>
      <c r="C47" s="977">
        <v>22</v>
      </c>
      <c r="D47" s="977">
        <v>0</v>
      </c>
    </row>
    <row r="48" spans="1:4">
      <c r="A48" s="969" t="s">
        <v>978</v>
      </c>
      <c r="B48" s="970" t="s">
        <v>938</v>
      </c>
      <c r="C48" s="977">
        <v>3</v>
      </c>
      <c r="D48" s="977">
        <v>0</v>
      </c>
    </row>
    <row r="49" spans="1:4" ht="25.5">
      <c r="A49" s="969" t="s">
        <v>979</v>
      </c>
      <c r="B49" s="970" t="s">
        <v>938</v>
      </c>
      <c r="C49" s="977">
        <v>0</v>
      </c>
      <c r="D49" s="977">
        <v>0</v>
      </c>
    </row>
    <row r="50" spans="1:4">
      <c r="A50" s="969" t="s">
        <v>980</v>
      </c>
      <c r="B50" s="970" t="s">
        <v>938</v>
      </c>
      <c r="C50" s="977">
        <v>0</v>
      </c>
      <c r="D50" s="977">
        <v>0</v>
      </c>
    </row>
    <row r="51" spans="1:4" ht="25.5">
      <c r="A51" s="969" t="s">
        <v>981</v>
      </c>
      <c r="B51" s="970" t="s">
        <v>938</v>
      </c>
      <c r="C51" s="977">
        <v>0</v>
      </c>
      <c r="D51" s="977">
        <v>0</v>
      </c>
    </row>
    <row r="52" spans="1:4">
      <c r="A52" s="969" t="s">
        <v>982</v>
      </c>
      <c r="B52" s="970"/>
      <c r="C52" s="970"/>
      <c r="D52" s="970"/>
    </row>
    <row r="53" spans="1:4">
      <c r="A53" s="969" t="s">
        <v>983</v>
      </c>
      <c r="B53" s="970" t="s">
        <v>938</v>
      </c>
      <c r="C53" s="977">
        <v>42.1</v>
      </c>
      <c r="D53" s="978">
        <v>58266400</v>
      </c>
    </row>
    <row r="54" spans="1:4">
      <c r="A54" s="969" t="s">
        <v>984</v>
      </c>
      <c r="B54" s="970" t="s">
        <v>938</v>
      </c>
      <c r="C54" s="971">
        <v>14</v>
      </c>
      <c r="D54" s="971">
        <v>0</v>
      </c>
    </row>
    <row r="55" spans="1:4">
      <c r="A55" s="969" t="s">
        <v>985</v>
      </c>
      <c r="B55" s="970" t="s">
        <v>938</v>
      </c>
      <c r="C55" s="971">
        <v>486</v>
      </c>
      <c r="D55" s="971">
        <v>0</v>
      </c>
    </row>
    <row r="56" spans="1:4" ht="25.5">
      <c r="A56" s="969" t="s">
        <v>986</v>
      </c>
      <c r="B56" s="970" t="s">
        <v>938</v>
      </c>
      <c r="C56" s="972">
        <v>2.13</v>
      </c>
      <c r="D56" s="972">
        <v>0</v>
      </c>
    </row>
    <row r="57" spans="1:4">
      <c r="A57" s="969" t="s">
        <v>987</v>
      </c>
      <c r="B57" s="970" t="s">
        <v>938</v>
      </c>
      <c r="C57" s="971">
        <v>6</v>
      </c>
      <c r="D57" s="971">
        <v>0</v>
      </c>
    </row>
    <row r="58" spans="1:4">
      <c r="A58" s="969" t="s">
        <v>988</v>
      </c>
      <c r="B58" s="970" t="s">
        <v>973</v>
      </c>
      <c r="C58" s="971">
        <v>124</v>
      </c>
      <c r="D58" s="971">
        <v>0</v>
      </c>
    </row>
    <row r="59" spans="1:4" ht="25.5">
      <c r="A59" s="969" t="s">
        <v>989</v>
      </c>
      <c r="B59" s="970" t="s">
        <v>938</v>
      </c>
      <c r="C59" s="977">
        <v>0</v>
      </c>
      <c r="D59" s="977">
        <v>0</v>
      </c>
    </row>
    <row r="60" spans="1:4" ht="25.5">
      <c r="A60" s="969" t="s">
        <v>990</v>
      </c>
      <c r="B60" s="970" t="s">
        <v>938</v>
      </c>
      <c r="C60" s="977">
        <v>42.1</v>
      </c>
      <c r="D60" s="978">
        <v>1473500</v>
      </c>
    </row>
    <row r="61" spans="1:4" ht="25.5">
      <c r="A61" s="969" t="s">
        <v>991</v>
      </c>
      <c r="B61" s="970" t="s">
        <v>938</v>
      </c>
      <c r="C61" s="977">
        <v>26</v>
      </c>
      <c r="D61" s="978">
        <v>15600000</v>
      </c>
    </row>
    <row r="62" spans="1:4" ht="25.5">
      <c r="A62" s="969" t="s">
        <v>992</v>
      </c>
      <c r="B62" s="970" t="s">
        <v>938</v>
      </c>
      <c r="C62" s="977">
        <v>1</v>
      </c>
      <c r="D62" s="977">
        <v>0</v>
      </c>
    </row>
    <row r="63" spans="1:4">
      <c r="A63" s="969" t="s">
        <v>993</v>
      </c>
      <c r="B63" s="970" t="s">
        <v>938</v>
      </c>
      <c r="C63" s="977">
        <v>22</v>
      </c>
      <c r="D63" s="977">
        <v>0</v>
      </c>
    </row>
    <row r="64" spans="1:4">
      <c r="A64" s="969" t="s">
        <v>994</v>
      </c>
      <c r="B64" s="970" t="s">
        <v>938</v>
      </c>
      <c r="C64" s="977">
        <v>3</v>
      </c>
      <c r="D64" s="977">
        <v>0</v>
      </c>
    </row>
    <row r="65" spans="1:4" ht="25.5">
      <c r="A65" s="969" t="s">
        <v>995</v>
      </c>
      <c r="B65" s="970" t="s">
        <v>938</v>
      </c>
      <c r="C65" s="977">
        <v>0</v>
      </c>
      <c r="D65" s="977">
        <v>0</v>
      </c>
    </row>
    <row r="66" spans="1:4">
      <c r="A66" s="969" t="s">
        <v>996</v>
      </c>
      <c r="B66" s="970" t="s">
        <v>938</v>
      </c>
      <c r="C66" s="977">
        <v>0</v>
      </c>
      <c r="D66" s="977">
        <v>0</v>
      </c>
    </row>
    <row r="67" spans="1:4" ht="25.5">
      <c r="A67" s="969" t="s">
        <v>997</v>
      </c>
      <c r="B67" s="970" t="s">
        <v>938</v>
      </c>
      <c r="C67" s="977">
        <v>0</v>
      </c>
      <c r="D67" s="977">
        <v>0</v>
      </c>
    </row>
    <row r="68" spans="1:4">
      <c r="A68" s="969" t="s">
        <v>998</v>
      </c>
      <c r="B68" s="970"/>
      <c r="C68" s="970"/>
      <c r="D68" s="970"/>
    </row>
    <row r="69" spans="1:4">
      <c r="A69" s="969" t="s">
        <v>966</v>
      </c>
      <c r="B69" s="970"/>
      <c r="C69" s="970"/>
      <c r="D69" s="970"/>
    </row>
    <row r="70" spans="1:4" ht="25.5">
      <c r="A70" s="969" t="s">
        <v>999</v>
      </c>
      <c r="B70" s="970" t="s">
        <v>938</v>
      </c>
      <c r="C70" s="971">
        <v>20</v>
      </c>
      <c r="D70" s="975">
        <v>933333</v>
      </c>
    </row>
    <row r="71" spans="1:4">
      <c r="A71" s="969" t="s">
        <v>1000</v>
      </c>
      <c r="B71" s="970" t="s">
        <v>938</v>
      </c>
      <c r="C71" s="971">
        <v>18</v>
      </c>
      <c r="D71" s="971">
        <v>0</v>
      </c>
    </row>
    <row r="72" spans="1:4" ht="25.5">
      <c r="A72" s="969" t="s">
        <v>1001</v>
      </c>
      <c r="B72" s="970" t="s">
        <v>938</v>
      </c>
      <c r="C72" s="971">
        <v>0</v>
      </c>
      <c r="D72" s="971">
        <v>0</v>
      </c>
    </row>
    <row r="73" spans="1:4" ht="25.5">
      <c r="A73" s="969" t="s">
        <v>1002</v>
      </c>
      <c r="B73" s="970" t="s">
        <v>938</v>
      </c>
      <c r="C73" s="971">
        <v>2</v>
      </c>
      <c r="D73" s="971">
        <v>0</v>
      </c>
    </row>
    <row r="74" spans="1:4" ht="25.5">
      <c r="A74" s="969" t="s">
        <v>1003</v>
      </c>
      <c r="B74" s="970" t="s">
        <v>938</v>
      </c>
      <c r="C74" s="971">
        <v>0</v>
      </c>
      <c r="D74" s="971">
        <v>0</v>
      </c>
    </row>
    <row r="75" spans="1:4" ht="38.25">
      <c r="A75" s="969" t="s">
        <v>1004</v>
      </c>
      <c r="B75" s="970" t="s">
        <v>938</v>
      </c>
      <c r="C75" s="971">
        <v>0</v>
      </c>
      <c r="D75" s="971">
        <v>0</v>
      </c>
    </row>
    <row r="76" spans="1:4" ht="38.25">
      <c r="A76" s="969" t="s">
        <v>1005</v>
      </c>
      <c r="B76" s="970" t="s">
        <v>938</v>
      </c>
      <c r="C76" s="971">
        <v>0</v>
      </c>
      <c r="D76" s="971">
        <v>0</v>
      </c>
    </row>
    <row r="77" spans="1:4">
      <c r="A77" s="969" t="s">
        <v>1006</v>
      </c>
      <c r="B77" s="970" t="s">
        <v>938</v>
      </c>
      <c r="C77" s="971">
        <v>462</v>
      </c>
      <c r="D77" s="975">
        <v>21560000</v>
      </c>
    </row>
    <row r="78" spans="1:4" ht="25.5">
      <c r="A78" s="969" t="s">
        <v>1007</v>
      </c>
      <c r="B78" s="970" t="s">
        <v>938</v>
      </c>
      <c r="C78" s="971">
        <v>450</v>
      </c>
      <c r="D78" s="971">
        <v>0</v>
      </c>
    </row>
    <row r="79" spans="1:4" ht="25.5">
      <c r="A79" s="969" t="s">
        <v>1008</v>
      </c>
      <c r="B79" s="970" t="s">
        <v>938</v>
      </c>
      <c r="C79" s="971">
        <v>0</v>
      </c>
      <c r="D79" s="971">
        <v>0</v>
      </c>
    </row>
    <row r="80" spans="1:4" ht="25.5">
      <c r="A80" s="969" t="s">
        <v>1009</v>
      </c>
      <c r="B80" s="970" t="s">
        <v>938</v>
      </c>
      <c r="C80" s="971">
        <v>10</v>
      </c>
      <c r="D80" s="971">
        <v>0</v>
      </c>
    </row>
    <row r="81" spans="1:4" ht="25.5">
      <c r="A81" s="969" t="s">
        <v>1010</v>
      </c>
      <c r="B81" s="970" t="s">
        <v>938</v>
      </c>
      <c r="C81" s="971">
        <v>2</v>
      </c>
      <c r="D81" s="971">
        <v>0</v>
      </c>
    </row>
    <row r="82" spans="1:4" ht="38.25">
      <c r="A82" s="969" t="s">
        <v>1011</v>
      </c>
      <c r="B82" s="970" t="s">
        <v>938</v>
      </c>
      <c r="C82" s="971">
        <v>0</v>
      </c>
      <c r="D82" s="971">
        <v>0</v>
      </c>
    </row>
    <row r="83" spans="1:4" ht="38.25">
      <c r="A83" s="969" t="s">
        <v>1012</v>
      </c>
      <c r="B83" s="970" t="s">
        <v>938</v>
      </c>
      <c r="C83" s="971">
        <v>0</v>
      </c>
      <c r="D83" s="971">
        <v>0</v>
      </c>
    </row>
    <row r="84" spans="1:4">
      <c r="A84" s="969" t="s">
        <v>982</v>
      </c>
      <c r="B84" s="970"/>
      <c r="C84" s="970"/>
      <c r="D84" s="970"/>
    </row>
    <row r="85" spans="1:4">
      <c r="A85" s="969" t="s">
        <v>1013</v>
      </c>
      <c r="B85" s="970" t="s">
        <v>938</v>
      </c>
      <c r="C85" s="971">
        <v>12</v>
      </c>
      <c r="D85" s="975">
        <v>280000</v>
      </c>
    </row>
    <row r="86" spans="1:4">
      <c r="A86" s="969" t="s">
        <v>1014</v>
      </c>
      <c r="B86" s="970" t="s">
        <v>938</v>
      </c>
      <c r="C86" s="971">
        <v>10</v>
      </c>
      <c r="D86" s="971">
        <v>0</v>
      </c>
    </row>
    <row r="87" spans="1:4" ht="25.5">
      <c r="A87" s="969" t="s">
        <v>1015</v>
      </c>
      <c r="B87" s="970" t="s">
        <v>938</v>
      </c>
      <c r="C87" s="971">
        <v>0</v>
      </c>
      <c r="D87" s="971">
        <v>0</v>
      </c>
    </row>
    <row r="88" spans="1:4" ht="25.5">
      <c r="A88" s="969" t="s">
        <v>1016</v>
      </c>
      <c r="B88" s="970" t="s">
        <v>938</v>
      </c>
      <c r="C88" s="971">
        <v>2</v>
      </c>
      <c r="D88" s="971">
        <v>0</v>
      </c>
    </row>
    <row r="89" spans="1:4" ht="25.5">
      <c r="A89" s="969" t="s">
        <v>1017</v>
      </c>
      <c r="B89" s="970" t="s">
        <v>938</v>
      </c>
      <c r="C89" s="971">
        <v>0</v>
      </c>
      <c r="D89" s="971">
        <v>0</v>
      </c>
    </row>
    <row r="90" spans="1:4" ht="38.25">
      <c r="A90" s="969" t="s">
        <v>1018</v>
      </c>
      <c r="B90" s="970" t="s">
        <v>938</v>
      </c>
      <c r="C90" s="971">
        <v>0</v>
      </c>
      <c r="D90" s="971">
        <v>0</v>
      </c>
    </row>
    <row r="91" spans="1:4" ht="38.25">
      <c r="A91" s="969" t="s">
        <v>1019</v>
      </c>
      <c r="B91" s="970" t="s">
        <v>938</v>
      </c>
      <c r="C91" s="971">
        <v>0</v>
      </c>
      <c r="D91" s="971">
        <v>0</v>
      </c>
    </row>
    <row r="92" spans="1:4">
      <c r="A92" s="969" t="s">
        <v>1020</v>
      </c>
      <c r="B92" s="970" t="s">
        <v>938</v>
      </c>
      <c r="C92" s="971">
        <v>476</v>
      </c>
      <c r="D92" s="975">
        <v>11106667</v>
      </c>
    </row>
    <row r="93" spans="1:4">
      <c r="A93" s="969" t="s">
        <v>1021</v>
      </c>
      <c r="B93" s="970" t="s">
        <v>938</v>
      </c>
      <c r="C93" s="971">
        <v>468</v>
      </c>
      <c r="D93" s="971">
        <v>0</v>
      </c>
    </row>
    <row r="94" spans="1:4" ht="25.5">
      <c r="A94" s="969" t="s">
        <v>1022</v>
      </c>
      <c r="B94" s="970" t="s">
        <v>938</v>
      </c>
      <c r="C94" s="971">
        <v>0</v>
      </c>
      <c r="D94" s="971">
        <v>0</v>
      </c>
    </row>
    <row r="95" spans="1:4" ht="38.25">
      <c r="A95" s="969" t="s">
        <v>1023</v>
      </c>
      <c r="B95" s="970" t="s">
        <v>938</v>
      </c>
      <c r="C95" s="971">
        <v>6</v>
      </c>
      <c r="D95" s="971">
        <v>0</v>
      </c>
    </row>
    <row r="96" spans="1:4" ht="38.25">
      <c r="A96" s="969" t="s">
        <v>1024</v>
      </c>
      <c r="B96" s="970" t="s">
        <v>938</v>
      </c>
      <c r="C96" s="971">
        <v>2</v>
      </c>
      <c r="D96" s="971">
        <v>0</v>
      </c>
    </row>
    <row r="97" spans="1:4" ht="38.25">
      <c r="A97" s="969" t="s">
        <v>1025</v>
      </c>
      <c r="B97" s="970" t="s">
        <v>938</v>
      </c>
      <c r="C97" s="971">
        <v>0</v>
      </c>
      <c r="D97" s="971">
        <v>0</v>
      </c>
    </row>
    <row r="98" spans="1:4" ht="38.25">
      <c r="A98" s="969" t="s">
        <v>1026</v>
      </c>
      <c r="B98" s="970" t="s">
        <v>938</v>
      </c>
      <c r="C98" s="971">
        <v>0</v>
      </c>
      <c r="D98" s="971">
        <v>0</v>
      </c>
    </row>
    <row r="99" spans="1:4">
      <c r="A99" s="969" t="s">
        <v>1027</v>
      </c>
      <c r="B99" s="970"/>
      <c r="C99" s="970"/>
      <c r="D99" s="970"/>
    </row>
    <row r="100" spans="1:4">
      <c r="A100" s="969" t="s">
        <v>1028</v>
      </c>
      <c r="B100" s="970" t="s">
        <v>938</v>
      </c>
      <c r="C100" s="971">
        <v>0</v>
      </c>
      <c r="D100" s="971">
        <v>0</v>
      </c>
    </row>
    <row r="101" spans="1:4">
      <c r="A101" s="969" t="s">
        <v>1029</v>
      </c>
      <c r="B101" s="970" t="s">
        <v>938</v>
      </c>
      <c r="C101" s="971">
        <v>0</v>
      </c>
      <c r="D101" s="971">
        <v>0</v>
      </c>
    </row>
    <row r="102" spans="1:4">
      <c r="A102" s="969" t="s">
        <v>1030</v>
      </c>
      <c r="B102" s="970"/>
      <c r="C102" s="970"/>
      <c r="D102" s="970"/>
    </row>
    <row r="103" spans="1:4">
      <c r="A103" s="969" t="s">
        <v>1031</v>
      </c>
      <c r="B103" s="970"/>
      <c r="C103" s="970"/>
      <c r="D103" s="970"/>
    </row>
    <row r="104" spans="1:4">
      <c r="A104" s="969" t="s">
        <v>1032</v>
      </c>
      <c r="B104" s="970" t="s">
        <v>938</v>
      </c>
      <c r="C104" s="971">
        <v>4</v>
      </c>
      <c r="D104" s="975">
        <v>1408000</v>
      </c>
    </row>
    <row r="105" spans="1:4">
      <c r="A105" s="969" t="s">
        <v>1033</v>
      </c>
      <c r="B105" s="970" t="s">
        <v>938</v>
      </c>
      <c r="C105" s="971">
        <v>0</v>
      </c>
      <c r="D105" s="971">
        <v>0</v>
      </c>
    </row>
    <row r="106" spans="1:4">
      <c r="A106" s="969" t="s">
        <v>1034</v>
      </c>
      <c r="B106" s="970"/>
      <c r="C106" s="970"/>
      <c r="D106" s="970"/>
    </row>
    <row r="107" spans="1:4">
      <c r="A107" s="969" t="s">
        <v>1035</v>
      </c>
      <c r="B107" s="970" t="s">
        <v>938</v>
      </c>
      <c r="C107" s="971">
        <v>0</v>
      </c>
      <c r="D107" s="971">
        <v>0</v>
      </c>
    </row>
    <row r="108" spans="1:4">
      <c r="A108" s="969" t="s">
        <v>1036</v>
      </c>
      <c r="B108" s="970" t="s">
        <v>938</v>
      </c>
      <c r="C108" s="971">
        <v>0</v>
      </c>
      <c r="D108" s="971">
        <v>0</v>
      </c>
    </row>
    <row r="109" spans="1:4" ht="25.5">
      <c r="A109" s="969" t="s">
        <v>1037</v>
      </c>
      <c r="B109" s="970"/>
      <c r="C109" s="970"/>
      <c r="D109" s="970"/>
    </row>
    <row r="110" spans="1:4" ht="25.5">
      <c r="A110" s="969" t="s">
        <v>930</v>
      </c>
      <c r="B110" s="969" t="s">
        <v>931</v>
      </c>
      <c r="C110" s="970" t="s">
        <v>932</v>
      </c>
      <c r="D110" s="970" t="s">
        <v>933</v>
      </c>
    </row>
    <row r="111" spans="1:4" ht="25.5">
      <c r="A111" s="969" t="s">
        <v>1038</v>
      </c>
      <c r="B111" s="970"/>
      <c r="C111" s="970"/>
      <c r="D111" s="970"/>
    </row>
    <row r="112" spans="1:4">
      <c r="A112" s="969" t="s">
        <v>1039</v>
      </c>
      <c r="B112" s="970" t="s">
        <v>938</v>
      </c>
      <c r="C112" s="971">
        <v>0</v>
      </c>
      <c r="D112" s="975">
        <v>25719690</v>
      </c>
    </row>
    <row r="113" spans="1:4">
      <c r="A113" s="969" t="s">
        <v>1040</v>
      </c>
      <c r="B113" s="970"/>
      <c r="C113" s="970"/>
      <c r="D113" s="970"/>
    </row>
    <row r="114" spans="1:4">
      <c r="A114" s="969" t="s">
        <v>1041</v>
      </c>
      <c r="B114" s="970"/>
      <c r="C114" s="970"/>
      <c r="D114" s="970"/>
    </row>
    <row r="115" spans="1:4">
      <c r="A115" s="969" t="s">
        <v>1042</v>
      </c>
      <c r="B115" s="970" t="s">
        <v>938</v>
      </c>
      <c r="C115" s="979">
        <v>5.7256</v>
      </c>
      <c r="D115" s="980">
        <v>11308060</v>
      </c>
    </row>
    <row r="116" spans="1:4">
      <c r="A116" s="969" t="s">
        <v>1043</v>
      </c>
      <c r="B116" s="970" t="s">
        <v>938</v>
      </c>
      <c r="C116" s="979">
        <v>0</v>
      </c>
      <c r="D116" s="979">
        <v>0</v>
      </c>
    </row>
    <row r="117" spans="1:4">
      <c r="A117" s="969" t="s">
        <v>1044</v>
      </c>
      <c r="B117" s="970" t="s">
        <v>938</v>
      </c>
      <c r="C117" s="979">
        <v>0</v>
      </c>
      <c r="D117" s="979">
        <v>0</v>
      </c>
    </row>
    <row r="118" spans="1:4">
      <c r="A118" s="969" t="s">
        <v>1045</v>
      </c>
      <c r="B118" s="970" t="s">
        <v>938</v>
      </c>
      <c r="C118" s="971">
        <v>28628</v>
      </c>
      <c r="D118" s="975">
        <v>8588400</v>
      </c>
    </row>
    <row r="119" spans="1:4" ht="25.5">
      <c r="A119" s="969" t="s">
        <v>1046</v>
      </c>
      <c r="B119" s="970"/>
      <c r="C119" s="970"/>
      <c r="D119" s="970"/>
    </row>
    <row r="120" spans="1:4">
      <c r="A120" s="969" t="s">
        <v>1047</v>
      </c>
      <c r="B120" s="970" t="s">
        <v>938</v>
      </c>
      <c r="C120" s="979">
        <v>5.7256</v>
      </c>
      <c r="D120" s="980">
        <v>11308060</v>
      </c>
    </row>
    <row r="121" spans="1:4" ht="25.5">
      <c r="A121" s="969" t="s">
        <v>1048</v>
      </c>
      <c r="B121" s="970" t="s">
        <v>938</v>
      </c>
      <c r="C121" s="979">
        <v>0</v>
      </c>
      <c r="D121" s="979">
        <v>0</v>
      </c>
    </row>
    <row r="122" spans="1:4">
      <c r="A122" s="969" t="s">
        <v>1049</v>
      </c>
      <c r="B122" s="970" t="s">
        <v>938</v>
      </c>
      <c r="C122" s="979">
        <v>0</v>
      </c>
      <c r="D122" s="979">
        <v>0</v>
      </c>
    </row>
    <row r="123" spans="1:4">
      <c r="A123" s="969" t="s">
        <v>1050</v>
      </c>
      <c r="B123" s="970" t="s">
        <v>938</v>
      </c>
      <c r="C123" s="971">
        <v>4551</v>
      </c>
      <c r="D123" s="975">
        <v>5461200</v>
      </c>
    </row>
    <row r="124" spans="1:4">
      <c r="A124" s="969" t="s">
        <v>1051</v>
      </c>
      <c r="B124" s="970" t="s">
        <v>1052</v>
      </c>
      <c r="C124" s="971">
        <v>0</v>
      </c>
      <c r="D124" s="971">
        <v>0</v>
      </c>
    </row>
    <row r="125" spans="1:4">
      <c r="A125" s="969" t="s">
        <v>1053</v>
      </c>
      <c r="B125" s="970" t="s">
        <v>938</v>
      </c>
      <c r="C125" s="971">
        <v>120</v>
      </c>
      <c r="D125" s="975">
        <v>6643200</v>
      </c>
    </row>
    <row r="126" spans="1:4">
      <c r="A126" s="969" t="s">
        <v>1054</v>
      </c>
      <c r="B126" s="970" t="s">
        <v>938</v>
      </c>
      <c r="C126" s="971">
        <v>0</v>
      </c>
      <c r="D126" s="971">
        <v>0</v>
      </c>
    </row>
    <row r="127" spans="1:4">
      <c r="A127" s="969" t="s">
        <v>1055</v>
      </c>
      <c r="B127" s="970" t="s">
        <v>938</v>
      </c>
      <c r="C127" s="971">
        <v>0</v>
      </c>
      <c r="D127" s="971">
        <v>0</v>
      </c>
    </row>
    <row r="128" spans="1:4">
      <c r="A128" s="969" t="s">
        <v>1056</v>
      </c>
      <c r="B128" s="970" t="s">
        <v>938</v>
      </c>
      <c r="C128" s="971">
        <v>108</v>
      </c>
      <c r="D128" s="975">
        <v>20358000</v>
      </c>
    </row>
    <row r="129" spans="1:4">
      <c r="A129" s="969" t="s">
        <v>1057</v>
      </c>
      <c r="B129" s="970" t="s">
        <v>1052</v>
      </c>
      <c r="C129" s="971">
        <v>12</v>
      </c>
      <c r="D129" s="975">
        <v>2500000</v>
      </c>
    </row>
    <row r="130" spans="1:4">
      <c r="A130" s="969" t="s">
        <v>1058</v>
      </c>
      <c r="B130" s="970" t="s">
        <v>1059</v>
      </c>
      <c r="C130" s="971">
        <v>0</v>
      </c>
      <c r="D130" s="971">
        <v>0</v>
      </c>
    </row>
    <row r="131" spans="1:4">
      <c r="A131" s="969" t="s">
        <v>1060</v>
      </c>
      <c r="B131" s="970" t="s">
        <v>1059</v>
      </c>
      <c r="C131" s="971">
        <v>12</v>
      </c>
      <c r="D131" s="971">
        <v>0</v>
      </c>
    </row>
    <row r="132" spans="1:4">
      <c r="A132" s="969" t="s">
        <v>1061</v>
      </c>
      <c r="B132" s="970"/>
      <c r="C132" s="970"/>
      <c r="D132" s="970"/>
    </row>
    <row r="133" spans="1:4">
      <c r="A133" s="969" t="s">
        <v>1062</v>
      </c>
      <c r="B133" s="970" t="s">
        <v>938</v>
      </c>
      <c r="C133" s="971">
        <v>63</v>
      </c>
      <c r="D133" s="975">
        <v>6867000</v>
      </c>
    </row>
    <row r="134" spans="1:4">
      <c r="A134" s="969" t="s">
        <v>1063</v>
      </c>
      <c r="B134" s="970" t="s">
        <v>938</v>
      </c>
      <c r="C134" s="971">
        <v>0</v>
      </c>
      <c r="D134" s="971">
        <v>0</v>
      </c>
    </row>
    <row r="135" spans="1:4" ht="25.5">
      <c r="A135" s="969" t="s">
        <v>1064</v>
      </c>
      <c r="B135" s="970" t="s">
        <v>938</v>
      </c>
      <c r="C135" s="971">
        <v>0</v>
      </c>
      <c r="D135" s="971">
        <v>0</v>
      </c>
    </row>
    <row r="136" spans="1:4" ht="25.5">
      <c r="A136" s="969" t="s">
        <v>1065</v>
      </c>
      <c r="B136" s="970" t="s">
        <v>938</v>
      </c>
      <c r="C136" s="971">
        <v>0</v>
      </c>
      <c r="D136" s="971">
        <v>0</v>
      </c>
    </row>
    <row r="137" spans="1:4">
      <c r="A137" s="969" t="s">
        <v>1066</v>
      </c>
      <c r="B137" s="970"/>
      <c r="C137" s="970"/>
      <c r="D137" s="970"/>
    </row>
    <row r="138" spans="1:4">
      <c r="A138" s="969" t="s">
        <v>1067</v>
      </c>
      <c r="B138" s="970" t="s">
        <v>938</v>
      </c>
      <c r="C138" s="971">
        <v>0</v>
      </c>
      <c r="D138" s="971">
        <v>0</v>
      </c>
    </row>
    <row r="139" spans="1:4">
      <c r="A139" s="969" t="s">
        <v>1068</v>
      </c>
      <c r="B139" s="970" t="s">
        <v>938</v>
      </c>
      <c r="C139" s="971">
        <v>0</v>
      </c>
      <c r="D139" s="971">
        <v>0</v>
      </c>
    </row>
    <row r="140" spans="1:4" ht="25.5">
      <c r="A140" s="969" t="s">
        <v>1069</v>
      </c>
      <c r="B140" s="970" t="s">
        <v>938</v>
      </c>
      <c r="C140" s="971">
        <v>0</v>
      </c>
      <c r="D140" s="971">
        <v>0</v>
      </c>
    </row>
    <row r="141" spans="1:4" ht="25.5">
      <c r="A141" s="969" t="s">
        <v>1070</v>
      </c>
      <c r="B141" s="970" t="s">
        <v>938</v>
      </c>
      <c r="C141" s="971">
        <v>0</v>
      </c>
      <c r="D141" s="971">
        <v>0</v>
      </c>
    </row>
    <row r="142" spans="1:4">
      <c r="A142" s="969" t="s">
        <v>1071</v>
      </c>
      <c r="B142" s="970" t="s">
        <v>938</v>
      </c>
      <c r="C142" s="971">
        <v>0</v>
      </c>
      <c r="D142" s="971">
        <v>0</v>
      </c>
    </row>
    <row r="143" spans="1:4">
      <c r="A143" s="969" t="s">
        <v>1072</v>
      </c>
      <c r="B143" s="970" t="s">
        <v>938</v>
      </c>
      <c r="C143" s="971">
        <v>0</v>
      </c>
      <c r="D143" s="971">
        <v>0</v>
      </c>
    </row>
    <row r="144" spans="1:4" ht="25.5">
      <c r="A144" s="969" t="s">
        <v>1073</v>
      </c>
      <c r="B144" s="970" t="s">
        <v>938</v>
      </c>
      <c r="C144" s="971">
        <v>0</v>
      </c>
      <c r="D144" s="971">
        <v>0</v>
      </c>
    </row>
    <row r="145" spans="1:4" ht="25.5">
      <c r="A145" s="969" t="s">
        <v>1074</v>
      </c>
      <c r="B145" s="970" t="s">
        <v>938</v>
      </c>
      <c r="C145" s="971">
        <v>0</v>
      </c>
      <c r="D145" s="971">
        <v>0</v>
      </c>
    </row>
    <row r="146" spans="1:4">
      <c r="A146" s="969" t="s">
        <v>1075</v>
      </c>
      <c r="B146" s="970"/>
      <c r="C146" s="970"/>
      <c r="D146" s="970"/>
    </row>
    <row r="147" spans="1:4">
      <c r="A147" s="969" t="s">
        <v>1076</v>
      </c>
      <c r="B147" s="970" t="s">
        <v>938</v>
      </c>
      <c r="C147" s="971">
        <v>0</v>
      </c>
      <c r="D147" s="971">
        <v>0</v>
      </c>
    </row>
    <row r="148" spans="1:4">
      <c r="A148" s="969" t="s">
        <v>1077</v>
      </c>
      <c r="B148" s="970" t="s">
        <v>938</v>
      </c>
      <c r="C148" s="971">
        <v>0</v>
      </c>
      <c r="D148" s="971">
        <v>0</v>
      </c>
    </row>
    <row r="149" spans="1:4" ht="25.5">
      <c r="A149" s="969" t="s">
        <v>1078</v>
      </c>
      <c r="B149" s="970" t="s">
        <v>938</v>
      </c>
      <c r="C149" s="971">
        <v>0</v>
      </c>
      <c r="D149" s="971">
        <v>0</v>
      </c>
    </row>
    <row r="150" spans="1:4" ht="25.5">
      <c r="A150" s="969" t="s">
        <v>1079</v>
      </c>
      <c r="B150" s="970" t="s">
        <v>938</v>
      </c>
      <c r="C150" s="971">
        <v>0</v>
      </c>
      <c r="D150" s="971">
        <v>0</v>
      </c>
    </row>
    <row r="151" spans="1:4">
      <c r="A151" s="969" t="s">
        <v>1080</v>
      </c>
      <c r="B151" s="970" t="s">
        <v>938</v>
      </c>
      <c r="C151" s="971">
        <v>0</v>
      </c>
      <c r="D151" s="971">
        <v>0</v>
      </c>
    </row>
    <row r="152" spans="1:4">
      <c r="A152" s="969" t="s">
        <v>1081</v>
      </c>
      <c r="B152" s="970" t="s">
        <v>938</v>
      </c>
      <c r="C152" s="971">
        <v>0</v>
      </c>
      <c r="D152" s="971">
        <v>0</v>
      </c>
    </row>
    <row r="153" spans="1:4" ht="25.5">
      <c r="A153" s="969" t="s">
        <v>1082</v>
      </c>
      <c r="B153" s="970" t="s">
        <v>938</v>
      </c>
      <c r="C153" s="971">
        <v>0</v>
      </c>
      <c r="D153" s="971">
        <v>0</v>
      </c>
    </row>
    <row r="154" spans="1:4" ht="25.5">
      <c r="A154" s="969" t="s">
        <v>1083</v>
      </c>
      <c r="B154" s="970" t="s">
        <v>938</v>
      </c>
      <c r="C154" s="971">
        <v>0</v>
      </c>
      <c r="D154" s="971">
        <v>0</v>
      </c>
    </row>
    <row r="155" spans="1:4">
      <c r="A155" s="969" t="s">
        <v>1084</v>
      </c>
      <c r="B155" s="970"/>
      <c r="C155" s="970"/>
      <c r="D155" s="970"/>
    </row>
    <row r="156" spans="1:4">
      <c r="A156" s="969" t="s">
        <v>1085</v>
      </c>
      <c r="B156" s="970" t="s">
        <v>938</v>
      </c>
      <c r="C156" s="971">
        <v>0</v>
      </c>
      <c r="D156" s="971">
        <v>0</v>
      </c>
    </row>
    <row r="157" spans="1:4">
      <c r="A157" s="969" t="s">
        <v>1086</v>
      </c>
      <c r="B157" s="970" t="s">
        <v>938</v>
      </c>
      <c r="C157" s="971">
        <v>0</v>
      </c>
      <c r="D157" s="971">
        <v>0</v>
      </c>
    </row>
    <row r="158" spans="1:4" ht="25.5">
      <c r="A158" s="969" t="s">
        <v>1087</v>
      </c>
      <c r="B158" s="970" t="s">
        <v>938</v>
      </c>
      <c r="C158" s="971">
        <v>0</v>
      </c>
      <c r="D158" s="971">
        <v>0</v>
      </c>
    </row>
    <row r="159" spans="1:4" ht="25.5">
      <c r="A159" s="969" t="s">
        <v>1088</v>
      </c>
      <c r="B159" s="970" t="s">
        <v>938</v>
      </c>
      <c r="C159" s="971">
        <v>0</v>
      </c>
      <c r="D159" s="971">
        <v>0</v>
      </c>
    </row>
    <row r="160" spans="1:4">
      <c r="A160" s="969" t="s">
        <v>1089</v>
      </c>
      <c r="B160" s="970"/>
      <c r="C160" s="970"/>
      <c r="D160" s="970"/>
    </row>
    <row r="161" spans="1:4">
      <c r="A161" s="969" t="s">
        <v>1090</v>
      </c>
      <c r="B161" s="970"/>
      <c r="C161" s="970"/>
      <c r="D161" s="970"/>
    </row>
    <row r="162" spans="1:4">
      <c r="A162" s="969" t="s">
        <v>1091</v>
      </c>
      <c r="B162" s="970" t="s">
        <v>938</v>
      </c>
      <c r="C162" s="971">
        <v>18</v>
      </c>
      <c r="D162" s="975">
        <v>8893800</v>
      </c>
    </row>
    <row r="163" spans="1:4">
      <c r="A163" s="969" t="s">
        <v>1092</v>
      </c>
      <c r="B163" s="970" t="s">
        <v>938</v>
      </c>
      <c r="C163" s="971">
        <v>0</v>
      </c>
      <c r="D163" s="971">
        <v>0</v>
      </c>
    </row>
    <row r="164" spans="1:4">
      <c r="A164" s="969" t="s">
        <v>1093</v>
      </c>
      <c r="B164" s="970" t="s">
        <v>938</v>
      </c>
      <c r="C164" s="971">
        <v>0</v>
      </c>
      <c r="D164" s="971">
        <v>0</v>
      </c>
    </row>
    <row r="165" spans="1:4">
      <c r="A165" s="969" t="s">
        <v>1094</v>
      </c>
      <c r="B165" s="970" t="s">
        <v>938</v>
      </c>
      <c r="C165" s="971">
        <v>0</v>
      </c>
      <c r="D165" s="971">
        <v>0</v>
      </c>
    </row>
    <row r="166" spans="1:4">
      <c r="A166" s="969" t="s">
        <v>1095</v>
      </c>
      <c r="B166" s="970"/>
      <c r="C166" s="970"/>
      <c r="D166" s="970"/>
    </row>
    <row r="167" spans="1:4" ht="25.5">
      <c r="A167" s="969" t="s">
        <v>1096</v>
      </c>
      <c r="B167" s="970" t="s">
        <v>938</v>
      </c>
      <c r="C167" s="971">
        <v>0</v>
      </c>
      <c r="D167" s="971">
        <v>0</v>
      </c>
    </row>
    <row r="168" spans="1:4" ht="25.5">
      <c r="A168" s="969" t="s">
        <v>1097</v>
      </c>
      <c r="B168" s="970" t="s">
        <v>938</v>
      </c>
      <c r="C168" s="971">
        <v>0</v>
      </c>
      <c r="D168" s="971">
        <v>0</v>
      </c>
    </row>
    <row r="169" spans="1:4" ht="25.5">
      <c r="A169" s="969" t="s">
        <v>1098</v>
      </c>
      <c r="B169" s="970" t="s">
        <v>938</v>
      </c>
      <c r="C169" s="971">
        <v>0</v>
      </c>
      <c r="D169" s="971">
        <v>0</v>
      </c>
    </row>
    <row r="170" spans="1:4" ht="25.5">
      <c r="A170" s="969" t="s">
        <v>1099</v>
      </c>
      <c r="B170" s="970" t="s">
        <v>938</v>
      </c>
      <c r="C170" s="971">
        <v>0</v>
      </c>
      <c r="D170" s="971">
        <v>0</v>
      </c>
    </row>
    <row r="171" spans="1:4">
      <c r="A171" s="969" t="s">
        <v>1100</v>
      </c>
      <c r="B171" s="970"/>
      <c r="C171" s="970"/>
      <c r="D171" s="970"/>
    </row>
    <row r="172" spans="1:4" ht="25.5">
      <c r="A172" s="969" t="s">
        <v>1101</v>
      </c>
      <c r="B172" s="970" t="s">
        <v>1102</v>
      </c>
      <c r="C172" s="971">
        <v>0</v>
      </c>
      <c r="D172" s="971">
        <v>0</v>
      </c>
    </row>
    <row r="173" spans="1:4" ht="25.5">
      <c r="A173" s="969" t="s">
        <v>1103</v>
      </c>
      <c r="B173" s="970" t="s">
        <v>1102</v>
      </c>
      <c r="C173" s="971">
        <v>0</v>
      </c>
      <c r="D173" s="971">
        <v>0</v>
      </c>
    </row>
    <row r="174" spans="1:4" ht="25.5">
      <c r="A174" s="969" t="s">
        <v>1104</v>
      </c>
      <c r="B174" s="970" t="s">
        <v>1102</v>
      </c>
      <c r="C174" s="971">
        <v>0</v>
      </c>
      <c r="D174" s="971">
        <v>0</v>
      </c>
    </row>
    <row r="175" spans="1:4" ht="25.5">
      <c r="A175" s="969" t="s">
        <v>1105</v>
      </c>
      <c r="B175" s="970" t="s">
        <v>1102</v>
      </c>
      <c r="C175" s="971">
        <v>0</v>
      </c>
      <c r="D175" s="971">
        <v>0</v>
      </c>
    </row>
    <row r="176" spans="1:4">
      <c r="A176" s="969" t="s">
        <v>1106</v>
      </c>
      <c r="B176" s="970" t="s">
        <v>1102</v>
      </c>
      <c r="C176" s="971">
        <v>0</v>
      </c>
      <c r="D176" s="971">
        <v>0</v>
      </c>
    </row>
    <row r="177" spans="1:4" ht="25.5">
      <c r="A177" s="969" t="s">
        <v>1107</v>
      </c>
      <c r="B177" s="970" t="s">
        <v>1102</v>
      </c>
      <c r="C177" s="971">
        <v>0</v>
      </c>
      <c r="D177" s="971">
        <v>0</v>
      </c>
    </row>
    <row r="178" spans="1:4">
      <c r="A178" s="969" t="s">
        <v>1108</v>
      </c>
      <c r="B178" s="970" t="s">
        <v>1102</v>
      </c>
      <c r="C178" s="971">
        <v>0</v>
      </c>
      <c r="D178" s="971">
        <v>0</v>
      </c>
    </row>
    <row r="179" spans="1:4" ht="25.5">
      <c r="A179" s="969" t="s">
        <v>1109</v>
      </c>
      <c r="B179" s="970" t="s">
        <v>1102</v>
      </c>
      <c r="C179" s="971">
        <v>0</v>
      </c>
      <c r="D179" s="971">
        <v>0</v>
      </c>
    </row>
    <row r="180" spans="1:4">
      <c r="A180" s="969" t="s">
        <v>1110</v>
      </c>
      <c r="B180" s="970" t="s">
        <v>1102</v>
      </c>
      <c r="C180" s="971">
        <v>0</v>
      </c>
      <c r="D180" s="971">
        <v>0</v>
      </c>
    </row>
    <row r="181" spans="1:4" ht="25.5">
      <c r="A181" s="969" t="s">
        <v>1111</v>
      </c>
      <c r="B181" s="970" t="s">
        <v>1102</v>
      </c>
      <c r="C181" s="971">
        <v>0</v>
      </c>
      <c r="D181" s="971">
        <v>0</v>
      </c>
    </row>
    <row r="182" spans="1:4" ht="25.5">
      <c r="A182" s="969" t="s">
        <v>1112</v>
      </c>
      <c r="B182" s="970"/>
      <c r="C182" s="970"/>
      <c r="D182" s="970"/>
    </row>
    <row r="183" spans="1:4">
      <c r="A183" s="969" t="s">
        <v>1113</v>
      </c>
      <c r="B183" s="970"/>
      <c r="C183" s="970"/>
      <c r="D183" s="970"/>
    </row>
    <row r="184" spans="1:4">
      <c r="A184" s="969" t="s">
        <v>1114</v>
      </c>
      <c r="B184" s="970" t="s">
        <v>938</v>
      </c>
      <c r="C184" s="972">
        <v>4</v>
      </c>
      <c r="D184" s="981">
        <v>10424160</v>
      </c>
    </row>
    <row r="185" spans="1:4" ht="38.25">
      <c r="A185" s="969" t="s">
        <v>1115</v>
      </c>
      <c r="B185" s="970"/>
      <c r="C185" s="970"/>
      <c r="D185" s="970"/>
    </row>
    <row r="186" spans="1:4">
      <c r="A186" s="969" t="s">
        <v>1116</v>
      </c>
      <c r="B186" s="970" t="s">
        <v>938</v>
      </c>
      <c r="C186" s="971">
        <v>16</v>
      </c>
      <c r="D186" s="971">
        <v>0</v>
      </c>
    </row>
    <row r="187" spans="1:4" ht="25.5">
      <c r="A187" s="969" t="s">
        <v>1117</v>
      </c>
      <c r="B187" s="970" t="s">
        <v>938</v>
      </c>
      <c r="C187" s="971">
        <v>0</v>
      </c>
      <c r="D187" s="971">
        <v>0</v>
      </c>
    </row>
    <row r="188" spans="1:4">
      <c r="A188" s="969" t="s">
        <v>1118</v>
      </c>
      <c r="B188" s="970" t="s">
        <v>938</v>
      </c>
      <c r="C188" s="971">
        <v>0</v>
      </c>
      <c r="D188" s="971">
        <v>0</v>
      </c>
    </row>
    <row r="189" spans="1:4" ht="25.5">
      <c r="A189" s="969" t="s">
        <v>1119</v>
      </c>
      <c r="B189" s="970" t="s">
        <v>938</v>
      </c>
      <c r="C189" s="971">
        <v>0</v>
      </c>
      <c r="D189" s="971">
        <v>0</v>
      </c>
    </row>
    <row r="190" spans="1:4">
      <c r="A190" s="969" t="s">
        <v>1120</v>
      </c>
      <c r="B190" s="970" t="s">
        <v>938</v>
      </c>
      <c r="C190" s="971">
        <v>0</v>
      </c>
      <c r="D190" s="971">
        <v>0</v>
      </c>
    </row>
    <row r="191" spans="1:4">
      <c r="A191" s="969" t="s">
        <v>1121</v>
      </c>
      <c r="B191" s="970" t="s">
        <v>938</v>
      </c>
      <c r="C191" s="971">
        <v>0</v>
      </c>
      <c r="D191" s="971">
        <v>0</v>
      </c>
    </row>
    <row r="192" spans="1:4">
      <c r="A192" s="969" t="s">
        <v>1122</v>
      </c>
      <c r="B192" s="970" t="s">
        <v>938</v>
      </c>
      <c r="C192" s="971">
        <v>0</v>
      </c>
      <c r="D192" s="971">
        <v>0</v>
      </c>
    </row>
    <row r="193" spans="1:4">
      <c r="A193" s="969" t="s">
        <v>1123</v>
      </c>
      <c r="B193" s="970" t="s">
        <v>938</v>
      </c>
      <c r="C193" s="971">
        <v>0</v>
      </c>
      <c r="D193" s="971">
        <v>0</v>
      </c>
    </row>
    <row r="194" spans="1:4">
      <c r="A194" s="969" t="s">
        <v>1124</v>
      </c>
      <c r="B194" s="970" t="s">
        <v>938</v>
      </c>
      <c r="C194" s="971">
        <v>0</v>
      </c>
      <c r="D194" s="971">
        <v>0</v>
      </c>
    </row>
    <row r="195" spans="1:4">
      <c r="A195" s="969" t="s">
        <v>1125</v>
      </c>
      <c r="B195" s="970" t="s">
        <v>938</v>
      </c>
      <c r="C195" s="971">
        <v>0</v>
      </c>
      <c r="D195" s="975">
        <v>1742000</v>
      </c>
    </row>
    <row r="196" spans="1:4">
      <c r="A196" s="969" t="s">
        <v>1126</v>
      </c>
      <c r="B196" s="970"/>
      <c r="C196" s="970"/>
      <c r="D196" s="970"/>
    </row>
    <row r="197" spans="1:4">
      <c r="A197" s="969" t="s">
        <v>1127</v>
      </c>
      <c r="B197" s="970" t="s">
        <v>938</v>
      </c>
      <c r="C197" s="972">
        <v>23.53</v>
      </c>
      <c r="D197" s="981">
        <v>38400960</v>
      </c>
    </row>
    <row r="198" spans="1:4">
      <c r="A198" s="969" t="s">
        <v>1128</v>
      </c>
      <c r="B198" s="970" t="s">
        <v>938</v>
      </c>
      <c r="C198" s="971">
        <v>0</v>
      </c>
      <c r="D198" s="975">
        <v>39892870</v>
      </c>
    </row>
    <row r="199" spans="1:4" ht="13.5" thickBot="1"/>
    <row r="200" spans="1:4" ht="13.5" thickBot="1">
      <c r="A200" s="982" t="s">
        <v>1129</v>
      </c>
      <c r="B200" s="983"/>
      <c r="C200" s="983"/>
      <c r="D200" s="984">
        <f>SUM(D198,D197,D195,D184,D162,D133,D128:D129,D125,D123,D120,D118,D115,D112,D104,D92,D85,D77,D70,D61,D60,D53,D45,D38,D30)</f>
        <v>722819717</v>
      </c>
    </row>
    <row r="202" spans="1:4">
      <c r="A202" s="970" t="s">
        <v>1130</v>
      </c>
      <c r="B202" s="970"/>
      <c r="C202" s="970"/>
      <c r="D202" s="985">
        <v>15741120</v>
      </c>
    </row>
    <row r="203" spans="1:4" ht="13.5" thickBot="1"/>
    <row r="204" spans="1:4" ht="13.5" thickBot="1">
      <c r="A204" s="982" t="s">
        <v>1131</v>
      </c>
      <c r="B204" s="983"/>
      <c r="C204" s="983"/>
      <c r="D204" s="984">
        <f>SUM(D202,D200)</f>
        <v>738560837</v>
      </c>
    </row>
  </sheetData>
  <pageMargins left="0.19685039370078741" right="0.15748031496062992" top="0.98425196850393704" bottom="0.98425196850393704" header="0.51181102362204722" footer="0.51181102362204722"/>
  <pageSetup scale="85" orientation="portrait" r:id="rId1"/>
  <headerFooter alignWithMargins="0">
    <oddHeader>&amp;C&amp;"Arial,Félkövér"&amp;13A 2015. évi általános működés és ágazati feladatok támogatásának 
alakulása jogcímenként&amp;R&amp;"Arial,Félkövér dőlt"&amp;12 13. sz.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AM83"/>
  <sheetViews>
    <sheetView zoomScaleNormal="100" zoomScaleSheetLayoutView="14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16" sqref="C16:N23"/>
    </sheetView>
  </sheetViews>
  <sheetFormatPr defaultRowHeight="15.75"/>
  <cols>
    <col min="1" max="1" width="4.140625" style="508" customWidth="1"/>
    <col min="2" max="2" width="26.7109375" style="507" customWidth="1"/>
    <col min="3" max="4" width="7.7109375" style="507" customWidth="1"/>
    <col min="5" max="5" width="8.140625" style="507" customWidth="1"/>
    <col min="6" max="6" width="7.5703125" style="507" customWidth="1"/>
    <col min="7" max="7" width="7.42578125" style="507" customWidth="1"/>
    <col min="8" max="8" width="7.5703125" style="507" customWidth="1"/>
    <col min="9" max="9" width="7" style="507" customWidth="1"/>
    <col min="10" max="14" width="8.140625" style="507" customWidth="1"/>
    <col min="15" max="16" width="10.85546875" style="508" customWidth="1"/>
    <col min="17" max="21" width="10.85546875" style="508" hidden="1" customWidth="1"/>
    <col min="22" max="22" width="9.140625" style="507" hidden="1" customWidth="1"/>
    <col min="23" max="23" width="7.5703125" style="507" hidden="1" customWidth="1"/>
    <col min="24" max="24" width="7" style="507" hidden="1" customWidth="1"/>
    <col min="25" max="39" width="8.140625" style="507" hidden="1" customWidth="1"/>
    <col min="40" max="16384" width="9.140625" style="507"/>
  </cols>
  <sheetData>
    <row r="1" spans="1:39" ht="31.5" customHeight="1">
      <c r="A1" s="726" t="s">
        <v>721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  <c r="O1" s="727"/>
      <c r="P1" s="572"/>
      <c r="Q1" s="572"/>
      <c r="R1" s="572"/>
      <c r="S1" s="572"/>
      <c r="T1" s="572"/>
      <c r="U1" s="572"/>
    </row>
    <row r="2" spans="1:39" ht="16.5" thickBot="1">
      <c r="O2" s="509" t="s">
        <v>722</v>
      </c>
      <c r="P2" s="509"/>
      <c r="Q2" s="509"/>
      <c r="R2" s="509"/>
      <c r="S2" s="509"/>
      <c r="T2" s="509"/>
      <c r="U2" s="509"/>
    </row>
    <row r="3" spans="1:39" s="508" customFormat="1" ht="26.1" customHeight="1" thickBot="1">
      <c r="A3" s="510" t="s">
        <v>432</v>
      </c>
      <c r="B3" s="511" t="s">
        <v>266</v>
      </c>
      <c r="C3" s="511" t="s">
        <v>723</v>
      </c>
      <c r="D3" s="511" t="s">
        <v>724</v>
      </c>
      <c r="E3" s="511" t="s">
        <v>725</v>
      </c>
      <c r="F3" s="511" t="s">
        <v>726</v>
      </c>
      <c r="G3" s="511" t="s">
        <v>727</v>
      </c>
      <c r="H3" s="511" t="s">
        <v>728</v>
      </c>
      <c r="I3" s="511" t="s">
        <v>729</v>
      </c>
      <c r="J3" s="511" t="s">
        <v>730</v>
      </c>
      <c r="K3" s="511" t="s">
        <v>731</v>
      </c>
      <c r="L3" s="511" t="s">
        <v>732</v>
      </c>
      <c r="M3" s="511" t="s">
        <v>733</v>
      </c>
      <c r="N3" s="511" t="s">
        <v>734</v>
      </c>
      <c r="O3" s="512" t="s">
        <v>422</v>
      </c>
      <c r="P3" s="576"/>
      <c r="Q3" s="576"/>
      <c r="R3" s="576"/>
      <c r="S3" s="576"/>
      <c r="T3" s="576"/>
      <c r="U3" s="576"/>
      <c r="W3" s="511" t="s">
        <v>776</v>
      </c>
      <c r="X3" s="511"/>
      <c r="Y3" s="511" t="s">
        <v>777</v>
      </c>
      <c r="Z3" s="511"/>
      <c r="AA3" s="511" t="s">
        <v>778</v>
      </c>
      <c r="AB3" s="511"/>
      <c r="AC3" s="511" t="s">
        <v>779</v>
      </c>
      <c r="AD3" s="511"/>
      <c r="AE3" s="511">
        <v>7</v>
      </c>
      <c r="AF3" s="511"/>
      <c r="AG3" s="511">
        <v>8</v>
      </c>
      <c r="AH3" s="511"/>
      <c r="AI3" s="511">
        <v>9</v>
      </c>
      <c r="AJ3" s="511"/>
      <c r="AK3" s="511">
        <v>10</v>
      </c>
      <c r="AL3" s="511"/>
      <c r="AM3" s="511">
        <v>11</v>
      </c>
    </row>
    <row r="4" spans="1:39" s="514" customFormat="1" ht="15" customHeight="1" thickBot="1">
      <c r="A4" s="513" t="s">
        <v>51</v>
      </c>
      <c r="B4" s="728" t="s">
        <v>264</v>
      </c>
      <c r="C4" s="729"/>
      <c r="D4" s="729"/>
      <c r="E4" s="729"/>
      <c r="F4" s="729"/>
      <c r="G4" s="729"/>
      <c r="H4" s="729"/>
      <c r="I4" s="729"/>
      <c r="J4" s="729"/>
      <c r="K4" s="729"/>
      <c r="L4" s="729"/>
      <c r="M4" s="729"/>
      <c r="N4" s="729"/>
      <c r="O4" s="730"/>
      <c r="P4" s="577"/>
      <c r="Q4" s="577"/>
      <c r="R4" s="577"/>
      <c r="S4" s="577"/>
      <c r="T4" s="577"/>
      <c r="U4" s="577"/>
    </row>
    <row r="5" spans="1:39" s="514" customFormat="1" ht="22.5">
      <c r="A5" s="515" t="s">
        <v>65</v>
      </c>
      <c r="B5" s="516" t="s">
        <v>735</v>
      </c>
      <c r="C5" s="517">
        <v>73610</v>
      </c>
      <c r="D5" s="517">
        <v>73610</v>
      </c>
      <c r="E5" s="517">
        <v>73610</v>
      </c>
      <c r="F5" s="517">
        <v>63666</v>
      </c>
      <c r="G5" s="517">
        <v>60976</v>
      </c>
      <c r="H5" s="517">
        <v>62306</v>
      </c>
      <c r="I5" s="517">
        <v>73944</v>
      </c>
      <c r="J5" s="517">
        <v>63767</v>
      </c>
      <c r="K5" s="517">
        <v>61839</v>
      </c>
      <c r="L5" s="517">
        <v>124014</v>
      </c>
      <c r="M5" s="517">
        <v>61593</v>
      </c>
      <c r="N5" s="517">
        <v>67125</v>
      </c>
      <c r="O5" s="518">
        <f t="shared" ref="O5:O27" si="0">SUM(C5:N5)</f>
        <v>860060</v>
      </c>
      <c r="P5" s="578"/>
      <c r="Q5" s="578">
        <v>860060</v>
      </c>
      <c r="R5" s="578">
        <f>SUM(C5:M5)</f>
        <v>792935</v>
      </c>
      <c r="S5" s="578">
        <f>Q5-R5</f>
        <v>67125</v>
      </c>
      <c r="T5" s="578">
        <f>S5/2</f>
        <v>33562.5</v>
      </c>
      <c r="U5" s="578"/>
      <c r="W5" s="517">
        <f>SUM(C5:E5)</f>
        <v>220830</v>
      </c>
      <c r="X5" s="517">
        <f>Y5-W5</f>
        <v>63666</v>
      </c>
      <c r="Y5" s="517">
        <v>284496</v>
      </c>
      <c r="Z5" s="517">
        <f>AA5-Y5</f>
        <v>60976</v>
      </c>
      <c r="AA5" s="517">
        <v>345472</v>
      </c>
      <c r="AB5" s="517">
        <f>AC5-AA5</f>
        <v>62306</v>
      </c>
      <c r="AC5" s="517">
        <v>407778</v>
      </c>
      <c r="AD5" s="517">
        <f>AE5-AC5</f>
        <v>73944</v>
      </c>
      <c r="AE5" s="517">
        <v>481722</v>
      </c>
      <c r="AF5" s="517">
        <f>AG5-AE5</f>
        <v>63767</v>
      </c>
      <c r="AG5" s="517">
        <v>545489</v>
      </c>
      <c r="AH5" s="517">
        <f>AI5-AG5</f>
        <v>61839</v>
      </c>
      <c r="AI5" s="517">
        <v>607328</v>
      </c>
      <c r="AJ5" s="517">
        <f>AK5-AI5</f>
        <v>124014</v>
      </c>
      <c r="AK5" s="517">
        <v>731342</v>
      </c>
      <c r="AL5" s="517">
        <f>AM5-AK5</f>
        <v>61593</v>
      </c>
      <c r="AM5" s="517">
        <v>792935</v>
      </c>
    </row>
    <row r="6" spans="1:39" s="523" customFormat="1" ht="22.5">
      <c r="A6" s="519" t="s">
        <v>79</v>
      </c>
      <c r="B6" s="520" t="s">
        <v>736</v>
      </c>
      <c r="C6" s="521">
        <v>6538</v>
      </c>
      <c r="D6" s="521">
        <v>7865</v>
      </c>
      <c r="E6" s="521">
        <v>11390</v>
      </c>
      <c r="F6" s="521">
        <v>8516</v>
      </c>
      <c r="G6" s="521">
        <v>4486</v>
      </c>
      <c r="H6" s="521">
        <v>11202</v>
      </c>
      <c r="I6" s="521">
        <v>6967</v>
      </c>
      <c r="J6" s="521">
        <v>5914</v>
      </c>
      <c r="K6" s="521">
        <v>9713</v>
      </c>
      <c r="L6" s="521">
        <v>6583</v>
      </c>
      <c r="M6" s="521">
        <v>16780</v>
      </c>
      <c r="N6" s="521">
        <v>31300</v>
      </c>
      <c r="O6" s="522">
        <f t="shared" si="0"/>
        <v>127254</v>
      </c>
      <c r="P6" s="578"/>
      <c r="Q6" s="578">
        <v>127254</v>
      </c>
      <c r="R6" s="578">
        <f t="shared" ref="R6:R27" si="1">SUM(C6:M6)</f>
        <v>95954</v>
      </c>
      <c r="S6" s="578">
        <f t="shared" ref="S6:S27" si="2">Q6-R6</f>
        <v>31300</v>
      </c>
      <c r="T6" s="578">
        <f t="shared" ref="T6:T27" si="3">S6/2</f>
        <v>15650</v>
      </c>
      <c r="U6" s="578"/>
      <c r="W6" s="521">
        <f t="shared" ref="W6:W28" si="4">SUM(C6:E6)</f>
        <v>25793</v>
      </c>
      <c r="X6" s="521">
        <f t="shared" ref="X6:Z28" si="5">Y6-W6</f>
        <v>8516</v>
      </c>
      <c r="Y6" s="521">
        <v>34309</v>
      </c>
      <c r="Z6" s="521">
        <f t="shared" si="5"/>
        <v>4486</v>
      </c>
      <c r="AA6" s="521">
        <v>38795</v>
      </c>
      <c r="AB6" s="521">
        <f t="shared" ref="AB6" si="6">AC6-AA6</f>
        <v>11202</v>
      </c>
      <c r="AC6" s="521">
        <v>49997</v>
      </c>
      <c r="AD6" s="521">
        <f t="shared" ref="AD6:AD13" si="7">AE6-AC6</f>
        <v>6967</v>
      </c>
      <c r="AE6" s="521">
        <v>56964</v>
      </c>
      <c r="AF6" s="521">
        <f t="shared" ref="AF6:AF13" si="8">AG6-AE6</f>
        <v>5914</v>
      </c>
      <c r="AG6" s="521">
        <v>62878</v>
      </c>
      <c r="AH6" s="521">
        <f t="shared" ref="AH6:AH13" si="9">AI6-AG6</f>
        <v>9713</v>
      </c>
      <c r="AI6" s="521">
        <v>72591</v>
      </c>
      <c r="AJ6" s="521">
        <f t="shared" ref="AJ6:AJ13" si="10">AK6-AI6</f>
        <v>6583</v>
      </c>
      <c r="AK6" s="521">
        <v>79174</v>
      </c>
      <c r="AL6" s="521">
        <f t="shared" ref="AL6:AL13" si="11">AM6-AK6</f>
        <v>16780</v>
      </c>
      <c r="AM6" s="521">
        <v>95954</v>
      </c>
    </row>
    <row r="7" spans="1:39" s="523" customFormat="1" ht="22.5">
      <c r="A7" s="519" t="s">
        <v>230</v>
      </c>
      <c r="B7" s="524" t="s">
        <v>737</v>
      </c>
      <c r="C7" s="525"/>
      <c r="D7" s="525"/>
      <c r="E7" s="525"/>
      <c r="F7" s="525">
        <v>0</v>
      </c>
      <c r="G7" s="525"/>
      <c r="H7" s="525">
        <v>0</v>
      </c>
      <c r="I7" s="525">
        <v>3049</v>
      </c>
      <c r="J7" s="525">
        <v>23988</v>
      </c>
      <c r="K7" s="525">
        <v>21946</v>
      </c>
      <c r="L7" s="525">
        <v>110287</v>
      </c>
      <c r="M7" s="525">
        <v>256</v>
      </c>
      <c r="N7" s="525">
        <v>266751</v>
      </c>
      <c r="O7" s="526">
        <f t="shared" si="0"/>
        <v>426277</v>
      </c>
      <c r="P7" s="578"/>
      <c r="Q7" s="578">
        <v>426277</v>
      </c>
      <c r="R7" s="578">
        <f t="shared" si="1"/>
        <v>159526</v>
      </c>
      <c r="S7" s="578">
        <f t="shared" si="2"/>
        <v>266751</v>
      </c>
      <c r="T7" s="578">
        <f t="shared" si="3"/>
        <v>133375.5</v>
      </c>
      <c r="U7" s="578"/>
      <c r="W7" s="525">
        <f t="shared" si="4"/>
        <v>0</v>
      </c>
      <c r="X7" s="525">
        <f t="shared" si="5"/>
        <v>0</v>
      </c>
      <c r="Y7" s="525"/>
      <c r="Z7" s="525">
        <f t="shared" si="5"/>
        <v>14257</v>
      </c>
      <c r="AA7" s="525">
        <v>14257</v>
      </c>
      <c r="AB7" s="525">
        <f t="shared" ref="AB7" si="12">AC7-AA7</f>
        <v>0</v>
      </c>
      <c r="AC7" s="525">
        <v>14257</v>
      </c>
      <c r="AD7" s="525">
        <f t="shared" si="7"/>
        <v>3049</v>
      </c>
      <c r="AE7" s="525">
        <v>17306</v>
      </c>
      <c r="AF7" s="525">
        <f t="shared" si="8"/>
        <v>23988</v>
      </c>
      <c r="AG7" s="525">
        <v>41294</v>
      </c>
      <c r="AH7" s="525">
        <f t="shared" si="9"/>
        <v>21946</v>
      </c>
      <c r="AI7" s="525">
        <v>63240</v>
      </c>
      <c r="AJ7" s="525">
        <f t="shared" si="10"/>
        <v>110287</v>
      </c>
      <c r="AK7" s="525">
        <v>173527</v>
      </c>
      <c r="AL7" s="525">
        <f t="shared" si="11"/>
        <v>256</v>
      </c>
      <c r="AM7" s="525">
        <v>173783</v>
      </c>
    </row>
    <row r="8" spans="1:39" s="523" customFormat="1">
      <c r="A8" s="519" t="s">
        <v>107</v>
      </c>
      <c r="B8" s="524" t="s">
        <v>272</v>
      </c>
      <c r="C8" s="525">
        <v>20000</v>
      </c>
      <c r="D8" s="525">
        <v>50000</v>
      </c>
      <c r="E8" s="525">
        <v>113032</v>
      </c>
      <c r="F8" s="525">
        <v>20659</v>
      </c>
      <c r="G8" s="525">
        <v>40750</v>
      </c>
      <c r="H8" s="525">
        <v>7312</v>
      </c>
      <c r="I8" s="525">
        <v>5824</v>
      </c>
      <c r="J8" s="525">
        <v>13738</v>
      </c>
      <c r="K8" s="525">
        <v>194074</v>
      </c>
      <c r="L8" s="525">
        <v>29664</v>
      </c>
      <c r="M8" s="525">
        <v>12956</v>
      </c>
      <c r="N8" s="525">
        <v>-33383</v>
      </c>
      <c r="O8" s="526">
        <f t="shared" si="0"/>
        <v>474626</v>
      </c>
      <c r="P8" s="578"/>
      <c r="Q8" s="578">
        <v>474626</v>
      </c>
      <c r="R8" s="578">
        <f t="shared" si="1"/>
        <v>508009</v>
      </c>
      <c r="S8" s="578">
        <f t="shared" si="2"/>
        <v>-33383</v>
      </c>
      <c r="T8" s="578">
        <f t="shared" si="3"/>
        <v>-16691.5</v>
      </c>
      <c r="U8" s="578"/>
      <c r="W8" s="525">
        <f t="shared" si="4"/>
        <v>183032</v>
      </c>
      <c r="X8" s="525">
        <f t="shared" si="5"/>
        <v>20659</v>
      </c>
      <c r="Y8" s="525">
        <v>203691</v>
      </c>
      <c r="Z8" s="525">
        <f t="shared" si="5"/>
        <v>40750</v>
      </c>
      <c r="AA8" s="525">
        <v>244441</v>
      </c>
      <c r="AB8" s="525">
        <f t="shared" ref="AB8" si="13">AC8-AA8</f>
        <v>7312</v>
      </c>
      <c r="AC8" s="525">
        <v>251753</v>
      </c>
      <c r="AD8" s="525">
        <f t="shared" si="7"/>
        <v>5824</v>
      </c>
      <c r="AE8" s="525">
        <v>257577</v>
      </c>
      <c r="AF8" s="525">
        <f t="shared" si="8"/>
        <v>13738</v>
      </c>
      <c r="AG8" s="525">
        <v>271315</v>
      </c>
      <c r="AH8" s="525">
        <f t="shared" si="9"/>
        <v>194074</v>
      </c>
      <c r="AI8" s="525">
        <v>465389</v>
      </c>
      <c r="AJ8" s="525">
        <f t="shared" si="10"/>
        <v>29664</v>
      </c>
      <c r="AK8" s="525">
        <v>495053</v>
      </c>
      <c r="AL8" s="525">
        <f t="shared" si="11"/>
        <v>12956</v>
      </c>
      <c r="AM8" s="525">
        <v>508009</v>
      </c>
    </row>
    <row r="9" spans="1:39" s="523" customFormat="1" ht="14.1" customHeight="1">
      <c r="A9" s="519" t="s">
        <v>129</v>
      </c>
      <c r="B9" s="527" t="s">
        <v>452</v>
      </c>
      <c r="C9" s="521">
        <v>18891</v>
      </c>
      <c r="D9" s="521">
        <v>18891</v>
      </c>
      <c r="E9" s="521">
        <v>11545</v>
      </c>
      <c r="F9" s="521">
        <v>23251</v>
      </c>
      <c r="G9" s="521">
        <v>14724</v>
      </c>
      <c r="H9" s="521">
        <v>17006</v>
      </c>
      <c r="I9" s="521">
        <v>16087</v>
      </c>
      <c r="J9" s="521">
        <v>15596</v>
      </c>
      <c r="K9" s="521">
        <v>23620</v>
      </c>
      <c r="L9" s="521">
        <v>12815</v>
      </c>
      <c r="M9" s="521">
        <v>17947</v>
      </c>
      <c r="N9" s="521">
        <v>38886</v>
      </c>
      <c r="O9" s="526">
        <f t="shared" si="0"/>
        <v>229259</v>
      </c>
      <c r="P9" s="578"/>
      <c r="Q9" s="578">
        <v>229259</v>
      </c>
      <c r="R9" s="578">
        <f t="shared" si="1"/>
        <v>190373</v>
      </c>
      <c r="S9" s="578">
        <f t="shared" si="2"/>
        <v>38886</v>
      </c>
      <c r="T9" s="578">
        <f t="shared" si="3"/>
        <v>19443</v>
      </c>
      <c r="U9" s="578"/>
      <c r="W9" s="521">
        <f t="shared" si="4"/>
        <v>49327</v>
      </c>
      <c r="X9" s="521">
        <f t="shared" si="5"/>
        <v>23251</v>
      </c>
      <c r="Y9" s="521">
        <v>72578</v>
      </c>
      <c r="Z9" s="521">
        <f t="shared" si="5"/>
        <v>14724</v>
      </c>
      <c r="AA9" s="521">
        <v>87302</v>
      </c>
      <c r="AB9" s="521">
        <f t="shared" ref="AB9" si="14">AC9-AA9</f>
        <v>17006</v>
      </c>
      <c r="AC9" s="521">
        <v>104308</v>
      </c>
      <c r="AD9" s="521">
        <f t="shared" si="7"/>
        <v>16087</v>
      </c>
      <c r="AE9" s="521">
        <v>120395</v>
      </c>
      <c r="AF9" s="521">
        <f t="shared" si="8"/>
        <v>15596</v>
      </c>
      <c r="AG9" s="521">
        <v>135991</v>
      </c>
      <c r="AH9" s="521">
        <f t="shared" si="9"/>
        <v>23620</v>
      </c>
      <c r="AI9" s="521">
        <v>159611</v>
      </c>
      <c r="AJ9" s="521">
        <f t="shared" si="10"/>
        <v>12815</v>
      </c>
      <c r="AK9" s="521">
        <v>172426</v>
      </c>
      <c r="AL9" s="521">
        <f t="shared" si="11"/>
        <v>17947</v>
      </c>
      <c r="AM9" s="521">
        <v>190373</v>
      </c>
    </row>
    <row r="10" spans="1:39" s="523" customFormat="1" ht="14.1" customHeight="1">
      <c r="A10" s="519" t="s">
        <v>241</v>
      </c>
      <c r="B10" s="527" t="s">
        <v>320</v>
      </c>
      <c r="C10" s="521">
        <v>795</v>
      </c>
      <c r="D10" s="521"/>
      <c r="E10" s="521"/>
      <c r="F10" s="521">
        <v>32</v>
      </c>
      <c r="G10" s="521">
        <v>0</v>
      </c>
      <c r="H10" s="521">
        <v>0</v>
      </c>
      <c r="I10" s="521">
        <v>25</v>
      </c>
      <c r="J10" s="521">
        <v>414</v>
      </c>
      <c r="K10" s="521">
        <v>0</v>
      </c>
      <c r="L10" s="521">
        <v>2262</v>
      </c>
      <c r="M10" s="521">
        <v>0</v>
      </c>
      <c r="N10" s="521">
        <v>16885</v>
      </c>
      <c r="O10" s="522">
        <f t="shared" si="0"/>
        <v>20413</v>
      </c>
      <c r="P10" s="578"/>
      <c r="Q10" s="578">
        <v>20413</v>
      </c>
      <c r="R10" s="578">
        <f t="shared" si="1"/>
        <v>3528</v>
      </c>
      <c r="S10" s="578">
        <f t="shared" si="2"/>
        <v>16885</v>
      </c>
      <c r="T10" s="578">
        <f t="shared" si="3"/>
        <v>8442.5</v>
      </c>
      <c r="U10" s="578"/>
      <c r="W10" s="521">
        <f t="shared" si="4"/>
        <v>795</v>
      </c>
      <c r="X10" s="521">
        <f t="shared" si="5"/>
        <v>32</v>
      </c>
      <c r="Y10" s="521">
        <v>827</v>
      </c>
      <c r="Z10" s="521">
        <f t="shared" si="5"/>
        <v>0</v>
      </c>
      <c r="AA10" s="521">
        <v>827</v>
      </c>
      <c r="AB10" s="521">
        <f t="shared" ref="AB10" si="15">AC10-AA10</f>
        <v>0</v>
      </c>
      <c r="AC10" s="521">
        <v>827</v>
      </c>
      <c r="AD10" s="521">
        <f t="shared" si="7"/>
        <v>25</v>
      </c>
      <c r="AE10" s="521">
        <v>852</v>
      </c>
      <c r="AF10" s="521">
        <f t="shared" si="8"/>
        <v>414</v>
      </c>
      <c r="AG10" s="521">
        <v>1266</v>
      </c>
      <c r="AH10" s="521">
        <f t="shared" si="9"/>
        <v>0</v>
      </c>
      <c r="AI10" s="521">
        <v>1266</v>
      </c>
      <c r="AJ10" s="521">
        <f t="shared" si="10"/>
        <v>2262</v>
      </c>
      <c r="AK10" s="521">
        <v>3528</v>
      </c>
      <c r="AL10" s="521">
        <f t="shared" si="11"/>
        <v>0</v>
      </c>
      <c r="AM10" s="521">
        <v>3528</v>
      </c>
    </row>
    <row r="11" spans="1:39" s="523" customFormat="1" ht="14.1" customHeight="1">
      <c r="A11" s="519" t="s">
        <v>151</v>
      </c>
      <c r="B11" s="527" t="s">
        <v>273</v>
      </c>
      <c r="C11" s="521">
        <v>127</v>
      </c>
      <c r="D11" s="521">
        <v>127</v>
      </c>
      <c r="E11" s="521">
        <v>127</v>
      </c>
      <c r="F11" s="521">
        <v>66</v>
      </c>
      <c r="G11" s="521">
        <v>43</v>
      </c>
      <c r="H11" s="521">
        <v>20</v>
      </c>
      <c r="I11" s="521">
        <v>17</v>
      </c>
      <c r="J11" s="521">
        <v>211</v>
      </c>
      <c r="K11" s="521">
        <v>2537</v>
      </c>
      <c r="L11" s="521">
        <v>4</v>
      </c>
      <c r="M11" s="521">
        <v>6</v>
      </c>
      <c r="N11" s="521">
        <v>8477</v>
      </c>
      <c r="O11" s="522">
        <f t="shared" si="0"/>
        <v>11762</v>
      </c>
      <c r="P11" s="578"/>
      <c r="Q11" s="578">
        <v>11762</v>
      </c>
      <c r="R11" s="578">
        <f t="shared" si="1"/>
        <v>3285</v>
      </c>
      <c r="S11" s="578">
        <f t="shared" si="2"/>
        <v>8477</v>
      </c>
      <c r="T11" s="578">
        <f t="shared" si="3"/>
        <v>4238.5</v>
      </c>
      <c r="U11" s="578"/>
      <c r="W11" s="521">
        <f t="shared" si="4"/>
        <v>381</v>
      </c>
      <c r="X11" s="521">
        <f t="shared" si="5"/>
        <v>66</v>
      </c>
      <c r="Y11" s="521">
        <v>447</v>
      </c>
      <c r="Z11" s="521">
        <f t="shared" si="5"/>
        <v>43</v>
      </c>
      <c r="AA11" s="521">
        <v>490</v>
      </c>
      <c r="AB11" s="521">
        <f t="shared" ref="AB11" si="16">AC11-AA11</f>
        <v>20</v>
      </c>
      <c r="AC11" s="521">
        <v>510</v>
      </c>
      <c r="AD11" s="521">
        <f t="shared" si="7"/>
        <v>17</v>
      </c>
      <c r="AE11" s="521">
        <v>527</v>
      </c>
      <c r="AF11" s="521">
        <f t="shared" si="8"/>
        <v>211</v>
      </c>
      <c r="AG11" s="521">
        <v>738</v>
      </c>
      <c r="AH11" s="521">
        <f t="shared" si="9"/>
        <v>2537</v>
      </c>
      <c r="AI11" s="521">
        <v>3275</v>
      </c>
      <c r="AJ11" s="521">
        <f t="shared" si="10"/>
        <v>4</v>
      </c>
      <c r="AK11" s="521">
        <v>3279</v>
      </c>
      <c r="AL11" s="521">
        <f t="shared" si="11"/>
        <v>6</v>
      </c>
      <c r="AM11" s="521">
        <v>3285</v>
      </c>
    </row>
    <row r="12" spans="1:39" s="523" customFormat="1" ht="22.5">
      <c r="A12" s="519" t="s">
        <v>161</v>
      </c>
      <c r="B12" s="520" t="s">
        <v>370</v>
      </c>
      <c r="C12" s="521"/>
      <c r="D12" s="521"/>
      <c r="E12" s="521"/>
      <c r="F12" s="521"/>
      <c r="G12" s="521">
        <v>0</v>
      </c>
      <c r="H12" s="521">
        <v>0</v>
      </c>
      <c r="I12" s="521">
        <v>0</v>
      </c>
      <c r="J12" s="521">
        <v>0</v>
      </c>
      <c r="K12" s="521">
        <v>0</v>
      </c>
      <c r="L12" s="521">
        <v>0</v>
      </c>
      <c r="M12" s="521">
        <v>25000</v>
      </c>
      <c r="N12" s="521">
        <v>0</v>
      </c>
      <c r="O12" s="522">
        <f t="shared" si="0"/>
        <v>25000</v>
      </c>
      <c r="P12" s="578"/>
      <c r="Q12" s="578">
        <v>25000</v>
      </c>
      <c r="R12" s="578">
        <f t="shared" si="1"/>
        <v>25000</v>
      </c>
      <c r="S12" s="578">
        <f t="shared" si="2"/>
        <v>0</v>
      </c>
      <c r="T12" s="578">
        <f t="shared" si="3"/>
        <v>0</v>
      </c>
      <c r="U12" s="578"/>
      <c r="W12" s="521">
        <f t="shared" si="4"/>
        <v>0</v>
      </c>
      <c r="X12" s="521">
        <f t="shared" si="5"/>
        <v>6</v>
      </c>
      <c r="Y12" s="521">
        <v>6</v>
      </c>
      <c r="Z12" s="521">
        <f t="shared" si="5"/>
        <v>0</v>
      </c>
      <c r="AA12" s="521">
        <v>6</v>
      </c>
      <c r="AB12" s="521">
        <f t="shared" ref="AB12" si="17">AC12-AA12</f>
        <v>0</v>
      </c>
      <c r="AC12" s="521">
        <v>6</v>
      </c>
      <c r="AD12" s="521">
        <f t="shared" si="7"/>
        <v>0</v>
      </c>
      <c r="AE12" s="521">
        <v>6</v>
      </c>
      <c r="AF12" s="521">
        <f t="shared" si="8"/>
        <v>0</v>
      </c>
      <c r="AG12" s="521">
        <v>6</v>
      </c>
      <c r="AH12" s="521">
        <f t="shared" si="9"/>
        <v>0</v>
      </c>
      <c r="AI12" s="521">
        <v>6</v>
      </c>
      <c r="AJ12" s="521">
        <f t="shared" si="10"/>
        <v>0</v>
      </c>
      <c r="AK12" s="521">
        <v>6</v>
      </c>
      <c r="AL12" s="521">
        <f t="shared" si="11"/>
        <v>25000</v>
      </c>
      <c r="AM12" s="521">
        <v>25006</v>
      </c>
    </row>
    <row r="13" spans="1:39" s="523" customFormat="1" ht="14.1" customHeight="1" thickBot="1">
      <c r="A13" s="544" t="s">
        <v>253</v>
      </c>
      <c r="B13" s="527" t="s">
        <v>453</v>
      </c>
      <c r="C13" s="521"/>
      <c r="D13" s="521"/>
      <c r="E13" s="521">
        <v>25982</v>
      </c>
      <c r="F13" s="521">
        <v>0</v>
      </c>
      <c r="G13" s="521">
        <v>6072</v>
      </c>
      <c r="H13" s="521">
        <v>864901</v>
      </c>
      <c r="I13" s="521">
        <v>0</v>
      </c>
      <c r="J13" s="521">
        <v>1220477</v>
      </c>
      <c r="K13" s="521">
        <v>9786</v>
      </c>
      <c r="L13" s="521">
        <v>1804</v>
      </c>
      <c r="M13" s="521">
        <v>11422</v>
      </c>
      <c r="N13" s="521">
        <v>18109</v>
      </c>
      <c r="O13" s="522">
        <f t="shared" si="0"/>
        <v>2158553</v>
      </c>
      <c r="P13" s="578"/>
      <c r="Q13" s="578">
        <v>2158553</v>
      </c>
      <c r="R13" s="578">
        <f t="shared" si="1"/>
        <v>2140444</v>
      </c>
      <c r="S13" s="578">
        <f t="shared" si="2"/>
        <v>18109</v>
      </c>
      <c r="T13" s="578">
        <f t="shared" si="3"/>
        <v>9054.5</v>
      </c>
      <c r="U13" s="578"/>
      <c r="W13" s="521">
        <f t="shared" si="4"/>
        <v>25982</v>
      </c>
      <c r="X13" s="521">
        <f t="shared" si="5"/>
        <v>0</v>
      </c>
      <c r="Y13" s="521">
        <v>25982</v>
      </c>
      <c r="Z13" s="521">
        <f t="shared" si="5"/>
        <v>6072</v>
      </c>
      <c r="AA13" s="521">
        <v>32054</v>
      </c>
      <c r="AB13" s="521">
        <f t="shared" ref="AB13" si="18">AC13-AA13</f>
        <v>864901</v>
      </c>
      <c r="AC13" s="521">
        <v>896955</v>
      </c>
      <c r="AD13" s="521">
        <f t="shared" si="7"/>
        <v>0</v>
      </c>
      <c r="AE13" s="521">
        <v>896955</v>
      </c>
      <c r="AF13" s="521">
        <f t="shared" si="8"/>
        <v>1220477</v>
      </c>
      <c r="AG13" s="521">
        <v>2117432</v>
      </c>
      <c r="AH13" s="521">
        <f t="shared" si="9"/>
        <v>9786</v>
      </c>
      <c r="AI13" s="521">
        <v>2127218</v>
      </c>
      <c r="AJ13" s="521">
        <f t="shared" si="10"/>
        <v>1804</v>
      </c>
      <c r="AK13" s="521">
        <v>2129022</v>
      </c>
      <c r="AL13" s="521">
        <f t="shared" si="11"/>
        <v>11422</v>
      </c>
      <c r="AM13" s="521">
        <v>2140444</v>
      </c>
    </row>
    <row r="14" spans="1:39" s="514" customFormat="1" ht="15.95" customHeight="1" thickBot="1">
      <c r="A14" s="545" t="s">
        <v>276</v>
      </c>
      <c r="B14" s="543" t="s">
        <v>738</v>
      </c>
      <c r="C14" s="529">
        <f t="shared" ref="C14:N14" si="19">SUM(C5:C13)</f>
        <v>119961</v>
      </c>
      <c r="D14" s="529">
        <f t="shared" si="19"/>
        <v>150493</v>
      </c>
      <c r="E14" s="529">
        <f t="shared" si="19"/>
        <v>235686</v>
      </c>
      <c r="F14" s="529">
        <f t="shared" si="19"/>
        <v>116190</v>
      </c>
      <c r="G14" s="529">
        <f t="shared" si="19"/>
        <v>127051</v>
      </c>
      <c r="H14" s="529">
        <f t="shared" si="19"/>
        <v>962747</v>
      </c>
      <c r="I14" s="529">
        <f t="shared" si="19"/>
        <v>105913</v>
      </c>
      <c r="J14" s="529">
        <f t="shared" si="19"/>
        <v>1344105</v>
      </c>
      <c r="K14" s="529">
        <f t="shared" si="19"/>
        <v>323515</v>
      </c>
      <c r="L14" s="529">
        <f t="shared" si="19"/>
        <v>287433</v>
      </c>
      <c r="M14" s="529">
        <f t="shared" si="19"/>
        <v>145960</v>
      </c>
      <c r="N14" s="529">
        <f t="shared" si="19"/>
        <v>414150</v>
      </c>
      <c r="O14" s="530">
        <f>SUM(C14:N14)</f>
        <v>4333204</v>
      </c>
      <c r="P14" s="579"/>
      <c r="Q14" s="579">
        <f>SUM(Q5:Q13)</f>
        <v>4333204</v>
      </c>
      <c r="R14" s="578">
        <f t="shared" si="1"/>
        <v>3919054</v>
      </c>
      <c r="S14" s="578">
        <f t="shared" si="2"/>
        <v>414150</v>
      </c>
      <c r="T14" s="578">
        <f t="shared" si="3"/>
        <v>207075</v>
      </c>
      <c r="U14" s="578"/>
      <c r="W14" s="529">
        <f>SUM(W5:W13)</f>
        <v>506140</v>
      </c>
      <c r="X14" s="529">
        <f t="shared" ref="X14:AC14" si="20">SUM(X5:X13)</f>
        <v>116196</v>
      </c>
      <c r="Y14" s="529">
        <f t="shared" si="20"/>
        <v>622336</v>
      </c>
      <c r="Z14" s="529">
        <f t="shared" si="20"/>
        <v>141308</v>
      </c>
      <c r="AA14" s="529">
        <f t="shared" si="20"/>
        <v>763644</v>
      </c>
      <c r="AB14" s="529">
        <f t="shared" si="20"/>
        <v>962747</v>
      </c>
      <c r="AC14" s="529">
        <f t="shared" si="20"/>
        <v>1726391</v>
      </c>
      <c r="AD14" s="529">
        <f t="shared" ref="AD14:AM14" si="21">SUM(AD5:AD13)</f>
        <v>105913</v>
      </c>
      <c r="AE14" s="529">
        <f t="shared" si="21"/>
        <v>1832304</v>
      </c>
      <c r="AF14" s="529">
        <f t="shared" si="21"/>
        <v>1344105</v>
      </c>
      <c r="AG14" s="529">
        <f t="shared" si="21"/>
        <v>3176409</v>
      </c>
      <c r="AH14" s="529">
        <f t="shared" si="21"/>
        <v>323515</v>
      </c>
      <c r="AI14" s="529">
        <f t="shared" si="21"/>
        <v>3499924</v>
      </c>
      <c r="AJ14" s="529">
        <f t="shared" si="21"/>
        <v>287433</v>
      </c>
      <c r="AK14" s="529">
        <f t="shared" si="21"/>
        <v>3787357</v>
      </c>
      <c r="AL14" s="529">
        <f t="shared" si="21"/>
        <v>145960</v>
      </c>
      <c r="AM14" s="529">
        <f t="shared" si="21"/>
        <v>3933317</v>
      </c>
    </row>
    <row r="15" spans="1:39" s="514" customFormat="1" ht="15" customHeight="1" thickBot="1">
      <c r="A15" s="545" t="s">
        <v>277</v>
      </c>
      <c r="B15" s="729" t="s">
        <v>265</v>
      </c>
      <c r="C15" s="729"/>
      <c r="D15" s="729"/>
      <c r="E15" s="729"/>
      <c r="F15" s="729"/>
      <c r="G15" s="729"/>
      <c r="H15" s="729"/>
      <c r="I15" s="729"/>
      <c r="J15" s="729"/>
      <c r="K15" s="729"/>
      <c r="L15" s="729"/>
      <c r="M15" s="729"/>
      <c r="N15" s="729"/>
      <c r="O15" s="730"/>
      <c r="P15" s="577"/>
      <c r="Q15" s="577"/>
      <c r="R15" s="578">
        <f t="shared" si="1"/>
        <v>0</v>
      </c>
      <c r="S15" s="578">
        <f t="shared" si="2"/>
        <v>0</v>
      </c>
      <c r="T15" s="578">
        <f t="shared" si="3"/>
        <v>0</v>
      </c>
      <c r="U15" s="578"/>
      <c r="W15" s="575">
        <f t="shared" si="4"/>
        <v>0</v>
      </c>
      <c r="X15" s="575">
        <f t="shared" si="5"/>
        <v>0</v>
      </c>
      <c r="Z15" s="514">
        <f t="shared" si="5"/>
        <v>0</v>
      </c>
      <c r="AB15" s="514">
        <f t="shared" ref="AB15" si="22">AC15-AA15</f>
        <v>0</v>
      </c>
      <c r="AD15" s="514">
        <f t="shared" ref="AD15:AD26" si="23">AE15-AC15</f>
        <v>0</v>
      </c>
      <c r="AF15" s="514">
        <f t="shared" ref="AF15:AF26" si="24">AG15-AE15</f>
        <v>0</v>
      </c>
      <c r="AH15" s="514">
        <f t="shared" ref="AH15:AH26" si="25">AI15-AG15</f>
        <v>0</v>
      </c>
      <c r="AJ15" s="514">
        <f t="shared" ref="AJ15:AJ26" si="26">AK15-AI15</f>
        <v>0</v>
      </c>
      <c r="AL15" s="514">
        <f t="shared" ref="AL15:AL26" si="27">AM15-AK15</f>
        <v>0</v>
      </c>
    </row>
    <row r="16" spans="1:39" s="523" customFormat="1" ht="14.1" customHeight="1">
      <c r="A16" s="531" t="s">
        <v>278</v>
      </c>
      <c r="B16" s="532" t="s">
        <v>268</v>
      </c>
      <c r="C16" s="525">
        <v>49331</v>
      </c>
      <c r="D16" s="525">
        <v>51325</v>
      </c>
      <c r="E16" s="525">
        <v>53092</v>
      </c>
      <c r="F16" s="525">
        <v>49690</v>
      </c>
      <c r="G16" s="525">
        <v>52603</v>
      </c>
      <c r="H16" s="525">
        <v>47390</v>
      </c>
      <c r="I16" s="525">
        <v>49123</v>
      </c>
      <c r="J16" s="525">
        <v>49961</v>
      </c>
      <c r="K16" s="525">
        <v>50544</v>
      </c>
      <c r="L16" s="525">
        <v>51301</v>
      </c>
      <c r="M16" s="525">
        <v>50265</v>
      </c>
      <c r="N16" s="525">
        <v>85591</v>
      </c>
      <c r="O16" s="526">
        <f t="shared" si="0"/>
        <v>640216</v>
      </c>
      <c r="P16" s="578"/>
      <c r="Q16" s="578">
        <v>640216</v>
      </c>
      <c r="R16" s="578">
        <f t="shared" si="1"/>
        <v>554625</v>
      </c>
      <c r="S16" s="578">
        <f t="shared" si="2"/>
        <v>85591</v>
      </c>
      <c r="T16" s="578">
        <f t="shared" si="3"/>
        <v>42795.5</v>
      </c>
      <c r="U16" s="578"/>
      <c r="W16" s="525">
        <f t="shared" si="4"/>
        <v>153748</v>
      </c>
      <c r="X16" s="525">
        <f t="shared" si="5"/>
        <v>49690</v>
      </c>
      <c r="Y16" s="525">
        <v>203438</v>
      </c>
      <c r="Z16" s="525">
        <f t="shared" si="5"/>
        <v>52603</v>
      </c>
      <c r="AA16" s="525">
        <v>256041</v>
      </c>
      <c r="AB16" s="525">
        <f t="shared" ref="AB16" si="28">AC16-AA16</f>
        <v>47390</v>
      </c>
      <c r="AC16" s="525">
        <v>303431</v>
      </c>
      <c r="AD16" s="525">
        <f t="shared" si="23"/>
        <v>49123</v>
      </c>
      <c r="AE16" s="525">
        <v>352554</v>
      </c>
      <c r="AF16" s="525">
        <f t="shared" si="24"/>
        <v>49961</v>
      </c>
      <c r="AG16" s="525">
        <v>402515</v>
      </c>
      <c r="AH16" s="525">
        <f t="shared" si="25"/>
        <v>50544</v>
      </c>
      <c r="AI16" s="525">
        <v>453059</v>
      </c>
      <c r="AJ16" s="525">
        <f t="shared" si="26"/>
        <v>51301</v>
      </c>
      <c r="AK16" s="525">
        <v>504360</v>
      </c>
      <c r="AL16" s="525">
        <f t="shared" si="27"/>
        <v>50265</v>
      </c>
      <c r="AM16" s="525">
        <v>554625</v>
      </c>
    </row>
    <row r="17" spans="1:39" s="523" customFormat="1" ht="27" customHeight="1">
      <c r="A17" s="519" t="s">
        <v>281</v>
      </c>
      <c r="B17" s="520" t="s">
        <v>216</v>
      </c>
      <c r="C17" s="521">
        <v>13922</v>
      </c>
      <c r="D17" s="521">
        <v>13857</v>
      </c>
      <c r="E17" s="521">
        <v>14345</v>
      </c>
      <c r="F17" s="521">
        <v>14323</v>
      </c>
      <c r="G17" s="521">
        <v>14472</v>
      </c>
      <c r="H17" s="521">
        <v>12780</v>
      </c>
      <c r="I17" s="521">
        <v>14276</v>
      </c>
      <c r="J17" s="521">
        <v>12874</v>
      </c>
      <c r="K17" s="521">
        <v>13168</v>
      </c>
      <c r="L17" s="521">
        <v>15208</v>
      </c>
      <c r="M17" s="521">
        <v>13255</v>
      </c>
      <c r="N17" s="521">
        <v>26297</v>
      </c>
      <c r="O17" s="522">
        <f t="shared" si="0"/>
        <v>178777</v>
      </c>
      <c r="P17" s="578"/>
      <c r="Q17" s="578">
        <v>178777</v>
      </c>
      <c r="R17" s="578">
        <f t="shared" si="1"/>
        <v>152480</v>
      </c>
      <c r="S17" s="578">
        <f t="shared" si="2"/>
        <v>26297</v>
      </c>
      <c r="T17" s="578">
        <f t="shared" si="3"/>
        <v>13148.5</v>
      </c>
      <c r="U17" s="578"/>
      <c r="W17" s="521">
        <f t="shared" si="4"/>
        <v>42124</v>
      </c>
      <c r="X17" s="521">
        <f t="shared" si="5"/>
        <v>14323</v>
      </c>
      <c r="Y17" s="521">
        <v>56447</v>
      </c>
      <c r="Z17" s="521">
        <f t="shared" si="5"/>
        <v>14472</v>
      </c>
      <c r="AA17" s="521">
        <v>70919</v>
      </c>
      <c r="AB17" s="521">
        <f t="shared" ref="AB17" si="29">AC17-AA17</f>
        <v>12780</v>
      </c>
      <c r="AC17" s="521">
        <v>83699</v>
      </c>
      <c r="AD17" s="521">
        <f t="shared" si="23"/>
        <v>14276</v>
      </c>
      <c r="AE17" s="521">
        <v>97975</v>
      </c>
      <c r="AF17" s="521">
        <f t="shared" si="24"/>
        <v>12874</v>
      </c>
      <c r="AG17" s="521">
        <v>110849</v>
      </c>
      <c r="AH17" s="521">
        <f t="shared" si="25"/>
        <v>13168</v>
      </c>
      <c r="AI17" s="521">
        <v>124017</v>
      </c>
      <c r="AJ17" s="521">
        <f t="shared" si="26"/>
        <v>15208</v>
      </c>
      <c r="AK17" s="521">
        <v>139225</v>
      </c>
      <c r="AL17" s="521">
        <f t="shared" si="27"/>
        <v>13255</v>
      </c>
      <c r="AM17" s="521">
        <v>152480</v>
      </c>
    </row>
    <row r="18" spans="1:39" s="523" customFormat="1" ht="14.1" customHeight="1">
      <c r="A18" s="519" t="s">
        <v>284</v>
      </c>
      <c r="B18" s="527" t="s">
        <v>217</v>
      </c>
      <c r="C18" s="521">
        <v>38752</v>
      </c>
      <c r="D18" s="521">
        <v>41351</v>
      </c>
      <c r="E18" s="521">
        <v>48227</v>
      </c>
      <c r="F18" s="521">
        <v>75883</v>
      </c>
      <c r="G18" s="521">
        <v>43646</v>
      </c>
      <c r="H18" s="521">
        <v>57431</v>
      </c>
      <c r="I18" s="521">
        <v>33966</v>
      </c>
      <c r="J18" s="521">
        <v>46057</v>
      </c>
      <c r="K18" s="521">
        <v>71115</v>
      </c>
      <c r="L18" s="521">
        <v>93409</v>
      </c>
      <c r="M18" s="521">
        <v>90697</v>
      </c>
      <c r="N18" s="521">
        <v>144137</v>
      </c>
      <c r="O18" s="522">
        <f t="shared" si="0"/>
        <v>784671</v>
      </c>
      <c r="P18" s="578"/>
      <c r="Q18" s="578">
        <v>784671</v>
      </c>
      <c r="R18" s="578">
        <f t="shared" si="1"/>
        <v>640534</v>
      </c>
      <c r="S18" s="578">
        <f t="shared" si="2"/>
        <v>144137</v>
      </c>
      <c r="T18" s="578">
        <f t="shared" si="3"/>
        <v>72068.5</v>
      </c>
      <c r="U18" s="578"/>
      <c r="W18" s="521">
        <f t="shared" si="4"/>
        <v>128330</v>
      </c>
      <c r="X18" s="521">
        <f t="shared" si="5"/>
        <v>75883</v>
      </c>
      <c r="Y18" s="521">
        <v>204213</v>
      </c>
      <c r="Z18" s="521">
        <f t="shared" si="5"/>
        <v>43646</v>
      </c>
      <c r="AA18" s="521">
        <v>247859</v>
      </c>
      <c r="AB18" s="521">
        <f t="shared" ref="AB18" si="30">AC18-AA18</f>
        <v>57431</v>
      </c>
      <c r="AC18" s="521">
        <v>305290</v>
      </c>
      <c r="AD18" s="521">
        <f t="shared" si="23"/>
        <v>33966</v>
      </c>
      <c r="AE18" s="521">
        <v>339256</v>
      </c>
      <c r="AF18" s="521">
        <f t="shared" si="24"/>
        <v>46057</v>
      </c>
      <c r="AG18" s="521">
        <v>385313</v>
      </c>
      <c r="AH18" s="521">
        <f t="shared" si="25"/>
        <v>71115</v>
      </c>
      <c r="AI18" s="521">
        <v>456428</v>
      </c>
      <c r="AJ18" s="521">
        <f t="shared" si="26"/>
        <v>93409</v>
      </c>
      <c r="AK18" s="521">
        <v>549837</v>
      </c>
      <c r="AL18" s="521">
        <f t="shared" si="27"/>
        <v>90697</v>
      </c>
      <c r="AM18" s="521">
        <v>640534</v>
      </c>
    </row>
    <row r="19" spans="1:39" s="523" customFormat="1" ht="14.1" customHeight="1">
      <c r="A19" s="519" t="s">
        <v>287</v>
      </c>
      <c r="B19" s="527" t="s">
        <v>218</v>
      </c>
      <c r="C19" s="521">
        <v>5589</v>
      </c>
      <c r="D19" s="521">
        <v>5560</v>
      </c>
      <c r="E19" s="521">
        <v>5619</v>
      </c>
      <c r="F19" s="521">
        <v>1633</v>
      </c>
      <c r="G19" s="521">
        <v>1348</v>
      </c>
      <c r="H19" s="521">
        <v>683</v>
      </c>
      <c r="I19" s="521">
        <v>1081</v>
      </c>
      <c r="J19" s="521">
        <v>4615</v>
      </c>
      <c r="K19" s="521">
        <v>1287</v>
      </c>
      <c r="L19" s="521">
        <v>3514</v>
      </c>
      <c r="M19" s="521">
        <v>1048</v>
      </c>
      <c r="N19" s="521">
        <v>17901</v>
      </c>
      <c r="O19" s="522">
        <f t="shared" si="0"/>
        <v>49878</v>
      </c>
      <c r="P19" s="578"/>
      <c r="Q19" s="578">
        <v>49878</v>
      </c>
      <c r="R19" s="578">
        <f t="shared" si="1"/>
        <v>31977</v>
      </c>
      <c r="S19" s="578">
        <f t="shared" si="2"/>
        <v>17901</v>
      </c>
      <c r="T19" s="578">
        <f t="shared" si="3"/>
        <v>8950.5</v>
      </c>
      <c r="U19" s="578"/>
      <c r="W19" s="521">
        <f t="shared" si="4"/>
        <v>16768</v>
      </c>
      <c r="X19" s="521">
        <f t="shared" si="5"/>
        <v>1633</v>
      </c>
      <c r="Y19" s="521">
        <v>18401</v>
      </c>
      <c r="Z19" s="521">
        <f t="shared" si="5"/>
        <v>1348</v>
      </c>
      <c r="AA19" s="521">
        <v>19749</v>
      </c>
      <c r="AB19" s="521">
        <f t="shared" ref="AB19" si="31">AC19-AA19</f>
        <v>683</v>
      </c>
      <c r="AC19" s="521">
        <v>20432</v>
      </c>
      <c r="AD19" s="521">
        <f t="shared" si="23"/>
        <v>1081</v>
      </c>
      <c r="AE19" s="521">
        <v>21513</v>
      </c>
      <c r="AF19" s="521">
        <f t="shared" si="24"/>
        <v>4615</v>
      </c>
      <c r="AG19" s="521">
        <v>26128</v>
      </c>
      <c r="AH19" s="521">
        <f t="shared" si="25"/>
        <v>1287</v>
      </c>
      <c r="AI19" s="521">
        <v>27415</v>
      </c>
      <c r="AJ19" s="521">
        <f t="shared" si="26"/>
        <v>3514</v>
      </c>
      <c r="AK19" s="521">
        <v>30929</v>
      </c>
      <c r="AL19" s="521">
        <f t="shared" si="27"/>
        <v>1048</v>
      </c>
      <c r="AM19" s="521">
        <v>31977</v>
      </c>
    </row>
    <row r="20" spans="1:39" s="523" customFormat="1" ht="14.1" customHeight="1">
      <c r="A20" s="519" t="s">
        <v>290</v>
      </c>
      <c r="B20" s="527" t="s">
        <v>220</v>
      </c>
      <c r="C20" s="521">
        <v>9826</v>
      </c>
      <c r="D20" s="521">
        <v>11352</v>
      </c>
      <c r="E20" s="521">
        <v>10459</v>
      </c>
      <c r="F20" s="521">
        <v>35536</v>
      </c>
      <c r="G20" s="521">
        <v>11445</v>
      </c>
      <c r="H20" s="521">
        <v>31724</v>
      </c>
      <c r="I20" s="521">
        <v>11174</v>
      </c>
      <c r="J20" s="521">
        <v>20023</v>
      </c>
      <c r="K20" s="521">
        <v>24507</v>
      </c>
      <c r="L20" s="521">
        <v>20983</v>
      </c>
      <c r="M20" s="521">
        <v>26094</v>
      </c>
      <c r="N20" s="521">
        <v>26338</v>
      </c>
      <c r="O20" s="522">
        <f t="shared" si="0"/>
        <v>239461</v>
      </c>
      <c r="P20" s="578"/>
      <c r="Q20" s="578">
        <v>239461</v>
      </c>
      <c r="R20" s="578">
        <f t="shared" si="1"/>
        <v>213123</v>
      </c>
      <c r="S20" s="578">
        <f t="shared" si="2"/>
        <v>26338</v>
      </c>
      <c r="T20" s="578">
        <f t="shared" si="3"/>
        <v>13169</v>
      </c>
      <c r="U20" s="578"/>
      <c r="W20" s="521">
        <f t="shared" si="4"/>
        <v>31637</v>
      </c>
      <c r="X20" s="521">
        <f t="shared" si="5"/>
        <v>35536</v>
      </c>
      <c r="Y20" s="521">
        <v>67173</v>
      </c>
      <c r="Z20" s="521">
        <f t="shared" si="5"/>
        <v>11445</v>
      </c>
      <c r="AA20" s="521">
        <v>78618</v>
      </c>
      <c r="AB20" s="521">
        <f t="shared" ref="AB20" si="32">AC20-AA20</f>
        <v>31724</v>
      </c>
      <c r="AC20" s="521">
        <v>110342</v>
      </c>
      <c r="AD20" s="521">
        <f t="shared" si="23"/>
        <v>11174</v>
      </c>
      <c r="AE20" s="521">
        <v>121516</v>
      </c>
      <c r="AF20" s="521">
        <f t="shared" si="24"/>
        <v>20023</v>
      </c>
      <c r="AG20" s="521">
        <v>141539</v>
      </c>
      <c r="AH20" s="521">
        <f t="shared" si="25"/>
        <v>24507</v>
      </c>
      <c r="AI20" s="521">
        <v>166046</v>
      </c>
      <c r="AJ20" s="521">
        <f t="shared" si="26"/>
        <v>20983</v>
      </c>
      <c r="AK20" s="521">
        <v>187029</v>
      </c>
      <c r="AL20" s="521">
        <f t="shared" si="27"/>
        <v>26094</v>
      </c>
      <c r="AM20" s="521">
        <v>213123</v>
      </c>
    </row>
    <row r="21" spans="1:39" s="523" customFormat="1" ht="14.1" customHeight="1">
      <c r="A21" s="519" t="s">
        <v>293</v>
      </c>
      <c r="B21" s="527" t="s">
        <v>222</v>
      </c>
      <c r="C21" s="521"/>
      <c r="D21" s="521"/>
      <c r="E21" s="521">
        <v>5594</v>
      </c>
      <c r="F21" s="521">
        <v>13055</v>
      </c>
      <c r="G21" s="521">
        <v>9254</v>
      </c>
      <c r="H21" s="521">
        <v>6841</v>
      </c>
      <c r="I21" s="521">
        <v>17719</v>
      </c>
      <c r="J21" s="521">
        <v>70358</v>
      </c>
      <c r="K21" s="521">
        <v>63972</v>
      </c>
      <c r="L21" s="521">
        <v>92496</v>
      </c>
      <c r="M21" s="521">
        <v>156742</v>
      </c>
      <c r="N21" s="521">
        <v>257062</v>
      </c>
      <c r="O21" s="522">
        <f t="shared" si="0"/>
        <v>693093</v>
      </c>
      <c r="P21" s="578"/>
      <c r="Q21" s="71">
        <v>693093</v>
      </c>
      <c r="R21" s="578">
        <f t="shared" si="1"/>
        <v>436031</v>
      </c>
      <c r="S21" s="578">
        <f t="shared" si="2"/>
        <v>257062</v>
      </c>
      <c r="T21" s="578">
        <f t="shared" si="3"/>
        <v>128531</v>
      </c>
      <c r="U21" s="578"/>
      <c r="W21" s="521">
        <f t="shared" si="4"/>
        <v>5594</v>
      </c>
      <c r="X21" s="521">
        <f t="shared" si="5"/>
        <v>13055</v>
      </c>
      <c r="Y21" s="521">
        <v>18649</v>
      </c>
      <c r="Z21" s="521">
        <f t="shared" si="5"/>
        <v>9254</v>
      </c>
      <c r="AA21" s="521">
        <v>27903</v>
      </c>
      <c r="AB21" s="521">
        <f t="shared" ref="AB21" si="33">AC21-AA21</f>
        <v>6841</v>
      </c>
      <c r="AC21" s="521">
        <v>34744</v>
      </c>
      <c r="AD21" s="521">
        <f t="shared" si="23"/>
        <v>17719</v>
      </c>
      <c r="AE21" s="521">
        <v>52463</v>
      </c>
      <c r="AF21" s="521">
        <f t="shared" si="24"/>
        <v>70358</v>
      </c>
      <c r="AG21" s="521">
        <v>122821</v>
      </c>
      <c r="AH21" s="521">
        <f t="shared" si="25"/>
        <v>63972</v>
      </c>
      <c r="AI21" s="521">
        <v>186793</v>
      </c>
      <c r="AJ21" s="521">
        <f t="shared" si="26"/>
        <v>92496</v>
      </c>
      <c r="AK21" s="521">
        <v>279289</v>
      </c>
      <c r="AL21" s="521">
        <f t="shared" si="27"/>
        <v>156742</v>
      </c>
      <c r="AM21" s="521">
        <v>436031</v>
      </c>
    </row>
    <row r="22" spans="1:39" s="523" customFormat="1">
      <c r="A22" s="519" t="s">
        <v>296</v>
      </c>
      <c r="B22" s="520" t="s">
        <v>224</v>
      </c>
      <c r="C22" s="521"/>
      <c r="D22" s="521"/>
      <c r="E22" s="521">
        <v>5803</v>
      </c>
      <c r="F22" s="521">
        <v>313</v>
      </c>
      <c r="G22" s="521">
        <v>1033</v>
      </c>
      <c r="H22" s="521">
        <v>3173</v>
      </c>
      <c r="I22" s="521">
        <v>12608</v>
      </c>
      <c r="J22" s="521">
        <v>78774</v>
      </c>
      <c r="K22" s="521">
        <v>50669</v>
      </c>
      <c r="L22" s="521">
        <v>35074</v>
      </c>
      <c r="M22" s="521">
        <v>78558</v>
      </c>
      <c r="N22" s="521">
        <v>191133</v>
      </c>
      <c r="O22" s="522">
        <f t="shared" si="0"/>
        <v>457138</v>
      </c>
      <c r="P22" s="578"/>
      <c r="Q22" s="578">
        <v>457138</v>
      </c>
      <c r="R22" s="578">
        <f t="shared" si="1"/>
        <v>266005</v>
      </c>
      <c r="S22" s="578">
        <f t="shared" si="2"/>
        <v>191133</v>
      </c>
      <c r="T22" s="578">
        <f t="shared" si="3"/>
        <v>95566.5</v>
      </c>
      <c r="U22" s="578"/>
      <c r="W22" s="521">
        <f t="shared" si="4"/>
        <v>5803</v>
      </c>
      <c r="X22" s="521">
        <f t="shared" si="5"/>
        <v>313</v>
      </c>
      <c r="Y22" s="521">
        <v>6116</v>
      </c>
      <c r="Z22" s="521">
        <f t="shared" si="5"/>
        <v>1033</v>
      </c>
      <c r="AA22" s="521">
        <v>7149</v>
      </c>
      <c r="AB22" s="521">
        <f t="shared" ref="AB22" si="34">AC22-AA22</f>
        <v>3173</v>
      </c>
      <c r="AC22" s="521">
        <v>10322</v>
      </c>
      <c r="AD22" s="521">
        <f t="shared" si="23"/>
        <v>12608</v>
      </c>
      <c r="AE22" s="521">
        <v>22930</v>
      </c>
      <c r="AF22" s="521">
        <f t="shared" si="24"/>
        <v>78774</v>
      </c>
      <c r="AG22" s="521">
        <v>101704</v>
      </c>
      <c r="AH22" s="521">
        <f t="shared" si="25"/>
        <v>50669</v>
      </c>
      <c r="AI22" s="521">
        <v>152373</v>
      </c>
      <c r="AJ22" s="521">
        <f t="shared" si="26"/>
        <v>35074</v>
      </c>
      <c r="AK22" s="521">
        <v>187447</v>
      </c>
      <c r="AL22" s="521">
        <f t="shared" si="27"/>
        <v>78558</v>
      </c>
      <c r="AM22" s="521">
        <v>266005</v>
      </c>
    </row>
    <row r="23" spans="1:39" s="523" customFormat="1" ht="14.1" customHeight="1">
      <c r="A23" s="519" t="s">
        <v>299</v>
      </c>
      <c r="B23" s="527" t="s">
        <v>226</v>
      </c>
      <c r="C23" s="521">
        <v>200</v>
      </c>
      <c r="D23" s="521"/>
      <c r="E23" s="521">
        <v>0</v>
      </c>
      <c r="F23" s="521">
        <v>2848</v>
      </c>
      <c r="G23" s="521">
        <v>0</v>
      </c>
      <c r="H23" s="521">
        <v>0</v>
      </c>
      <c r="I23" s="521">
        <v>0</v>
      </c>
      <c r="J23" s="521">
        <v>0</v>
      </c>
      <c r="K23" s="521">
        <v>300</v>
      </c>
      <c r="L23" s="521">
        <v>25000</v>
      </c>
      <c r="M23" s="521">
        <v>0</v>
      </c>
      <c r="N23" s="521">
        <v>1182</v>
      </c>
      <c r="O23" s="522">
        <f t="shared" si="0"/>
        <v>29530</v>
      </c>
      <c r="P23" s="578"/>
      <c r="Q23" s="578">
        <v>29530</v>
      </c>
      <c r="R23" s="578">
        <f t="shared" si="1"/>
        <v>28348</v>
      </c>
      <c r="S23" s="578">
        <f t="shared" si="2"/>
        <v>1182</v>
      </c>
      <c r="T23" s="578">
        <f t="shared" si="3"/>
        <v>591</v>
      </c>
      <c r="U23" s="578"/>
      <c r="W23" s="521">
        <f t="shared" si="4"/>
        <v>200</v>
      </c>
      <c r="X23" s="521">
        <f t="shared" si="5"/>
        <v>2848</v>
      </c>
      <c r="Y23" s="521">
        <v>3048</v>
      </c>
      <c r="Z23" s="521">
        <f t="shared" si="5"/>
        <v>0</v>
      </c>
      <c r="AA23" s="521">
        <v>3048</v>
      </c>
      <c r="AB23" s="521">
        <f t="shared" ref="AB23" si="35">AC23-AA23</f>
        <v>0</v>
      </c>
      <c r="AC23" s="521">
        <v>3048</v>
      </c>
      <c r="AD23" s="521">
        <f t="shared" si="23"/>
        <v>0</v>
      </c>
      <c r="AE23" s="521">
        <v>3048</v>
      </c>
      <c r="AF23" s="521">
        <f t="shared" si="24"/>
        <v>0</v>
      </c>
      <c r="AG23" s="521">
        <v>3048</v>
      </c>
      <c r="AH23" s="521">
        <f t="shared" si="25"/>
        <v>300</v>
      </c>
      <c r="AI23" s="521">
        <v>3348</v>
      </c>
      <c r="AJ23" s="521">
        <f t="shared" si="26"/>
        <v>25000</v>
      </c>
      <c r="AK23" s="521">
        <v>28348</v>
      </c>
      <c r="AL23" s="521">
        <f t="shared" si="27"/>
        <v>0</v>
      </c>
      <c r="AM23" s="521">
        <v>28348</v>
      </c>
    </row>
    <row r="24" spans="1:39" s="523" customFormat="1" ht="14.1" customHeight="1">
      <c r="A24" s="519" t="s">
        <v>302</v>
      </c>
      <c r="B24" s="527" t="s">
        <v>275</v>
      </c>
      <c r="C24" s="521"/>
      <c r="D24" s="521"/>
      <c r="E24" s="521"/>
      <c r="F24" s="521">
        <v>0</v>
      </c>
      <c r="G24" s="521">
        <v>0</v>
      </c>
      <c r="H24" s="521">
        <v>0</v>
      </c>
      <c r="I24" s="521">
        <v>0</v>
      </c>
      <c r="J24" s="521">
        <v>0</v>
      </c>
      <c r="K24" s="521">
        <v>0</v>
      </c>
      <c r="L24" s="521">
        <v>0</v>
      </c>
      <c r="M24" s="521">
        <v>0</v>
      </c>
      <c r="N24" s="521">
        <v>46889</v>
      </c>
      <c r="O24" s="522">
        <f t="shared" si="0"/>
        <v>46889</v>
      </c>
      <c r="P24" s="578"/>
      <c r="Q24" s="578">
        <v>46889</v>
      </c>
      <c r="R24" s="578">
        <f t="shared" si="1"/>
        <v>0</v>
      </c>
      <c r="S24" s="578">
        <f t="shared" si="2"/>
        <v>46889</v>
      </c>
      <c r="T24" s="578">
        <f t="shared" si="3"/>
        <v>23444.5</v>
      </c>
      <c r="U24" s="578"/>
      <c r="W24" s="521">
        <f t="shared" si="4"/>
        <v>0</v>
      </c>
      <c r="X24" s="521">
        <f t="shared" si="5"/>
        <v>0</v>
      </c>
      <c r="Y24" s="521"/>
      <c r="Z24" s="521">
        <f t="shared" si="5"/>
        <v>0</v>
      </c>
      <c r="AA24" s="521"/>
      <c r="AB24" s="521">
        <f t="shared" ref="AB24" si="36">AC24-AA24</f>
        <v>0</v>
      </c>
      <c r="AC24" s="521"/>
      <c r="AD24" s="521">
        <f t="shared" si="23"/>
        <v>0</v>
      </c>
      <c r="AE24" s="521"/>
      <c r="AF24" s="521">
        <f t="shared" si="24"/>
        <v>0</v>
      </c>
      <c r="AG24" s="521"/>
      <c r="AH24" s="521">
        <f t="shared" si="25"/>
        <v>0</v>
      </c>
      <c r="AI24" s="521"/>
      <c r="AJ24" s="521">
        <f t="shared" si="26"/>
        <v>0</v>
      </c>
      <c r="AK24" s="521"/>
      <c r="AL24" s="521">
        <f t="shared" si="27"/>
        <v>0</v>
      </c>
      <c r="AM24" s="521"/>
    </row>
    <row r="25" spans="1:39" s="523" customFormat="1" ht="14.1" customHeight="1">
      <c r="A25" s="519" t="s">
        <v>304</v>
      </c>
      <c r="B25" s="527" t="s">
        <v>739</v>
      </c>
      <c r="C25" s="521"/>
      <c r="D25" s="521"/>
      <c r="E25" s="521"/>
      <c r="F25" s="521">
        <v>0</v>
      </c>
      <c r="G25" s="521">
        <v>0</v>
      </c>
      <c r="H25" s="521">
        <v>0</v>
      </c>
      <c r="I25" s="521">
        <v>0</v>
      </c>
      <c r="J25" s="521">
        <v>0</v>
      </c>
      <c r="K25" s="521">
        <v>0</v>
      </c>
      <c r="L25" s="521">
        <v>0</v>
      </c>
      <c r="M25" s="521">
        <v>0</v>
      </c>
      <c r="N25" s="521">
        <v>0</v>
      </c>
      <c r="O25" s="522">
        <f t="shared" si="0"/>
        <v>0</v>
      </c>
      <c r="P25" s="578"/>
      <c r="Q25" s="578"/>
      <c r="R25" s="578">
        <f t="shared" si="1"/>
        <v>0</v>
      </c>
      <c r="S25" s="578">
        <f t="shared" si="2"/>
        <v>0</v>
      </c>
      <c r="T25" s="578">
        <f t="shared" si="3"/>
        <v>0</v>
      </c>
      <c r="U25" s="578"/>
      <c r="W25" s="521">
        <f t="shared" si="4"/>
        <v>0</v>
      </c>
      <c r="X25" s="521">
        <f t="shared" si="5"/>
        <v>0</v>
      </c>
      <c r="Y25" s="521"/>
      <c r="Z25" s="521">
        <f t="shared" si="5"/>
        <v>0</v>
      </c>
      <c r="AA25" s="521"/>
      <c r="AB25" s="521">
        <f t="shared" ref="AB25" si="37">AC25-AA25</f>
        <v>0</v>
      </c>
      <c r="AC25" s="521"/>
      <c r="AD25" s="521">
        <f t="shared" si="23"/>
        <v>0</v>
      </c>
      <c r="AE25" s="521"/>
      <c r="AF25" s="521">
        <f t="shared" si="24"/>
        <v>0</v>
      </c>
      <c r="AG25" s="521"/>
      <c r="AH25" s="521">
        <f t="shared" si="25"/>
        <v>0</v>
      </c>
      <c r="AI25" s="521"/>
      <c r="AJ25" s="521">
        <f t="shared" si="26"/>
        <v>0</v>
      </c>
      <c r="AK25" s="521"/>
      <c r="AL25" s="521">
        <f t="shared" si="27"/>
        <v>0</v>
      </c>
      <c r="AM25" s="521"/>
    </row>
    <row r="26" spans="1:39" s="523" customFormat="1" ht="14.1" customHeight="1" thickBot="1">
      <c r="A26" s="544" t="s">
        <v>307</v>
      </c>
      <c r="B26" s="527" t="s">
        <v>454</v>
      </c>
      <c r="C26" s="521">
        <v>24352</v>
      </c>
      <c r="D26" s="521"/>
      <c r="E26" s="521">
        <v>635</v>
      </c>
      <c r="F26" s="521">
        <v>0</v>
      </c>
      <c r="G26" s="521">
        <v>0</v>
      </c>
      <c r="H26" s="521">
        <v>635</v>
      </c>
      <c r="I26" s="521">
        <v>0</v>
      </c>
      <c r="J26" s="521">
        <v>1180000</v>
      </c>
      <c r="K26" s="521">
        <v>635</v>
      </c>
      <c r="L26" s="521">
        <v>0</v>
      </c>
      <c r="M26" s="521">
        <v>0</v>
      </c>
      <c r="N26" s="521">
        <v>7294</v>
      </c>
      <c r="O26" s="522">
        <f t="shared" si="0"/>
        <v>1213551</v>
      </c>
      <c r="P26" s="578"/>
      <c r="Q26" s="578">
        <v>1213551</v>
      </c>
      <c r="R26" s="578">
        <f t="shared" si="1"/>
        <v>1206257</v>
      </c>
      <c r="S26" s="578">
        <f t="shared" si="2"/>
        <v>7294</v>
      </c>
      <c r="T26" s="578">
        <f t="shared" si="3"/>
        <v>3647</v>
      </c>
      <c r="U26" s="578"/>
      <c r="W26" s="521">
        <f t="shared" si="4"/>
        <v>24987</v>
      </c>
      <c r="X26" s="521">
        <f t="shared" si="5"/>
        <v>0</v>
      </c>
      <c r="Y26" s="521">
        <v>24987</v>
      </c>
      <c r="Z26" s="521">
        <f t="shared" si="5"/>
        <v>0</v>
      </c>
      <c r="AA26" s="521">
        <v>24987</v>
      </c>
      <c r="AB26" s="521">
        <f t="shared" ref="AB26" si="38">AC26-AA26</f>
        <v>635</v>
      </c>
      <c r="AC26" s="521">
        <v>25622</v>
      </c>
      <c r="AD26" s="521">
        <f t="shared" si="23"/>
        <v>0</v>
      </c>
      <c r="AE26" s="521">
        <v>25622</v>
      </c>
      <c r="AF26" s="521">
        <f t="shared" si="24"/>
        <v>1180000</v>
      </c>
      <c r="AG26" s="521">
        <v>1205622</v>
      </c>
      <c r="AH26" s="521">
        <f t="shared" si="25"/>
        <v>635</v>
      </c>
      <c r="AI26" s="521">
        <v>1206257</v>
      </c>
      <c r="AJ26" s="521">
        <f t="shared" si="26"/>
        <v>0</v>
      </c>
      <c r="AK26" s="521">
        <v>1206257</v>
      </c>
      <c r="AL26" s="521">
        <f t="shared" si="27"/>
        <v>0</v>
      </c>
      <c r="AM26" s="521">
        <v>1206257</v>
      </c>
    </row>
    <row r="27" spans="1:39" s="514" customFormat="1" ht="15.95" customHeight="1" thickBot="1">
      <c r="A27" s="547" t="s">
        <v>310</v>
      </c>
      <c r="B27" s="543" t="s">
        <v>740</v>
      </c>
      <c r="C27" s="529">
        <f t="shared" ref="C27:N27" si="39">SUM(C16:C26)</f>
        <v>141972</v>
      </c>
      <c r="D27" s="529">
        <f t="shared" si="39"/>
        <v>123445</v>
      </c>
      <c r="E27" s="529">
        <f t="shared" si="39"/>
        <v>143774</v>
      </c>
      <c r="F27" s="529">
        <f t="shared" si="39"/>
        <v>193281</v>
      </c>
      <c r="G27" s="529">
        <f t="shared" si="39"/>
        <v>133801</v>
      </c>
      <c r="H27" s="529">
        <f t="shared" si="39"/>
        <v>160657</v>
      </c>
      <c r="I27" s="529">
        <f t="shared" si="39"/>
        <v>139947</v>
      </c>
      <c r="J27" s="529">
        <f t="shared" si="39"/>
        <v>1462662</v>
      </c>
      <c r="K27" s="529">
        <f t="shared" si="39"/>
        <v>276197</v>
      </c>
      <c r="L27" s="529">
        <f t="shared" si="39"/>
        <v>336985</v>
      </c>
      <c r="M27" s="529">
        <f t="shared" si="39"/>
        <v>416659</v>
      </c>
      <c r="N27" s="529">
        <f t="shared" si="39"/>
        <v>803824</v>
      </c>
      <c r="O27" s="530">
        <f t="shared" si="0"/>
        <v>4333204</v>
      </c>
      <c r="P27" s="579"/>
      <c r="Q27" s="579">
        <f>SUM(Q16:Q26)</f>
        <v>4333204</v>
      </c>
      <c r="R27" s="578">
        <f t="shared" si="1"/>
        <v>3529380</v>
      </c>
      <c r="S27" s="578">
        <f t="shared" si="2"/>
        <v>803824</v>
      </c>
      <c r="T27" s="578">
        <f t="shared" si="3"/>
        <v>401912</v>
      </c>
      <c r="U27" s="578"/>
      <c r="W27" s="529">
        <f t="shared" si="4"/>
        <v>409191</v>
      </c>
      <c r="X27" s="529">
        <f t="shared" si="5"/>
        <v>193281</v>
      </c>
      <c r="Y27" s="529">
        <f>SUM(Y16:Y26)</f>
        <v>602472</v>
      </c>
      <c r="Z27" s="529">
        <f t="shared" ref="Z27:AC27" si="40">SUM(Z16:Z26)</f>
        <v>133801</v>
      </c>
      <c r="AA27" s="529">
        <f t="shared" si="40"/>
        <v>736273</v>
      </c>
      <c r="AB27" s="529">
        <f t="shared" si="40"/>
        <v>160657</v>
      </c>
      <c r="AC27" s="529">
        <f t="shared" si="40"/>
        <v>896930</v>
      </c>
      <c r="AD27" s="529">
        <f t="shared" ref="AD27:AM27" si="41">SUM(AD16:AD26)</f>
        <v>139947</v>
      </c>
      <c r="AE27" s="529">
        <f t="shared" si="41"/>
        <v>1036877</v>
      </c>
      <c r="AF27" s="529">
        <f t="shared" si="41"/>
        <v>1462662</v>
      </c>
      <c r="AG27" s="529">
        <f t="shared" si="41"/>
        <v>2499539</v>
      </c>
      <c r="AH27" s="529">
        <f t="shared" si="41"/>
        <v>276197</v>
      </c>
      <c r="AI27" s="529">
        <f t="shared" si="41"/>
        <v>2775736</v>
      </c>
      <c r="AJ27" s="529">
        <f t="shared" si="41"/>
        <v>336985</v>
      </c>
      <c r="AK27" s="529">
        <f t="shared" si="41"/>
        <v>3112721</v>
      </c>
      <c r="AL27" s="529">
        <f t="shared" si="41"/>
        <v>416659</v>
      </c>
      <c r="AM27" s="529">
        <f t="shared" si="41"/>
        <v>3529380</v>
      </c>
    </row>
    <row r="28" spans="1:39" ht="16.5" thickBot="1">
      <c r="A28" s="548" t="s">
        <v>313</v>
      </c>
      <c r="B28" s="546" t="s">
        <v>741</v>
      </c>
      <c r="C28" s="535">
        <f t="shared" ref="C28:O28" si="42">C14-C27</f>
        <v>-22011</v>
      </c>
      <c r="D28" s="535">
        <f t="shared" si="42"/>
        <v>27048</v>
      </c>
      <c r="E28" s="535">
        <f t="shared" si="42"/>
        <v>91912</v>
      </c>
      <c r="F28" s="535">
        <f t="shared" si="42"/>
        <v>-77091</v>
      </c>
      <c r="G28" s="535">
        <f t="shared" si="42"/>
        <v>-6750</v>
      </c>
      <c r="H28" s="535">
        <f t="shared" si="42"/>
        <v>802090</v>
      </c>
      <c r="I28" s="535">
        <f t="shared" si="42"/>
        <v>-34034</v>
      </c>
      <c r="J28" s="535">
        <f t="shared" si="42"/>
        <v>-118557</v>
      </c>
      <c r="K28" s="535">
        <f t="shared" si="42"/>
        <v>47318</v>
      </c>
      <c r="L28" s="535">
        <f t="shared" si="42"/>
        <v>-49552</v>
      </c>
      <c r="M28" s="535">
        <f t="shared" si="42"/>
        <v>-270699</v>
      </c>
      <c r="N28" s="535">
        <f t="shared" si="42"/>
        <v>-389674</v>
      </c>
      <c r="O28" s="536">
        <f t="shared" si="42"/>
        <v>0</v>
      </c>
      <c r="P28" s="580"/>
      <c r="Q28" s="580"/>
      <c r="R28" s="580"/>
      <c r="S28" s="580"/>
      <c r="T28" s="580"/>
      <c r="U28" s="580"/>
      <c r="W28" s="535">
        <f t="shared" si="4"/>
        <v>96949</v>
      </c>
      <c r="X28" s="535">
        <f t="shared" si="5"/>
        <v>-96949</v>
      </c>
      <c r="Y28" s="535"/>
      <c r="Z28" s="535">
        <f t="shared" si="5"/>
        <v>0</v>
      </c>
      <c r="AA28" s="535"/>
      <c r="AB28" s="535">
        <f t="shared" ref="AB28" si="43">AC28-AA28</f>
        <v>0</v>
      </c>
      <c r="AC28" s="535"/>
      <c r="AD28" s="535">
        <f t="shared" ref="AD28" si="44">AE28-AC28</f>
        <v>0</v>
      </c>
      <c r="AE28" s="535"/>
      <c r="AF28" s="535">
        <f t="shared" ref="AF28" si="45">AG28-AE28</f>
        <v>0</v>
      </c>
      <c r="AG28" s="535"/>
      <c r="AH28" s="535">
        <f t="shared" ref="AH28" si="46">AI28-AG28</f>
        <v>0</v>
      </c>
      <c r="AI28" s="535"/>
      <c r="AJ28" s="535">
        <f t="shared" ref="AJ28" si="47">AK28-AI28</f>
        <v>0</v>
      </c>
      <c r="AK28" s="535"/>
      <c r="AL28" s="535">
        <f t="shared" ref="AL28" si="48">AM28-AK28</f>
        <v>0</v>
      </c>
      <c r="AM28" s="535"/>
    </row>
    <row r="29" spans="1:39">
      <c r="A29" s="537"/>
    </row>
    <row r="30" spans="1:39">
      <c r="B30" s="538"/>
      <c r="C30" s="539"/>
      <c r="D30" s="539"/>
      <c r="O30" s="507"/>
      <c r="P30" s="507"/>
      <c r="Q30" s="507"/>
      <c r="R30" s="507"/>
      <c r="S30" s="507"/>
      <c r="T30" s="507"/>
      <c r="U30" s="507"/>
    </row>
    <row r="31" spans="1:39">
      <c r="O31" s="507"/>
      <c r="P31" s="507"/>
      <c r="Q31" s="507"/>
      <c r="R31" s="507"/>
      <c r="S31" s="507"/>
      <c r="T31" s="507"/>
      <c r="U31" s="507"/>
    </row>
    <row r="32" spans="1:39">
      <c r="O32" s="507"/>
      <c r="P32" s="507"/>
      <c r="Q32" s="507"/>
      <c r="R32" s="507"/>
      <c r="S32" s="507"/>
      <c r="T32" s="507"/>
      <c r="U32" s="507"/>
    </row>
    <row r="33" spans="15:21">
      <c r="O33" s="507"/>
      <c r="P33" s="507"/>
      <c r="Q33" s="507"/>
      <c r="R33" s="507"/>
      <c r="S33" s="507"/>
      <c r="T33" s="507"/>
      <c r="U33" s="507"/>
    </row>
    <row r="34" spans="15:21">
      <c r="O34" s="507"/>
      <c r="P34" s="507"/>
      <c r="Q34" s="507"/>
      <c r="R34" s="507"/>
      <c r="S34" s="507"/>
      <c r="T34" s="507"/>
      <c r="U34" s="507"/>
    </row>
    <row r="35" spans="15:21">
      <c r="O35" s="507"/>
      <c r="P35" s="507"/>
      <c r="Q35" s="507"/>
      <c r="R35" s="507"/>
      <c r="S35" s="507"/>
      <c r="T35" s="507"/>
      <c r="U35" s="507"/>
    </row>
    <row r="36" spans="15:21">
      <c r="O36" s="507"/>
      <c r="P36" s="507"/>
      <c r="Q36" s="507"/>
      <c r="R36" s="507"/>
      <c r="S36" s="507"/>
      <c r="T36" s="507"/>
      <c r="U36" s="507"/>
    </row>
    <row r="37" spans="15:21">
      <c r="O37" s="507"/>
      <c r="P37" s="507"/>
      <c r="Q37" s="507"/>
      <c r="R37" s="507"/>
      <c r="S37" s="507"/>
      <c r="T37" s="507"/>
      <c r="U37" s="507"/>
    </row>
    <row r="38" spans="15:21">
      <c r="O38" s="507"/>
      <c r="P38" s="507"/>
      <c r="Q38" s="507"/>
      <c r="R38" s="507"/>
      <c r="S38" s="507"/>
      <c r="T38" s="507"/>
      <c r="U38" s="507"/>
    </row>
    <row r="39" spans="15:21">
      <c r="O39" s="507"/>
      <c r="P39" s="507"/>
      <c r="Q39" s="507"/>
      <c r="R39" s="507"/>
      <c r="S39" s="507"/>
      <c r="T39" s="507"/>
      <c r="U39" s="507"/>
    </row>
    <row r="40" spans="15:21">
      <c r="O40" s="507"/>
      <c r="P40" s="507"/>
      <c r="Q40" s="507"/>
      <c r="R40" s="507"/>
      <c r="S40" s="507"/>
      <c r="T40" s="507"/>
      <c r="U40" s="507"/>
    </row>
    <row r="41" spans="15:21">
      <c r="O41" s="507"/>
      <c r="P41" s="507"/>
      <c r="Q41" s="507"/>
      <c r="R41" s="507"/>
      <c r="S41" s="507"/>
      <c r="T41" s="507"/>
      <c r="U41" s="507"/>
    </row>
    <row r="42" spans="15:21">
      <c r="O42" s="507"/>
      <c r="P42" s="507"/>
      <c r="Q42" s="507"/>
      <c r="R42" s="507"/>
      <c r="S42" s="507"/>
      <c r="T42" s="507"/>
      <c r="U42" s="507"/>
    </row>
    <row r="43" spans="15:21">
      <c r="O43" s="507"/>
      <c r="P43" s="507"/>
      <c r="Q43" s="507"/>
      <c r="R43" s="507"/>
      <c r="S43" s="507"/>
      <c r="T43" s="507"/>
      <c r="U43" s="507"/>
    </row>
    <row r="44" spans="15:21">
      <c r="O44" s="507"/>
      <c r="P44" s="507"/>
      <c r="Q44" s="507"/>
      <c r="R44" s="507"/>
      <c r="S44" s="507"/>
      <c r="T44" s="507"/>
      <c r="U44" s="507"/>
    </row>
    <row r="45" spans="15:21">
      <c r="O45" s="507"/>
      <c r="P45" s="507"/>
      <c r="Q45" s="507"/>
      <c r="R45" s="507"/>
      <c r="S45" s="507"/>
      <c r="T45" s="507"/>
      <c r="U45" s="507"/>
    </row>
    <row r="46" spans="15:21">
      <c r="O46" s="507"/>
      <c r="P46" s="507"/>
      <c r="Q46" s="507"/>
      <c r="R46" s="507"/>
      <c r="S46" s="507"/>
      <c r="T46" s="507"/>
      <c r="U46" s="507"/>
    </row>
    <row r="47" spans="15:21">
      <c r="O47" s="507"/>
      <c r="P47" s="507"/>
      <c r="Q47" s="507"/>
      <c r="R47" s="507"/>
      <c r="S47" s="507"/>
      <c r="T47" s="507"/>
      <c r="U47" s="507"/>
    </row>
    <row r="48" spans="15:21">
      <c r="O48" s="507"/>
      <c r="P48" s="507"/>
      <c r="Q48" s="507"/>
      <c r="R48" s="507"/>
      <c r="S48" s="507"/>
      <c r="T48" s="507"/>
      <c r="U48" s="507"/>
    </row>
    <row r="49" spans="15:21">
      <c r="O49" s="507"/>
      <c r="P49" s="507"/>
      <c r="Q49" s="507"/>
      <c r="R49" s="507"/>
      <c r="S49" s="507"/>
      <c r="T49" s="507"/>
      <c r="U49" s="507"/>
    </row>
    <row r="50" spans="15:21">
      <c r="O50" s="507"/>
      <c r="P50" s="507"/>
      <c r="Q50" s="507"/>
      <c r="R50" s="507"/>
      <c r="S50" s="507"/>
      <c r="T50" s="507"/>
      <c r="U50" s="507"/>
    </row>
    <row r="51" spans="15:21">
      <c r="O51" s="507"/>
      <c r="P51" s="507"/>
      <c r="Q51" s="507"/>
      <c r="R51" s="507"/>
      <c r="S51" s="507"/>
      <c r="T51" s="507"/>
      <c r="U51" s="507"/>
    </row>
    <row r="52" spans="15:21">
      <c r="O52" s="507"/>
      <c r="P52" s="507"/>
      <c r="Q52" s="507"/>
      <c r="R52" s="507"/>
      <c r="S52" s="507"/>
      <c r="T52" s="507"/>
      <c r="U52" s="507"/>
    </row>
    <row r="53" spans="15:21">
      <c r="O53" s="507"/>
      <c r="P53" s="507"/>
      <c r="Q53" s="507"/>
      <c r="R53" s="507"/>
      <c r="S53" s="507"/>
      <c r="T53" s="507"/>
      <c r="U53" s="507"/>
    </row>
    <row r="54" spans="15:21">
      <c r="O54" s="507"/>
      <c r="P54" s="507"/>
      <c r="Q54" s="507"/>
      <c r="R54" s="507"/>
      <c r="S54" s="507"/>
      <c r="T54" s="507"/>
      <c r="U54" s="507"/>
    </row>
    <row r="55" spans="15:21">
      <c r="O55" s="507"/>
      <c r="P55" s="507"/>
      <c r="Q55" s="507"/>
      <c r="R55" s="507"/>
      <c r="S55" s="507"/>
      <c r="T55" s="507"/>
      <c r="U55" s="507"/>
    </row>
    <row r="56" spans="15:21">
      <c r="O56" s="507"/>
      <c r="P56" s="507"/>
      <c r="Q56" s="507"/>
      <c r="R56" s="507"/>
      <c r="S56" s="507"/>
      <c r="T56" s="507"/>
      <c r="U56" s="507"/>
    </row>
    <row r="57" spans="15:21">
      <c r="O57" s="507"/>
      <c r="P57" s="507"/>
      <c r="Q57" s="507"/>
      <c r="R57" s="507"/>
      <c r="S57" s="507"/>
      <c r="T57" s="507"/>
      <c r="U57" s="507"/>
    </row>
    <row r="58" spans="15:21">
      <c r="O58" s="507"/>
      <c r="P58" s="507"/>
      <c r="Q58" s="507"/>
      <c r="R58" s="507"/>
      <c r="S58" s="507"/>
      <c r="T58" s="507"/>
      <c r="U58" s="507"/>
    </row>
    <row r="59" spans="15:21">
      <c r="O59" s="507"/>
      <c r="P59" s="507"/>
      <c r="Q59" s="507"/>
      <c r="R59" s="507"/>
      <c r="S59" s="507"/>
      <c r="T59" s="507"/>
      <c r="U59" s="507"/>
    </row>
    <row r="60" spans="15:21">
      <c r="O60" s="507"/>
      <c r="P60" s="507"/>
      <c r="Q60" s="507"/>
      <c r="R60" s="507"/>
      <c r="S60" s="507"/>
      <c r="T60" s="507"/>
      <c r="U60" s="507"/>
    </row>
    <row r="61" spans="15:21">
      <c r="O61" s="507"/>
      <c r="P61" s="507"/>
      <c r="Q61" s="507"/>
      <c r="R61" s="507"/>
      <c r="S61" s="507"/>
      <c r="T61" s="507"/>
      <c r="U61" s="507"/>
    </row>
    <row r="62" spans="15:21">
      <c r="O62" s="507"/>
      <c r="P62" s="507"/>
      <c r="Q62" s="507"/>
      <c r="R62" s="507"/>
      <c r="S62" s="507"/>
      <c r="T62" s="507"/>
      <c r="U62" s="507"/>
    </row>
    <row r="63" spans="15:21">
      <c r="O63" s="507"/>
      <c r="P63" s="507"/>
      <c r="Q63" s="507"/>
      <c r="R63" s="507"/>
      <c r="S63" s="507"/>
      <c r="T63" s="507"/>
      <c r="U63" s="507"/>
    </row>
    <row r="64" spans="15:21">
      <c r="O64" s="507"/>
      <c r="P64" s="507"/>
      <c r="Q64" s="507"/>
      <c r="R64" s="507"/>
      <c r="S64" s="507"/>
      <c r="T64" s="507"/>
      <c r="U64" s="507"/>
    </row>
    <row r="65" spans="15:21">
      <c r="O65" s="507"/>
      <c r="P65" s="507"/>
      <c r="Q65" s="507"/>
      <c r="R65" s="507"/>
      <c r="S65" s="507"/>
      <c r="T65" s="507"/>
      <c r="U65" s="507"/>
    </row>
    <row r="66" spans="15:21">
      <c r="O66" s="507"/>
      <c r="P66" s="507"/>
      <c r="Q66" s="507"/>
      <c r="R66" s="507"/>
      <c r="S66" s="507"/>
      <c r="T66" s="507"/>
      <c r="U66" s="507"/>
    </row>
    <row r="67" spans="15:21">
      <c r="O67" s="507"/>
      <c r="P67" s="507"/>
      <c r="Q67" s="507"/>
      <c r="R67" s="507"/>
      <c r="S67" s="507"/>
      <c r="T67" s="507"/>
      <c r="U67" s="507"/>
    </row>
    <row r="68" spans="15:21">
      <c r="O68" s="507"/>
      <c r="P68" s="507"/>
      <c r="Q68" s="507"/>
      <c r="R68" s="507"/>
      <c r="S68" s="507"/>
      <c r="T68" s="507"/>
      <c r="U68" s="507"/>
    </row>
    <row r="69" spans="15:21">
      <c r="O69" s="507"/>
      <c r="P69" s="507"/>
      <c r="Q69" s="507"/>
      <c r="R69" s="507"/>
      <c r="S69" s="507"/>
      <c r="T69" s="507"/>
      <c r="U69" s="507"/>
    </row>
    <row r="70" spans="15:21">
      <c r="O70" s="507"/>
      <c r="P70" s="507"/>
      <c r="Q70" s="507"/>
      <c r="R70" s="507"/>
      <c r="S70" s="507"/>
      <c r="T70" s="507"/>
      <c r="U70" s="507"/>
    </row>
    <row r="71" spans="15:21">
      <c r="O71" s="507"/>
      <c r="P71" s="507"/>
      <c r="Q71" s="507"/>
      <c r="R71" s="507"/>
      <c r="S71" s="507"/>
      <c r="T71" s="507"/>
      <c r="U71" s="507"/>
    </row>
    <row r="72" spans="15:21">
      <c r="O72" s="507"/>
      <c r="P72" s="507"/>
      <c r="Q72" s="507"/>
      <c r="R72" s="507"/>
      <c r="S72" s="507"/>
      <c r="T72" s="507"/>
      <c r="U72" s="507"/>
    </row>
    <row r="73" spans="15:21">
      <c r="O73" s="507"/>
      <c r="P73" s="507"/>
      <c r="Q73" s="507"/>
      <c r="R73" s="507"/>
      <c r="S73" s="507"/>
      <c r="T73" s="507"/>
      <c r="U73" s="507"/>
    </row>
    <row r="74" spans="15:21">
      <c r="O74" s="507"/>
      <c r="P74" s="507"/>
      <c r="Q74" s="507"/>
      <c r="R74" s="507"/>
      <c r="S74" s="507"/>
      <c r="T74" s="507"/>
      <c r="U74" s="507"/>
    </row>
    <row r="75" spans="15:21">
      <c r="O75" s="507"/>
      <c r="P75" s="507"/>
      <c r="Q75" s="507"/>
      <c r="R75" s="507"/>
      <c r="S75" s="507"/>
      <c r="T75" s="507"/>
      <c r="U75" s="507"/>
    </row>
    <row r="76" spans="15:21">
      <c r="O76" s="507"/>
      <c r="P76" s="507"/>
      <c r="Q76" s="507"/>
      <c r="R76" s="507"/>
      <c r="S76" s="507"/>
      <c r="T76" s="507"/>
      <c r="U76" s="507"/>
    </row>
    <row r="77" spans="15:21">
      <c r="O77" s="507"/>
      <c r="P77" s="507"/>
      <c r="Q77" s="507"/>
      <c r="R77" s="507"/>
      <c r="S77" s="507"/>
      <c r="T77" s="507"/>
      <c r="U77" s="507"/>
    </row>
    <row r="78" spans="15:21">
      <c r="O78" s="507"/>
      <c r="P78" s="507"/>
      <c r="Q78" s="507"/>
      <c r="R78" s="507"/>
      <c r="S78" s="507"/>
      <c r="T78" s="507"/>
      <c r="U78" s="507"/>
    </row>
    <row r="79" spans="15:21">
      <c r="O79" s="507"/>
      <c r="P79" s="507"/>
      <c r="Q79" s="507"/>
      <c r="R79" s="507"/>
      <c r="S79" s="507"/>
      <c r="T79" s="507"/>
      <c r="U79" s="507"/>
    </row>
    <row r="80" spans="15:21">
      <c r="O80" s="507"/>
      <c r="P80" s="507"/>
      <c r="Q80" s="507"/>
      <c r="R80" s="507"/>
      <c r="S80" s="507"/>
      <c r="T80" s="507"/>
      <c r="U80" s="507"/>
    </row>
    <row r="81" spans="15:21">
      <c r="O81" s="507"/>
      <c r="P81" s="507"/>
      <c r="Q81" s="507"/>
      <c r="R81" s="507"/>
      <c r="S81" s="507"/>
      <c r="T81" s="507"/>
      <c r="U81" s="507"/>
    </row>
    <row r="82" spans="15:21">
      <c r="O82" s="507"/>
      <c r="P82" s="507"/>
      <c r="Q82" s="507"/>
      <c r="R82" s="507"/>
      <c r="S82" s="507"/>
      <c r="T82" s="507"/>
      <c r="U82" s="507"/>
    </row>
    <row r="83" spans="15:21">
      <c r="O83" s="507"/>
      <c r="P83" s="507"/>
      <c r="Q83" s="507"/>
      <c r="R83" s="507"/>
      <c r="S83" s="507"/>
      <c r="T83" s="507"/>
      <c r="U83" s="507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 14.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K135"/>
  <sheetViews>
    <sheetView view="pageBreakPreview" topLeftCell="A58" zoomScaleNormal="120" zoomScaleSheetLayoutView="100" workbookViewId="0">
      <selection activeCell="D58" sqref="D1:F1048576"/>
    </sheetView>
  </sheetViews>
  <sheetFormatPr defaultRowHeight="15.75"/>
  <cols>
    <col min="1" max="2" width="8.140625" style="115" customWidth="1"/>
    <col min="3" max="3" width="64.28515625" style="115" customWidth="1"/>
    <col min="4" max="6" width="13" style="116" hidden="1" customWidth="1"/>
    <col min="7" max="7" width="13" style="116" bestFit="1" customWidth="1"/>
    <col min="8" max="8" width="13" style="116" hidden="1" customWidth="1"/>
    <col min="9" max="16384" width="9.140625" style="59"/>
  </cols>
  <sheetData>
    <row r="1" spans="1:8" ht="15.95" customHeight="1">
      <c r="A1" s="676" t="s">
        <v>46</v>
      </c>
      <c r="B1" s="676"/>
      <c r="C1" s="676"/>
      <c r="D1" s="676"/>
      <c r="E1" s="676"/>
      <c r="F1" s="676"/>
      <c r="G1" s="676"/>
      <c r="H1" s="676"/>
    </row>
    <row r="2" spans="1:8" ht="15.95" customHeight="1" thickBot="1">
      <c r="A2" s="677" t="s">
        <v>47</v>
      </c>
      <c r="B2" s="677"/>
      <c r="C2" s="677"/>
      <c r="D2" s="60"/>
      <c r="E2" s="60"/>
      <c r="F2" s="60"/>
      <c r="G2" s="60"/>
      <c r="H2" s="60"/>
    </row>
    <row r="3" spans="1:8" ht="60.75" thickBot="1">
      <c r="A3" s="61" t="s">
        <v>49</v>
      </c>
      <c r="B3" s="175" t="s">
        <v>455</v>
      </c>
      <c r="C3" s="62" t="s">
        <v>50</v>
      </c>
      <c r="D3" s="63" t="s">
        <v>695</v>
      </c>
      <c r="E3" s="63" t="s">
        <v>818</v>
      </c>
      <c r="F3" s="63" t="s">
        <v>769</v>
      </c>
      <c r="G3" s="63" t="s">
        <v>748</v>
      </c>
      <c r="H3" s="63" t="s">
        <v>770</v>
      </c>
    </row>
    <row r="4" spans="1:8" s="65" customFormat="1" ht="12" customHeight="1" thickBot="1">
      <c r="A4" s="49">
        <v>1</v>
      </c>
      <c r="B4" s="49">
        <v>2</v>
      </c>
      <c r="C4" s="49">
        <v>3</v>
      </c>
      <c r="D4" s="49">
        <v>4</v>
      </c>
      <c r="E4" s="49"/>
      <c r="F4" s="49">
        <v>5</v>
      </c>
      <c r="G4" s="49">
        <v>6</v>
      </c>
      <c r="H4" s="49">
        <v>7</v>
      </c>
    </row>
    <row r="5" spans="1:8" s="68" customFormat="1" ht="12" customHeight="1" thickBot="1">
      <c r="A5" s="66" t="s">
        <v>51</v>
      </c>
      <c r="B5" s="300" t="s">
        <v>483</v>
      </c>
      <c r="C5" s="67" t="s">
        <v>52</v>
      </c>
      <c r="D5" s="50">
        <f>+D6+D7+D8+D9+D10+D11</f>
        <v>752656</v>
      </c>
      <c r="E5" s="50">
        <v>838345</v>
      </c>
      <c r="F5" s="50">
        <f t="shared" ref="F5:H5" si="0">+F6+F7+F8+F9+F10+F11</f>
        <v>19057</v>
      </c>
      <c r="G5" s="50">
        <f t="shared" si="0"/>
        <v>857402</v>
      </c>
      <c r="H5" s="50">
        <f t="shared" si="0"/>
        <v>0</v>
      </c>
    </row>
    <row r="6" spans="1:8" s="68" customFormat="1" ht="12" customHeight="1">
      <c r="A6" s="69" t="s">
        <v>53</v>
      </c>
      <c r="B6" s="301" t="s">
        <v>484</v>
      </c>
      <c r="C6" s="70" t="s">
        <v>54</v>
      </c>
      <c r="D6" s="71">
        <v>267182</v>
      </c>
      <c r="E6" s="71">
        <v>267182</v>
      </c>
      <c r="F6" s="71">
        <f>G6-E6</f>
        <v>1338</v>
      </c>
      <c r="G6" s="71">
        <v>268520</v>
      </c>
      <c r="H6" s="71"/>
    </row>
    <row r="7" spans="1:8" s="68" customFormat="1" ht="12" customHeight="1">
      <c r="A7" s="72" t="s">
        <v>55</v>
      </c>
      <c r="B7" s="302" t="s">
        <v>485</v>
      </c>
      <c r="C7" s="73" t="s">
        <v>56</v>
      </c>
      <c r="D7" s="74">
        <v>283250</v>
      </c>
      <c r="E7" s="74">
        <v>257530</v>
      </c>
      <c r="F7" s="74">
        <f t="shared" ref="F7:F11" si="1">G7-E7</f>
        <v>10802</v>
      </c>
      <c r="G7" s="74">
        <v>268332</v>
      </c>
      <c r="H7" s="74"/>
    </row>
    <row r="8" spans="1:8" s="68" customFormat="1" ht="12" customHeight="1">
      <c r="A8" s="72" t="s">
        <v>57</v>
      </c>
      <c r="B8" s="302" t="s">
        <v>486</v>
      </c>
      <c r="C8" s="73" t="s">
        <v>58</v>
      </c>
      <c r="D8" s="74">
        <v>186483</v>
      </c>
      <c r="E8" s="74">
        <v>217436</v>
      </c>
      <c r="F8" s="74">
        <f t="shared" si="1"/>
        <v>6183</v>
      </c>
      <c r="G8" s="74">
        <v>223619</v>
      </c>
      <c r="H8" s="74"/>
    </row>
    <row r="9" spans="1:8" s="68" customFormat="1" ht="12" customHeight="1">
      <c r="A9" s="72" t="s">
        <v>59</v>
      </c>
      <c r="B9" s="302" t="s">
        <v>487</v>
      </c>
      <c r="C9" s="73" t="s">
        <v>60</v>
      </c>
      <c r="D9" s="74">
        <v>15741</v>
      </c>
      <c r="E9" s="74">
        <v>16790</v>
      </c>
      <c r="F9" s="74">
        <f t="shared" si="1"/>
        <v>0</v>
      </c>
      <c r="G9" s="74">
        <v>16790</v>
      </c>
      <c r="H9" s="74"/>
    </row>
    <row r="10" spans="1:8" s="68" customFormat="1" ht="12" customHeight="1">
      <c r="A10" s="72" t="s">
        <v>61</v>
      </c>
      <c r="B10" s="302" t="s">
        <v>488</v>
      </c>
      <c r="C10" s="73" t="s">
        <v>62</v>
      </c>
      <c r="D10" s="74">
        <v>0</v>
      </c>
      <c r="E10" s="74">
        <v>75845</v>
      </c>
      <c r="F10" s="74">
        <f t="shared" si="1"/>
        <v>734</v>
      </c>
      <c r="G10" s="74">
        <v>76579</v>
      </c>
      <c r="H10" s="74"/>
    </row>
    <row r="11" spans="1:8" s="68" customFormat="1" ht="12" customHeight="1" thickBot="1">
      <c r="A11" s="75" t="s">
        <v>63</v>
      </c>
      <c r="B11" s="303" t="s">
        <v>489</v>
      </c>
      <c r="C11" s="76" t="s">
        <v>64</v>
      </c>
      <c r="D11" s="74">
        <v>0</v>
      </c>
      <c r="E11" s="74">
        <v>3562</v>
      </c>
      <c r="F11" s="74">
        <f t="shared" si="1"/>
        <v>0</v>
      </c>
      <c r="G11" s="74">
        <v>3562</v>
      </c>
      <c r="H11" s="74"/>
    </row>
    <row r="12" spans="1:8" s="68" customFormat="1" ht="12" customHeight="1" thickBot="1">
      <c r="A12" s="66" t="s">
        <v>65</v>
      </c>
      <c r="B12" s="300"/>
      <c r="C12" s="77" t="s">
        <v>66</v>
      </c>
      <c r="D12" s="50">
        <f>+D13+D14+D15+D16+D17</f>
        <v>44547</v>
      </c>
      <c r="E12" s="50">
        <v>70880</v>
      </c>
      <c r="F12" s="50">
        <f t="shared" ref="F12:H12" si="2">+F13+F14+F15+F16+F17</f>
        <v>32314</v>
      </c>
      <c r="G12" s="50">
        <f t="shared" si="2"/>
        <v>103194</v>
      </c>
      <c r="H12" s="50">
        <f t="shared" si="2"/>
        <v>0</v>
      </c>
    </row>
    <row r="13" spans="1:8" s="68" customFormat="1" ht="12" customHeight="1">
      <c r="A13" s="69" t="s">
        <v>67</v>
      </c>
      <c r="B13" s="301" t="s">
        <v>490</v>
      </c>
      <c r="C13" s="70" t="s">
        <v>68</v>
      </c>
      <c r="D13" s="71"/>
      <c r="E13" s="71">
        <v>0</v>
      </c>
      <c r="F13" s="71">
        <f t="shared" ref="F13:F18" si="3">G13-E13</f>
        <v>0</v>
      </c>
      <c r="G13" s="71">
        <v>0</v>
      </c>
      <c r="H13" s="71"/>
    </row>
    <row r="14" spans="1:8" s="68" customFormat="1" ht="12" customHeight="1">
      <c r="A14" s="72" t="s">
        <v>69</v>
      </c>
      <c r="B14" s="302" t="s">
        <v>491</v>
      </c>
      <c r="C14" s="73" t="s">
        <v>70</v>
      </c>
      <c r="D14" s="74"/>
      <c r="E14" s="74">
        <v>0</v>
      </c>
      <c r="F14" s="74">
        <f t="shared" si="3"/>
        <v>0</v>
      </c>
      <c r="G14" s="74">
        <v>0</v>
      </c>
      <c r="H14" s="74"/>
    </row>
    <row r="15" spans="1:8" s="68" customFormat="1" ht="12" customHeight="1">
      <c r="A15" s="72" t="s">
        <v>71</v>
      </c>
      <c r="B15" s="302" t="s">
        <v>492</v>
      </c>
      <c r="C15" s="73" t="s">
        <v>72</v>
      </c>
      <c r="D15" s="74"/>
      <c r="E15" s="74">
        <v>0</v>
      </c>
      <c r="F15" s="74">
        <f t="shared" si="3"/>
        <v>0</v>
      </c>
      <c r="G15" s="74">
        <v>0</v>
      </c>
      <c r="H15" s="74"/>
    </row>
    <row r="16" spans="1:8" s="68" customFormat="1" ht="12" customHeight="1">
      <c r="A16" s="72" t="s">
        <v>73</v>
      </c>
      <c r="B16" s="302" t="s">
        <v>493</v>
      </c>
      <c r="C16" s="73" t="s">
        <v>74</v>
      </c>
      <c r="D16" s="74"/>
      <c r="E16" s="74">
        <v>0</v>
      </c>
      <c r="F16" s="74">
        <f t="shared" si="3"/>
        <v>0</v>
      </c>
      <c r="G16" s="74">
        <v>0</v>
      </c>
      <c r="H16" s="74"/>
    </row>
    <row r="17" spans="1:8" s="68" customFormat="1" ht="12" customHeight="1">
      <c r="A17" s="72" t="s">
        <v>75</v>
      </c>
      <c r="B17" s="302" t="s">
        <v>494</v>
      </c>
      <c r="C17" s="73" t="s">
        <v>76</v>
      </c>
      <c r="D17" s="74">
        <v>44547</v>
      </c>
      <c r="E17" s="74">
        <v>70880</v>
      </c>
      <c r="F17" s="74">
        <f t="shared" si="3"/>
        <v>32314</v>
      </c>
      <c r="G17" s="74">
        <v>103194</v>
      </c>
      <c r="H17" s="74"/>
    </row>
    <row r="18" spans="1:8" s="68" customFormat="1" ht="12" customHeight="1" thickBot="1">
      <c r="A18" s="75" t="s">
        <v>77</v>
      </c>
      <c r="B18" s="303" t="s">
        <v>494</v>
      </c>
      <c r="C18" s="76" t="s">
        <v>78</v>
      </c>
      <c r="D18" s="78"/>
      <c r="E18" s="78">
        <v>0</v>
      </c>
      <c r="F18" s="78">
        <f t="shared" si="3"/>
        <v>0</v>
      </c>
      <c r="G18" s="78">
        <v>0</v>
      </c>
      <c r="H18" s="78"/>
    </row>
    <row r="19" spans="1:8" s="68" customFormat="1" ht="12" customHeight="1" thickBot="1">
      <c r="A19" s="66" t="s">
        <v>79</v>
      </c>
      <c r="B19" s="300" t="s">
        <v>495</v>
      </c>
      <c r="C19" s="67" t="s">
        <v>80</v>
      </c>
      <c r="D19" s="50">
        <f>+D20+D21+D22+D23+D24</f>
        <v>0</v>
      </c>
      <c r="E19" s="50">
        <f t="shared" ref="E19:G19" si="4">+E20+E21+E22+E23+E24</f>
        <v>0</v>
      </c>
      <c r="F19" s="50">
        <f t="shared" si="4"/>
        <v>2560</v>
      </c>
      <c r="G19" s="50">
        <f t="shared" si="4"/>
        <v>2560</v>
      </c>
      <c r="H19" s="50"/>
    </row>
    <row r="20" spans="1:8" s="68" customFormat="1" ht="12" customHeight="1">
      <c r="A20" s="69" t="s">
        <v>81</v>
      </c>
      <c r="B20" s="301" t="s">
        <v>496</v>
      </c>
      <c r="C20" s="70" t="s">
        <v>82</v>
      </c>
      <c r="D20" s="71"/>
      <c r="E20" s="71">
        <v>0</v>
      </c>
      <c r="F20" s="71">
        <f t="shared" ref="F20:F25" si="5">G20-E20</f>
        <v>2560</v>
      </c>
      <c r="G20" s="71">
        <v>2560</v>
      </c>
      <c r="H20" s="71"/>
    </row>
    <row r="21" spans="1:8" s="68" customFormat="1" ht="12" customHeight="1">
      <c r="A21" s="72" t="s">
        <v>83</v>
      </c>
      <c r="B21" s="302" t="s">
        <v>497</v>
      </c>
      <c r="C21" s="73" t="s">
        <v>84</v>
      </c>
      <c r="D21" s="74"/>
      <c r="E21" s="74">
        <v>0</v>
      </c>
      <c r="F21" s="74">
        <f t="shared" si="5"/>
        <v>0</v>
      </c>
      <c r="G21" s="74">
        <v>0</v>
      </c>
      <c r="H21" s="74"/>
    </row>
    <row r="22" spans="1:8" s="68" customFormat="1" ht="12" customHeight="1">
      <c r="A22" s="72" t="s">
        <v>85</v>
      </c>
      <c r="B22" s="302" t="s">
        <v>498</v>
      </c>
      <c r="C22" s="73" t="s">
        <v>86</v>
      </c>
      <c r="D22" s="74"/>
      <c r="E22" s="74">
        <v>0</v>
      </c>
      <c r="F22" s="74">
        <f t="shared" si="5"/>
        <v>0</v>
      </c>
      <c r="G22" s="74">
        <v>0</v>
      </c>
      <c r="H22" s="74"/>
    </row>
    <row r="23" spans="1:8" s="68" customFormat="1" ht="12" customHeight="1">
      <c r="A23" s="72" t="s">
        <v>87</v>
      </c>
      <c r="B23" s="302" t="s">
        <v>499</v>
      </c>
      <c r="C23" s="73" t="s">
        <v>88</v>
      </c>
      <c r="D23" s="74"/>
      <c r="E23" s="74">
        <v>0</v>
      </c>
      <c r="F23" s="74">
        <f t="shared" si="5"/>
        <v>0</v>
      </c>
      <c r="G23" s="74">
        <v>0</v>
      </c>
      <c r="H23" s="74"/>
    </row>
    <row r="24" spans="1:8" s="68" customFormat="1" ht="12" customHeight="1">
      <c r="A24" s="72" t="s">
        <v>89</v>
      </c>
      <c r="B24" s="302" t="s">
        <v>500</v>
      </c>
      <c r="C24" s="73" t="s">
        <v>90</v>
      </c>
      <c r="D24" s="74"/>
      <c r="E24" s="74">
        <v>0</v>
      </c>
      <c r="F24" s="74">
        <f t="shared" si="5"/>
        <v>0</v>
      </c>
      <c r="G24" s="74">
        <v>0</v>
      </c>
      <c r="H24" s="74"/>
    </row>
    <row r="25" spans="1:8" s="68" customFormat="1" ht="12" customHeight="1" thickBot="1">
      <c r="A25" s="75" t="s">
        <v>91</v>
      </c>
      <c r="B25" s="303" t="s">
        <v>500</v>
      </c>
      <c r="C25" s="76" t="s">
        <v>92</v>
      </c>
      <c r="D25" s="78"/>
      <c r="E25" s="78">
        <v>0</v>
      </c>
      <c r="F25" s="78">
        <f t="shared" si="5"/>
        <v>0</v>
      </c>
      <c r="G25" s="78">
        <v>0</v>
      </c>
      <c r="H25" s="78"/>
    </row>
    <row r="26" spans="1:8" s="68" customFormat="1" ht="12" customHeight="1" thickBot="1">
      <c r="A26" s="66" t="s">
        <v>93</v>
      </c>
      <c r="B26" s="300" t="s">
        <v>501</v>
      </c>
      <c r="C26" s="67" t="s">
        <v>94</v>
      </c>
      <c r="D26" s="57">
        <f>+D27+D30+D31+D32</f>
        <v>220356</v>
      </c>
      <c r="E26" s="57">
        <v>169543</v>
      </c>
      <c r="F26" s="57">
        <f t="shared" ref="F26:H26" si="6">+F27+F30+F31+F32</f>
        <v>6409</v>
      </c>
      <c r="G26" s="57">
        <f t="shared" si="6"/>
        <v>175952</v>
      </c>
      <c r="H26" s="57">
        <f t="shared" si="6"/>
        <v>-30545</v>
      </c>
    </row>
    <row r="27" spans="1:8" s="68" customFormat="1" ht="12" customHeight="1">
      <c r="A27" s="69" t="s">
        <v>95</v>
      </c>
      <c r="B27" s="301"/>
      <c r="C27" s="70" t="s">
        <v>96</v>
      </c>
      <c r="D27" s="79">
        <f>SUM(D28:D29)</f>
        <v>172930</v>
      </c>
      <c r="E27" s="79">
        <v>121217</v>
      </c>
      <c r="F27" s="79">
        <f>G27-E27</f>
        <v>6409</v>
      </c>
      <c r="G27" s="79">
        <f t="shared" ref="G27" si="7">SUM(G28:G29)</f>
        <v>127626</v>
      </c>
      <c r="H27" s="79">
        <f t="shared" ref="H27" si="8">SUM(H28:H29)</f>
        <v>-30545</v>
      </c>
    </row>
    <row r="28" spans="1:8" s="68" customFormat="1" ht="12" customHeight="1">
      <c r="A28" s="72" t="s">
        <v>97</v>
      </c>
      <c r="B28" s="302" t="s">
        <v>502</v>
      </c>
      <c r="C28" s="73" t="s">
        <v>98</v>
      </c>
      <c r="D28" s="74">
        <v>56300</v>
      </c>
      <c r="E28" s="74">
        <v>56300</v>
      </c>
      <c r="F28" s="74">
        <f t="shared" ref="F28:F32" si="9">G28-E28</f>
        <v>0</v>
      </c>
      <c r="G28" s="74">
        <v>56300</v>
      </c>
      <c r="H28" s="74"/>
    </row>
    <row r="29" spans="1:8" s="68" customFormat="1" ht="12" customHeight="1">
      <c r="A29" s="72" t="s">
        <v>99</v>
      </c>
      <c r="B29" s="302" t="s">
        <v>503</v>
      </c>
      <c r="C29" s="73" t="s">
        <v>100</v>
      </c>
      <c r="D29" s="74">
        <v>116630</v>
      </c>
      <c r="E29" s="74">
        <v>64917</v>
      </c>
      <c r="F29" s="74">
        <f t="shared" si="9"/>
        <v>6409</v>
      </c>
      <c r="G29" s="74">
        <v>71326</v>
      </c>
      <c r="H29" s="74">
        <v>-30545</v>
      </c>
    </row>
    <row r="30" spans="1:8" s="68" customFormat="1" ht="12" customHeight="1">
      <c r="A30" s="72" t="s">
        <v>101</v>
      </c>
      <c r="B30" s="302" t="s">
        <v>504</v>
      </c>
      <c r="C30" s="73" t="s">
        <v>102</v>
      </c>
      <c r="D30" s="74">
        <v>45000</v>
      </c>
      <c r="E30" s="74">
        <v>45000</v>
      </c>
      <c r="F30" s="74">
        <f t="shared" si="9"/>
        <v>0</v>
      </c>
      <c r="G30" s="74">
        <v>45000</v>
      </c>
      <c r="H30" s="74"/>
    </row>
    <row r="31" spans="1:8" s="68" customFormat="1" ht="12" customHeight="1">
      <c r="A31" s="72" t="s">
        <v>103</v>
      </c>
      <c r="B31" s="302" t="s">
        <v>505</v>
      </c>
      <c r="C31" s="73" t="s">
        <v>104</v>
      </c>
      <c r="D31" s="74"/>
      <c r="E31" s="74">
        <v>900</v>
      </c>
      <c r="F31" s="74">
        <f t="shared" si="9"/>
        <v>0</v>
      </c>
      <c r="G31" s="74">
        <v>900</v>
      </c>
      <c r="H31" s="74"/>
    </row>
    <row r="32" spans="1:8" s="68" customFormat="1" ht="12" customHeight="1" thickBot="1">
      <c r="A32" s="75" t="s">
        <v>105</v>
      </c>
      <c r="B32" s="303" t="s">
        <v>506</v>
      </c>
      <c r="C32" s="76" t="s">
        <v>106</v>
      </c>
      <c r="D32" s="78">
        <v>2426</v>
      </c>
      <c r="E32" s="78">
        <v>2426</v>
      </c>
      <c r="F32" s="78">
        <f t="shared" si="9"/>
        <v>0</v>
      </c>
      <c r="G32" s="78">
        <v>2426</v>
      </c>
      <c r="H32" s="78"/>
    </row>
    <row r="33" spans="1:8" s="68" customFormat="1" ht="12" customHeight="1" thickBot="1">
      <c r="A33" s="66" t="s">
        <v>107</v>
      </c>
      <c r="B33" s="300" t="s">
        <v>507</v>
      </c>
      <c r="C33" s="67" t="s">
        <v>108</v>
      </c>
      <c r="D33" s="50">
        <f>SUM(D34:D43)</f>
        <v>214688</v>
      </c>
      <c r="E33" s="50">
        <v>214258</v>
      </c>
      <c r="F33" s="50">
        <f t="shared" ref="F33:H33" si="10">SUM(F34:F43)</f>
        <v>0</v>
      </c>
      <c r="G33" s="50">
        <f t="shared" si="10"/>
        <v>214258</v>
      </c>
      <c r="H33" s="50">
        <f t="shared" si="10"/>
        <v>-5430</v>
      </c>
    </row>
    <row r="34" spans="1:8" s="68" customFormat="1" ht="12" customHeight="1">
      <c r="A34" s="69" t="s">
        <v>109</v>
      </c>
      <c r="B34" s="301" t="s">
        <v>508</v>
      </c>
      <c r="C34" s="70" t="s">
        <v>110</v>
      </c>
      <c r="D34" s="71"/>
      <c r="E34" s="71">
        <v>88</v>
      </c>
      <c r="F34" s="71">
        <f t="shared" ref="F34:F43" si="11">G34-E34</f>
        <v>10</v>
      </c>
      <c r="G34" s="71">
        <v>98</v>
      </c>
      <c r="H34" s="71">
        <v>38</v>
      </c>
    </row>
    <row r="35" spans="1:8" s="68" customFormat="1" ht="12" customHeight="1">
      <c r="A35" s="72" t="s">
        <v>111</v>
      </c>
      <c r="B35" s="302" t="s">
        <v>509</v>
      </c>
      <c r="C35" s="73" t="s">
        <v>112</v>
      </c>
      <c r="D35" s="74"/>
      <c r="E35" s="74">
        <v>68123</v>
      </c>
      <c r="F35" s="74">
        <f t="shared" si="11"/>
        <v>-1010</v>
      </c>
      <c r="G35" s="74">
        <v>67113</v>
      </c>
      <c r="H35" s="74">
        <v>-186</v>
      </c>
    </row>
    <row r="36" spans="1:8" s="68" customFormat="1" ht="12" customHeight="1">
      <c r="A36" s="72" t="s">
        <v>113</v>
      </c>
      <c r="B36" s="302" t="s">
        <v>510</v>
      </c>
      <c r="C36" s="73" t="s">
        <v>114</v>
      </c>
      <c r="D36" s="74">
        <v>10206</v>
      </c>
      <c r="E36" s="74">
        <v>13849</v>
      </c>
      <c r="F36" s="74">
        <f t="shared" si="11"/>
        <v>4330</v>
      </c>
      <c r="G36" s="74">
        <v>18179</v>
      </c>
      <c r="H36" s="74">
        <v>-4330</v>
      </c>
    </row>
    <row r="37" spans="1:8" s="68" customFormat="1" ht="12" customHeight="1">
      <c r="A37" s="72" t="s">
        <v>115</v>
      </c>
      <c r="B37" s="302" t="s">
        <v>511</v>
      </c>
      <c r="C37" s="73" t="s">
        <v>116</v>
      </c>
      <c r="D37" s="74">
        <v>53000</v>
      </c>
      <c r="E37" s="74">
        <v>56000</v>
      </c>
      <c r="F37" s="74">
        <f t="shared" si="11"/>
        <v>0</v>
      </c>
      <c r="G37" s="74">
        <v>56000</v>
      </c>
      <c r="H37" s="74">
        <v>0</v>
      </c>
    </row>
    <row r="38" spans="1:8" s="68" customFormat="1" ht="12" customHeight="1">
      <c r="A38" s="72" t="s">
        <v>117</v>
      </c>
      <c r="B38" s="302" t="s">
        <v>512</v>
      </c>
      <c r="C38" s="73" t="s">
        <v>118</v>
      </c>
      <c r="D38" s="74">
        <v>250</v>
      </c>
      <c r="E38" s="74">
        <v>42029</v>
      </c>
      <c r="F38" s="74">
        <f t="shared" si="11"/>
        <v>-1330</v>
      </c>
      <c r="G38" s="74">
        <v>40699</v>
      </c>
      <c r="H38" s="74">
        <v>-2000</v>
      </c>
    </row>
    <row r="39" spans="1:8" s="68" customFormat="1" ht="12" customHeight="1">
      <c r="A39" s="72" t="s">
        <v>119</v>
      </c>
      <c r="B39" s="302" t="s">
        <v>513</v>
      </c>
      <c r="C39" s="73" t="s">
        <v>120</v>
      </c>
      <c r="D39" s="74"/>
      <c r="E39" s="74">
        <v>20603</v>
      </c>
      <c r="F39" s="74">
        <f t="shared" si="11"/>
        <v>-51</v>
      </c>
      <c r="G39" s="74">
        <v>20552</v>
      </c>
      <c r="H39" s="74">
        <v>-1404</v>
      </c>
    </row>
    <row r="40" spans="1:8" s="68" customFormat="1" ht="12" customHeight="1">
      <c r="A40" s="72" t="s">
        <v>121</v>
      </c>
      <c r="B40" s="302" t="s">
        <v>514</v>
      </c>
      <c r="C40" s="73" t="s">
        <v>122</v>
      </c>
      <c r="D40" s="74"/>
      <c r="E40" s="74">
        <v>7951</v>
      </c>
      <c r="F40" s="74">
        <f t="shared" si="11"/>
        <v>-1949</v>
      </c>
      <c r="G40" s="74">
        <v>6002</v>
      </c>
      <c r="H40" s="74">
        <v>2452</v>
      </c>
    </row>
    <row r="41" spans="1:8" s="68" customFormat="1" ht="12" customHeight="1">
      <c r="A41" s="72" t="s">
        <v>123</v>
      </c>
      <c r="B41" s="302" t="s">
        <v>515</v>
      </c>
      <c r="C41" s="73" t="s">
        <v>124</v>
      </c>
      <c r="D41" s="74"/>
      <c r="E41" s="74">
        <v>5615</v>
      </c>
      <c r="F41" s="74">
        <f t="shared" si="11"/>
        <v>0</v>
      </c>
      <c r="G41" s="74">
        <v>5615</v>
      </c>
      <c r="H41" s="74">
        <v>0</v>
      </c>
    </row>
    <row r="42" spans="1:8" s="68" customFormat="1" ht="12" customHeight="1">
      <c r="A42" s="72" t="s">
        <v>125</v>
      </c>
      <c r="B42" s="302" t="s">
        <v>516</v>
      </c>
      <c r="C42" s="73" t="s">
        <v>126</v>
      </c>
      <c r="D42" s="80"/>
      <c r="E42" s="80">
        <v>0</v>
      </c>
      <c r="F42" s="80">
        <f t="shared" si="11"/>
        <v>0</v>
      </c>
      <c r="G42" s="80">
        <v>0</v>
      </c>
      <c r="H42" s="80">
        <v>0</v>
      </c>
    </row>
    <row r="43" spans="1:8" s="68" customFormat="1" ht="12" customHeight="1" thickBot="1">
      <c r="A43" s="75" t="s">
        <v>127</v>
      </c>
      <c r="B43" s="302" t="s">
        <v>517</v>
      </c>
      <c r="C43" s="76" t="s">
        <v>128</v>
      </c>
      <c r="D43" s="81">
        <v>151232</v>
      </c>
      <c r="E43" s="81">
        <v>0</v>
      </c>
      <c r="F43" s="81">
        <f t="shared" si="11"/>
        <v>0</v>
      </c>
      <c r="G43" s="81">
        <v>0</v>
      </c>
      <c r="H43" s="81">
        <v>0</v>
      </c>
    </row>
    <row r="44" spans="1:8" s="68" customFormat="1" ht="12" customHeight="1" thickBot="1">
      <c r="A44" s="66" t="s">
        <v>129</v>
      </c>
      <c r="B44" s="300" t="s">
        <v>518</v>
      </c>
      <c r="C44" s="67" t="s">
        <v>130</v>
      </c>
      <c r="D44" s="50">
        <f>SUM(D45:D49)</f>
        <v>0</v>
      </c>
      <c r="E44" s="50">
        <v>0</v>
      </c>
      <c r="F44" s="50">
        <f t="shared" ref="F44:F65" si="12">G44-D44</f>
        <v>413</v>
      </c>
      <c r="G44" s="50">
        <f t="shared" ref="G44" si="13">SUM(G45:G49)</f>
        <v>413</v>
      </c>
      <c r="H44" s="50"/>
    </row>
    <row r="45" spans="1:8" s="68" customFormat="1" ht="12" customHeight="1">
      <c r="A45" s="69" t="s">
        <v>131</v>
      </c>
      <c r="B45" s="301" t="s">
        <v>519</v>
      </c>
      <c r="C45" s="70" t="s">
        <v>132</v>
      </c>
      <c r="D45" s="82"/>
      <c r="E45" s="82">
        <v>0</v>
      </c>
      <c r="F45" s="82">
        <f t="shared" ref="F45:F49" si="14">G45-E45</f>
        <v>0</v>
      </c>
      <c r="G45" s="82">
        <v>0</v>
      </c>
      <c r="H45" s="82"/>
    </row>
    <row r="46" spans="1:8" s="68" customFormat="1" ht="12" customHeight="1">
      <c r="A46" s="72" t="s">
        <v>133</v>
      </c>
      <c r="B46" s="302" t="s">
        <v>520</v>
      </c>
      <c r="C46" s="73" t="s">
        <v>134</v>
      </c>
      <c r="D46" s="80"/>
      <c r="E46" s="80">
        <v>0</v>
      </c>
      <c r="F46" s="80">
        <f t="shared" si="14"/>
        <v>0</v>
      </c>
      <c r="G46" s="80">
        <v>0</v>
      </c>
      <c r="H46" s="80"/>
    </row>
    <row r="47" spans="1:8" s="68" customFormat="1" ht="12" customHeight="1">
      <c r="A47" s="72" t="s">
        <v>135</v>
      </c>
      <c r="B47" s="302" t="s">
        <v>521</v>
      </c>
      <c r="C47" s="73" t="s">
        <v>136</v>
      </c>
      <c r="D47" s="80"/>
      <c r="E47" s="80">
        <v>0</v>
      </c>
      <c r="F47" s="80">
        <f t="shared" si="14"/>
        <v>413</v>
      </c>
      <c r="G47" s="80">
        <v>413</v>
      </c>
      <c r="H47" s="80"/>
    </row>
    <row r="48" spans="1:8" s="68" customFormat="1" ht="12" customHeight="1">
      <c r="A48" s="72" t="s">
        <v>137</v>
      </c>
      <c r="B48" s="302" t="s">
        <v>522</v>
      </c>
      <c r="C48" s="73" t="s">
        <v>138</v>
      </c>
      <c r="D48" s="80"/>
      <c r="E48" s="80">
        <v>0</v>
      </c>
      <c r="F48" s="80">
        <f t="shared" si="14"/>
        <v>0</v>
      </c>
      <c r="G48" s="80">
        <v>0</v>
      </c>
      <c r="H48" s="80"/>
    </row>
    <row r="49" spans="1:8" s="68" customFormat="1" ht="12" customHeight="1" thickBot="1">
      <c r="A49" s="75" t="s">
        <v>139</v>
      </c>
      <c r="B49" s="302" t="s">
        <v>523</v>
      </c>
      <c r="C49" s="76" t="s">
        <v>140</v>
      </c>
      <c r="D49" s="81"/>
      <c r="E49" s="81">
        <v>0</v>
      </c>
      <c r="F49" s="81">
        <f t="shared" si="14"/>
        <v>0</v>
      </c>
      <c r="G49" s="81">
        <v>0</v>
      </c>
      <c r="H49" s="81"/>
    </row>
    <row r="50" spans="1:8" s="68" customFormat="1" ht="12" customHeight="1" thickBot="1">
      <c r="A50" s="66" t="s">
        <v>141</v>
      </c>
      <c r="B50" s="300" t="s">
        <v>524</v>
      </c>
      <c r="C50" s="67" t="s">
        <v>142</v>
      </c>
      <c r="D50" s="50">
        <f>SUM(D51:D53)</f>
        <v>1535</v>
      </c>
      <c r="E50" s="50">
        <v>1738</v>
      </c>
      <c r="F50" s="50">
        <f t="shared" ref="F50:H50" si="15">SUM(F51:F53)</f>
        <v>-1535</v>
      </c>
      <c r="G50" s="50">
        <f t="shared" si="15"/>
        <v>203</v>
      </c>
      <c r="H50" s="50">
        <f t="shared" si="15"/>
        <v>0</v>
      </c>
    </row>
    <row r="51" spans="1:8" s="68" customFormat="1" ht="12" customHeight="1">
      <c r="A51" s="69" t="s">
        <v>143</v>
      </c>
      <c r="B51" s="301" t="s">
        <v>525</v>
      </c>
      <c r="C51" s="70" t="s">
        <v>144</v>
      </c>
      <c r="D51" s="71"/>
      <c r="E51" s="71">
        <v>0</v>
      </c>
      <c r="F51" s="71">
        <f t="shared" ref="F51:F54" si="16">G51-E51</f>
        <v>0</v>
      </c>
      <c r="G51" s="71">
        <v>0</v>
      </c>
      <c r="H51" s="71"/>
    </row>
    <row r="52" spans="1:8" s="68" customFormat="1" ht="12" customHeight="1">
      <c r="A52" s="72" t="s">
        <v>145</v>
      </c>
      <c r="B52" s="302" t="s">
        <v>526</v>
      </c>
      <c r="C52" s="73" t="s">
        <v>261</v>
      </c>
      <c r="D52" s="74"/>
      <c r="E52" s="74">
        <v>0</v>
      </c>
      <c r="F52" s="74">
        <f t="shared" si="16"/>
        <v>0</v>
      </c>
      <c r="G52" s="74">
        <v>0</v>
      </c>
      <c r="H52" s="74"/>
    </row>
    <row r="53" spans="1:8" s="68" customFormat="1" ht="12" customHeight="1">
      <c r="A53" s="72" t="s">
        <v>147</v>
      </c>
      <c r="B53" s="302" t="s">
        <v>527</v>
      </c>
      <c r="C53" s="73" t="s">
        <v>148</v>
      </c>
      <c r="D53" s="74">
        <v>1535</v>
      </c>
      <c r="E53" s="74">
        <v>1738</v>
      </c>
      <c r="F53" s="74">
        <f t="shared" si="16"/>
        <v>-1535</v>
      </c>
      <c r="G53" s="74">
        <v>203</v>
      </c>
      <c r="H53" s="74"/>
    </row>
    <row r="54" spans="1:8" s="68" customFormat="1" ht="12" customHeight="1" thickBot="1">
      <c r="A54" s="75" t="s">
        <v>149</v>
      </c>
      <c r="B54" s="303" t="s">
        <v>527</v>
      </c>
      <c r="C54" s="76" t="s">
        <v>150</v>
      </c>
      <c r="D54" s="78"/>
      <c r="E54" s="78">
        <v>0</v>
      </c>
      <c r="F54" s="78">
        <f t="shared" si="16"/>
        <v>0</v>
      </c>
      <c r="G54" s="78">
        <v>0</v>
      </c>
      <c r="H54" s="78"/>
    </row>
    <row r="55" spans="1:8" s="68" customFormat="1" ht="12" customHeight="1" thickBot="1">
      <c r="A55" s="66" t="s">
        <v>151</v>
      </c>
      <c r="B55" s="300" t="s">
        <v>528</v>
      </c>
      <c r="C55" s="77" t="s">
        <v>152</v>
      </c>
      <c r="D55" s="50">
        <f>SUM(D56:D58)</f>
        <v>0</v>
      </c>
      <c r="E55" s="50">
        <v>0</v>
      </c>
      <c r="F55" s="50">
        <f t="shared" ref="F55" si="17">SUM(F56:F58)</f>
        <v>0</v>
      </c>
      <c r="G55" s="50">
        <f t="shared" ref="G55:H55" si="18">SUM(G56:G58)</f>
        <v>0</v>
      </c>
      <c r="H55" s="50">
        <f t="shared" si="18"/>
        <v>0</v>
      </c>
    </row>
    <row r="56" spans="1:8" s="68" customFormat="1" ht="12" customHeight="1">
      <c r="A56" s="69" t="s">
        <v>153</v>
      </c>
      <c r="B56" s="301" t="s">
        <v>529</v>
      </c>
      <c r="C56" s="70" t="s">
        <v>154</v>
      </c>
      <c r="D56" s="80"/>
      <c r="E56" s="80">
        <v>0</v>
      </c>
      <c r="F56" s="80">
        <f t="shared" ref="F56:F59" si="19">G56-E56</f>
        <v>0</v>
      </c>
      <c r="G56" s="80">
        <v>0</v>
      </c>
      <c r="H56" s="80"/>
    </row>
    <row r="57" spans="1:8" s="68" customFormat="1" ht="12" customHeight="1">
      <c r="A57" s="72" t="s">
        <v>155</v>
      </c>
      <c r="B57" s="301" t="s">
        <v>530</v>
      </c>
      <c r="C57" s="73" t="s">
        <v>156</v>
      </c>
      <c r="D57" s="80"/>
      <c r="E57" s="80">
        <v>0</v>
      </c>
      <c r="F57" s="80">
        <f t="shared" si="19"/>
        <v>0</v>
      </c>
      <c r="G57" s="80">
        <v>0</v>
      </c>
      <c r="H57" s="80"/>
    </row>
    <row r="58" spans="1:8" s="68" customFormat="1" ht="12" customHeight="1">
      <c r="A58" s="72" t="s">
        <v>157</v>
      </c>
      <c r="B58" s="301" t="s">
        <v>531</v>
      </c>
      <c r="C58" s="73" t="s">
        <v>158</v>
      </c>
      <c r="D58" s="80"/>
      <c r="E58" s="80">
        <v>0</v>
      </c>
      <c r="F58" s="80">
        <f t="shared" si="19"/>
        <v>0</v>
      </c>
      <c r="G58" s="80">
        <v>0</v>
      </c>
      <c r="H58" s="80"/>
    </row>
    <row r="59" spans="1:8" s="68" customFormat="1" ht="12" customHeight="1" thickBot="1">
      <c r="A59" s="75" t="s">
        <v>159</v>
      </c>
      <c r="B59" s="303" t="s">
        <v>531</v>
      </c>
      <c r="C59" s="76" t="s">
        <v>160</v>
      </c>
      <c r="D59" s="80"/>
      <c r="E59" s="80">
        <v>0</v>
      </c>
      <c r="F59" s="80">
        <f t="shared" si="19"/>
        <v>0</v>
      </c>
      <c r="G59" s="80">
        <v>0</v>
      </c>
      <c r="H59" s="80"/>
    </row>
    <row r="60" spans="1:8" s="68" customFormat="1" ht="12" customHeight="1" thickBot="1">
      <c r="A60" s="66" t="s">
        <v>161</v>
      </c>
      <c r="B60" s="300"/>
      <c r="C60" s="67" t="s">
        <v>162</v>
      </c>
      <c r="D60" s="57">
        <f>+D5+D12+D19+D26+D33+D44+D50+D55</f>
        <v>1233782</v>
      </c>
      <c r="E60" s="57">
        <v>1294764</v>
      </c>
      <c r="F60" s="57">
        <f t="shared" ref="F60:H60" si="20">+F5+F12+F19+F26+F33+F44+F50+F55</f>
        <v>59218</v>
      </c>
      <c r="G60" s="57">
        <f t="shared" si="20"/>
        <v>1353982</v>
      </c>
      <c r="H60" s="57">
        <f t="shared" si="20"/>
        <v>-35975</v>
      </c>
    </row>
    <row r="61" spans="1:8" s="68" customFormat="1" ht="12" customHeight="1" thickBot="1">
      <c r="A61" s="83" t="s">
        <v>163</v>
      </c>
      <c r="B61" s="300" t="s">
        <v>533</v>
      </c>
      <c r="C61" s="77" t="s">
        <v>164</v>
      </c>
      <c r="D61" s="50">
        <f>SUM(D62:D64)</f>
        <v>84770</v>
      </c>
      <c r="E61" s="50">
        <v>84770</v>
      </c>
      <c r="F61" s="50">
        <f t="shared" ref="F61:H61" si="21">SUM(F62:F64)</f>
        <v>0</v>
      </c>
      <c r="G61" s="50">
        <f t="shared" si="21"/>
        <v>84770</v>
      </c>
      <c r="H61" s="50">
        <f t="shared" si="21"/>
        <v>0</v>
      </c>
    </row>
    <row r="62" spans="1:8" s="68" customFormat="1" ht="12" customHeight="1">
      <c r="A62" s="69" t="s">
        <v>165</v>
      </c>
      <c r="B62" s="301" t="s">
        <v>534</v>
      </c>
      <c r="C62" s="70" t="s">
        <v>166</v>
      </c>
      <c r="D62" s="80">
        <v>84770</v>
      </c>
      <c r="E62" s="80">
        <v>84770</v>
      </c>
      <c r="F62" s="80">
        <f t="shared" ref="F62:F64" si="22">G62-E62</f>
        <v>0</v>
      </c>
      <c r="G62" s="80">
        <v>84770</v>
      </c>
      <c r="H62" s="80"/>
    </row>
    <row r="63" spans="1:8" s="68" customFormat="1" ht="12" customHeight="1">
      <c r="A63" s="72" t="s">
        <v>167</v>
      </c>
      <c r="B63" s="301" t="s">
        <v>535</v>
      </c>
      <c r="C63" s="73" t="s">
        <v>168</v>
      </c>
      <c r="D63" s="80"/>
      <c r="E63" s="80">
        <v>0</v>
      </c>
      <c r="F63" s="80">
        <f t="shared" si="22"/>
        <v>0</v>
      </c>
      <c r="G63" s="80">
        <v>0</v>
      </c>
      <c r="H63" s="80"/>
    </row>
    <row r="64" spans="1:8" s="68" customFormat="1" ht="12" customHeight="1" thickBot="1">
      <c r="A64" s="75" t="s">
        <v>169</v>
      </c>
      <c r="B64" s="301" t="s">
        <v>536</v>
      </c>
      <c r="C64" s="84" t="s">
        <v>170</v>
      </c>
      <c r="D64" s="80"/>
      <c r="E64" s="80">
        <v>0</v>
      </c>
      <c r="F64" s="80">
        <f t="shared" si="22"/>
        <v>0</v>
      </c>
      <c r="G64" s="80">
        <v>0</v>
      </c>
      <c r="H64" s="80"/>
    </row>
    <row r="65" spans="1:8" s="68" customFormat="1" ht="12" customHeight="1" thickBot="1">
      <c r="A65" s="83" t="s">
        <v>171</v>
      </c>
      <c r="B65" s="300" t="s">
        <v>537</v>
      </c>
      <c r="C65" s="77" t="s">
        <v>172</v>
      </c>
      <c r="D65" s="50">
        <f>SUM(D66:D69)</f>
        <v>0</v>
      </c>
      <c r="E65" s="50">
        <v>0</v>
      </c>
      <c r="F65" s="50">
        <f t="shared" si="12"/>
        <v>0</v>
      </c>
      <c r="G65" s="50">
        <v>0</v>
      </c>
      <c r="H65" s="50"/>
    </row>
    <row r="66" spans="1:8" s="68" customFormat="1" ht="12" customHeight="1">
      <c r="A66" s="69" t="s">
        <v>173</v>
      </c>
      <c r="B66" s="301" t="s">
        <v>538</v>
      </c>
      <c r="C66" s="70" t="s">
        <v>174</v>
      </c>
      <c r="D66" s="80"/>
      <c r="E66" s="80">
        <v>0</v>
      </c>
      <c r="F66" s="80">
        <f t="shared" ref="F66:F69" si="23">G66-E66</f>
        <v>0</v>
      </c>
      <c r="G66" s="80">
        <v>0</v>
      </c>
      <c r="H66" s="80"/>
    </row>
    <row r="67" spans="1:8" s="68" customFormat="1" ht="12" customHeight="1">
      <c r="A67" s="72" t="s">
        <v>175</v>
      </c>
      <c r="B67" s="301" t="s">
        <v>539</v>
      </c>
      <c r="C67" s="73" t="s">
        <v>176</v>
      </c>
      <c r="D67" s="80"/>
      <c r="E67" s="80">
        <v>0</v>
      </c>
      <c r="F67" s="80">
        <f t="shared" si="23"/>
        <v>0</v>
      </c>
      <c r="G67" s="80">
        <v>0</v>
      </c>
      <c r="H67" s="80"/>
    </row>
    <row r="68" spans="1:8" s="68" customFormat="1" ht="12" customHeight="1">
      <c r="A68" s="72" t="s">
        <v>177</v>
      </c>
      <c r="B68" s="301" t="s">
        <v>540</v>
      </c>
      <c r="C68" s="73" t="s">
        <v>178</v>
      </c>
      <c r="D68" s="80"/>
      <c r="E68" s="80">
        <v>0</v>
      </c>
      <c r="F68" s="80">
        <f t="shared" si="23"/>
        <v>0</v>
      </c>
      <c r="G68" s="80">
        <v>0</v>
      </c>
      <c r="H68" s="80"/>
    </row>
    <row r="69" spans="1:8" s="68" customFormat="1" ht="12" customHeight="1" thickBot="1">
      <c r="A69" s="75" t="s">
        <v>179</v>
      </c>
      <c r="B69" s="301" t="s">
        <v>541</v>
      </c>
      <c r="C69" s="76" t="s">
        <v>180</v>
      </c>
      <c r="D69" s="80"/>
      <c r="E69" s="80">
        <v>0</v>
      </c>
      <c r="F69" s="80">
        <f t="shared" si="23"/>
        <v>0</v>
      </c>
      <c r="G69" s="80">
        <v>0</v>
      </c>
      <c r="H69" s="80"/>
    </row>
    <row r="70" spans="1:8" s="68" customFormat="1" ht="12" customHeight="1" thickBot="1">
      <c r="A70" s="83" t="s">
        <v>181</v>
      </c>
      <c r="B70" s="300" t="s">
        <v>542</v>
      </c>
      <c r="C70" s="77" t="s">
        <v>182</v>
      </c>
      <c r="D70" s="50">
        <f>SUM(D71:D72)</f>
        <v>806270</v>
      </c>
      <c r="E70" s="50">
        <v>811624</v>
      </c>
      <c r="F70" s="50">
        <f t="shared" ref="F70:H70" si="24">SUM(F71:F72)</f>
        <v>0</v>
      </c>
      <c r="G70" s="50">
        <f t="shared" si="24"/>
        <v>811624</v>
      </c>
      <c r="H70" s="50">
        <f t="shared" si="24"/>
        <v>0</v>
      </c>
    </row>
    <row r="71" spans="1:8" s="68" customFormat="1" ht="12" customHeight="1">
      <c r="A71" s="69" t="s">
        <v>183</v>
      </c>
      <c r="B71" s="301" t="s">
        <v>543</v>
      </c>
      <c r="C71" s="70" t="s">
        <v>184</v>
      </c>
      <c r="D71" s="80">
        <v>806270</v>
      </c>
      <c r="E71" s="80">
        <v>811624</v>
      </c>
      <c r="F71" s="80">
        <f t="shared" ref="F71:F72" si="25">G71-E71</f>
        <v>0</v>
      </c>
      <c r="G71" s="80">
        <v>811624</v>
      </c>
      <c r="H71" s="80"/>
    </row>
    <row r="72" spans="1:8" s="68" customFormat="1" ht="12" customHeight="1" thickBot="1">
      <c r="A72" s="75" t="s">
        <v>185</v>
      </c>
      <c r="B72" s="301" t="s">
        <v>544</v>
      </c>
      <c r="C72" s="76" t="s">
        <v>186</v>
      </c>
      <c r="D72" s="80"/>
      <c r="E72" s="80">
        <v>0</v>
      </c>
      <c r="F72" s="80">
        <f t="shared" si="25"/>
        <v>0</v>
      </c>
      <c r="G72" s="80">
        <v>0</v>
      </c>
      <c r="H72" s="80"/>
    </row>
    <row r="73" spans="1:8" s="68" customFormat="1" ht="12" customHeight="1" thickBot="1">
      <c r="A73" s="83" t="s">
        <v>187</v>
      </c>
      <c r="B73" s="300"/>
      <c r="C73" s="77" t="s">
        <v>188</v>
      </c>
      <c r="D73" s="50">
        <f>SUM(D74:D76)</f>
        <v>0</v>
      </c>
      <c r="E73" s="50">
        <v>0</v>
      </c>
      <c r="F73" s="50">
        <f t="shared" ref="F73" si="26">SUM(F74:F76)</f>
        <v>0</v>
      </c>
      <c r="G73" s="50">
        <v>0</v>
      </c>
      <c r="H73" s="50"/>
    </row>
    <row r="74" spans="1:8" s="68" customFormat="1" ht="12" customHeight="1">
      <c r="A74" s="69" t="s">
        <v>189</v>
      </c>
      <c r="B74" s="301" t="s">
        <v>545</v>
      </c>
      <c r="C74" s="70" t="s">
        <v>190</v>
      </c>
      <c r="D74" s="80"/>
      <c r="E74" s="80">
        <v>0</v>
      </c>
      <c r="F74" s="80">
        <f t="shared" ref="F74:F76" si="27">G74-E74</f>
        <v>0</v>
      </c>
      <c r="G74" s="80">
        <v>0</v>
      </c>
      <c r="H74" s="80"/>
    </row>
    <row r="75" spans="1:8" s="68" customFormat="1" ht="12" customHeight="1">
      <c r="A75" s="72" t="s">
        <v>191</v>
      </c>
      <c r="B75" s="302" t="s">
        <v>546</v>
      </c>
      <c r="C75" s="73" t="s">
        <v>192</v>
      </c>
      <c r="D75" s="80"/>
      <c r="E75" s="80">
        <v>0</v>
      </c>
      <c r="F75" s="80">
        <f t="shared" si="27"/>
        <v>0</v>
      </c>
      <c r="G75" s="80">
        <v>0</v>
      </c>
      <c r="H75" s="80"/>
    </row>
    <row r="76" spans="1:8" s="68" customFormat="1" ht="12" customHeight="1" thickBot="1">
      <c r="A76" s="75" t="s">
        <v>193</v>
      </c>
      <c r="B76" s="303" t="s">
        <v>547</v>
      </c>
      <c r="C76" s="76" t="s">
        <v>194</v>
      </c>
      <c r="D76" s="80"/>
      <c r="E76" s="80">
        <v>0</v>
      </c>
      <c r="F76" s="80">
        <f t="shared" si="27"/>
        <v>0</v>
      </c>
      <c r="G76" s="80">
        <v>0</v>
      </c>
      <c r="H76" s="80"/>
    </row>
    <row r="77" spans="1:8" s="68" customFormat="1" ht="12" customHeight="1" thickBot="1">
      <c r="A77" s="83" t="s">
        <v>195</v>
      </c>
      <c r="B77" s="300" t="s">
        <v>548</v>
      </c>
      <c r="C77" s="77" t="s">
        <v>196</v>
      </c>
      <c r="D77" s="50">
        <f>SUM(D78:D81)</f>
        <v>0</v>
      </c>
      <c r="E77" s="50">
        <v>0</v>
      </c>
      <c r="F77" s="50">
        <f t="shared" ref="F77" si="28">G77-D77</f>
        <v>0</v>
      </c>
      <c r="G77" s="50">
        <v>0</v>
      </c>
      <c r="H77" s="50"/>
    </row>
    <row r="78" spans="1:8" s="68" customFormat="1" ht="12" customHeight="1">
      <c r="A78" s="85" t="s">
        <v>197</v>
      </c>
      <c r="B78" s="301" t="s">
        <v>549</v>
      </c>
      <c r="C78" s="70" t="s">
        <v>198</v>
      </c>
      <c r="D78" s="80"/>
      <c r="E78" s="80">
        <v>0</v>
      </c>
      <c r="F78" s="80">
        <f t="shared" ref="F78:F82" si="29">G78-E78</f>
        <v>0</v>
      </c>
      <c r="G78" s="80">
        <v>0</v>
      </c>
      <c r="H78" s="80"/>
    </row>
    <row r="79" spans="1:8" s="68" customFormat="1" ht="12" customHeight="1">
      <c r="A79" s="86" t="s">
        <v>199</v>
      </c>
      <c r="B79" s="301" t="s">
        <v>550</v>
      </c>
      <c r="C79" s="73" t="s">
        <v>200</v>
      </c>
      <c r="D79" s="80"/>
      <c r="E79" s="80">
        <v>0</v>
      </c>
      <c r="F79" s="80">
        <f t="shared" si="29"/>
        <v>0</v>
      </c>
      <c r="G79" s="80">
        <v>0</v>
      </c>
      <c r="H79" s="80"/>
    </row>
    <row r="80" spans="1:8" s="68" customFormat="1" ht="12" customHeight="1">
      <c r="A80" s="86" t="s">
        <v>201</v>
      </c>
      <c r="B80" s="301" t="s">
        <v>551</v>
      </c>
      <c r="C80" s="73" t="s">
        <v>202</v>
      </c>
      <c r="D80" s="80"/>
      <c r="E80" s="80">
        <v>0</v>
      </c>
      <c r="F80" s="80">
        <f t="shared" si="29"/>
        <v>0</v>
      </c>
      <c r="G80" s="80">
        <v>0</v>
      </c>
      <c r="H80" s="80"/>
    </row>
    <row r="81" spans="1:8" s="68" customFormat="1" ht="12" customHeight="1" thickBot="1">
      <c r="A81" s="87" t="s">
        <v>203</v>
      </c>
      <c r="B81" s="301" t="s">
        <v>552</v>
      </c>
      <c r="C81" s="76" t="s">
        <v>204</v>
      </c>
      <c r="D81" s="80"/>
      <c r="E81" s="80">
        <v>0</v>
      </c>
      <c r="F81" s="80">
        <f t="shared" si="29"/>
        <v>0</v>
      </c>
      <c r="G81" s="80">
        <v>0</v>
      </c>
      <c r="H81" s="80"/>
    </row>
    <row r="82" spans="1:8" s="68" customFormat="1" ht="13.5" customHeight="1" thickBot="1">
      <c r="A82" s="83" t="s">
        <v>205</v>
      </c>
      <c r="B82" s="300" t="s">
        <v>553</v>
      </c>
      <c r="C82" s="77" t="s">
        <v>206</v>
      </c>
      <c r="D82" s="88"/>
      <c r="E82" s="88">
        <v>0</v>
      </c>
      <c r="F82" s="88">
        <f t="shared" si="29"/>
        <v>0</v>
      </c>
      <c r="G82" s="88">
        <v>0</v>
      </c>
      <c r="H82" s="88"/>
    </row>
    <row r="83" spans="1:8" s="68" customFormat="1" ht="15.75" customHeight="1" thickBot="1">
      <c r="A83" s="83" t="s">
        <v>207</v>
      </c>
      <c r="B83" s="300" t="s">
        <v>532</v>
      </c>
      <c r="C83" s="89" t="s">
        <v>208</v>
      </c>
      <c r="D83" s="57">
        <f>+D61+D65+D70+D73+D77+D82</f>
        <v>891040</v>
      </c>
      <c r="E83" s="57">
        <v>896394</v>
      </c>
      <c r="F83" s="57">
        <f t="shared" ref="F83:H83" si="30">+F61+F65+F70+F73+F77+F82</f>
        <v>0</v>
      </c>
      <c r="G83" s="57">
        <f t="shared" si="30"/>
        <v>896394</v>
      </c>
      <c r="H83" s="57">
        <f t="shared" si="30"/>
        <v>0</v>
      </c>
    </row>
    <row r="84" spans="1:8" s="68" customFormat="1" ht="16.5" customHeight="1" thickBot="1">
      <c r="A84" s="90" t="s">
        <v>209</v>
      </c>
      <c r="B84" s="304"/>
      <c r="C84" s="91" t="s">
        <v>210</v>
      </c>
      <c r="D84" s="57">
        <f>+D60+D83</f>
        <v>2124822</v>
      </c>
      <c r="E84" s="57">
        <v>2191158</v>
      </c>
      <c r="F84" s="57">
        <f t="shared" ref="F84:H84" si="31">+F60+F83</f>
        <v>59218</v>
      </c>
      <c r="G84" s="57">
        <f t="shared" si="31"/>
        <v>2250376</v>
      </c>
      <c r="H84" s="57">
        <f t="shared" si="31"/>
        <v>-35975</v>
      </c>
    </row>
    <row r="85" spans="1:8" s="68" customFormat="1">
      <c r="A85" s="117"/>
      <c r="B85" s="92"/>
      <c r="C85" s="118"/>
      <c r="D85" s="119"/>
      <c r="E85" s="119"/>
      <c r="F85" s="119"/>
      <c r="G85" s="119"/>
      <c r="H85" s="119"/>
    </row>
    <row r="86" spans="1:8" ht="16.5" customHeight="1">
      <c r="A86" s="676" t="s">
        <v>211</v>
      </c>
      <c r="B86" s="676"/>
      <c r="C86" s="676"/>
      <c r="D86" s="676"/>
      <c r="E86" s="676"/>
      <c r="F86" s="676"/>
      <c r="G86" s="676"/>
      <c r="H86" s="676"/>
    </row>
    <row r="87" spans="1:8" s="95" customFormat="1" ht="16.5" customHeight="1" thickBot="1">
      <c r="A87" s="678" t="s">
        <v>212</v>
      </c>
      <c r="B87" s="678"/>
      <c r="C87" s="678"/>
      <c r="D87" s="94"/>
      <c r="E87" s="94"/>
      <c r="F87" s="94"/>
      <c r="G87" s="94"/>
      <c r="H87" s="94"/>
    </row>
    <row r="88" spans="1:8" ht="60.75" thickBot="1">
      <c r="A88" s="61" t="s">
        <v>49</v>
      </c>
      <c r="B88" s="175" t="s">
        <v>455</v>
      </c>
      <c r="C88" s="62" t="s">
        <v>213</v>
      </c>
      <c r="D88" s="63" t="s">
        <v>695</v>
      </c>
      <c r="E88" s="63" t="s">
        <v>818</v>
      </c>
      <c r="F88" s="63" t="s">
        <v>769</v>
      </c>
      <c r="G88" s="63" t="s">
        <v>748</v>
      </c>
      <c r="H88" s="63" t="s">
        <v>770</v>
      </c>
    </row>
    <row r="89" spans="1:8" s="65" customFormat="1" ht="12" customHeight="1" thickBot="1">
      <c r="A89" s="49">
        <v>1</v>
      </c>
      <c r="B89" s="49">
        <v>2</v>
      </c>
      <c r="C89" s="49">
        <v>3</v>
      </c>
      <c r="D89" s="49">
        <v>4</v>
      </c>
      <c r="E89" s="49"/>
      <c r="F89" s="49">
        <v>5</v>
      </c>
      <c r="G89" s="49">
        <v>6</v>
      </c>
      <c r="H89" s="49">
        <v>7</v>
      </c>
    </row>
    <row r="90" spans="1:8" ht="12" customHeight="1" thickBot="1">
      <c r="A90" s="96" t="s">
        <v>51</v>
      </c>
      <c r="B90" s="305"/>
      <c r="C90" s="97" t="s">
        <v>214</v>
      </c>
      <c r="D90" s="98">
        <f>SUM(D91:D95)</f>
        <v>1352308</v>
      </c>
      <c r="E90" s="98">
        <v>1518428</v>
      </c>
      <c r="F90" s="98">
        <f t="shared" ref="F90:H90" si="32">SUM(F91:F95)</f>
        <v>30628</v>
      </c>
      <c r="G90" s="98">
        <f t="shared" si="32"/>
        <v>1549056</v>
      </c>
      <c r="H90" s="98">
        <f t="shared" si="32"/>
        <v>24878</v>
      </c>
    </row>
    <row r="91" spans="1:8" ht="12" customHeight="1">
      <c r="A91" s="99" t="s">
        <v>53</v>
      </c>
      <c r="B91" s="306" t="s">
        <v>456</v>
      </c>
      <c r="C91" s="100" t="s">
        <v>215</v>
      </c>
      <c r="D91" s="101">
        <v>497818</v>
      </c>
      <c r="E91" s="101">
        <v>529194</v>
      </c>
      <c r="F91" s="101">
        <f t="shared" ref="F91:F95" si="33">G91-E91</f>
        <v>12139</v>
      </c>
      <c r="G91" s="101">
        <v>541333</v>
      </c>
      <c r="H91" s="101">
        <v>485</v>
      </c>
    </row>
    <row r="92" spans="1:8" ht="12" customHeight="1">
      <c r="A92" s="72" t="s">
        <v>55</v>
      </c>
      <c r="B92" s="302" t="s">
        <v>457</v>
      </c>
      <c r="C92" s="16" t="s">
        <v>216</v>
      </c>
      <c r="D92" s="74">
        <v>140399</v>
      </c>
      <c r="E92" s="74">
        <v>150175</v>
      </c>
      <c r="F92" s="74">
        <f t="shared" si="33"/>
        <v>932</v>
      </c>
      <c r="G92" s="74">
        <v>151107</v>
      </c>
      <c r="H92" s="74">
        <v>2425</v>
      </c>
    </row>
    <row r="93" spans="1:8" ht="12" customHeight="1">
      <c r="A93" s="72" t="s">
        <v>57</v>
      </c>
      <c r="B93" s="302" t="s">
        <v>458</v>
      </c>
      <c r="C93" s="16" t="s">
        <v>217</v>
      </c>
      <c r="D93" s="78">
        <v>582618</v>
      </c>
      <c r="E93" s="78">
        <v>699097</v>
      </c>
      <c r="F93" s="78">
        <f t="shared" si="33"/>
        <v>15368</v>
      </c>
      <c r="G93" s="78">
        <v>714465</v>
      </c>
      <c r="H93" s="78">
        <v>16954</v>
      </c>
    </row>
    <row r="94" spans="1:8" ht="12" customHeight="1">
      <c r="A94" s="72" t="s">
        <v>59</v>
      </c>
      <c r="B94" s="302" t="s">
        <v>459</v>
      </c>
      <c r="C94" s="102" t="s">
        <v>218</v>
      </c>
      <c r="D94" s="78">
        <v>16175</v>
      </c>
      <c r="E94" s="78">
        <v>16935</v>
      </c>
      <c r="F94" s="78">
        <f t="shared" si="33"/>
        <v>-233</v>
      </c>
      <c r="G94" s="78">
        <v>16702</v>
      </c>
      <c r="H94" s="78">
        <v>0</v>
      </c>
    </row>
    <row r="95" spans="1:8" ht="12" customHeight="1" thickBot="1">
      <c r="A95" s="72" t="s">
        <v>219</v>
      </c>
      <c r="B95" s="309" t="s">
        <v>460</v>
      </c>
      <c r="C95" s="103" t="s">
        <v>220</v>
      </c>
      <c r="D95" s="78">
        <v>115298</v>
      </c>
      <c r="E95" s="78">
        <v>123027</v>
      </c>
      <c r="F95" s="78">
        <f t="shared" si="33"/>
        <v>2422</v>
      </c>
      <c r="G95" s="78">
        <v>125449</v>
      </c>
      <c r="H95" s="78">
        <v>5014</v>
      </c>
    </row>
    <row r="96" spans="1:8" ht="12" customHeight="1" thickBot="1">
      <c r="A96" s="66" t="s">
        <v>65</v>
      </c>
      <c r="B96" s="300"/>
      <c r="C96" s="105" t="s">
        <v>221</v>
      </c>
      <c r="D96" s="50">
        <f>+D97+D99+D101</f>
        <v>743162</v>
      </c>
      <c r="E96" s="50">
        <v>640041</v>
      </c>
      <c r="F96" s="50">
        <f t="shared" ref="F96:H96" si="34">+F97+F99+F101</f>
        <v>-4381</v>
      </c>
      <c r="G96" s="50">
        <f t="shared" si="34"/>
        <v>635660</v>
      </c>
      <c r="H96" s="50">
        <f t="shared" si="34"/>
        <v>-9713</v>
      </c>
    </row>
    <row r="97" spans="1:8" ht="12" customHeight="1">
      <c r="A97" s="69" t="s">
        <v>67</v>
      </c>
      <c r="B97" s="301" t="s">
        <v>461</v>
      </c>
      <c r="C97" s="16" t="s">
        <v>222</v>
      </c>
      <c r="D97" s="71">
        <v>594587</v>
      </c>
      <c r="E97" s="71">
        <v>490935</v>
      </c>
      <c r="F97" s="71">
        <f t="shared" ref="F97:F101" si="35">G97-E97</f>
        <v>-4381</v>
      </c>
      <c r="G97" s="71">
        <v>486554</v>
      </c>
      <c r="H97" s="71">
        <v>-10404</v>
      </c>
    </row>
    <row r="98" spans="1:8" ht="12" customHeight="1">
      <c r="A98" s="69" t="s">
        <v>69</v>
      </c>
      <c r="B98" s="310" t="s">
        <v>461</v>
      </c>
      <c r="C98" s="106" t="s">
        <v>223</v>
      </c>
      <c r="D98" s="71">
        <v>0</v>
      </c>
      <c r="E98" s="71">
        <v>0</v>
      </c>
      <c r="F98" s="71">
        <f t="shared" si="35"/>
        <v>0</v>
      </c>
      <c r="G98" s="71">
        <v>0</v>
      </c>
      <c r="H98" s="71">
        <v>0</v>
      </c>
    </row>
    <row r="99" spans="1:8" ht="12" customHeight="1">
      <c r="A99" s="69" t="s">
        <v>71</v>
      </c>
      <c r="B99" s="310" t="s">
        <v>462</v>
      </c>
      <c r="C99" s="106" t="s">
        <v>224</v>
      </c>
      <c r="D99" s="74">
        <v>148575</v>
      </c>
      <c r="E99" s="74">
        <v>149106</v>
      </c>
      <c r="F99" s="74">
        <f t="shared" si="35"/>
        <v>0</v>
      </c>
      <c r="G99" s="74">
        <v>149106</v>
      </c>
      <c r="H99" s="74">
        <v>691</v>
      </c>
    </row>
    <row r="100" spans="1:8" ht="12" customHeight="1">
      <c r="A100" s="69" t="s">
        <v>73</v>
      </c>
      <c r="B100" s="310" t="s">
        <v>462</v>
      </c>
      <c r="C100" s="106" t="s">
        <v>225</v>
      </c>
      <c r="D100" s="53">
        <v>0</v>
      </c>
      <c r="E100" s="53">
        <v>0</v>
      </c>
      <c r="F100" s="53">
        <f t="shared" si="35"/>
        <v>0</v>
      </c>
      <c r="G100" s="53">
        <v>0</v>
      </c>
      <c r="H100" s="53">
        <v>0</v>
      </c>
    </row>
    <row r="101" spans="1:8" ht="12" customHeight="1" thickBot="1">
      <c r="A101" s="69" t="s">
        <v>75</v>
      </c>
      <c r="B101" s="307" t="s">
        <v>463</v>
      </c>
      <c r="C101" s="107" t="s">
        <v>226</v>
      </c>
      <c r="D101" s="53">
        <v>0</v>
      </c>
      <c r="E101" s="53">
        <v>0</v>
      </c>
      <c r="F101" s="53">
        <f t="shared" si="35"/>
        <v>0</v>
      </c>
      <c r="G101" s="53">
        <v>0</v>
      </c>
      <c r="H101" s="53">
        <v>0</v>
      </c>
    </row>
    <row r="102" spans="1:8" ht="12" customHeight="1" thickBot="1">
      <c r="A102" s="66" t="s">
        <v>79</v>
      </c>
      <c r="B102" s="300" t="s">
        <v>464</v>
      </c>
      <c r="C102" s="21" t="s">
        <v>227</v>
      </c>
      <c r="D102" s="50">
        <f>+D103+D105+D104</f>
        <v>5000</v>
      </c>
      <c r="E102" s="50">
        <f t="shared" ref="E102:G102" si="36">+E103+E105+E104</f>
        <v>8337</v>
      </c>
      <c r="F102" s="50">
        <f t="shared" si="36"/>
        <v>32971</v>
      </c>
      <c r="G102" s="50">
        <f t="shared" si="36"/>
        <v>41308</v>
      </c>
      <c r="H102" s="50">
        <f t="shared" ref="H102" si="37">+H103+H105+H104</f>
        <v>-51140</v>
      </c>
    </row>
    <row r="103" spans="1:8" ht="12" customHeight="1">
      <c r="A103" s="69" t="s">
        <v>81</v>
      </c>
      <c r="B103" s="301" t="s">
        <v>464</v>
      </c>
      <c r="C103" s="19" t="s">
        <v>228</v>
      </c>
      <c r="D103" s="71">
        <v>5000</v>
      </c>
      <c r="E103" s="71">
        <v>8337</v>
      </c>
      <c r="F103" s="71">
        <f t="shared" ref="F103:F105" si="38">G103-E103</f>
        <v>32971</v>
      </c>
      <c r="G103" s="71">
        <v>41308</v>
      </c>
      <c r="H103" s="71">
        <v>-51140</v>
      </c>
    </row>
    <row r="104" spans="1:8" ht="12" customHeight="1">
      <c r="A104" s="104"/>
      <c r="B104" s="307" t="s">
        <v>464</v>
      </c>
      <c r="C104" s="342" t="s">
        <v>391</v>
      </c>
      <c r="D104" s="292"/>
      <c r="E104" s="292">
        <v>0</v>
      </c>
      <c r="F104" s="292">
        <f t="shared" si="38"/>
        <v>0</v>
      </c>
      <c r="G104" s="292">
        <v>0</v>
      </c>
      <c r="H104" s="292"/>
    </row>
    <row r="105" spans="1:8" ht="12" customHeight="1" thickBot="1">
      <c r="A105" s="75" t="s">
        <v>83</v>
      </c>
      <c r="B105" s="303" t="s">
        <v>464</v>
      </c>
      <c r="C105" s="106" t="s">
        <v>229</v>
      </c>
      <c r="D105" s="78"/>
      <c r="E105" s="78">
        <v>0</v>
      </c>
      <c r="F105" s="78">
        <f t="shared" si="38"/>
        <v>0</v>
      </c>
      <c r="G105" s="78">
        <v>0</v>
      </c>
      <c r="H105" s="78"/>
    </row>
    <row r="106" spans="1:8" ht="12" customHeight="1" thickBot="1">
      <c r="A106" s="66" t="s">
        <v>230</v>
      </c>
      <c r="B106" s="300"/>
      <c r="C106" s="21" t="s">
        <v>231</v>
      </c>
      <c r="D106" s="50">
        <f>+D90+D96+D102</f>
        <v>2100470</v>
      </c>
      <c r="E106" s="50">
        <v>2166806</v>
      </c>
      <c r="F106" s="50">
        <f t="shared" ref="F106:H106" si="39">+F90+F96+F102</f>
        <v>59218</v>
      </c>
      <c r="G106" s="50">
        <f t="shared" si="39"/>
        <v>2226024</v>
      </c>
      <c r="H106" s="50">
        <f t="shared" si="39"/>
        <v>-35975</v>
      </c>
    </row>
    <row r="107" spans="1:8" ht="12" customHeight="1" thickBot="1">
      <c r="A107" s="66" t="s">
        <v>107</v>
      </c>
      <c r="B107" s="300"/>
      <c r="C107" s="21" t="s">
        <v>232</v>
      </c>
      <c r="D107" s="50">
        <f>+D108+D109+D110</f>
        <v>0</v>
      </c>
      <c r="E107" s="50">
        <v>0</v>
      </c>
      <c r="F107" s="50">
        <f t="shared" ref="F107:F122" si="40">G107-D107</f>
        <v>0</v>
      </c>
      <c r="G107" s="50">
        <v>0</v>
      </c>
      <c r="H107" s="50"/>
    </row>
    <row r="108" spans="1:8" ht="12" customHeight="1">
      <c r="A108" s="69" t="s">
        <v>109</v>
      </c>
      <c r="B108" s="301" t="s">
        <v>465</v>
      </c>
      <c r="C108" s="19" t="s">
        <v>233</v>
      </c>
      <c r="D108" s="53"/>
      <c r="E108" s="53">
        <v>0</v>
      </c>
      <c r="F108" s="53">
        <f t="shared" ref="F108:F110" si="41">G108-E108</f>
        <v>0</v>
      </c>
      <c r="G108" s="53">
        <v>0</v>
      </c>
      <c r="H108" s="53"/>
    </row>
    <row r="109" spans="1:8" ht="12" customHeight="1">
      <c r="A109" s="69" t="s">
        <v>111</v>
      </c>
      <c r="B109" s="301" t="s">
        <v>466</v>
      </c>
      <c r="C109" s="19" t="s">
        <v>234</v>
      </c>
      <c r="D109" s="53"/>
      <c r="E109" s="53">
        <v>0</v>
      </c>
      <c r="F109" s="53">
        <f t="shared" si="41"/>
        <v>0</v>
      </c>
      <c r="G109" s="53">
        <v>0</v>
      </c>
      <c r="H109" s="53"/>
    </row>
    <row r="110" spans="1:8" ht="12" customHeight="1" thickBot="1">
      <c r="A110" s="104" t="s">
        <v>113</v>
      </c>
      <c r="B110" s="307" t="s">
        <v>467</v>
      </c>
      <c r="C110" s="56" t="s">
        <v>235</v>
      </c>
      <c r="D110" s="53"/>
      <c r="E110" s="53">
        <v>0</v>
      </c>
      <c r="F110" s="53">
        <f t="shared" si="41"/>
        <v>0</v>
      </c>
      <c r="G110" s="53">
        <v>0</v>
      </c>
      <c r="H110" s="53"/>
    </row>
    <row r="111" spans="1:8" ht="12" customHeight="1" thickBot="1">
      <c r="A111" s="66" t="s">
        <v>129</v>
      </c>
      <c r="B111" s="300" t="s">
        <v>468</v>
      </c>
      <c r="C111" s="21" t="s">
        <v>236</v>
      </c>
      <c r="D111" s="50">
        <f>+D112+D113+D114+D115</f>
        <v>0</v>
      </c>
      <c r="E111" s="50">
        <v>0</v>
      </c>
      <c r="F111" s="50">
        <f t="shared" si="40"/>
        <v>0</v>
      </c>
      <c r="G111" s="50">
        <v>0</v>
      </c>
      <c r="H111" s="50"/>
    </row>
    <row r="112" spans="1:8" ht="12" customHeight="1">
      <c r="A112" s="69" t="s">
        <v>131</v>
      </c>
      <c r="B112" s="301" t="s">
        <v>469</v>
      </c>
      <c r="C112" s="19" t="s">
        <v>237</v>
      </c>
      <c r="D112" s="53"/>
      <c r="E112" s="53">
        <v>0</v>
      </c>
      <c r="F112" s="53">
        <f t="shared" ref="F112:F115" si="42">G112-E112</f>
        <v>0</v>
      </c>
      <c r="G112" s="53">
        <v>0</v>
      </c>
      <c r="H112" s="53"/>
    </row>
    <row r="113" spans="1:11" ht="12" customHeight="1">
      <c r="A113" s="69" t="s">
        <v>133</v>
      </c>
      <c r="B113" s="301" t="s">
        <v>470</v>
      </c>
      <c r="C113" s="19" t="s">
        <v>238</v>
      </c>
      <c r="D113" s="53"/>
      <c r="E113" s="53">
        <v>0</v>
      </c>
      <c r="F113" s="53">
        <f t="shared" si="42"/>
        <v>0</v>
      </c>
      <c r="G113" s="53">
        <v>0</v>
      </c>
      <c r="H113" s="53"/>
    </row>
    <row r="114" spans="1:11" ht="12" customHeight="1">
      <c r="A114" s="69" t="s">
        <v>135</v>
      </c>
      <c r="B114" s="301" t="s">
        <v>471</v>
      </c>
      <c r="C114" s="19" t="s">
        <v>239</v>
      </c>
      <c r="D114" s="53"/>
      <c r="E114" s="53">
        <v>0</v>
      </c>
      <c r="F114" s="53">
        <f t="shared" si="42"/>
        <v>0</v>
      </c>
      <c r="G114" s="53">
        <v>0</v>
      </c>
      <c r="H114" s="53"/>
    </row>
    <row r="115" spans="1:11" ht="12" customHeight="1" thickBot="1">
      <c r="A115" s="104" t="s">
        <v>137</v>
      </c>
      <c r="B115" s="307" t="s">
        <v>472</v>
      </c>
      <c r="C115" s="56" t="s">
        <v>240</v>
      </c>
      <c r="D115" s="53"/>
      <c r="E115" s="53">
        <v>0</v>
      </c>
      <c r="F115" s="53">
        <f t="shared" si="42"/>
        <v>0</v>
      </c>
      <c r="G115" s="53">
        <v>0</v>
      </c>
      <c r="H115" s="53"/>
    </row>
    <row r="116" spans="1:11" ht="12" customHeight="1" thickBot="1">
      <c r="A116" s="66" t="s">
        <v>241</v>
      </c>
      <c r="B116" s="300"/>
      <c r="C116" s="21" t="s">
        <v>242</v>
      </c>
      <c r="D116" s="57">
        <f>+D117+D118+D120+D121+D119</f>
        <v>24352</v>
      </c>
      <c r="E116" s="57">
        <v>24352</v>
      </c>
      <c r="F116" s="57">
        <f t="shared" ref="F116:H116" si="43">+F117+F118+F120+F121+F119</f>
        <v>0</v>
      </c>
      <c r="G116" s="57">
        <f t="shared" si="43"/>
        <v>24352</v>
      </c>
      <c r="H116" s="57">
        <f t="shared" si="43"/>
        <v>0</v>
      </c>
    </row>
    <row r="117" spans="1:11" ht="12" customHeight="1">
      <c r="A117" s="69" t="s">
        <v>143</v>
      </c>
      <c r="B117" s="301" t="s">
        <v>473</v>
      </c>
      <c r="C117" s="19" t="s">
        <v>243</v>
      </c>
      <c r="D117" s="53"/>
      <c r="E117" s="53">
        <v>0</v>
      </c>
      <c r="F117" s="53">
        <f t="shared" ref="F117:F121" si="44">G117-E117</f>
        <v>0</v>
      </c>
      <c r="G117" s="53">
        <v>0</v>
      </c>
      <c r="H117" s="53"/>
    </row>
    <row r="118" spans="1:11" ht="12" customHeight="1">
      <c r="A118" s="69" t="s">
        <v>145</v>
      </c>
      <c r="B118" s="301" t="s">
        <v>474</v>
      </c>
      <c r="C118" s="19" t="s">
        <v>244</v>
      </c>
      <c r="D118" s="53">
        <v>24352</v>
      </c>
      <c r="E118" s="53">
        <v>24352</v>
      </c>
      <c r="F118" s="53">
        <f t="shared" si="44"/>
        <v>0</v>
      </c>
      <c r="G118" s="53">
        <v>24352</v>
      </c>
      <c r="H118" s="53"/>
    </row>
    <row r="119" spans="1:11" ht="12" customHeight="1">
      <c r="A119" s="69" t="s">
        <v>147</v>
      </c>
      <c r="B119" s="301" t="s">
        <v>475</v>
      </c>
      <c r="C119" s="19" t="s">
        <v>259</v>
      </c>
      <c r="D119" s="53"/>
      <c r="E119" s="53">
        <v>0</v>
      </c>
      <c r="F119" s="53">
        <f t="shared" si="44"/>
        <v>0</v>
      </c>
      <c r="G119" s="53">
        <v>0</v>
      </c>
      <c r="H119" s="53"/>
    </row>
    <row r="120" spans="1:11" ht="12" customHeight="1">
      <c r="A120" s="69" t="s">
        <v>149</v>
      </c>
      <c r="B120" s="301" t="s">
        <v>476</v>
      </c>
      <c r="C120" s="19" t="s">
        <v>245</v>
      </c>
      <c r="D120" s="53"/>
      <c r="E120" s="53">
        <v>0</v>
      </c>
      <c r="F120" s="53">
        <f t="shared" si="44"/>
        <v>0</v>
      </c>
      <c r="G120" s="53">
        <v>0</v>
      </c>
      <c r="H120" s="53"/>
    </row>
    <row r="121" spans="1:11" ht="12" customHeight="1" thickBot="1">
      <c r="A121" s="104" t="s">
        <v>260</v>
      </c>
      <c r="B121" s="307" t="s">
        <v>477</v>
      </c>
      <c r="C121" s="56" t="s">
        <v>246</v>
      </c>
      <c r="D121" s="53"/>
      <c r="E121" s="53">
        <v>0</v>
      </c>
      <c r="F121" s="53">
        <f t="shared" si="44"/>
        <v>0</v>
      </c>
      <c r="G121" s="53">
        <v>0</v>
      </c>
      <c r="H121" s="53"/>
    </row>
    <row r="122" spans="1:11" ht="12" customHeight="1" thickBot="1">
      <c r="A122" s="66" t="s">
        <v>151</v>
      </c>
      <c r="B122" s="300" t="s">
        <v>478</v>
      </c>
      <c r="C122" s="21" t="s">
        <v>247</v>
      </c>
      <c r="D122" s="109">
        <f>+D123+D124+D125+D126</f>
        <v>0</v>
      </c>
      <c r="E122" s="109">
        <v>0</v>
      </c>
      <c r="F122" s="109">
        <f t="shared" si="40"/>
        <v>0</v>
      </c>
      <c r="G122" s="109">
        <f t="shared" ref="G122:H122" si="45">+G123+G124+G125+G126</f>
        <v>0</v>
      </c>
      <c r="H122" s="109">
        <f t="shared" si="45"/>
        <v>0</v>
      </c>
    </row>
    <row r="123" spans="1:11" ht="12" customHeight="1">
      <c r="A123" s="69" t="s">
        <v>153</v>
      </c>
      <c r="B123" s="301" t="s">
        <v>479</v>
      </c>
      <c r="C123" s="19" t="s">
        <v>248</v>
      </c>
      <c r="D123" s="53"/>
      <c r="E123" s="53">
        <v>0</v>
      </c>
      <c r="F123" s="53">
        <f t="shared" ref="F123:F126" si="46">G123-E123</f>
        <v>0</v>
      </c>
      <c r="G123" s="53">
        <v>0</v>
      </c>
      <c r="H123" s="53"/>
    </row>
    <row r="124" spans="1:11" ht="12" customHeight="1">
      <c r="A124" s="69" t="s">
        <v>155</v>
      </c>
      <c r="B124" s="301" t="s">
        <v>480</v>
      </c>
      <c r="C124" s="19" t="s">
        <v>249</v>
      </c>
      <c r="D124" s="53"/>
      <c r="E124" s="53">
        <v>0</v>
      </c>
      <c r="F124" s="53">
        <f t="shared" si="46"/>
        <v>0</v>
      </c>
      <c r="G124" s="53">
        <v>0</v>
      </c>
      <c r="H124" s="53"/>
    </row>
    <row r="125" spans="1:11" ht="12" customHeight="1">
      <c r="A125" s="69" t="s">
        <v>157</v>
      </c>
      <c r="B125" s="301" t="s">
        <v>481</v>
      </c>
      <c r="C125" s="19" t="s">
        <v>250</v>
      </c>
      <c r="D125" s="53"/>
      <c r="E125" s="53">
        <v>0</v>
      </c>
      <c r="F125" s="53">
        <f t="shared" si="46"/>
        <v>0</v>
      </c>
      <c r="G125" s="53">
        <v>0</v>
      </c>
      <c r="H125" s="53"/>
    </row>
    <row r="126" spans="1:11" ht="12" customHeight="1" thickBot="1">
      <c r="A126" s="69" t="s">
        <v>159</v>
      </c>
      <c r="B126" s="301" t="s">
        <v>482</v>
      </c>
      <c r="C126" s="19" t="s">
        <v>251</v>
      </c>
      <c r="D126" s="53"/>
      <c r="E126" s="53">
        <v>0</v>
      </c>
      <c r="F126" s="53">
        <f t="shared" si="46"/>
        <v>0</v>
      </c>
      <c r="G126" s="53">
        <v>0</v>
      </c>
      <c r="H126" s="53"/>
    </row>
    <row r="127" spans="1:11" ht="15" customHeight="1" thickBot="1">
      <c r="A127" s="66" t="s">
        <v>161</v>
      </c>
      <c r="B127" s="300"/>
      <c r="C127" s="21" t="s">
        <v>252</v>
      </c>
      <c r="D127" s="110">
        <f>+D107+D111+D116+D122</f>
        <v>24352</v>
      </c>
      <c r="E127" s="110">
        <v>24352</v>
      </c>
      <c r="F127" s="110">
        <f t="shared" ref="F127:H127" si="47">+F107+F111+F116+F122</f>
        <v>0</v>
      </c>
      <c r="G127" s="110">
        <f t="shared" si="47"/>
        <v>24352</v>
      </c>
      <c r="H127" s="110">
        <f t="shared" si="47"/>
        <v>0</v>
      </c>
      <c r="I127" s="112"/>
      <c r="J127" s="112"/>
      <c r="K127" s="112"/>
    </row>
    <row r="128" spans="1:11" s="68" customFormat="1" ht="12.95" customHeight="1" thickBot="1">
      <c r="A128" s="113" t="s">
        <v>253</v>
      </c>
      <c r="B128" s="308"/>
      <c r="C128" s="114" t="s">
        <v>254</v>
      </c>
      <c r="D128" s="110">
        <f>+D106+D127</f>
        <v>2124822</v>
      </c>
      <c r="E128" s="110">
        <v>2191158</v>
      </c>
      <c r="F128" s="110">
        <f t="shared" ref="F128:H128" si="48">+F106+F127</f>
        <v>59218</v>
      </c>
      <c r="G128" s="110">
        <f t="shared" si="48"/>
        <v>2250376</v>
      </c>
      <c r="H128" s="110">
        <f t="shared" si="48"/>
        <v>-35975</v>
      </c>
    </row>
    <row r="129" spans="1:8" ht="7.5" customHeight="1"/>
    <row r="130" spans="1:8">
      <c r="A130" s="679" t="s">
        <v>255</v>
      </c>
      <c r="B130" s="679"/>
      <c r="C130" s="679"/>
      <c r="D130" s="679"/>
      <c r="E130" s="583"/>
      <c r="F130" s="549"/>
      <c r="G130" s="59"/>
      <c r="H130" s="59"/>
    </row>
    <row r="131" spans="1:8" ht="15" customHeight="1" thickBot="1">
      <c r="A131" s="677" t="s">
        <v>256</v>
      </c>
      <c r="B131" s="677"/>
      <c r="C131" s="677"/>
      <c r="D131" s="60"/>
      <c r="E131" s="60"/>
      <c r="F131" s="60"/>
      <c r="G131" s="60"/>
      <c r="H131" s="60"/>
    </row>
    <row r="132" spans="1:8" ht="13.5" customHeight="1" thickBot="1">
      <c r="A132" s="66">
        <v>1</v>
      </c>
      <c r="B132" s="300"/>
      <c r="C132" s="105" t="s">
        <v>257</v>
      </c>
      <c r="D132" s="50">
        <f>+D60-D106</f>
        <v>-866688</v>
      </c>
      <c r="E132" s="50">
        <f t="shared" ref="E132:H132" si="49">+E60-E106</f>
        <v>-872042</v>
      </c>
      <c r="F132" s="50">
        <f t="shared" si="49"/>
        <v>0</v>
      </c>
      <c r="G132" s="50">
        <f t="shared" si="49"/>
        <v>-872042</v>
      </c>
      <c r="H132" s="50">
        <f t="shared" si="49"/>
        <v>0</v>
      </c>
    </row>
    <row r="133" spans="1:8" ht="27.75" customHeight="1" thickBot="1">
      <c r="A133" s="66" t="s">
        <v>65</v>
      </c>
      <c r="B133" s="300"/>
      <c r="C133" s="105" t="s">
        <v>258</v>
      </c>
      <c r="D133" s="50">
        <f>+D83-D127</f>
        <v>866688</v>
      </c>
      <c r="E133" s="50">
        <f t="shared" ref="E133:H133" si="50">+E83-E127</f>
        <v>872042</v>
      </c>
      <c r="F133" s="50">
        <f t="shared" si="50"/>
        <v>0</v>
      </c>
      <c r="G133" s="50">
        <f t="shared" si="50"/>
        <v>872042</v>
      </c>
      <c r="H133" s="50">
        <f t="shared" si="50"/>
        <v>0</v>
      </c>
    </row>
    <row r="135" spans="1:8">
      <c r="D135" s="299">
        <f>D128-D84</f>
        <v>0</v>
      </c>
      <c r="E135" s="299"/>
      <c r="F135" s="299"/>
      <c r="G135" s="299">
        <f t="shared" ref="G135" si="51">G128-G84</f>
        <v>0</v>
      </c>
      <c r="H135" s="299"/>
    </row>
  </sheetData>
  <mergeCells count="6">
    <mergeCell ref="A131:C131"/>
    <mergeCell ref="A2:C2"/>
    <mergeCell ref="A87:C87"/>
    <mergeCell ref="A130:D130"/>
    <mergeCell ref="A1:H1"/>
    <mergeCell ref="A86:H86"/>
  </mergeCells>
  <phoneticPr fontId="35" type="noConversion"/>
  <printOptions horizontalCentered="1"/>
  <pageMargins left="0.24" right="0.23622047244094491" top="0.74803149606299213" bottom="0.74803149606299213" header="0.31496062992125984" footer="0.31496062992125984"/>
  <pageSetup paperSize="9" scale="62" orientation="portrait" r:id="rId1"/>
  <headerFooter alignWithMargins="0">
    <oddHeader xml:space="preserve">&amp;C&amp;"Times New Roman CE,Félkövér"&amp;12BONYHÁD VÁROS ÖNKORMÁNYZATA
 2015. ÉVI KÖLTSÉGVETÉS KÖTELEZŐ FELADATAINAK ÖSSZEVONT MÉRLEGE&amp;R&amp;"Times New Roman CE,Félkövér dőlt" 1.2. melléklet
ezer Ft </oddHeader>
  </headerFooter>
  <rowBreaks count="1" manualBreakCount="1">
    <brk id="85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B8" sqref="B8"/>
    </sheetView>
  </sheetViews>
  <sheetFormatPr defaultRowHeight="12.75"/>
  <cols>
    <col min="1" max="1" width="5.85546875" style="1016" customWidth="1"/>
    <col min="2" max="2" width="42.5703125" style="1009" customWidth="1"/>
    <col min="3" max="4" width="12.42578125" style="1009" customWidth="1"/>
    <col min="5" max="5" width="11" style="1009" customWidth="1"/>
    <col min="6" max="6" width="11.85546875" style="1009" customWidth="1"/>
    <col min="7" max="7" width="13.28515625" style="1009" customWidth="1"/>
    <col min="8" max="8" width="14.42578125" style="1009" customWidth="1"/>
    <col min="9" max="16384" width="9.140625" style="1009"/>
  </cols>
  <sheetData>
    <row r="1" spans="1:8" s="886" customFormat="1" ht="15.75" thickBot="1">
      <c r="A1" s="884"/>
      <c r="H1" s="887" t="s">
        <v>263</v>
      </c>
    </row>
    <row r="2" spans="1:8" s="991" customFormat="1" ht="26.25" customHeight="1">
      <c r="A2" s="986" t="s">
        <v>49</v>
      </c>
      <c r="B2" s="987" t="s">
        <v>1132</v>
      </c>
      <c r="C2" s="986" t="s">
        <v>1133</v>
      </c>
      <c r="D2" s="986" t="s">
        <v>1134</v>
      </c>
      <c r="E2" s="988" t="s">
        <v>1135</v>
      </c>
      <c r="F2" s="989"/>
      <c r="G2" s="989"/>
      <c r="H2" s="990"/>
    </row>
    <row r="3" spans="1:8" s="996" customFormat="1" ht="32.25" customHeight="1" thickBot="1">
      <c r="A3" s="992"/>
      <c r="B3" s="993"/>
      <c r="C3" s="993"/>
      <c r="D3" s="992"/>
      <c r="E3" s="994" t="s">
        <v>436</v>
      </c>
      <c r="F3" s="994" t="s">
        <v>451</v>
      </c>
      <c r="G3" s="994" t="s">
        <v>848</v>
      </c>
      <c r="H3" s="995" t="s">
        <v>849</v>
      </c>
    </row>
    <row r="4" spans="1:8" s="1001" customFormat="1" ht="12.95" customHeight="1" thickBot="1">
      <c r="A4" s="997">
        <v>1</v>
      </c>
      <c r="B4" s="998">
        <v>2</v>
      </c>
      <c r="C4" s="998">
        <v>3</v>
      </c>
      <c r="D4" s="999">
        <v>4</v>
      </c>
      <c r="E4" s="997">
        <v>5</v>
      </c>
      <c r="F4" s="999">
        <v>6</v>
      </c>
      <c r="G4" s="999">
        <v>7</v>
      </c>
      <c r="H4" s="1000">
        <v>8</v>
      </c>
    </row>
    <row r="5" spans="1:8" ht="20.100000000000001" customHeight="1" thickBot="1">
      <c r="A5" s="1002" t="s">
        <v>51</v>
      </c>
      <c r="B5" s="1003" t="s">
        <v>1136</v>
      </c>
      <c r="C5" s="1004"/>
      <c r="D5" s="1005"/>
      <c r="E5" s="1006">
        <f>SUM(E6:E9)</f>
        <v>53392</v>
      </c>
      <c r="F5" s="1007">
        <f>SUM(F6:F9)</f>
        <v>0</v>
      </c>
      <c r="G5" s="1007">
        <f>SUM(G6:G9)</f>
        <v>0</v>
      </c>
      <c r="H5" s="1008">
        <f>SUM(H6:H9)</f>
        <v>0</v>
      </c>
    </row>
    <row r="6" spans="1:8" ht="20.100000000000001" customHeight="1">
      <c r="A6" s="1010" t="s">
        <v>65</v>
      </c>
      <c r="B6" s="849" t="s">
        <v>696</v>
      </c>
      <c r="C6" s="1011"/>
      <c r="D6" s="1012"/>
      <c r="E6" s="852">
        <v>1892</v>
      </c>
      <c r="F6" s="853"/>
      <c r="G6" s="853"/>
      <c r="H6" s="854"/>
    </row>
    <row r="7" spans="1:8" ht="20.100000000000001" customHeight="1">
      <c r="A7" s="1010" t="s">
        <v>79</v>
      </c>
      <c r="B7" s="849" t="s">
        <v>1137</v>
      </c>
      <c r="C7" s="1011">
        <v>2014</v>
      </c>
      <c r="D7" s="1012"/>
      <c r="E7" s="852">
        <v>1500</v>
      </c>
      <c r="F7" s="853"/>
      <c r="G7" s="853"/>
      <c r="H7" s="854"/>
    </row>
    <row r="8" spans="1:8" ht="20.100000000000001" customHeight="1">
      <c r="A8" s="1010" t="s">
        <v>230</v>
      </c>
      <c r="B8" s="849" t="s">
        <v>1138</v>
      </c>
      <c r="C8" s="1011">
        <v>2014</v>
      </c>
      <c r="D8" s="1012"/>
      <c r="E8" s="852">
        <v>50000</v>
      </c>
      <c r="F8" s="853"/>
      <c r="G8" s="853"/>
      <c r="H8" s="854"/>
    </row>
    <row r="9" spans="1:8" ht="20.100000000000001" customHeight="1" thickBot="1">
      <c r="A9" s="1010" t="s">
        <v>107</v>
      </c>
      <c r="B9" s="849" t="s">
        <v>852</v>
      </c>
      <c r="C9" s="1011"/>
      <c r="D9" s="1012"/>
      <c r="E9" s="852"/>
      <c r="F9" s="853"/>
      <c r="G9" s="853"/>
      <c r="H9" s="854"/>
    </row>
    <row r="10" spans="1:8" ht="20.100000000000001" customHeight="1" thickBot="1">
      <c r="A10" s="1002" t="s">
        <v>129</v>
      </c>
      <c r="B10" s="1003" t="s">
        <v>1139</v>
      </c>
      <c r="C10" s="1004"/>
      <c r="D10" s="1005"/>
      <c r="E10" s="1006">
        <f>SUM(E11:E14)</f>
        <v>452</v>
      </c>
      <c r="F10" s="1007">
        <f>SUM(F11:F14)</f>
        <v>0</v>
      </c>
      <c r="G10" s="1007">
        <f>SUM(G11:G14)</f>
        <v>0</v>
      </c>
      <c r="H10" s="1008">
        <f>SUM(H11:H14)</f>
        <v>0</v>
      </c>
    </row>
    <row r="11" spans="1:8" ht="20.100000000000001" customHeight="1">
      <c r="A11" s="1010" t="s">
        <v>241</v>
      </c>
      <c r="B11" s="849" t="s">
        <v>1140</v>
      </c>
      <c r="C11" s="1011"/>
      <c r="D11" s="1012"/>
      <c r="E11" s="852">
        <v>452</v>
      </c>
      <c r="F11" s="853"/>
      <c r="G11" s="853"/>
      <c r="H11" s="854"/>
    </row>
    <row r="12" spans="1:8" ht="20.100000000000001" customHeight="1">
      <c r="A12" s="1010" t="s">
        <v>151</v>
      </c>
      <c r="B12" s="849" t="s">
        <v>852</v>
      </c>
      <c r="C12" s="1011"/>
      <c r="D12" s="1012"/>
      <c r="E12" s="852"/>
      <c r="F12" s="853"/>
      <c r="G12" s="853"/>
      <c r="H12" s="854"/>
    </row>
    <row r="13" spans="1:8" ht="20.100000000000001" customHeight="1">
      <c r="A13" s="1010" t="s">
        <v>161</v>
      </c>
      <c r="B13" s="849" t="s">
        <v>852</v>
      </c>
      <c r="C13" s="1011"/>
      <c r="D13" s="1012"/>
      <c r="E13" s="852"/>
      <c r="F13" s="853"/>
      <c r="G13" s="853"/>
      <c r="H13" s="854"/>
    </row>
    <row r="14" spans="1:8" ht="20.100000000000001" customHeight="1" thickBot="1">
      <c r="A14" s="1010" t="s">
        <v>253</v>
      </c>
      <c r="B14" s="849" t="s">
        <v>852</v>
      </c>
      <c r="C14" s="1011"/>
      <c r="D14" s="1012"/>
      <c r="E14" s="852"/>
      <c r="F14" s="853"/>
      <c r="G14" s="853"/>
      <c r="H14" s="854"/>
    </row>
    <row r="15" spans="1:8" ht="20.100000000000001" customHeight="1" thickBot="1">
      <c r="A15" s="1002" t="s">
        <v>276</v>
      </c>
      <c r="B15" s="1013" t="s">
        <v>1141</v>
      </c>
      <c r="C15" s="1014"/>
      <c r="D15" s="1015"/>
      <c r="E15" s="1006">
        <f>E5+E10</f>
        <v>53844</v>
      </c>
      <c r="F15" s="1007">
        <f>F5+F10</f>
        <v>0</v>
      </c>
      <c r="G15" s="1007">
        <f>G5+G10</f>
        <v>0</v>
      </c>
      <c r="H15" s="1008">
        <f>H5+H10</f>
        <v>0</v>
      </c>
    </row>
    <row r="16" spans="1:8" ht="20.100000000000001" customHeight="1"/>
  </sheetData>
  <mergeCells count="4">
    <mergeCell ref="A2:A3"/>
    <mergeCell ref="B2:B3"/>
    <mergeCell ref="C2:C3"/>
    <mergeCell ref="D2:D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CE,Félkövér"&amp;12Az önkormányzat által nyújtott hitel és kölcsön alakulása lejárat és eszközök szerinti bontásban&amp;R&amp;"Times New Roman CE,Félkövér dőlt" 15. számú 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K165"/>
  <sheetViews>
    <sheetView zoomScaleNormal="100" zoomScaleSheetLayoutView="85" workbookViewId="0">
      <pane xSplit="1" ySplit="10" topLeftCell="B90" activePane="bottomRight" state="frozen"/>
      <selection activeCell="L1" sqref="L1:Q1048576"/>
      <selection pane="topRight" activeCell="L1" sqref="L1:Q1048576"/>
      <selection pane="bottomLeft" activeCell="L1" sqref="L1:Q1048576"/>
      <selection pane="bottomRight" activeCell="E6" sqref="E6:J6"/>
    </sheetView>
  </sheetViews>
  <sheetFormatPr defaultRowHeight="15.75"/>
  <cols>
    <col min="1" max="1" width="4.85546875" style="417" customWidth="1"/>
    <col min="2" max="2" width="4.140625" style="417" customWidth="1"/>
    <col min="3" max="3" width="5.28515625" style="352" customWidth="1"/>
    <col min="4" max="4" width="6" style="352" customWidth="1"/>
    <col min="5" max="5" width="56.42578125" style="352" bestFit="1" customWidth="1"/>
    <col min="6" max="8" width="13.7109375" style="479" hidden="1" customWidth="1"/>
    <col min="9" max="9" width="13.7109375" style="479" customWidth="1"/>
    <col min="10" max="10" width="13.7109375" style="479" hidden="1" customWidth="1"/>
    <col min="11" max="11" width="14.5703125" style="352" customWidth="1"/>
    <col min="12" max="16384" width="9.140625" style="352"/>
  </cols>
  <sheetData>
    <row r="1" spans="1:11" ht="16.5" thickBot="1">
      <c r="E1" s="1017" t="s">
        <v>1142</v>
      </c>
      <c r="F1" s="1017"/>
      <c r="G1" s="1017"/>
      <c r="H1" s="1017"/>
      <c r="I1" s="1017"/>
      <c r="J1" s="1017"/>
    </row>
    <row r="2" spans="1:11">
      <c r="A2" s="731" t="s">
        <v>719</v>
      </c>
      <c r="B2" s="732"/>
      <c r="C2" s="732"/>
      <c r="D2" s="732"/>
      <c r="E2" s="732"/>
      <c r="F2" s="732"/>
      <c r="G2" s="732"/>
      <c r="H2" s="732"/>
      <c r="I2" s="732"/>
      <c r="J2" s="732"/>
    </row>
    <row r="3" spans="1:11">
      <c r="A3" s="733" t="s">
        <v>579</v>
      </c>
      <c r="B3" s="734"/>
      <c r="C3" s="734"/>
      <c r="D3" s="734"/>
      <c r="E3" s="734"/>
      <c r="F3" s="734"/>
      <c r="G3" s="734"/>
      <c r="H3" s="734"/>
      <c r="I3" s="734"/>
      <c r="J3" s="734"/>
    </row>
    <row r="4" spans="1:11" ht="16.5" thickBot="1">
      <c r="A4" s="735" t="s">
        <v>580</v>
      </c>
      <c r="B4" s="736"/>
      <c r="C4" s="736"/>
      <c r="D4" s="736"/>
      <c r="E4" s="736"/>
      <c r="F4" s="736"/>
      <c r="G4" s="736"/>
      <c r="H4" s="736"/>
      <c r="I4" s="736"/>
      <c r="J4" s="736"/>
    </row>
    <row r="5" spans="1:11">
      <c r="A5" s="737" t="s">
        <v>636</v>
      </c>
      <c r="B5" s="738"/>
      <c r="C5" s="738"/>
      <c r="D5" s="738"/>
      <c r="E5" s="353"/>
      <c r="F5" s="418"/>
      <c r="G5" s="418"/>
      <c r="H5" s="418"/>
      <c r="I5" s="418"/>
      <c r="J5" s="418"/>
    </row>
    <row r="6" spans="1:11" ht="16.5" thickBot="1">
      <c r="A6" s="738"/>
      <c r="B6" s="738"/>
      <c r="C6" s="738"/>
      <c r="D6" s="738"/>
      <c r="E6" s="1018" t="s">
        <v>582</v>
      </c>
      <c r="F6" s="1018"/>
      <c r="G6" s="1018"/>
      <c r="H6" s="1018"/>
      <c r="I6" s="1018"/>
      <c r="J6" s="1018"/>
    </row>
    <row r="7" spans="1:11" ht="15.75" customHeight="1">
      <c r="A7" s="745" t="s">
        <v>583</v>
      </c>
      <c r="B7" s="747" t="s">
        <v>584</v>
      </c>
      <c r="C7" s="747" t="s">
        <v>585</v>
      </c>
      <c r="D7" s="747" t="s">
        <v>586</v>
      </c>
      <c r="E7" s="419" t="s">
        <v>587</v>
      </c>
      <c r="F7" s="739" t="s">
        <v>720</v>
      </c>
      <c r="G7" s="739" t="s">
        <v>817</v>
      </c>
      <c r="H7" s="739" t="s">
        <v>769</v>
      </c>
      <c r="I7" s="743" t="s">
        <v>748</v>
      </c>
      <c r="J7" s="739" t="s">
        <v>819</v>
      </c>
    </row>
    <row r="8" spans="1:11">
      <c r="A8" s="746"/>
      <c r="B8" s="748"/>
      <c r="C8" s="749"/>
      <c r="D8" s="749"/>
      <c r="E8" s="420" t="s">
        <v>588</v>
      </c>
      <c r="F8" s="740"/>
      <c r="G8" s="740"/>
      <c r="H8" s="740"/>
      <c r="I8" s="744"/>
      <c r="J8" s="740"/>
    </row>
    <row r="9" spans="1:11">
      <c r="A9" s="746"/>
      <c r="B9" s="748"/>
      <c r="C9" s="749"/>
      <c r="D9" s="749"/>
      <c r="E9" s="420" t="s">
        <v>589</v>
      </c>
      <c r="F9" s="740"/>
      <c r="G9" s="740"/>
      <c r="H9" s="740"/>
      <c r="I9" s="744"/>
      <c r="J9" s="740"/>
    </row>
    <row r="10" spans="1:11" ht="33.75" customHeight="1">
      <c r="A10" s="746"/>
      <c r="B10" s="748"/>
      <c r="C10" s="749"/>
      <c r="D10" s="749"/>
      <c r="E10" s="420" t="s">
        <v>590</v>
      </c>
      <c r="F10" s="740"/>
      <c r="G10" s="740"/>
      <c r="H10" s="740"/>
      <c r="I10" s="744"/>
      <c r="J10" s="740"/>
    </row>
    <row r="11" spans="1:11">
      <c r="A11" s="355">
        <v>102</v>
      </c>
      <c r="B11" s="411"/>
      <c r="C11" s="357"/>
      <c r="D11" s="403"/>
      <c r="E11" s="421" t="s">
        <v>591</v>
      </c>
      <c r="F11" s="554"/>
      <c r="G11" s="552"/>
      <c r="H11" s="554"/>
      <c r="I11" s="552"/>
      <c r="J11" s="554"/>
    </row>
    <row r="12" spans="1:11">
      <c r="A12" s="355"/>
      <c r="B12" s="411"/>
      <c r="C12" s="357"/>
      <c r="D12" s="403"/>
      <c r="E12" s="370" t="s">
        <v>353</v>
      </c>
      <c r="F12" s="554"/>
      <c r="G12" s="552"/>
      <c r="H12" s="554"/>
      <c r="I12" s="552"/>
      <c r="J12" s="554"/>
    </row>
    <row r="13" spans="1:11" hidden="1">
      <c r="A13" s="355"/>
      <c r="B13" s="411"/>
      <c r="C13" s="357">
        <v>1</v>
      </c>
      <c r="D13" s="489"/>
      <c r="E13" s="630" t="s">
        <v>269</v>
      </c>
      <c r="F13" s="554"/>
      <c r="G13" s="552"/>
      <c r="H13" s="554"/>
      <c r="I13" s="552"/>
      <c r="J13" s="554"/>
      <c r="K13" s="361"/>
    </row>
    <row r="14" spans="1:11" hidden="1">
      <c r="A14" s="355"/>
      <c r="B14" s="411"/>
      <c r="C14" s="357">
        <v>2</v>
      </c>
      <c r="D14" s="489"/>
      <c r="E14" s="630" t="s">
        <v>317</v>
      </c>
      <c r="F14" s="554"/>
      <c r="G14" s="552"/>
      <c r="H14" s="554"/>
      <c r="I14" s="552"/>
      <c r="J14" s="554"/>
      <c r="K14" s="361"/>
    </row>
    <row r="15" spans="1:11" hidden="1">
      <c r="A15" s="355"/>
      <c r="B15" s="411"/>
      <c r="C15" s="357">
        <v>3</v>
      </c>
      <c r="D15" s="489"/>
      <c r="E15" s="630" t="s">
        <v>272</v>
      </c>
      <c r="F15" s="554"/>
      <c r="G15" s="552"/>
      <c r="H15" s="554"/>
      <c r="I15" s="552"/>
      <c r="J15" s="554"/>
      <c r="K15" s="361"/>
    </row>
    <row r="16" spans="1:11">
      <c r="A16" s="355"/>
      <c r="B16" s="411"/>
      <c r="C16" s="357">
        <v>4</v>
      </c>
      <c r="D16" s="489"/>
      <c r="E16" s="630" t="s">
        <v>452</v>
      </c>
      <c r="F16" s="554">
        <v>50719</v>
      </c>
      <c r="G16" s="552">
        <v>51171</v>
      </c>
      <c r="H16" s="554">
        <f>I16-G16</f>
        <v>0</v>
      </c>
      <c r="I16" s="552">
        <v>51171</v>
      </c>
      <c r="J16" s="554">
        <v>53715</v>
      </c>
      <c r="K16" s="361"/>
    </row>
    <row r="17" spans="1:11" hidden="1">
      <c r="A17" s="355"/>
      <c r="B17" s="411"/>
      <c r="C17" s="357">
        <v>5</v>
      </c>
      <c r="D17" s="489"/>
      <c r="E17" s="630" t="s">
        <v>320</v>
      </c>
      <c r="F17" s="554"/>
      <c r="G17" s="552"/>
      <c r="H17" s="554"/>
      <c r="I17" s="552"/>
      <c r="J17" s="554">
        <v>0</v>
      </c>
      <c r="K17" s="361"/>
    </row>
    <row r="18" spans="1:11">
      <c r="A18" s="355"/>
      <c r="B18" s="411"/>
      <c r="C18" s="357">
        <v>6</v>
      </c>
      <c r="D18" s="489"/>
      <c r="E18" s="630" t="s">
        <v>273</v>
      </c>
      <c r="F18" s="554">
        <v>1535</v>
      </c>
      <c r="G18" s="552">
        <v>1535</v>
      </c>
      <c r="H18" s="554">
        <f>I18-G18</f>
        <v>0</v>
      </c>
      <c r="I18" s="552">
        <v>1535</v>
      </c>
      <c r="J18" s="554">
        <v>631</v>
      </c>
      <c r="K18" s="361"/>
    </row>
    <row r="19" spans="1:11" hidden="1">
      <c r="A19" s="355"/>
      <c r="B19" s="411"/>
      <c r="C19" s="357">
        <v>7</v>
      </c>
      <c r="D19" s="489"/>
      <c r="E19" s="630" t="s">
        <v>370</v>
      </c>
      <c r="F19" s="554"/>
      <c r="G19" s="552">
        <v>0</v>
      </c>
      <c r="H19" s="554">
        <f>I19-G19</f>
        <v>0</v>
      </c>
      <c r="I19" s="552">
        <v>0</v>
      </c>
      <c r="J19" s="554">
        <v>0</v>
      </c>
      <c r="K19" s="361"/>
    </row>
    <row r="20" spans="1:11">
      <c r="A20" s="355"/>
      <c r="B20" s="411"/>
      <c r="C20" s="357">
        <v>8</v>
      </c>
      <c r="D20" s="489"/>
      <c r="E20" s="630" t="s">
        <v>453</v>
      </c>
      <c r="F20" s="554">
        <v>3230</v>
      </c>
      <c r="G20" s="552">
        <v>1423</v>
      </c>
      <c r="H20" s="554">
        <f>I20-G20</f>
        <v>0</v>
      </c>
      <c r="I20" s="552">
        <v>1423</v>
      </c>
      <c r="J20" s="554">
        <v>1423</v>
      </c>
      <c r="K20" s="361"/>
    </row>
    <row r="21" spans="1:11" s="426" customFormat="1">
      <c r="A21" s="422"/>
      <c r="B21" s="423"/>
      <c r="C21" s="423"/>
      <c r="D21" s="424"/>
      <c r="E21" s="425" t="s">
        <v>637</v>
      </c>
      <c r="F21" s="635">
        <f>SUM(F13:F20)</f>
        <v>55484</v>
      </c>
      <c r="G21" s="632">
        <v>54129</v>
      </c>
      <c r="H21" s="635">
        <f t="shared" ref="H21:I21" si="0">SUM(H13:H20)</f>
        <v>0</v>
      </c>
      <c r="I21" s="632">
        <f t="shared" si="0"/>
        <v>54129</v>
      </c>
      <c r="J21" s="635">
        <v>452</v>
      </c>
      <c r="K21" s="427"/>
    </row>
    <row r="22" spans="1:11">
      <c r="A22" s="355"/>
      <c r="B22" s="411">
        <v>1</v>
      </c>
      <c r="C22" s="357"/>
      <c r="D22" s="403"/>
      <c r="E22" s="421" t="s">
        <v>595</v>
      </c>
      <c r="F22" s="554"/>
      <c r="G22" s="552">
        <v>0</v>
      </c>
      <c r="H22" s="554">
        <f t="shared" ref="H22:H30" si="1">I22-G22</f>
        <v>0</v>
      </c>
      <c r="I22" s="552">
        <v>0</v>
      </c>
      <c r="J22" s="554">
        <v>0</v>
      </c>
      <c r="K22" s="361"/>
    </row>
    <row r="23" spans="1:11">
      <c r="A23" s="355"/>
      <c r="B23" s="411"/>
      <c r="C23" s="357">
        <v>1</v>
      </c>
      <c r="D23" s="403"/>
      <c r="E23" s="630" t="s">
        <v>269</v>
      </c>
      <c r="F23" s="554"/>
      <c r="G23" s="552">
        <v>0</v>
      </c>
      <c r="H23" s="554">
        <f t="shared" si="1"/>
        <v>200</v>
      </c>
      <c r="I23" s="552">
        <v>200</v>
      </c>
      <c r="J23" s="554">
        <v>200</v>
      </c>
    </row>
    <row r="24" spans="1:11" hidden="1">
      <c r="A24" s="355"/>
      <c r="B24" s="411"/>
      <c r="C24" s="357">
        <v>2</v>
      </c>
      <c r="D24" s="403"/>
      <c r="E24" s="630" t="s">
        <v>317</v>
      </c>
      <c r="F24" s="554"/>
      <c r="G24" s="552">
        <v>0</v>
      </c>
      <c r="H24" s="554">
        <f t="shared" si="1"/>
        <v>0</v>
      </c>
      <c r="I24" s="552">
        <v>0</v>
      </c>
      <c r="J24" s="554">
        <v>0</v>
      </c>
    </row>
    <row r="25" spans="1:11" hidden="1">
      <c r="A25" s="355"/>
      <c r="B25" s="411"/>
      <c r="C25" s="357">
        <v>3</v>
      </c>
      <c r="D25" s="403"/>
      <c r="E25" s="630" t="s">
        <v>272</v>
      </c>
      <c r="F25" s="554"/>
      <c r="G25" s="552">
        <v>0</v>
      </c>
      <c r="H25" s="554">
        <f t="shared" si="1"/>
        <v>0</v>
      </c>
      <c r="I25" s="552">
        <v>0</v>
      </c>
      <c r="J25" s="554">
        <v>0</v>
      </c>
    </row>
    <row r="26" spans="1:11">
      <c r="A26" s="355"/>
      <c r="B26" s="411"/>
      <c r="C26" s="357">
        <v>4</v>
      </c>
      <c r="D26" s="403"/>
      <c r="E26" s="630" t="s">
        <v>452</v>
      </c>
      <c r="F26" s="554">
        <v>33195</v>
      </c>
      <c r="G26" s="552">
        <v>27695</v>
      </c>
      <c r="H26" s="554">
        <f t="shared" si="1"/>
        <v>0</v>
      </c>
      <c r="I26" s="552">
        <v>27695</v>
      </c>
      <c r="J26" s="554">
        <v>28110</v>
      </c>
    </row>
    <row r="27" spans="1:11" hidden="1">
      <c r="A27" s="355"/>
      <c r="B27" s="411"/>
      <c r="C27" s="357">
        <v>5</v>
      </c>
      <c r="D27" s="403"/>
      <c r="E27" s="630" t="s">
        <v>320</v>
      </c>
      <c r="F27" s="554"/>
      <c r="G27" s="552">
        <v>0</v>
      </c>
      <c r="H27" s="554">
        <f t="shared" si="1"/>
        <v>0</v>
      </c>
      <c r="I27" s="552">
        <v>0</v>
      </c>
      <c r="J27" s="554">
        <v>0</v>
      </c>
    </row>
    <row r="28" spans="1:11" hidden="1">
      <c r="A28" s="355"/>
      <c r="B28" s="411"/>
      <c r="C28" s="357">
        <v>6</v>
      </c>
      <c r="D28" s="403"/>
      <c r="E28" s="630" t="s">
        <v>273</v>
      </c>
      <c r="F28" s="554"/>
      <c r="G28" s="552">
        <v>0</v>
      </c>
      <c r="H28" s="554">
        <f t="shared" si="1"/>
        <v>0</v>
      </c>
      <c r="I28" s="552">
        <v>0</v>
      </c>
      <c r="J28" s="554">
        <v>0</v>
      </c>
    </row>
    <row r="29" spans="1:11" hidden="1">
      <c r="A29" s="355"/>
      <c r="B29" s="411"/>
      <c r="C29" s="357">
        <v>7</v>
      </c>
      <c r="D29" s="403"/>
      <c r="E29" s="630" t="s">
        <v>370</v>
      </c>
      <c r="F29" s="554"/>
      <c r="G29" s="552">
        <v>0</v>
      </c>
      <c r="H29" s="554">
        <f t="shared" si="1"/>
        <v>0</v>
      </c>
      <c r="I29" s="552">
        <v>0</v>
      </c>
      <c r="J29" s="554">
        <v>0</v>
      </c>
    </row>
    <row r="30" spans="1:11">
      <c r="A30" s="355"/>
      <c r="B30" s="411"/>
      <c r="C30" s="357">
        <v>8</v>
      </c>
      <c r="D30" s="403"/>
      <c r="E30" s="630" t="s">
        <v>453</v>
      </c>
      <c r="F30" s="554">
        <v>1505</v>
      </c>
      <c r="G30" s="552">
        <v>1409</v>
      </c>
      <c r="H30" s="554">
        <f t="shared" si="1"/>
        <v>0</v>
      </c>
      <c r="I30" s="552">
        <v>1409</v>
      </c>
      <c r="J30" s="554">
        <v>1409</v>
      </c>
    </row>
    <row r="31" spans="1:11" s="426" customFormat="1">
      <c r="A31" s="422"/>
      <c r="B31" s="423"/>
      <c r="C31" s="423"/>
      <c r="D31" s="424"/>
      <c r="E31" s="425" t="s">
        <v>597</v>
      </c>
      <c r="F31" s="635">
        <f>SUM(F23:F30)</f>
        <v>34700</v>
      </c>
      <c r="G31" s="635">
        <f t="shared" ref="G31:J31" si="2">SUM(G23:G30)</f>
        <v>29104</v>
      </c>
      <c r="H31" s="635">
        <f t="shared" si="2"/>
        <v>200</v>
      </c>
      <c r="I31" s="635">
        <f t="shared" si="2"/>
        <v>29304</v>
      </c>
      <c r="J31" s="635">
        <f t="shared" si="2"/>
        <v>29719</v>
      </c>
    </row>
    <row r="32" spans="1:11" s="433" customFormat="1">
      <c r="A32" s="428"/>
      <c r="B32" s="429">
        <v>2</v>
      </c>
      <c r="C32" s="430"/>
      <c r="D32" s="431"/>
      <c r="E32" s="432" t="s">
        <v>638</v>
      </c>
      <c r="F32" s="636"/>
      <c r="G32" s="623">
        <v>0</v>
      </c>
      <c r="H32" s="636">
        <f t="shared" ref="H32:H40" si="3">I32-G32</f>
        <v>0</v>
      </c>
      <c r="I32" s="623">
        <v>0</v>
      </c>
      <c r="J32" s="636">
        <v>0</v>
      </c>
    </row>
    <row r="33" spans="1:11" s="433" customFormat="1">
      <c r="A33" s="490"/>
      <c r="B33" s="491"/>
      <c r="C33" s="492">
        <v>1</v>
      </c>
      <c r="D33" s="493"/>
      <c r="E33" s="630" t="s">
        <v>269</v>
      </c>
      <c r="F33" s="637">
        <v>0</v>
      </c>
      <c r="G33" s="552">
        <v>300</v>
      </c>
      <c r="H33" s="554">
        <f t="shared" si="3"/>
        <v>7415</v>
      </c>
      <c r="I33" s="552">
        <v>7715</v>
      </c>
      <c r="J33" s="554">
        <v>7715</v>
      </c>
    </row>
    <row r="34" spans="1:11" s="433" customFormat="1">
      <c r="A34" s="490"/>
      <c r="B34" s="491"/>
      <c r="C34" s="492">
        <v>2</v>
      </c>
      <c r="D34" s="493"/>
      <c r="E34" s="630" t="s">
        <v>317</v>
      </c>
      <c r="F34" s="637"/>
      <c r="G34" s="624">
        <v>0</v>
      </c>
      <c r="H34" s="554">
        <f t="shared" si="3"/>
        <v>141404</v>
      </c>
      <c r="I34" s="552">
        <v>141404</v>
      </c>
      <c r="J34" s="554">
        <v>141404</v>
      </c>
    </row>
    <row r="35" spans="1:11" s="433" customFormat="1" hidden="1">
      <c r="A35" s="490"/>
      <c r="B35" s="491"/>
      <c r="C35" s="492">
        <v>3</v>
      </c>
      <c r="D35" s="493"/>
      <c r="E35" s="630" t="s">
        <v>272</v>
      </c>
      <c r="F35" s="637"/>
      <c r="G35" s="624">
        <v>0</v>
      </c>
      <c r="H35" s="637">
        <f t="shared" si="3"/>
        <v>0</v>
      </c>
      <c r="I35" s="624">
        <v>0</v>
      </c>
      <c r="J35" s="637">
        <v>0</v>
      </c>
    </row>
    <row r="36" spans="1:11" s="433" customFormat="1">
      <c r="A36" s="490"/>
      <c r="B36" s="491"/>
      <c r="C36" s="492">
        <v>4</v>
      </c>
      <c r="D36" s="493"/>
      <c r="E36" s="630" t="s">
        <v>452</v>
      </c>
      <c r="F36" s="554">
        <v>9000</v>
      </c>
      <c r="G36" s="552">
        <v>7900</v>
      </c>
      <c r="H36" s="554">
        <f t="shared" si="3"/>
        <v>0</v>
      </c>
      <c r="I36" s="552">
        <v>7900</v>
      </c>
      <c r="J36" s="554">
        <v>7724</v>
      </c>
    </row>
    <row r="37" spans="1:11" s="433" customFormat="1" hidden="1">
      <c r="A37" s="490"/>
      <c r="B37" s="491"/>
      <c r="C37" s="492">
        <v>5</v>
      </c>
      <c r="D37" s="493"/>
      <c r="E37" s="630" t="s">
        <v>320</v>
      </c>
      <c r="F37" s="554"/>
      <c r="G37" s="552">
        <v>0</v>
      </c>
      <c r="H37" s="554">
        <f t="shared" si="3"/>
        <v>0</v>
      </c>
      <c r="I37" s="552">
        <v>0</v>
      </c>
      <c r="J37" s="554">
        <v>0</v>
      </c>
    </row>
    <row r="38" spans="1:11" s="433" customFormat="1">
      <c r="A38" s="490"/>
      <c r="B38" s="491"/>
      <c r="C38" s="492">
        <v>6</v>
      </c>
      <c r="D38" s="493"/>
      <c r="E38" s="630" t="s">
        <v>273</v>
      </c>
      <c r="F38" s="554"/>
      <c r="G38" s="552">
        <v>203</v>
      </c>
      <c r="H38" s="554">
        <f t="shared" si="3"/>
        <v>0</v>
      </c>
      <c r="I38" s="552">
        <v>203</v>
      </c>
      <c r="J38" s="554">
        <v>208</v>
      </c>
    </row>
    <row r="39" spans="1:11" hidden="1">
      <c r="A39" s="355"/>
      <c r="B39" s="411"/>
      <c r="C39" s="492">
        <v>7</v>
      </c>
      <c r="D39" s="403"/>
      <c r="E39" s="630" t="s">
        <v>370</v>
      </c>
      <c r="F39" s="554"/>
      <c r="G39" s="552">
        <v>0</v>
      </c>
      <c r="H39" s="554">
        <f t="shared" si="3"/>
        <v>0</v>
      </c>
      <c r="I39" s="552">
        <v>0</v>
      </c>
      <c r="J39" s="554">
        <v>0</v>
      </c>
    </row>
    <row r="40" spans="1:11">
      <c r="A40" s="355"/>
      <c r="B40" s="411"/>
      <c r="C40" s="492">
        <v>8</v>
      </c>
      <c r="D40" s="403"/>
      <c r="E40" s="630" t="s">
        <v>453</v>
      </c>
      <c r="F40" s="554">
        <v>654</v>
      </c>
      <c r="G40" s="552">
        <v>473</v>
      </c>
      <c r="H40" s="554">
        <f t="shared" si="3"/>
        <v>0</v>
      </c>
      <c r="I40" s="552">
        <v>473</v>
      </c>
      <c r="J40" s="554">
        <v>473</v>
      </c>
    </row>
    <row r="41" spans="1:11" s="426" customFormat="1" ht="16.5" thickBot="1">
      <c r="A41" s="437"/>
      <c r="B41" s="438"/>
      <c r="C41" s="438"/>
      <c r="D41" s="439"/>
      <c r="E41" s="440" t="s">
        <v>598</v>
      </c>
      <c r="F41" s="638">
        <f>SUM(F33:F40)</f>
        <v>9654</v>
      </c>
      <c r="G41" s="638">
        <f t="shared" ref="G41:J41" si="4">SUM(G33:G40)</f>
        <v>8876</v>
      </c>
      <c r="H41" s="638">
        <f t="shared" si="4"/>
        <v>148819</v>
      </c>
      <c r="I41" s="638">
        <f t="shared" si="4"/>
        <v>157695</v>
      </c>
      <c r="J41" s="638">
        <f t="shared" si="4"/>
        <v>157524</v>
      </c>
    </row>
    <row r="42" spans="1:11">
      <c r="A42" s="443"/>
      <c r="B42" s="444">
        <v>3</v>
      </c>
      <c r="C42" s="367"/>
      <c r="D42" s="445"/>
      <c r="E42" s="446" t="s">
        <v>599</v>
      </c>
      <c r="F42" s="639"/>
      <c r="G42" s="625">
        <v>0</v>
      </c>
      <c r="H42" s="639">
        <f t="shared" ref="H42:H50" si="5">I42-G42</f>
        <v>0</v>
      </c>
      <c r="I42" s="625">
        <v>0</v>
      </c>
      <c r="J42" s="639">
        <v>0</v>
      </c>
    </row>
    <row r="43" spans="1:11">
      <c r="A43" s="355"/>
      <c r="B43" s="411"/>
      <c r="C43" s="357">
        <v>1</v>
      </c>
      <c r="D43" s="403"/>
      <c r="E43" s="630" t="s">
        <v>269</v>
      </c>
      <c r="F43" s="554">
        <v>0</v>
      </c>
      <c r="G43" s="552">
        <v>748</v>
      </c>
      <c r="H43" s="554">
        <f t="shared" si="5"/>
        <v>0</v>
      </c>
      <c r="I43" s="552">
        <v>748</v>
      </c>
      <c r="J43" s="554">
        <v>748</v>
      </c>
    </row>
    <row r="44" spans="1:11" hidden="1">
      <c r="A44" s="355"/>
      <c r="B44" s="411"/>
      <c r="C44" s="357">
        <v>2</v>
      </c>
      <c r="D44" s="403"/>
      <c r="E44" s="630" t="s">
        <v>317</v>
      </c>
      <c r="F44" s="554"/>
      <c r="G44" s="552">
        <v>0</v>
      </c>
      <c r="H44" s="554">
        <f t="shared" si="5"/>
        <v>0</v>
      </c>
      <c r="I44" s="552">
        <v>0</v>
      </c>
      <c r="J44" s="554">
        <v>0</v>
      </c>
    </row>
    <row r="45" spans="1:11" hidden="1">
      <c r="A45" s="355"/>
      <c r="B45" s="411"/>
      <c r="C45" s="357">
        <v>3</v>
      </c>
      <c r="D45" s="403"/>
      <c r="E45" s="630" t="s">
        <v>272</v>
      </c>
      <c r="F45" s="554"/>
      <c r="G45" s="552">
        <v>0</v>
      </c>
      <c r="H45" s="554">
        <f t="shared" si="5"/>
        <v>0</v>
      </c>
      <c r="I45" s="552">
        <v>0</v>
      </c>
      <c r="J45" s="554">
        <v>0</v>
      </c>
    </row>
    <row r="46" spans="1:11">
      <c r="A46" s="355"/>
      <c r="B46" s="411"/>
      <c r="C46" s="357">
        <v>4</v>
      </c>
      <c r="D46" s="403"/>
      <c r="E46" s="630" t="s">
        <v>452</v>
      </c>
      <c r="F46" s="554">
        <v>1140</v>
      </c>
      <c r="G46" s="552">
        <v>1858</v>
      </c>
      <c r="H46" s="554">
        <f t="shared" si="5"/>
        <v>0</v>
      </c>
      <c r="I46" s="552">
        <v>1858</v>
      </c>
      <c r="J46" s="554">
        <v>1918</v>
      </c>
    </row>
    <row r="47" spans="1:11" s="389" customFormat="1" hidden="1">
      <c r="A47" s="355"/>
      <c r="B47" s="411"/>
      <c r="C47" s="357">
        <v>5</v>
      </c>
      <c r="D47" s="403"/>
      <c r="E47" s="630" t="s">
        <v>320</v>
      </c>
      <c r="F47" s="554"/>
      <c r="G47" s="552">
        <v>0</v>
      </c>
      <c r="H47" s="554">
        <f t="shared" si="5"/>
        <v>0</v>
      </c>
      <c r="I47" s="552">
        <v>0</v>
      </c>
      <c r="J47" s="554">
        <v>0</v>
      </c>
    </row>
    <row r="48" spans="1:11" s="389" customFormat="1" hidden="1">
      <c r="A48" s="447"/>
      <c r="B48" s="448"/>
      <c r="C48" s="357">
        <v>6</v>
      </c>
      <c r="D48" s="441"/>
      <c r="E48" s="630" t="s">
        <v>273</v>
      </c>
      <c r="F48" s="640"/>
      <c r="G48" s="626">
        <v>0</v>
      </c>
      <c r="H48" s="640">
        <f t="shared" si="5"/>
        <v>0</v>
      </c>
      <c r="I48" s="626">
        <v>0</v>
      </c>
      <c r="J48" s="640">
        <v>0</v>
      </c>
      <c r="K48" s="373"/>
    </row>
    <row r="49" spans="1:11" hidden="1">
      <c r="A49" s="355"/>
      <c r="B49" s="411"/>
      <c r="C49" s="357">
        <v>7</v>
      </c>
      <c r="D49" s="441"/>
      <c r="E49" s="630" t="s">
        <v>370</v>
      </c>
      <c r="F49" s="554"/>
      <c r="G49" s="552">
        <v>0</v>
      </c>
      <c r="H49" s="554">
        <f t="shared" si="5"/>
        <v>0</v>
      </c>
      <c r="I49" s="552">
        <v>0</v>
      </c>
      <c r="J49" s="554">
        <v>0</v>
      </c>
    </row>
    <row r="50" spans="1:11">
      <c r="A50" s="434"/>
      <c r="B50" s="435"/>
      <c r="C50" s="357">
        <v>8</v>
      </c>
      <c r="D50" s="436"/>
      <c r="E50" s="630" t="s">
        <v>453</v>
      </c>
      <c r="F50" s="641">
        <v>401</v>
      </c>
      <c r="G50" s="627">
        <v>417</v>
      </c>
      <c r="H50" s="641">
        <f t="shared" si="5"/>
        <v>0</v>
      </c>
      <c r="I50" s="627">
        <v>417</v>
      </c>
      <c r="J50" s="641">
        <v>417</v>
      </c>
    </row>
    <row r="51" spans="1:11" s="426" customFormat="1">
      <c r="A51" s="434"/>
      <c r="B51" s="435"/>
      <c r="C51" s="423"/>
      <c r="D51" s="449"/>
      <c r="E51" s="425" t="s">
        <v>602</v>
      </c>
      <c r="F51" s="642">
        <f>SUM(F43:F50)</f>
        <v>1541</v>
      </c>
      <c r="G51" s="642">
        <f t="shared" ref="G51:J51" si="6">SUM(G43:G50)</f>
        <v>3023</v>
      </c>
      <c r="H51" s="642">
        <f t="shared" si="6"/>
        <v>0</v>
      </c>
      <c r="I51" s="642">
        <f t="shared" si="6"/>
        <v>3023</v>
      </c>
      <c r="J51" s="642">
        <f t="shared" si="6"/>
        <v>3083</v>
      </c>
    </row>
    <row r="52" spans="1:11">
      <c r="A52" s="355"/>
      <c r="B52" s="411">
        <v>4</v>
      </c>
      <c r="C52" s="357"/>
      <c r="D52" s="403"/>
      <c r="E52" s="421" t="s">
        <v>357</v>
      </c>
      <c r="F52" s="554"/>
      <c r="G52" s="552">
        <v>0</v>
      </c>
      <c r="H52" s="554">
        <f t="shared" ref="H52:H60" si="7">I52-G52</f>
        <v>0</v>
      </c>
      <c r="I52" s="552">
        <v>0</v>
      </c>
      <c r="J52" s="554">
        <v>0</v>
      </c>
    </row>
    <row r="53" spans="1:11">
      <c r="A53" s="355"/>
      <c r="B53" s="411"/>
      <c r="C53" s="357">
        <v>1</v>
      </c>
      <c r="D53" s="403"/>
      <c r="E53" s="630" t="s">
        <v>269</v>
      </c>
      <c r="F53" s="554"/>
      <c r="G53" s="552">
        <v>0</v>
      </c>
      <c r="H53" s="554">
        <f t="shared" si="7"/>
        <v>500</v>
      </c>
      <c r="I53" s="552">
        <v>500</v>
      </c>
      <c r="J53" s="554">
        <v>500</v>
      </c>
    </row>
    <row r="54" spans="1:11" hidden="1">
      <c r="A54" s="355"/>
      <c r="B54" s="411"/>
      <c r="C54" s="357">
        <v>2</v>
      </c>
      <c r="D54" s="403"/>
      <c r="E54" s="630" t="s">
        <v>317</v>
      </c>
      <c r="F54" s="554"/>
      <c r="G54" s="552">
        <v>0</v>
      </c>
      <c r="H54" s="554">
        <f t="shared" si="7"/>
        <v>0</v>
      </c>
      <c r="I54" s="552">
        <v>0</v>
      </c>
      <c r="J54" s="554">
        <v>0</v>
      </c>
    </row>
    <row r="55" spans="1:11" hidden="1">
      <c r="A55" s="355"/>
      <c r="B55" s="411"/>
      <c r="C55" s="357">
        <v>3</v>
      </c>
      <c r="D55" s="403"/>
      <c r="E55" s="630" t="s">
        <v>272</v>
      </c>
      <c r="F55" s="554"/>
      <c r="G55" s="552">
        <v>0</v>
      </c>
      <c r="H55" s="554">
        <f t="shared" si="7"/>
        <v>0</v>
      </c>
      <c r="I55" s="552">
        <v>0</v>
      </c>
      <c r="J55" s="554">
        <v>0</v>
      </c>
    </row>
    <row r="56" spans="1:11">
      <c r="A56" s="355"/>
      <c r="B56" s="411"/>
      <c r="C56" s="357">
        <v>4</v>
      </c>
      <c r="D56" s="403"/>
      <c r="E56" s="630" t="s">
        <v>452</v>
      </c>
      <c r="F56" s="554">
        <v>700</v>
      </c>
      <c r="G56" s="552">
        <v>700</v>
      </c>
      <c r="H56" s="554">
        <f t="shared" si="7"/>
        <v>1</v>
      </c>
      <c r="I56" s="552">
        <v>701</v>
      </c>
      <c r="J56" s="554">
        <v>823</v>
      </c>
    </row>
    <row r="57" spans="1:11" hidden="1">
      <c r="A57" s="355"/>
      <c r="B57" s="411"/>
      <c r="C57" s="357">
        <v>5</v>
      </c>
      <c r="D57" s="403"/>
      <c r="E57" s="630" t="s">
        <v>320</v>
      </c>
      <c r="F57" s="554"/>
      <c r="G57" s="552">
        <v>0</v>
      </c>
      <c r="H57" s="554">
        <f t="shared" si="7"/>
        <v>0</v>
      </c>
      <c r="I57" s="552">
        <v>0</v>
      </c>
      <c r="J57" s="554">
        <v>0</v>
      </c>
    </row>
    <row r="58" spans="1:11" hidden="1">
      <c r="A58" s="355"/>
      <c r="B58" s="411"/>
      <c r="C58" s="357">
        <v>6</v>
      </c>
      <c r="D58" s="403"/>
      <c r="E58" s="630" t="s">
        <v>273</v>
      </c>
      <c r="F58" s="554"/>
      <c r="G58" s="552">
        <v>0</v>
      </c>
      <c r="H58" s="554">
        <f t="shared" si="7"/>
        <v>0</v>
      </c>
      <c r="I58" s="552">
        <v>0</v>
      </c>
      <c r="J58" s="554">
        <v>0</v>
      </c>
    </row>
    <row r="59" spans="1:11" hidden="1">
      <c r="A59" s="355"/>
      <c r="B59" s="411"/>
      <c r="C59" s="357">
        <v>7</v>
      </c>
      <c r="D59" s="403"/>
      <c r="E59" s="630" t="s">
        <v>370</v>
      </c>
      <c r="F59" s="554"/>
      <c r="G59" s="552">
        <v>0</v>
      </c>
      <c r="H59" s="554">
        <f t="shared" si="7"/>
        <v>0</v>
      </c>
      <c r="I59" s="552">
        <v>0</v>
      </c>
      <c r="J59" s="554">
        <v>0</v>
      </c>
    </row>
    <row r="60" spans="1:11">
      <c r="A60" s="355"/>
      <c r="B60" s="411"/>
      <c r="C60" s="357">
        <v>8</v>
      </c>
      <c r="D60" s="403"/>
      <c r="E60" s="630" t="s">
        <v>453</v>
      </c>
      <c r="F60" s="554">
        <v>282</v>
      </c>
      <c r="G60" s="552">
        <v>278</v>
      </c>
      <c r="H60" s="554">
        <f t="shared" si="7"/>
        <v>0</v>
      </c>
      <c r="I60" s="552">
        <v>278</v>
      </c>
      <c r="J60" s="554">
        <v>0</v>
      </c>
    </row>
    <row r="61" spans="1:11" s="426" customFormat="1" ht="16.5" thickBot="1">
      <c r="A61" s="422"/>
      <c r="B61" s="423"/>
      <c r="C61" s="423"/>
      <c r="D61" s="424"/>
      <c r="E61" s="425" t="s">
        <v>603</v>
      </c>
      <c r="F61" s="635">
        <f>SUM(F53:F60)</f>
        <v>982</v>
      </c>
      <c r="G61" s="635">
        <f t="shared" ref="G61:J61" si="8">SUM(G53:G60)</f>
        <v>978</v>
      </c>
      <c r="H61" s="635">
        <f t="shared" si="8"/>
        <v>501</v>
      </c>
      <c r="I61" s="635">
        <f t="shared" si="8"/>
        <v>1479</v>
      </c>
      <c r="J61" s="635">
        <f t="shared" si="8"/>
        <v>1323</v>
      </c>
    </row>
    <row r="62" spans="1:11" s="426" customFormat="1" ht="16.5" thickBot="1">
      <c r="A62" s="587"/>
      <c r="B62" s="588"/>
      <c r="C62" s="588"/>
      <c r="D62" s="451"/>
      <c r="E62" s="376" t="s">
        <v>604</v>
      </c>
      <c r="F62" s="643">
        <f>F61+F51+F41+F31+F21</f>
        <v>102361</v>
      </c>
      <c r="G62" s="643">
        <f t="shared" ref="G62:J62" si="9">G61+G51+G41+G31+G21</f>
        <v>96110</v>
      </c>
      <c r="H62" s="643">
        <f t="shared" si="9"/>
        <v>149520</v>
      </c>
      <c r="I62" s="643">
        <f t="shared" si="9"/>
        <v>245630</v>
      </c>
      <c r="J62" s="643">
        <f t="shared" si="9"/>
        <v>192101</v>
      </c>
    </row>
    <row r="63" spans="1:11">
      <c r="A63" s="355">
        <v>103</v>
      </c>
      <c r="B63" s="411"/>
      <c r="C63" s="357"/>
      <c r="D63" s="403"/>
      <c r="E63" s="421" t="s">
        <v>605</v>
      </c>
      <c r="F63" s="554"/>
      <c r="G63" s="552">
        <v>0</v>
      </c>
      <c r="H63" s="554">
        <f>I63-G63</f>
        <v>0</v>
      </c>
      <c r="I63" s="552">
        <v>0</v>
      </c>
      <c r="J63" s="554">
        <v>0</v>
      </c>
    </row>
    <row r="64" spans="1:11">
      <c r="A64" s="355"/>
      <c r="B64" s="411"/>
      <c r="C64" s="357">
        <v>1</v>
      </c>
      <c r="D64" s="403"/>
      <c r="E64" s="370" t="s">
        <v>452</v>
      </c>
      <c r="F64" s="554">
        <v>250</v>
      </c>
      <c r="G64" s="552">
        <v>250</v>
      </c>
      <c r="H64" s="554">
        <f>I64-G64</f>
        <v>0</v>
      </c>
      <c r="I64" s="552">
        <v>250</v>
      </c>
      <c r="J64" s="554">
        <v>0</v>
      </c>
      <c r="K64" s="361"/>
    </row>
    <row r="65" spans="1:11">
      <c r="A65" s="355"/>
      <c r="B65" s="411"/>
      <c r="C65" s="357">
        <v>2</v>
      </c>
      <c r="D65" s="403"/>
      <c r="E65" s="370" t="s">
        <v>320</v>
      </c>
      <c r="F65" s="554">
        <v>0</v>
      </c>
      <c r="G65" s="552">
        <v>0</v>
      </c>
      <c r="H65" s="554">
        <f>I65-G65</f>
        <v>0</v>
      </c>
      <c r="I65" s="552">
        <v>0</v>
      </c>
      <c r="J65" s="554">
        <v>0</v>
      </c>
      <c r="K65" s="361"/>
    </row>
    <row r="66" spans="1:11" s="426" customFormat="1" ht="16.5" thickBot="1">
      <c r="A66" s="422"/>
      <c r="B66" s="423"/>
      <c r="C66" s="423"/>
      <c r="D66" s="424"/>
      <c r="E66" s="425" t="s">
        <v>606</v>
      </c>
      <c r="F66" s="635">
        <f>SUM(F64:F65)</f>
        <v>250</v>
      </c>
      <c r="G66" s="632">
        <v>250</v>
      </c>
      <c r="H66" s="635">
        <f t="shared" ref="H66:I66" si="10">SUM(H64:H65)</f>
        <v>0</v>
      </c>
      <c r="I66" s="632">
        <f t="shared" si="10"/>
        <v>250</v>
      </c>
      <c r="J66" s="635">
        <v>0</v>
      </c>
      <c r="K66" s="427"/>
    </row>
    <row r="67" spans="1:11" s="454" customFormat="1" ht="31.5">
      <c r="A67" s="377">
        <v>134</v>
      </c>
      <c r="B67" s="452"/>
      <c r="C67" s="452"/>
      <c r="D67" s="453"/>
      <c r="E67" s="404" t="s">
        <v>364</v>
      </c>
      <c r="F67" s="555"/>
      <c r="G67" s="560">
        <v>0</v>
      </c>
      <c r="H67" s="555">
        <f>I67-G67</f>
        <v>0</v>
      </c>
      <c r="I67" s="560">
        <v>0</v>
      </c>
      <c r="J67" s="555">
        <v>0</v>
      </c>
    </row>
    <row r="68" spans="1:11" s="454" customFormat="1">
      <c r="A68" s="455"/>
      <c r="B68" s="406">
        <v>1</v>
      </c>
      <c r="C68" s="406"/>
      <c r="D68" s="456"/>
      <c r="E68" s="393" t="s">
        <v>691</v>
      </c>
      <c r="F68" s="556"/>
      <c r="G68" s="561">
        <v>0</v>
      </c>
      <c r="H68" s="556">
        <f>I68-G68</f>
        <v>0</v>
      </c>
      <c r="I68" s="561">
        <v>0</v>
      </c>
      <c r="J68" s="556">
        <v>0</v>
      </c>
    </row>
    <row r="69" spans="1:11" s="454" customFormat="1" ht="16.5" thickBot="1">
      <c r="A69" s="455"/>
      <c r="B69" s="406"/>
      <c r="C69" s="406">
        <v>1</v>
      </c>
      <c r="D69" s="457"/>
      <c r="E69" s="370" t="s">
        <v>693</v>
      </c>
      <c r="F69" s="556">
        <v>14187</v>
      </c>
      <c r="G69" s="561">
        <v>14187</v>
      </c>
      <c r="H69" s="556">
        <f>I69-G69</f>
        <v>0</v>
      </c>
      <c r="I69" s="561">
        <v>14187</v>
      </c>
      <c r="J69" s="556">
        <v>0</v>
      </c>
    </row>
    <row r="70" spans="1:11" s="454" customFormat="1" ht="16.5" thickBot="1">
      <c r="A70" s="587"/>
      <c r="B70" s="588"/>
      <c r="C70" s="588"/>
      <c r="D70" s="451"/>
      <c r="E70" s="376" t="s">
        <v>692</v>
      </c>
      <c r="F70" s="643">
        <f>SUM(F68:F69)</f>
        <v>14187</v>
      </c>
      <c r="G70" s="633">
        <v>14187</v>
      </c>
      <c r="H70" s="643">
        <f t="shared" ref="H70:I70" si="11">SUM(H68:H69)</f>
        <v>0</v>
      </c>
      <c r="I70" s="633">
        <f t="shared" si="11"/>
        <v>14187</v>
      </c>
      <c r="J70" s="643">
        <v>0</v>
      </c>
    </row>
    <row r="71" spans="1:11" s="461" customFormat="1">
      <c r="A71" s="458">
        <v>160</v>
      </c>
      <c r="B71" s="459"/>
      <c r="C71" s="459"/>
      <c r="D71" s="464"/>
      <c r="E71" s="421" t="s">
        <v>678</v>
      </c>
      <c r="F71" s="557"/>
      <c r="G71" s="414">
        <v>0</v>
      </c>
      <c r="H71" s="557">
        <f>I71-G71</f>
        <v>0</v>
      </c>
      <c r="I71" s="414">
        <v>0</v>
      </c>
      <c r="J71" s="557">
        <v>0</v>
      </c>
    </row>
    <row r="72" spans="1:11" s="389" customFormat="1" ht="16.5" thickBot="1">
      <c r="A72" s="368"/>
      <c r="B72" s="459"/>
      <c r="C72" s="369">
        <v>8</v>
      </c>
      <c r="D72" s="402"/>
      <c r="E72" s="370" t="s">
        <v>184</v>
      </c>
      <c r="F72" s="554">
        <v>499</v>
      </c>
      <c r="G72" s="552">
        <v>2627</v>
      </c>
      <c r="H72" s="554">
        <f>I72-G72</f>
        <v>0</v>
      </c>
      <c r="I72" s="552">
        <v>2627</v>
      </c>
      <c r="J72" s="554">
        <v>2627</v>
      </c>
    </row>
    <row r="73" spans="1:11" s="461" customFormat="1" ht="16.5" thickBot="1">
      <c r="A73" s="587"/>
      <c r="B73" s="467"/>
      <c r="C73" s="467"/>
      <c r="D73" s="468"/>
      <c r="E73" s="466" t="s">
        <v>679</v>
      </c>
      <c r="F73" s="643">
        <f>SUM(F72:F72)</f>
        <v>499</v>
      </c>
      <c r="G73" s="643">
        <f t="shared" ref="G73:J73" si="12">SUM(G72:G72)</f>
        <v>2627</v>
      </c>
      <c r="H73" s="643">
        <f t="shared" si="12"/>
        <v>0</v>
      </c>
      <c r="I73" s="643">
        <f t="shared" si="12"/>
        <v>2627</v>
      </c>
      <c r="J73" s="643">
        <f t="shared" si="12"/>
        <v>2627</v>
      </c>
    </row>
    <row r="74" spans="1:11" s="426" customFormat="1" ht="16.5" thickBot="1">
      <c r="A74" s="587"/>
      <c r="B74" s="588"/>
      <c r="C74" s="588"/>
      <c r="D74" s="451"/>
      <c r="E74" s="376" t="s">
        <v>690</v>
      </c>
      <c r="F74" s="643">
        <f>SUM(F73,F70,F66)</f>
        <v>14936</v>
      </c>
      <c r="G74" s="643">
        <f t="shared" ref="G74:J74" si="13">SUM(G73,G70,G66)</f>
        <v>17064</v>
      </c>
      <c r="H74" s="643">
        <f t="shared" si="13"/>
        <v>0</v>
      </c>
      <c r="I74" s="643">
        <f t="shared" si="13"/>
        <v>17064</v>
      </c>
      <c r="J74" s="643">
        <f t="shared" si="13"/>
        <v>2627</v>
      </c>
    </row>
    <row r="75" spans="1:11">
      <c r="A75" s="355">
        <v>104</v>
      </c>
      <c r="B75" s="411"/>
      <c r="C75" s="357"/>
      <c r="D75" s="403"/>
      <c r="E75" s="421" t="s">
        <v>608</v>
      </c>
      <c r="F75" s="554"/>
      <c r="G75" s="552">
        <v>0</v>
      </c>
      <c r="H75" s="554">
        <f>I75-G75</f>
        <v>0</v>
      </c>
      <c r="I75" s="552">
        <v>0</v>
      </c>
      <c r="J75" s="554">
        <v>0</v>
      </c>
    </row>
    <row r="76" spans="1:11">
      <c r="A76" s="355"/>
      <c r="B76" s="411"/>
      <c r="C76" s="357">
        <v>1</v>
      </c>
      <c r="D76" s="403"/>
      <c r="E76" s="370" t="s">
        <v>452</v>
      </c>
      <c r="F76" s="554">
        <v>131684</v>
      </c>
      <c r="G76" s="552">
        <v>139684</v>
      </c>
      <c r="H76" s="554">
        <f>I76-G76</f>
        <v>0</v>
      </c>
      <c r="I76" s="552">
        <v>139684</v>
      </c>
      <c r="J76" s="554">
        <v>3000</v>
      </c>
      <c r="K76" s="361"/>
    </row>
    <row r="77" spans="1:11">
      <c r="A77" s="355"/>
      <c r="B77" s="411"/>
      <c r="C77" s="357">
        <v>2</v>
      </c>
      <c r="D77" s="403"/>
      <c r="E77" s="370" t="s">
        <v>320</v>
      </c>
      <c r="F77" s="554">
        <v>20000</v>
      </c>
      <c r="G77" s="552">
        <v>20413</v>
      </c>
      <c r="H77" s="554">
        <f>I77-G77</f>
        <v>0</v>
      </c>
      <c r="I77" s="552">
        <v>20413</v>
      </c>
      <c r="J77" s="554">
        <v>413</v>
      </c>
      <c r="K77" s="361"/>
    </row>
    <row r="78" spans="1:11" s="426" customFormat="1">
      <c r="A78" s="422"/>
      <c r="B78" s="423"/>
      <c r="C78" s="423"/>
      <c r="D78" s="424"/>
      <c r="E78" s="425" t="s">
        <v>609</v>
      </c>
      <c r="F78" s="635">
        <f>SUM(F76:F77)</f>
        <v>151684</v>
      </c>
      <c r="G78" s="635">
        <f t="shared" ref="G78:I78" si="14">SUM(G76:G77)</f>
        <v>160097</v>
      </c>
      <c r="H78" s="635">
        <f t="shared" si="14"/>
        <v>0</v>
      </c>
      <c r="I78" s="635">
        <f t="shared" si="14"/>
        <v>160097</v>
      </c>
      <c r="J78" s="635">
        <v>3413</v>
      </c>
      <c r="K78" s="427"/>
    </row>
    <row r="79" spans="1:11">
      <c r="A79" s="355">
        <v>201</v>
      </c>
      <c r="B79" s="411"/>
      <c r="C79" s="357"/>
      <c r="D79" s="403"/>
      <c r="E79" s="421" t="s">
        <v>267</v>
      </c>
      <c r="F79" s="554"/>
      <c r="G79" s="552">
        <v>0</v>
      </c>
      <c r="H79" s="554">
        <f t="shared" ref="H79:H85" si="15">I79-G79</f>
        <v>0</v>
      </c>
      <c r="I79" s="552">
        <v>0</v>
      </c>
      <c r="J79" s="554">
        <v>0</v>
      </c>
    </row>
    <row r="80" spans="1:11">
      <c r="A80" s="355"/>
      <c r="B80" s="411">
        <v>1</v>
      </c>
      <c r="C80" s="357"/>
      <c r="D80" s="403"/>
      <c r="E80" s="370" t="s">
        <v>643</v>
      </c>
      <c r="F80" s="554">
        <v>267182</v>
      </c>
      <c r="G80" s="552">
        <v>267182</v>
      </c>
      <c r="H80" s="554">
        <f t="shared" si="15"/>
        <v>1338</v>
      </c>
      <c r="I80" s="552">
        <v>268520</v>
      </c>
      <c r="J80" s="554">
        <v>0</v>
      </c>
    </row>
    <row r="81" spans="1:10">
      <c r="A81" s="458"/>
      <c r="B81" s="459">
        <v>2</v>
      </c>
      <c r="C81" s="357"/>
      <c r="D81" s="402"/>
      <c r="E81" s="370" t="s">
        <v>644</v>
      </c>
      <c r="F81" s="554">
        <v>283250</v>
      </c>
      <c r="G81" s="552">
        <v>257530</v>
      </c>
      <c r="H81" s="554">
        <f t="shared" si="15"/>
        <v>10802</v>
      </c>
      <c r="I81" s="552">
        <v>268332</v>
      </c>
      <c r="J81" s="554">
        <v>0</v>
      </c>
    </row>
    <row r="82" spans="1:10">
      <c r="A82" s="458"/>
      <c r="B82" s="459">
        <v>3</v>
      </c>
      <c r="C82" s="357"/>
      <c r="D82" s="402"/>
      <c r="E82" s="370" t="s">
        <v>645</v>
      </c>
      <c r="F82" s="554">
        <v>186483</v>
      </c>
      <c r="G82" s="552">
        <v>217436</v>
      </c>
      <c r="H82" s="554">
        <f t="shared" si="15"/>
        <v>6183</v>
      </c>
      <c r="I82" s="552">
        <v>223619</v>
      </c>
      <c r="J82" s="554">
        <v>0</v>
      </c>
    </row>
    <row r="83" spans="1:10">
      <c r="A83" s="458"/>
      <c r="B83" s="459">
        <v>4</v>
      </c>
      <c r="C83" s="357"/>
      <c r="D83" s="402"/>
      <c r="E83" s="370" t="s">
        <v>687</v>
      </c>
      <c r="F83" s="554">
        <v>15741</v>
      </c>
      <c r="G83" s="552">
        <v>16790</v>
      </c>
      <c r="H83" s="554">
        <f t="shared" si="15"/>
        <v>0</v>
      </c>
      <c r="I83" s="552">
        <v>16790</v>
      </c>
      <c r="J83" s="554">
        <v>0</v>
      </c>
    </row>
    <row r="84" spans="1:10" ht="31.5">
      <c r="A84" s="458"/>
      <c r="B84" s="459">
        <v>5</v>
      </c>
      <c r="C84" s="357"/>
      <c r="D84" s="402"/>
      <c r="E84" s="381" t="s">
        <v>766</v>
      </c>
      <c r="F84" s="644"/>
      <c r="G84" s="561">
        <v>78336</v>
      </c>
      <c r="H84" s="556">
        <f t="shared" si="15"/>
        <v>901</v>
      </c>
      <c r="I84" s="561">
        <v>79237</v>
      </c>
      <c r="J84" s="556">
        <v>0</v>
      </c>
    </row>
    <row r="85" spans="1:10" ht="16.5" thickBot="1">
      <c r="A85" s="458"/>
      <c r="B85" s="459">
        <v>6</v>
      </c>
      <c r="C85" s="357"/>
      <c r="D85" s="402"/>
      <c r="E85" s="381" t="s">
        <v>767</v>
      </c>
      <c r="F85" s="645"/>
      <c r="G85" s="628">
        <v>3562</v>
      </c>
      <c r="H85" s="645">
        <f t="shared" si="15"/>
        <v>0</v>
      </c>
      <c r="I85" s="561">
        <v>3562</v>
      </c>
      <c r="J85" s="645">
        <v>0</v>
      </c>
    </row>
    <row r="86" spans="1:10" s="389" customFormat="1" ht="16.5" thickBot="1">
      <c r="A86" s="587"/>
      <c r="B86" s="588"/>
      <c r="C86" s="588"/>
      <c r="D86" s="451"/>
      <c r="E86" s="376" t="s">
        <v>646</v>
      </c>
      <c r="F86" s="643">
        <f>SUM(F80:F85)</f>
        <v>752656</v>
      </c>
      <c r="G86" s="643">
        <f t="shared" ref="G86:I86" si="16">SUM(G80:G85)</f>
        <v>840836</v>
      </c>
      <c r="H86" s="643">
        <f t="shared" si="16"/>
        <v>19224</v>
      </c>
      <c r="I86" s="643">
        <f t="shared" si="16"/>
        <v>860060</v>
      </c>
      <c r="J86" s="643">
        <v>0</v>
      </c>
    </row>
    <row r="87" spans="1:10" s="454" customFormat="1" ht="31.5">
      <c r="A87" s="377">
        <v>205</v>
      </c>
      <c r="B87" s="452"/>
      <c r="C87" s="452"/>
      <c r="D87" s="453"/>
      <c r="E87" s="404" t="s">
        <v>364</v>
      </c>
      <c r="F87" s="555"/>
      <c r="G87" s="560">
        <v>0</v>
      </c>
      <c r="H87" s="555">
        <f t="shared" ref="H87:H112" si="17">I87-G87</f>
        <v>0</v>
      </c>
      <c r="I87" s="560">
        <v>0</v>
      </c>
      <c r="J87" s="555">
        <v>0</v>
      </c>
    </row>
    <row r="88" spans="1:10" s="454" customFormat="1">
      <c r="A88" s="455"/>
      <c r="B88" s="488">
        <v>1</v>
      </c>
      <c r="C88" s="406"/>
      <c r="D88" s="456"/>
      <c r="E88" s="393" t="s">
        <v>648</v>
      </c>
      <c r="F88" s="556"/>
      <c r="G88" s="561">
        <v>0</v>
      </c>
      <c r="H88" s="556">
        <f t="shared" si="17"/>
        <v>0</v>
      </c>
      <c r="I88" s="561">
        <v>0</v>
      </c>
      <c r="J88" s="556">
        <v>0</v>
      </c>
    </row>
    <row r="89" spans="1:10" s="454" customFormat="1">
      <c r="A89" s="455"/>
      <c r="B89" s="406"/>
      <c r="C89" s="406">
        <v>1</v>
      </c>
      <c r="D89" s="457"/>
      <c r="E89" s="370" t="s">
        <v>649</v>
      </c>
      <c r="F89" s="556">
        <v>9450</v>
      </c>
      <c r="G89" s="561">
        <v>9450</v>
      </c>
      <c r="H89" s="556">
        <f t="shared" si="17"/>
        <v>0</v>
      </c>
      <c r="I89" s="561">
        <v>9450</v>
      </c>
      <c r="J89" s="556">
        <v>0</v>
      </c>
    </row>
    <row r="90" spans="1:10" s="454" customFormat="1">
      <c r="A90" s="455"/>
      <c r="B90" s="488">
        <v>2</v>
      </c>
      <c r="C90" s="406"/>
      <c r="D90" s="456"/>
      <c r="E90" s="393" t="s">
        <v>759</v>
      </c>
      <c r="F90" s="556"/>
      <c r="G90" s="561">
        <v>0</v>
      </c>
      <c r="H90" s="556">
        <f t="shared" si="17"/>
        <v>0</v>
      </c>
      <c r="I90" s="561">
        <v>0</v>
      </c>
      <c r="J90" s="556">
        <v>0</v>
      </c>
    </row>
    <row r="91" spans="1:10" s="454" customFormat="1">
      <c r="A91" s="455"/>
      <c r="B91" s="406"/>
      <c r="C91" s="406">
        <v>1</v>
      </c>
      <c r="D91" s="457"/>
      <c r="E91" s="370" t="s">
        <v>760</v>
      </c>
      <c r="F91" s="556">
        <v>0</v>
      </c>
      <c r="G91" s="561">
        <v>0</v>
      </c>
      <c r="H91" s="556">
        <f t="shared" si="17"/>
        <v>214</v>
      </c>
      <c r="I91" s="561">
        <v>214</v>
      </c>
      <c r="J91" s="556">
        <v>0</v>
      </c>
    </row>
    <row r="92" spans="1:10">
      <c r="A92" s="355"/>
      <c r="B92" s="411">
        <v>3</v>
      </c>
      <c r="C92" s="357"/>
      <c r="D92" s="403"/>
      <c r="E92" s="393" t="s">
        <v>650</v>
      </c>
      <c r="F92" s="554"/>
      <c r="G92" s="552">
        <v>0</v>
      </c>
      <c r="H92" s="554">
        <f t="shared" si="17"/>
        <v>0</v>
      </c>
      <c r="I92" s="552">
        <v>0</v>
      </c>
      <c r="J92" s="554">
        <v>0</v>
      </c>
    </row>
    <row r="93" spans="1:10">
      <c r="A93" s="355"/>
      <c r="B93" s="411"/>
      <c r="C93" s="357">
        <v>1</v>
      </c>
      <c r="D93" s="403"/>
      <c r="E93" s="442" t="s">
        <v>639</v>
      </c>
      <c r="F93" s="554">
        <v>1555</v>
      </c>
      <c r="G93" s="552">
        <v>1555</v>
      </c>
      <c r="H93" s="554">
        <f t="shared" si="17"/>
        <v>0</v>
      </c>
      <c r="I93" s="552">
        <v>1555</v>
      </c>
      <c r="J93" s="554">
        <v>0</v>
      </c>
    </row>
    <row r="94" spans="1:10">
      <c r="A94" s="355"/>
      <c r="B94" s="411"/>
      <c r="C94" s="357">
        <v>2</v>
      </c>
      <c r="D94" s="403"/>
      <c r="E94" s="442" t="s">
        <v>640</v>
      </c>
      <c r="F94" s="554">
        <v>6114</v>
      </c>
      <c r="G94" s="552">
        <v>6114</v>
      </c>
      <c r="H94" s="554">
        <f t="shared" si="17"/>
        <v>0</v>
      </c>
      <c r="I94" s="552">
        <v>6114</v>
      </c>
      <c r="J94" s="554">
        <v>0</v>
      </c>
    </row>
    <row r="95" spans="1:10">
      <c r="A95" s="355"/>
      <c r="B95" s="411"/>
      <c r="C95" s="357">
        <v>4</v>
      </c>
      <c r="D95" s="403"/>
      <c r="E95" s="370" t="s">
        <v>642</v>
      </c>
      <c r="F95" s="554">
        <v>1188</v>
      </c>
      <c r="G95" s="552">
        <v>1188</v>
      </c>
      <c r="H95" s="554">
        <f t="shared" si="17"/>
        <v>0</v>
      </c>
      <c r="I95" s="552">
        <v>1188</v>
      </c>
      <c r="J95" s="554">
        <v>0</v>
      </c>
    </row>
    <row r="96" spans="1:10">
      <c r="A96" s="355"/>
      <c r="B96" s="411"/>
      <c r="C96" s="357">
        <v>5</v>
      </c>
      <c r="D96" s="403"/>
      <c r="E96" s="370" t="s">
        <v>641</v>
      </c>
      <c r="F96" s="554">
        <v>727</v>
      </c>
      <c r="G96" s="552">
        <v>727</v>
      </c>
      <c r="H96" s="554">
        <f t="shared" si="17"/>
        <v>0</v>
      </c>
      <c r="I96" s="552">
        <v>727</v>
      </c>
      <c r="J96" s="554">
        <v>0</v>
      </c>
    </row>
    <row r="97" spans="1:11">
      <c r="A97" s="355"/>
      <c r="B97" s="411">
        <v>4</v>
      </c>
      <c r="C97" s="357"/>
      <c r="D97" s="403"/>
      <c r="E97" s="393" t="s">
        <v>762</v>
      </c>
      <c r="F97" s="554"/>
      <c r="G97" s="552">
        <v>0</v>
      </c>
      <c r="H97" s="554">
        <f t="shared" si="17"/>
        <v>0</v>
      </c>
      <c r="I97" s="552">
        <v>0</v>
      </c>
      <c r="J97" s="554">
        <v>0</v>
      </c>
    </row>
    <row r="98" spans="1:11">
      <c r="A98" s="355"/>
      <c r="B98" s="411"/>
      <c r="C98" s="357">
        <v>1</v>
      </c>
      <c r="D98" s="403"/>
      <c r="E98" s="442" t="s">
        <v>763</v>
      </c>
      <c r="F98" s="554">
        <v>0</v>
      </c>
      <c r="G98" s="552">
        <v>140</v>
      </c>
      <c r="H98" s="554">
        <f t="shared" si="17"/>
        <v>0</v>
      </c>
      <c r="I98" s="552">
        <v>140</v>
      </c>
      <c r="J98" s="554">
        <v>0</v>
      </c>
    </row>
    <row r="99" spans="1:11">
      <c r="A99" s="355"/>
      <c r="B99" s="411"/>
      <c r="C99" s="357">
        <v>2</v>
      </c>
      <c r="D99" s="403"/>
      <c r="E99" s="442" t="s">
        <v>764</v>
      </c>
      <c r="F99" s="554">
        <v>0</v>
      </c>
      <c r="G99" s="552">
        <v>160</v>
      </c>
      <c r="H99" s="554">
        <f t="shared" si="17"/>
        <v>0</v>
      </c>
      <c r="I99" s="552">
        <v>160</v>
      </c>
      <c r="J99" s="554">
        <v>0</v>
      </c>
    </row>
    <row r="100" spans="1:11">
      <c r="A100" s="355"/>
      <c r="B100" s="411">
        <v>5</v>
      </c>
      <c r="C100" s="357"/>
      <c r="D100" s="403"/>
      <c r="E100" s="393" t="s">
        <v>675</v>
      </c>
      <c r="F100" s="554"/>
      <c r="G100" s="552">
        <v>0</v>
      </c>
      <c r="H100" s="554">
        <f t="shared" si="17"/>
        <v>0</v>
      </c>
      <c r="I100" s="552">
        <v>0</v>
      </c>
      <c r="J100" s="554">
        <v>0</v>
      </c>
    </row>
    <row r="101" spans="1:11" s="463" customFormat="1">
      <c r="A101" s="483"/>
      <c r="B101" s="484"/>
      <c r="C101" s="485">
        <v>1</v>
      </c>
      <c r="D101" s="486"/>
      <c r="E101" s="487" t="s">
        <v>651</v>
      </c>
      <c r="F101" s="558">
        <v>8609</v>
      </c>
      <c r="G101" s="553">
        <v>8609</v>
      </c>
      <c r="H101" s="558">
        <f t="shared" si="17"/>
        <v>3</v>
      </c>
      <c r="I101" s="553">
        <v>8612</v>
      </c>
      <c r="J101" s="558">
        <v>0</v>
      </c>
      <c r="K101" s="462"/>
    </row>
    <row r="102" spans="1:11" s="426" customFormat="1">
      <c r="A102" s="458"/>
      <c r="B102" s="459">
        <v>6</v>
      </c>
      <c r="C102" s="459"/>
      <c r="D102" s="464"/>
      <c r="E102" s="393" t="s">
        <v>652</v>
      </c>
      <c r="F102" s="557"/>
      <c r="G102" s="414">
        <v>0</v>
      </c>
      <c r="H102" s="557">
        <f t="shared" si="17"/>
        <v>0</v>
      </c>
      <c r="I102" s="414">
        <v>0</v>
      </c>
      <c r="J102" s="557">
        <v>0</v>
      </c>
    </row>
    <row r="103" spans="1:11" s="426" customFormat="1">
      <c r="A103" s="458"/>
      <c r="B103" s="459"/>
      <c r="C103" s="459">
        <v>1</v>
      </c>
      <c r="D103" s="464"/>
      <c r="E103" s="381" t="s">
        <v>718</v>
      </c>
      <c r="F103" s="556">
        <v>10819</v>
      </c>
      <c r="G103" s="561">
        <v>34644</v>
      </c>
      <c r="H103" s="556">
        <f t="shared" si="17"/>
        <v>23055</v>
      </c>
      <c r="I103" s="561">
        <v>57699</v>
      </c>
      <c r="J103" s="556">
        <v>0</v>
      </c>
    </row>
    <row r="104" spans="1:11" s="426" customFormat="1">
      <c r="A104" s="458"/>
      <c r="B104" s="459"/>
      <c r="C104" s="459">
        <v>2</v>
      </c>
      <c r="D104" s="464"/>
      <c r="E104" s="381" t="s">
        <v>677</v>
      </c>
      <c r="F104" s="556">
        <v>1348</v>
      </c>
      <c r="G104" s="561">
        <v>1348</v>
      </c>
      <c r="H104" s="556">
        <f t="shared" si="17"/>
        <v>0</v>
      </c>
      <c r="I104" s="561">
        <v>1348</v>
      </c>
      <c r="J104" s="556">
        <v>0</v>
      </c>
    </row>
    <row r="105" spans="1:11" s="426" customFormat="1">
      <c r="A105" s="458"/>
      <c r="B105" s="459"/>
      <c r="C105" s="459">
        <v>3</v>
      </c>
      <c r="D105" s="464"/>
      <c r="E105" s="381" t="s">
        <v>794</v>
      </c>
      <c r="F105" s="556">
        <v>0</v>
      </c>
      <c r="G105" s="561">
        <v>1997</v>
      </c>
      <c r="H105" s="556">
        <f t="shared" si="17"/>
        <v>0</v>
      </c>
      <c r="I105" s="561">
        <v>1997</v>
      </c>
      <c r="J105" s="556">
        <v>0</v>
      </c>
    </row>
    <row r="106" spans="1:11">
      <c r="A106" s="355"/>
      <c r="B106" s="411">
        <v>7</v>
      </c>
      <c r="C106" s="357"/>
      <c r="D106" s="403"/>
      <c r="E106" s="393" t="s">
        <v>715</v>
      </c>
      <c r="F106" s="554"/>
      <c r="G106" s="552">
        <v>0</v>
      </c>
      <c r="H106" s="554">
        <f t="shared" si="17"/>
        <v>0</v>
      </c>
      <c r="I106" s="552">
        <v>0</v>
      </c>
      <c r="J106" s="554">
        <v>0</v>
      </c>
    </row>
    <row r="107" spans="1:11" s="463" customFormat="1">
      <c r="A107" s="483"/>
      <c r="B107" s="484"/>
      <c r="C107" s="485">
        <v>1</v>
      </c>
      <c r="D107" s="486"/>
      <c r="E107" s="487" t="s">
        <v>761</v>
      </c>
      <c r="F107" s="558">
        <v>0</v>
      </c>
      <c r="G107" s="553">
        <v>460</v>
      </c>
      <c r="H107" s="558">
        <f t="shared" si="17"/>
        <v>106</v>
      </c>
      <c r="I107" s="553">
        <v>566</v>
      </c>
      <c r="J107" s="558">
        <v>0</v>
      </c>
      <c r="K107" s="462"/>
    </row>
    <row r="108" spans="1:11" s="463" customFormat="1">
      <c r="A108" s="483"/>
      <c r="B108" s="484"/>
      <c r="C108" s="485"/>
      <c r="D108" s="486"/>
      <c r="E108" s="487" t="s">
        <v>822</v>
      </c>
      <c r="F108" s="558">
        <v>0</v>
      </c>
      <c r="G108" s="553">
        <v>0</v>
      </c>
      <c r="H108" s="558">
        <f t="shared" si="17"/>
        <v>3033</v>
      </c>
      <c r="I108" s="553">
        <v>3033</v>
      </c>
      <c r="J108" s="558"/>
      <c r="K108" s="462"/>
    </row>
    <row r="109" spans="1:11">
      <c r="A109" s="355"/>
      <c r="B109" s="411">
        <v>8</v>
      </c>
      <c r="C109" s="357"/>
      <c r="D109" s="403"/>
      <c r="E109" s="393" t="s">
        <v>765</v>
      </c>
      <c r="F109" s="554"/>
      <c r="G109" s="552">
        <v>0</v>
      </c>
      <c r="H109" s="554">
        <f t="shared" si="17"/>
        <v>0</v>
      </c>
      <c r="I109" s="552">
        <v>0</v>
      </c>
      <c r="J109" s="554">
        <v>0</v>
      </c>
    </row>
    <row r="110" spans="1:11" s="463" customFormat="1">
      <c r="A110" s="483"/>
      <c r="B110" s="484"/>
      <c r="C110" s="485">
        <v>1</v>
      </c>
      <c r="D110" s="486"/>
      <c r="E110" s="487" t="s">
        <v>613</v>
      </c>
      <c r="F110" s="558">
        <v>0</v>
      </c>
      <c r="G110" s="553">
        <v>700</v>
      </c>
      <c r="H110" s="558">
        <f t="shared" si="17"/>
        <v>0</v>
      </c>
      <c r="I110" s="553">
        <v>700</v>
      </c>
      <c r="J110" s="558">
        <v>0</v>
      </c>
      <c r="K110" s="462"/>
    </row>
    <row r="111" spans="1:11" s="426" customFormat="1">
      <c r="A111" s="458"/>
      <c r="B111" s="459">
        <v>9</v>
      </c>
      <c r="C111" s="369"/>
      <c r="D111" s="402"/>
      <c r="E111" s="393" t="s">
        <v>653</v>
      </c>
      <c r="F111" s="556"/>
      <c r="G111" s="561">
        <v>0</v>
      </c>
      <c r="H111" s="556">
        <f t="shared" si="17"/>
        <v>0</v>
      </c>
      <c r="I111" s="561">
        <v>0</v>
      </c>
      <c r="J111" s="556">
        <v>0</v>
      </c>
    </row>
    <row r="112" spans="1:11" s="426" customFormat="1" ht="16.5" thickBot="1">
      <c r="A112" s="458"/>
      <c r="B112" s="459"/>
      <c r="C112" s="369">
        <v>1</v>
      </c>
      <c r="D112" s="402"/>
      <c r="E112" s="381" t="s">
        <v>449</v>
      </c>
      <c r="F112" s="556">
        <v>6631</v>
      </c>
      <c r="G112" s="561">
        <v>6631</v>
      </c>
      <c r="H112" s="556">
        <f t="shared" si="17"/>
        <v>2235</v>
      </c>
      <c r="I112" s="561">
        <v>8866</v>
      </c>
      <c r="J112" s="556">
        <v>0</v>
      </c>
    </row>
    <row r="113" spans="1:10" s="426" customFormat="1" ht="16.5" thickBot="1">
      <c r="A113" s="587"/>
      <c r="B113" s="588"/>
      <c r="C113" s="588"/>
      <c r="D113" s="451"/>
      <c r="E113" s="376" t="s">
        <v>683</v>
      </c>
      <c r="F113" s="643">
        <f>SUM(F88:F112)</f>
        <v>46441</v>
      </c>
      <c r="G113" s="643">
        <f t="shared" ref="G113:I113" si="18">SUM(G88:G112)</f>
        <v>73723</v>
      </c>
      <c r="H113" s="643">
        <f t="shared" si="18"/>
        <v>28646</v>
      </c>
      <c r="I113" s="643">
        <f t="shared" si="18"/>
        <v>102369</v>
      </c>
      <c r="J113" s="643">
        <v>0</v>
      </c>
    </row>
    <row r="114" spans="1:10" s="426" customFormat="1">
      <c r="A114" s="458">
        <v>221</v>
      </c>
      <c r="B114" s="459"/>
      <c r="C114" s="459"/>
      <c r="D114" s="464"/>
      <c r="E114" s="421" t="s">
        <v>795</v>
      </c>
      <c r="F114" s="557"/>
      <c r="G114" s="414">
        <v>0</v>
      </c>
      <c r="H114" s="557">
        <f t="shared" ref="H114:H119" si="19">I114-G114</f>
        <v>0</v>
      </c>
      <c r="I114" s="414">
        <v>0</v>
      </c>
      <c r="J114" s="557">
        <v>0</v>
      </c>
    </row>
    <row r="115" spans="1:10" s="426" customFormat="1">
      <c r="A115" s="458"/>
      <c r="B115" s="459">
        <v>7</v>
      </c>
      <c r="C115" s="369"/>
      <c r="D115" s="402"/>
      <c r="E115" s="393" t="s">
        <v>715</v>
      </c>
      <c r="F115" s="556"/>
      <c r="G115" s="561">
        <v>0</v>
      </c>
      <c r="H115" s="556">
        <f t="shared" si="19"/>
        <v>0</v>
      </c>
      <c r="I115" s="561">
        <v>0</v>
      </c>
      <c r="J115" s="556">
        <v>0</v>
      </c>
    </row>
    <row r="116" spans="1:10" s="454" customFormat="1">
      <c r="A116" s="455"/>
      <c r="B116" s="406"/>
      <c r="C116" s="406">
        <v>1</v>
      </c>
      <c r="D116" s="456"/>
      <c r="E116" s="381" t="s">
        <v>797</v>
      </c>
      <c r="F116" s="556">
        <v>0</v>
      </c>
      <c r="G116" s="561">
        <v>12000</v>
      </c>
      <c r="H116" s="556">
        <f t="shared" si="19"/>
        <v>0</v>
      </c>
      <c r="I116" s="561">
        <v>12000</v>
      </c>
      <c r="J116" s="556">
        <v>0</v>
      </c>
    </row>
    <row r="117" spans="1:10" s="454" customFormat="1">
      <c r="A117" s="455"/>
      <c r="B117" s="406"/>
      <c r="C117" s="406">
        <v>2</v>
      </c>
      <c r="D117" s="456"/>
      <c r="E117" s="381" t="s">
        <v>823</v>
      </c>
      <c r="F117" s="556">
        <v>0</v>
      </c>
      <c r="G117" s="561">
        <v>0</v>
      </c>
      <c r="H117" s="556">
        <f t="shared" si="19"/>
        <v>560</v>
      </c>
      <c r="I117" s="561">
        <v>560</v>
      </c>
      <c r="J117" s="556"/>
    </row>
    <row r="118" spans="1:10" s="454" customFormat="1">
      <c r="A118" s="455"/>
      <c r="B118" s="406"/>
      <c r="C118" s="406">
        <v>3</v>
      </c>
      <c r="D118" s="456"/>
      <c r="E118" s="381" t="s">
        <v>824</v>
      </c>
      <c r="F118" s="556">
        <v>0</v>
      </c>
      <c r="G118" s="561">
        <v>0</v>
      </c>
      <c r="H118" s="556">
        <f t="shared" si="19"/>
        <v>2000</v>
      </c>
      <c r="I118" s="561">
        <v>2000</v>
      </c>
      <c r="J118" s="556"/>
    </row>
    <row r="119" spans="1:10" s="454" customFormat="1" ht="16.5" thickBot="1">
      <c r="A119" s="455"/>
      <c r="B119" s="406"/>
      <c r="C119" s="406">
        <v>4</v>
      </c>
      <c r="D119" s="456"/>
      <c r="E119" s="381" t="s">
        <v>798</v>
      </c>
      <c r="F119" s="556">
        <v>0</v>
      </c>
      <c r="G119" s="561">
        <v>500</v>
      </c>
      <c r="H119" s="556">
        <f t="shared" si="19"/>
        <v>0</v>
      </c>
      <c r="I119" s="561">
        <v>500</v>
      </c>
      <c r="J119" s="556">
        <v>0</v>
      </c>
    </row>
    <row r="120" spans="1:10" s="426" customFormat="1" ht="16.5" thickBot="1">
      <c r="A120" s="587"/>
      <c r="B120" s="588"/>
      <c r="C120" s="588"/>
      <c r="D120" s="451"/>
      <c r="E120" s="376" t="s">
        <v>796</v>
      </c>
      <c r="F120" s="387">
        <f t="shared" ref="F120:I120" si="20">SUM(F116:F119)</f>
        <v>0</v>
      </c>
      <c r="G120" s="634">
        <v>12500</v>
      </c>
      <c r="H120" s="387">
        <f t="shared" si="20"/>
        <v>2560</v>
      </c>
      <c r="I120" s="634">
        <f t="shared" si="20"/>
        <v>15060</v>
      </c>
      <c r="J120" s="387">
        <v>0</v>
      </c>
    </row>
    <row r="121" spans="1:10" s="426" customFormat="1" ht="31.5">
      <c r="A121" s="458">
        <v>225</v>
      </c>
      <c r="B121" s="459"/>
      <c r="C121" s="459"/>
      <c r="D121" s="464"/>
      <c r="E121" s="421" t="s">
        <v>367</v>
      </c>
      <c r="F121" s="557"/>
      <c r="G121" s="414">
        <v>0</v>
      </c>
      <c r="H121" s="557">
        <f t="shared" ref="H121:H128" si="21">I121-G121</f>
        <v>0</v>
      </c>
      <c r="I121" s="414">
        <v>0</v>
      </c>
      <c r="J121" s="557">
        <v>0</v>
      </c>
    </row>
    <row r="122" spans="1:10" s="426" customFormat="1">
      <c r="A122" s="458"/>
      <c r="B122" s="459">
        <v>7</v>
      </c>
      <c r="C122" s="369"/>
      <c r="D122" s="402"/>
      <c r="E122" s="393" t="s">
        <v>653</v>
      </c>
      <c r="F122" s="556"/>
      <c r="G122" s="561">
        <v>0</v>
      </c>
      <c r="H122" s="556">
        <f t="shared" si="21"/>
        <v>0</v>
      </c>
      <c r="I122" s="561">
        <v>0</v>
      </c>
      <c r="J122" s="556">
        <v>0</v>
      </c>
    </row>
    <row r="123" spans="1:10" s="454" customFormat="1" ht="31.5">
      <c r="A123" s="455"/>
      <c r="B123" s="406"/>
      <c r="C123" s="406">
        <v>1</v>
      </c>
      <c r="D123" s="456"/>
      <c r="E123" s="381" t="s">
        <v>826</v>
      </c>
      <c r="F123" s="556">
        <v>0</v>
      </c>
      <c r="G123" s="561">
        <v>105351</v>
      </c>
      <c r="H123" s="556">
        <f t="shared" si="21"/>
        <v>0</v>
      </c>
      <c r="I123" s="561">
        <v>105351</v>
      </c>
      <c r="J123" s="556">
        <v>0</v>
      </c>
    </row>
    <row r="124" spans="1:10" s="454" customFormat="1">
      <c r="A124" s="455"/>
      <c r="B124" s="406"/>
      <c r="C124" s="406">
        <v>2</v>
      </c>
      <c r="D124" s="456"/>
      <c r="E124" s="381" t="s">
        <v>816</v>
      </c>
      <c r="F124" s="556">
        <v>0</v>
      </c>
      <c r="G124" s="561">
        <v>109089</v>
      </c>
      <c r="H124" s="556">
        <f t="shared" si="21"/>
        <v>0</v>
      </c>
      <c r="I124" s="561">
        <v>109089</v>
      </c>
      <c r="J124" s="556">
        <v>0</v>
      </c>
    </row>
    <row r="125" spans="1:10" s="426" customFormat="1">
      <c r="A125" s="458"/>
      <c r="B125" s="459"/>
      <c r="C125" s="369">
        <v>3</v>
      </c>
      <c r="D125" s="402"/>
      <c r="E125" s="381" t="s">
        <v>825</v>
      </c>
      <c r="F125" s="556">
        <v>0</v>
      </c>
      <c r="G125" s="561">
        <v>51215</v>
      </c>
      <c r="H125" s="556">
        <f t="shared" si="21"/>
        <v>0</v>
      </c>
      <c r="I125" s="561">
        <v>51215</v>
      </c>
      <c r="J125" s="556">
        <v>0</v>
      </c>
    </row>
    <row r="126" spans="1:10" s="426" customFormat="1">
      <c r="A126" s="458"/>
      <c r="B126" s="459"/>
      <c r="C126" s="369">
        <v>2</v>
      </c>
      <c r="D126" s="402"/>
      <c r="E126" s="631" t="s">
        <v>829</v>
      </c>
      <c r="F126" s="556">
        <v>0</v>
      </c>
      <c r="G126" s="561">
        <v>0</v>
      </c>
      <c r="H126" s="556">
        <f t="shared" si="21"/>
        <v>1453</v>
      </c>
      <c r="I126" s="561">
        <v>1453</v>
      </c>
      <c r="J126" s="556">
        <v>0</v>
      </c>
    </row>
    <row r="127" spans="1:10" s="426" customFormat="1">
      <c r="A127" s="458"/>
      <c r="B127" s="459"/>
      <c r="C127" s="369">
        <v>3</v>
      </c>
      <c r="D127" s="402"/>
      <c r="E127" s="631" t="s">
        <v>828</v>
      </c>
      <c r="F127" s="556">
        <v>0</v>
      </c>
      <c r="G127" s="561">
        <v>0</v>
      </c>
      <c r="H127" s="556">
        <f t="shared" si="21"/>
        <v>1492</v>
      </c>
      <c r="I127" s="561">
        <v>1492</v>
      </c>
      <c r="J127" s="556">
        <v>0</v>
      </c>
    </row>
    <row r="128" spans="1:10" s="426" customFormat="1" ht="16.5" thickBot="1">
      <c r="A128" s="458"/>
      <c r="B128" s="459"/>
      <c r="C128" s="369">
        <v>4</v>
      </c>
      <c r="D128" s="402"/>
      <c r="E128" s="631" t="s">
        <v>827</v>
      </c>
      <c r="F128" s="556">
        <v>0</v>
      </c>
      <c r="G128" s="561">
        <v>0</v>
      </c>
      <c r="H128" s="556">
        <f t="shared" si="21"/>
        <v>1213</v>
      </c>
      <c r="I128" s="561">
        <v>1213</v>
      </c>
      <c r="J128" s="556">
        <v>0</v>
      </c>
    </row>
    <row r="129" spans="1:10" s="426" customFormat="1" ht="16.5" thickBot="1">
      <c r="A129" s="587"/>
      <c r="B129" s="588"/>
      <c r="C129" s="588"/>
      <c r="D129" s="451"/>
      <c r="E129" s="376" t="s">
        <v>684</v>
      </c>
      <c r="F129" s="387">
        <f>SUM(F123:F128)</f>
        <v>0</v>
      </c>
      <c r="G129" s="387">
        <f t="shared" ref="G129:I129" si="22">SUM(G123:G128)</f>
        <v>265655</v>
      </c>
      <c r="H129" s="387">
        <f t="shared" si="22"/>
        <v>4158</v>
      </c>
      <c r="I129" s="387">
        <f t="shared" si="22"/>
        <v>269813</v>
      </c>
      <c r="J129" s="387">
        <v>0</v>
      </c>
    </row>
    <row r="130" spans="1:10" s="426" customFormat="1">
      <c r="A130" s="458">
        <v>241</v>
      </c>
      <c r="B130" s="460"/>
      <c r="C130" s="460"/>
      <c r="D130" s="465"/>
      <c r="E130" s="404" t="s">
        <v>272</v>
      </c>
      <c r="F130" s="646"/>
      <c r="G130" s="629">
        <v>0</v>
      </c>
      <c r="H130" s="646">
        <f>I130-G130</f>
        <v>0</v>
      </c>
      <c r="I130" s="629">
        <v>0</v>
      </c>
      <c r="J130" s="646">
        <v>0</v>
      </c>
    </row>
    <row r="131" spans="1:10" s="426" customFormat="1">
      <c r="A131" s="458"/>
      <c r="B131" s="459"/>
      <c r="C131" s="459"/>
      <c r="D131" s="450"/>
      <c r="E131" s="381" t="s">
        <v>680</v>
      </c>
      <c r="F131" s="556">
        <v>427200</v>
      </c>
      <c r="G131" s="561">
        <v>426300</v>
      </c>
      <c r="H131" s="556">
        <f>I131-G131</f>
        <v>0</v>
      </c>
      <c r="I131" s="561">
        <v>426300</v>
      </c>
      <c r="J131" s="556">
        <v>0</v>
      </c>
    </row>
    <row r="132" spans="1:10" s="426" customFormat="1">
      <c r="A132" s="458"/>
      <c r="B132" s="459"/>
      <c r="C132" s="459"/>
      <c r="D132" s="450"/>
      <c r="E132" s="381" t="s">
        <v>681</v>
      </c>
      <c r="F132" s="556">
        <v>45000</v>
      </c>
      <c r="G132" s="561">
        <v>45000</v>
      </c>
      <c r="H132" s="556">
        <f>I132-G132</f>
        <v>0</v>
      </c>
      <c r="I132" s="561">
        <v>45000</v>
      </c>
      <c r="J132" s="556">
        <v>0</v>
      </c>
    </row>
    <row r="133" spans="1:10" s="426" customFormat="1">
      <c r="A133" s="458"/>
      <c r="B133" s="459"/>
      <c r="C133" s="459"/>
      <c r="D133" s="450"/>
      <c r="E133" s="381" t="s">
        <v>682</v>
      </c>
      <c r="F133" s="556"/>
      <c r="G133" s="561">
        <v>900</v>
      </c>
      <c r="H133" s="556">
        <f>I133-G133</f>
        <v>0</v>
      </c>
      <c r="I133" s="561">
        <v>900</v>
      </c>
      <c r="J133" s="556">
        <v>0</v>
      </c>
    </row>
    <row r="134" spans="1:10" s="426" customFormat="1" ht="16.5" thickBot="1">
      <c r="A134" s="458"/>
      <c r="B134" s="459"/>
      <c r="C134" s="459"/>
      <c r="D134" s="450"/>
      <c r="E134" s="381" t="s">
        <v>106</v>
      </c>
      <c r="F134" s="556">
        <v>2426</v>
      </c>
      <c r="G134" s="561">
        <v>2426</v>
      </c>
      <c r="H134" s="556">
        <f>I134-G134</f>
        <v>0</v>
      </c>
      <c r="I134" s="561">
        <v>2426</v>
      </c>
      <c r="J134" s="556">
        <v>0</v>
      </c>
    </row>
    <row r="135" spans="1:10" s="426" customFormat="1" ht="16.5" thickBot="1">
      <c r="A135" s="587"/>
      <c r="B135" s="588"/>
      <c r="C135" s="588"/>
      <c r="D135" s="451"/>
      <c r="E135" s="466" t="s">
        <v>685</v>
      </c>
      <c r="F135" s="387">
        <f>SUM(F131:F134)</f>
        <v>474626</v>
      </c>
      <c r="G135" s="387">
        <f t="shared" ref="G135:I135" si="23">SUM(G131:G134)</f>
        <v>474626</v>
      </c>
      <c r="H135" s="387">
        <f t="shared" si="23"/>
        <v>0</v>
      </c>
      <c r="I135" s="387">
        <f t="shared" si="23"/>
        <v>474626</v>
      </c>
      <c r="J135" s="387">
        <v>0</v>
      </c>
    </row>
    <row r="136" spans="1:10" ht="16.5" thickBot="1">
      <c r="A136" s="469">
        <v>243</v>
      </c>
      <c r="B136" s="470"/>
      <c r="C136" s="392"/>
      <c r="D136" s="471"/>
      <c r="E136" s="472" t="s">
        <v>654</v>
      </c>
      <c r="F136" s="647">
        <v>1500</v>
      </c>
      <c r="G136" s="647">
        <v>26500</v>
      </c>
      <c r="H136" s="647">
        <f>I136-G136</f>
        <v>7560</v>
      </c>
      <c r="I136" s="647">
        <v>34060</v>
      </c>
      <c r="J136" s="647">
        <v>25000</v>
      </c>
    </row>
    <row r="137" spans="1:10" s="426" customFormat="1">
      <c r="A137" s="458">
        <v>244</v>
      </c>
      <c r="B137" s="459"/>
      <c r="C137" s="459"/>
      <c r="D137" s="464"/>
      <c r="E137" s="421" t="s">
        <v>831</v>
      </c>
      <c r="F137" s="557"/>
      <c r="G137" s="414">
        <v>0</v>
      </c>
      <c r="H137" s="557">
        <f t="shared" ref="H137:H139" si="24">I137-G137</f>
        <v>0</v>
      </c>
      <c r="I137" s="414">
        <v>0</v>
      </c>
      <c r="J137" s="557">
        <v>0</v>
      </c>
    </row>
    <row r="138" spans="1:10" s="426" customFormat="1">
      <c r="A138" s="458"/>
      <c r="B138" s="459">
        <v>1</v>
      </c>
      <c r="C138" s="369"/>
      <c r="D138" s="402"/>
      <c r="E138" s="393" t="s">
        <v>832</v>
      </c>
      <c r="F138" s="556"/>
      <c r="G138" s="561">
        <v>0</v>
      </c>
      <c r="H138" s="556">
        <f t="shared" si="24"/>
        <v>0</v>
      </c>
      <c r="I138" s="561">
        <v>0</v>
      </c>
      <c r="J138" s="556">
        <v>0</v>
      </c>
    </row>
    <row r="139" spans="1:10" s="454" customFormat="1" ht="16.5" thickBot="1">
      <c r="A139" s="455"/>
      <c r="B139" s="406"/>
      <c r="C139" s="406">
        <v>1</v>
      </c>
      <c r="D139" s="456"/>
      <c r="E139" s="381" t="s">
        <v>833</v>
      </c>
      <c r="F139" s="556">
        <v>0</v>
      </c>
      <c r="G139" s="561">
        <v>0</v>
      </c>
      <c r="H139" s="556">
        <f t="shared" si="24"/>
        <v>2499</v>
      </c>
      <c r="I139" s="561">
        <v>2499</v>
      </c>
      <c r="J139" s="556">
        <v>0</v>
      </c>
    </row>
    <row r="140" spans="1:10" s="426" customFormat="1" ht="16.5" thickBot="1">
      <c r="A140" s="668"/>
      <c r="B140" s="669"/>
      <c r="C140" s="669"/>
      <c r="D140" s="451"/>
      <c r="E140" s="376" t="s">
        <v>830</v>
      </c>
      <c r="F140" s="387">
        <f>SUM(F139:F139)</f>
        <v>0</v>
      </c>
      <c r="G140" s="387">
        <f>SUM(G139:G139)</f>
        <v>0</v>
      </c>
      <c r="H140" s="387">
        <f>SUM(H139:H139)</f>
        <v>2499</v>
      </c>
      <c r="I140" s="387">
        <f>SUM(I139:I139)</f>
        <v>2499</v>
      </c>
      <c r="J140" s="387">
        <v>0</v>
      </c>
    </row>
    <row r="141" spans="1:10" s="461" customFormat="1">
      <c r="A141" s="458">
        <v>260</v>
      </c>
      <c r="B141" s="459"/>
      <c r="C141" s="459"/>
      <c r="D141" s="464"/>
      <c r="E141" s="421" t="s">
        <v>678</v>
      </c>
      <c r="F141" s="557"/>
      <c r="G141" s="414">
        <v>0</v>
      </c>
      <c r="H141" s="557">
        <f>I141-G141</f>
        <v>0</v>
      </c>
      <c r="I141" s="414">
        <v>0</v>
      </c>
      <c r="J141" s="557">
        <v>0</v>
      </c>
    </row>
    <row r="142" spans="1:10" s="389" customFormat="1">
      <c r="A142" s="368"/>
      <c r="B142" s="459">
        <v>13</v>
      </c>
      <c r="C142" s="369"/>
      <c r="D142" s="402"/>
      <c r="E142" s="370" t="s">
        <v>335</v>
      </c>
      <c r="F142" s="554">
        <v>107580</v>
      </c>
      <c r="G142" s="552">
        <v>107580</v>
      </c>
      <c r="H142" s="554">
        <f>I142-G142</f>
        <v>0</v>
      </c>
      <c r="I142" s="552">
        <v>107580</v>
      </c>
      <c r="J142" s="554">
        <v>0</v>
      </c>
    </row>
    <row r="143" spans="1:10" s="389" customFormat="1">
      <c r="A143" s="368"/>
      <c r="B143" s="459">
        <v>20</v>
      </c>
      <c r="C143" s="369"/>
      <c r="D143" s="402"/>
      <c r="E143" s="370" t="s">
        <v>184</v>
      </c>
      <c r="F143" s="554">
        <v>859053</v>
      </c>
      <c r="G143" s="552">
        <v>864346</v>
      </c>
      <c r="H143" s="554">
        <f>I143-G143</f>
        <v>0</v>
      </c>
      <c r="I143" s="552">
        <v>864346</v>
      </c>
      <c r="J143" s="554">
        <v>0</v>
      </c>
    </row>
    <row r="144" spans="1:10" s="389" customFormat="1" ht="16.5" thickBot="1">
      <c r="A144" s="368"/>
      <c r="B144" s="459">
        <v>24</v>
      </c>
      <c r="C144" s="369"/>
      <c r="D144" s="402"/>
      <c r="E144" s="370" t="s">
        <v>768</v>
      </c>
      <c r="F144" s="554">
        <v>0</v>
      </c>
      <c r="G144" s="552">
        <v>1180000</v>
      </c>
      <c r="H144" s="554">
        <f>I144-G144</f>
        <v>0</v>
      </c>
      <c r="I144" s="552">
        <v>1180000</v>
      </c>
      <c r="J144" s="554">
        <v>0</v>
      </c>
    </row>
    <row r="145" spans="1:10" s="461" customFormat="1" ht="16.5" thickBot="1">
      <c r="A145" s="587"/>
      <c r="B145" s="467"/>
      <c r="C145" s="467"/>
      <c r="D145" s="468"/>
      <c r="E145" s="466" t="s">
        <v>686</v>
      </c>
      <c r="F145" s="643">
        <f>SUM(F142:F144)</f>
        <v>966633</v>
      </c>
      <c r="G145" s="643">
        <f t="shared" ref="G145:I145" si="25">SUM(G142:G144)</f>
        <v>2151926</v>
      </c>
      <c r="H145" s="643">
        <f t="shared" si="25"/>
        <v>0</v>
      </c>
      <c r="I145" s="643">
        <f t="shared" si="25"/>
        <v>2151926</v>
      </c>
      <c r="J145" s="643">
        <f t="shared" ref="J145" si="26">SUM(J142:J144)</f>
        <v>0</v>
      </c>
    </row>
    <row r="146" spans="1:10" s="389" customFormat="1" ht="16.5" thickBot="1">
      <c r="A146" s="458"/>
      <c r="B146" s="359"/>
      <c r="C146" s="356"/>
      <c r="D146" s="473"/>
      <c r="E146" s="358"/>
      <c r="F146" s="554"/>
      <c r="G146" s="554"/>
      <c r="H146" s="554"/>
      <c r="I146" s="554"/>
      <c r="J146" s="554"/>
    </row>
    <row r="147" spans="1:10" ht="16.5" thickBot="1">
      <c r="A147" s="741" t="s">
        <v>655</v>
      </c>
      <c r="B147" s="742"/>
      <c r="C147" s="742"/>
      <c r="D147" s="742"/>
      <c r="E147" s="742"/>
      <c r="F147" s="643">
        <f>SUM(F136,F145,F135,F129,F113,F86,F78,F74,F62,F120,F140)</f>
        <v>2510837</v>
      </c>
      <c r="G147" s="643">
        <f t="shared" ref="G147:J147" si="27">SUM(G136,G145,G135,G129,G113,G86,G78,G74,G62,G120,G140)</f>
        <v>4119037</v>
      </c>
      <c r="H147" s="643">
        <f t="shared" si="27"/>
        <v>214167</v>
      </c>
      <c r="I147" s="643">
        <f t="shared" si="27"/>
        <v>4333204</v>
      </c>
      <c r="J147" s="643">
        <f t="shared" si="27"/>
        <v>223141</v>
      </c>
    </row>
    <row r="148" spans="1:10">
      <c r="A148" s="474"/>
      <c r="B148" s="474"/>
      <c r="C148" s="475"/>
      <c r="D148" s="475"/>
      <c r="E148" s="475"/>
      <c r="F148" s="476"/>
      <c r="G148" s="476"/>
      <c r="H148" s="476"/>
      <c r="I148" s="476"/>
      <c r="J148" s="476"/>
    </row>
    <row r="149" spans="1:10" s="389" customFormat="1">
      <c r="A149" s="477"/>
      <c r="B149" s="477"/>
      <c r="F149" s="478"/>
      <c r="G149" s="478"/>
      <c r="H149" s="478"/>
      <c r="I149" s="478"/>
      <c r="J149" s="478"/>
    </row>
    <row r="150" spans="1:10" s="389" customFormat="1">
      <c r="A150" s="477"/>
      <c r="B150" s="477"/>
      <c r="F150" s="478">
        <f>'[1]16B.m'!F246-'16A.m (2)'!F147</f>
        <v>-2.4770000018179417E-3</v>
      </c>
      <c r="G150" s="478"/>
      <c r="H150" s="478"/>
      <c r="I150" s="478" t="e">
        <f>#REF!-'16A.m (2)'!I147</f>
        <v>#REF!</v>
      </c>
      <c r="J150" s="478"/>
    </row>
    <row r="151" spans="1:10" s="389" customFormat="1">
      <c r="A151" s="477"/>
      <c r="B151" s="477"/>
      <c r="F151" s="478"/>
      <c r="G151" s="478"/>
      <c r="H151" s="478"/>
      <c r="I151" s="478"/>
      <c r="J151" s="478"/>
    </row>
    <row r="152" spans="1:10" s="389" customFormat="1">
      <c r="A152" s="477"/>
      <c r="B152" s="477"/>
      <c r="F152" s="478"/>
      <c r="G152" s="478"/>
      <c r="H152" s="478"/>
      <c r="I152" s="478"/>
      <c r="J152" s="478"/>
    </row>
    <row r="153" spans="1:10" s="389" customFormat="1">
      <c r="A153" s="477"/>
      <c r="B153" s="477"/>
      <c r="F153" s="478"/>
      <c r="G153" s="478"/>
      <c r="H153" s="478"/>
      <c r="I153" s="478"/>
      <c r="J153" s="478"/>
    </row>
    <row r="154" spans="1:10" s="389" customFormat="1">
      <c r="A154" s="477"/>
      <c r="B154" s="477"/>
      <c r="F154" s="478"/>
      <c r="G154" s="478"/>
      <c r="H154" s="478"/>
      <c r="I154" s="478"/>
      <c r="J154" s="478"/>
    </row>
    <row r="155" spans="1:10" s="389" customFormat="1">
      <c r="A155" s="477"/>
      <c r="B155" s="477"/>
      <c r="F155" s="478"/>
      <c r="G155" s="478"/>
      <c r="H155" s="478"/>
      <c r="I155" s="478"/>
      <c r="J155" s="478"/>
    </row>
    <row r="156" spans="1:10" s="389" customFormat="1">
      <c r="A156" s="477"/>
      <c r="B156" s="477"/>
      <c r="F156" s="478"/>
      <c r="G156" s="478"/>
      <c r="H156" s="478"/>
      <c r="I156" s="478"/>
      <c r="J156" s="478"/>
    </row>
    <row r="157" spans="1:10" s="389" customFormat="1">
      <c r="A157" s="477"/>
      <c r="B157" s="477"/>
      <c r="F157" s="478"/>
      <c r="G157" s="478"/>
      <c r="H157" s="478"/>
      <c r="I157" s="478"/>
      <c r="J157" s="478"/>
    </row>
    <row r="158" spans="1:10" s="389" customFormat="1">
      <c r="A158" s="477"/>
      <c r="B158" s="477"/>
      <c r="F158" s="478"/>
      <c r="G158" s="478"/>
      <c r="H158" s="478"/>
      <c r="I158" s="478"/>
      <c r="J158" s="478"/>
    </row>
    <row r="159" spans="1:10" s="389" customFormat="1">
      <c r="A159" s="477"/>
      <c r="B159" s="477"/>
      <c r="F159" s="478"/>
      <c r="G159" s="478"/>
      <c r="H159" s="478"/>
      <c r="I159" s="478"/>
      <c r="J159" s="478"/>
    </row>
    <row r="160" spans="1:10" s="389" customFormat="1">
      <c r="A160" s="477"/>
      <c r="B160" s="477"/>
      <c r="F160" s="478"/>
      <c r="G160" s="478"/>
      <c r="H160" s="478"/>
      <c r="I160" s="478"/>
      <c r="J160" s="478"/>
    </row>
    <row r="161" spans="1:10" s="389" customFormat="1">
      <c r="A161" s="477"/>
      <c r="B161" s="477"/>
      <c r="F161" s="478"/>
      <c r="G161" s="478"/>
      <c r="H161" s="478"/>
      <c r="I161" s="478"/>
      <c r="J161" s="478"/>
    </row>
    <row r="162" spans="1:10" s="389" customFormat="1">
      <c r="A162" s="477"/>
      <c r="B162" s="477"/>
      <c r="F162" s="478"/>
      <c r="G162" s="478"/>
      <c r="H162" s="478"/>
      <c r="I162" s="478"/>
      <c r="J162" s="478"/>
    </row>
    <row r="163" spans="1:10" s="389" customFormat="1">
      <c r="A163" s="477"/>
      <c r="B163" s="477"/>
      <c r="F163" s="478"/>
      <c r="G163" s="478"/>
      <c r="H163" s="478"/>
      <c r="I163" s="478"/>
      <c r="J163" s="478"/>
    </row>
    <row r="164" spans="1:10" s="389" customFormat="1">
      <c r="A164" s="477"/>
      <c r="B164" s="477"/>
      <c r="F164" s="478"/>
      <c r="G164" s="478"/>
      <c r="H164" s="478"/>
      <c r="I164" s="478"/>
      <c r="J164" s="478"/>
    </row>
    <row r="165" spans="1:10" s="389" customFormat="1">
      <c r="A165" s="477"/>
      <c r="B165" s="477"/>
      <c r="F165" s="478"/>
      <c r="G165" s="478"/>
      <c r="H165" s="478"/>
      <c r="I165" s="478"/>
      <c r="J165" s="478"/>
    </row>
  </sheetData>
  <mergeCells count="16">
    <mergeCell ref="J7:J10"/>
    <mergeCell ref="A147:E147"/>
    <mergeCell ref="I7:I10"/>
    <mergeCell ref="A7:A10"/>
    <mergeCell ref="B7:B10"/>
    <mergeCell ref="C7:C10"/>
    <mergeCell ref="D7:D10"/>
    <mergeCell ref="F7:F10"/>
    <mergeCell ref="H7:H10"/>
    <mergeCell ref="G7:G10"/>
    <mergeCell ref="A2:J2"/>
    <mergeCell ref="A3:J3"/>
    <mergeCell ref="A4:J4"/>
    <mergeCell ref="A5:D6"/>
    <mergeCell ref="E1:J1"/>
    <mergeCell ref="E6:J6"/>
  </mergeCells>
  <printOptions horizontalCentered="1"/>
  <pageMargins left="0.24" right="0.24" top="0.55118110236220474" bottom="0.43307086614173229" header="0.31496062992125984" footer="0.27559055118110237"/>
  <pageSetup paperSize="9" scale="62" orientation="portrait" r:id="rId1"/>
  <headerFooter alignWithMargins="0">
    <oddFooter>&amp;R&amp;P</oddFooter>
  </headerFooter>
  <rowBreaks count="2" manualBreakCount="2">
    <brk id="86" max="10" man="1"/>
    <brk id="166" max="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dimension ref="A1:Q252"/>
  <sheetViews>
    <sheetView view="pageBreakPreview" topLeftCell="D4" zoomScale="85" zoomScaleSheetLayoutView="85" workbookViewId="0">
      <pane xSplit="2" ySplit="6" topLeftCell="F10" activePane="bottomRight" state="frozen"/>
      <selection activeCell="L1" sqref="L1:Q1048576"/>
      <selection pane="topRight" activeCell="L1" sqref="L1:Q1048576"/>
      <selection pane="bottomLeft" activeCell="L1" sqref="L1:Q1048576"/>
      <selection pane="bottomRight" activeCell="E5" sqref="E5:J5"/>
    </sheetView>
  </sheetViews>
  <sheetFormatPr defaultColWidth="5" defaultRowHeight="15.75"/>
  <cols>
    <col min="1" max="1" width="4.85546875" style="415" customWidth="1"/>
    <col min="2" max="2" width="4.140625" style="415" customWidth="1"/>
    <col min="3" max="3" width="5.28515625" style="415" customWidth="1"/>
    <col min="4" max="4" width="6" style="415" customWidth="1"/>
    <col min="5" max="5" width="52" style="352" customWidth="1"/>
    <col min="6" max="8" width="14.85546875" style="415" hidden="1" customWidth="1"/>
    <col min="9" max="9" width="16.28515625" style="415" customWidth="1"/>
    <col min="10" max="10" width="16.28515625" style="415" hidden="1" customWidth="1"/>
    <col min="11" max="11" width="12" style="352" customWidth="1"/>
    <col min="12" max="12" width="9.7109375" style="352" customWidth="1"/>
    <col min="13" max="13" width="13.42578125" style="352" bestFit="1" customWidth="1"/>
    <col min="14" max="14" width="17.5703125" style="352" customWidth="1"/>
    <col min="15" max="16" width="5" style="352"/>
    <col min="17" max="17" width="12.140625" style="352" bestFit="1" customWidth="1"/>
    <col min="18" max="16384" width="5" style="352"/>
  </cols>
  <sheetData>
    <row r="1" spans="1:10">
      <c r="A1" s="731" t="s">
        <v>707</v>
      </c>
      <c r="B1" s="732"/>
      <c r="C1" s="732"/>
      <c r="D1" s="732"/>
      <c r="E1" s="732"/>
      <c r="F1" s="732"/>
      <c r="G1" s="732"/>
      <c r="H1" s="732"/>
      <c r="I1" s="732"/>
      <c r="J1" s="732"/>
    </row>
    <row r="2" spans="1:10">
      <c r="A2" s="733" t="s">
        <v>579</v>
      </c>
      <c r="B2" s="734"/>
      <c r="C2" s="734"/>
      <c r="D2" s="734"/>
      <c r="E2" s="734"/>
      <c r="F2" s="734"/>
      <c r="G2" s="734"/>
      <c r="H2" s="734"/>
      <c r="I2" s="734"/>
      <c r="J2" s="734"/>
    </row>
    <row r="3" spans="1:10" ht="16.5" thickBot="1">
      <c r="A3" s="735" t="s">
        <v>580</v>
      </c>
      <c r="B3" s="736"/>
      <c r="C3" s="736"/>
      <c r="D3" s="736"/>
      <c r="E3" s="736"/>
      <c r="F3" s="736"/>
      <c r="G3" s="736"/>
      <c r="H3" s="736"/>
      <c r="I3" s="736"/>
      <c r="J3" s="736"/>
    </row>
    <row r="4" spans="1:10" s="354" customFormat="1">
      <c r="A4" s="752" t="s">
        <v>581</v>
      </c>
      <c r="B4" s="752"/>
      <c r="C4" s="752"/>
      <c r="D4" s="752"/>
      <c r="E4" s="353"/>
      <c r="F4" s="353"/>
      <c r="G4" s="353"/>
      <c r="H4" s="353"/>
      <c r="I4" s="353"/>
      <c r="J4" s="353"/>
    </row>
    <row r="5" spans="1:10" ht="16.5" thickBot="1">
      <c r="A5" s="752"/>
      <c r="B5" s="752"/>
      <c r="C5" s="752"/>
      <c r="D5" s="752"/>
      <c r="E5" s="1018" t="s">
        <v>582</v>
      </c>
      <c r="F5" s="1018"/>
      <c r="G5" s="1018"/>
      <c r="H5" s="1018"/>
      <c r="I5" s="1018"/>
      <c r="J5" s="1018"/>
    </row>
    <row r="6" spans="1:10" ht="15.75" customHeight="1">
      <c r="A6" s="745" t="s">
        <v>583</v>
      </c>
      <c r="B6" s="747" t="s">
        <v>584</v>
      </c>
      <c r="C6" s="755" t="s">
        <v>585</v>
      </c>
      <c r="D6" s="745" t="s">
        <v>586</v>
      </c>
      <c r="E6" s="419" t="s">
        <v>587</v>
      </c>
      <c r="F6" s="739" t="s">
        <v>720</v>
      </c>
      <c r="G6" s="739" t="s">
        <v>817</v>
      </c>
      <c r="H6" s="739" t="s">
        <v>769</v>
      </c>
      <c r="I6" s="743" t="s">
        <v>748</v>
      </c>
      <c r="J6" s="739" t="s">
        <v>819</v>
      </c>
    </row>
    <row r="7" spans="1:10">
      <c r="A7" s="746"/>
      <c r="B7" s="748"/>
      <c r="C7" s="756"/>
      <c r="D7" s="758"/>
      <c r="E7" s="420" t="s">
        <v>588</v>
      </c>
      <c r="F7" s="740"/>
      <c r="G7" s="740"/>
      <c r="H7" s="740"/>
      <c r="I7" s="744"/>
      <c r="J7" s="740"/>
    </row>
    <row r="8" spans="1:10">
      <c r="A8" s="746"/>
      <c r="B8" s="748"/>
      <c r="C8" s="756"/>
      <c r="D8" s="758"/>
      <c r="E8" s="420" t="s">
        <v>589</v>
      </c>
      <c r="F8" s="740"/>
      <c r="G8" s="740"/>
      <c r="H8" s="740"/>
      <c r="I8" s="744"/>
      <c r="J8" s="740"/>
    </row>
    <row r="9" spans="1:10" ht="35.25" customHeight="1" thickBot="1">
      <c r="A9" s="753"/>
      <c r="B9" s="754"/>
      <c r="C9" s="757"/>
      <c r="D9" s="759"/>
      <c r="E9" s="648" t="s">
        <v>590</v>
      </c>
      <c r="F9" s="750"/>
      <c r="G9" s="750"/>
      <c r="H9" s="750"/>
      <c r="I9" s="751"/>
      <c r="J9" s="750"/>
    </row>
    <row r="10" spans="1:10">
      <c r="A10" s="355">
        <v>102</v>
      </c>
      <c r="B10" s="356"/>
      <c r="C10" s="357"/>
      <c r="D10" s="357"/>
      <c r="E10" s="358" t="s">
        <v>591</v>
      </c>
      <c r="F10" s="559"/>
      <c r="G10" s="659"/>
      <c r="H10" s="559"/>
      <c r="I10" s="659"/>
      <c r="J10" s="559"/>
    </row>
    <row r="11" spans="1:10">
      <c r="A11" s="589"/>
      <c r="B11" s="359"/>
      <c r="C11" s="357"/>
      <c r="D11" s="357"/>
      <c r="E11" s="358" t="s">
        <v>353</v>
      </c>
      <c r="F11" s="554"/>
      <c r="G11" s="552"/>
      <c r="H11" s="554"/>
      <c r="I11" s="552"/>
      <c r="J11" s="554"/>
    </row>
    <row r="12" spans="1:10">
      <c r="A12" s="589"/>
      <c r="B12" s="356"/>
      <c r="C12" s="357">
        <v>1</v>
      </c>
      <c r="D12" s="357"/>
      <c r="E12" s="360" t="s">
        <v>656</v>
      </c>
      <c r="F12" s="554"/>
      <c r="G12" s="552"/>
      <c r="H12" s="554"/>
      <c r="I12" s="552"/>
      <c r="J12" s="554"/>
    </row>
    <row r="13" spans="1:10">
      <c r="A13" s="589"/>
      <c r="B13" s="356"/>
      <c r="C13" s="357"/>
      <c r="D13" s="357">
        <v>1</v>
      </c>
      <c r="E13" s="360" t="s">
        <v>268</v>
      </c>
      <c r="F13" s="554">
        <v>45792</v>
      </c>
      <c r="G13" s="552">
        <v>47800</v>
      </c>
      <c r="H13" s="554">
        <f t="shared" ref="H13:H22" si="0">I13-G13</f>
        <v>353</v>
      </c>
      <c r="I13" s="552">
        <v>48153</v>
      </c>
      <c r="J13" s="554">
        <v>46872</v>
      </c>
    </row>
    <row r="14" spans="1:10">
      <c r="A14" s="589"/>
      <c r="B14" s="356"/>
      <c r="C14" s="357"/>
      <c r="D14" s="357">
        <v>2</v>
      </c>
      <c r="E14" s="360" t="s">
        <v>592</v>
      </c>
      <c r="F14" s="554">
        <v>12770</v>
      </c>
      <c r="G14" s="552">
        <v>13312</v>
      </c>
      <c r="H14" s="554">
        <f t="shared" si="0"/>
        <v>96</v>
      </c>
      <c r="I14" s="552">
        <v>13408</v>
      </c>
      <c r="J14" s="554">
        <v>12767</v>
      </c>
    </row>
    <row r="15" spans="1:10">
      <c r="A15" s="589"/>
      <c r="B15" s="356"/>
      <c r="C15" s="357"/>
      <c r="D15" s="357">
        <v>3</v>
      </c>
      <c r="E15" s="360" t="s">
        <v>593</v>
      </c>
      <c r="F15" s="554">
        <v>155727</v>
      </c>
      <c r="G15" s="552">
        <v>157838</v>
      </c>
      <c r="H15" s="554">
        <f t="shared" si="0"/>
        <v>-1</v>
      </c>
      <c r="I15" s="552">
        <v>157837</v>
      </c>
      <c r="J15" s="554">
        <v>155365</v>
      </c>
    </row>
    <row r="16" spans="1:10" hidden="1">
      <c r="A16" s="589"/>
      <c r="B16" s="356"/>
      <c r="C16" s="357"/>
      <c r="D16" s="357">
        <v>4</v>
      </c>
      <c r="E16" s="480" t="s">
        <v>218</v>
      </c>
      <c r="F16" s="554"/>
      <c r="G16" s="552">
        <v>0</v>
      </c>
      <c r="H16" s="554">
        <f t="shared" si="0"/>
        <v>0</v>
      </c>
      <c r="I16" s="552">
        <v>0</v>
      </c>
      <c r="J16" s="554">
        <v>0</v>
      </c>
    </row>
    <row r="17" spans="1:10">
      <c r="A17" s="589"/>
      <c r="B17" s="356"/>
      <c r="C17" s="357"/>
      <c r="D17" s="357">
        <v>5</v>
      </c>
      <c r="E17" s="480" t="s">
        <v>220</v>
      </c>
      <c r="F17" s="554">
        <v>3230</v>
      </c>
      <c r="G17" s="552">
        <v>0</v>
      </c>
      <c r="H17" s="554">
        <f t="shared" si="0"/>
        <v>0</v>
      </c>
      <c r="I17" s="552">
        <v>0</v>
      </c>
      <c r="J17" s="554">
        <v>0</v>
      </c>
    </row>
    <row r="18" spans="1:10">
      <c r="A18" s="589"/>
      <c r="B18" s="356"/>
      <c r="C18" s="357"/>
      <c r="D18" s="357">
        <v>6</v>
      </c>
      <c r="E18" s="480" t="s">
        <v>222</v>
      </c>
      <c r="F18" s="554">
        <v>1227</v>
      </c>
      <c r="G18" s="552">
        <v>2062</v>
      </c>
      <c r="H18" s="554">
        <f t="shared" si="0"/>
        <v>0</v>
      </c>
      <c r="I18" s="552">
        <v>2062</v>
      </c>
      <c r="J18" s="554">
        <v>2035</v>
      </c>
    </row>
    <row r="19" spans="1:10" hidden="1">
      <c r="A19" s="589"/>
      <c r="B19" s="356"/>
      <c r="C19" s="357"/>
      <c r="D19" s="357">
        <v>7</v>
      </c>
      <c r="E19" s="480" t="s">
        <v>224</v>
      </c>
      <c r="F19" s="554"/>
      <c r="G19" s="552">
        <v>0</v>
      </c>
      <c r="H19" s="554">
        <f t="shared" si="0"/>
        <v>0</v>
      </c>
      <c r="I19" s="552">
        <v>0</v>
      </c>
      <c r="J19" s="554">
        <v>0</v>
      </c>
    </row>
    <row r="20" spans="1:10" hidden="1">
      <c r="A20" s="589"/>
      <c r="B20" s="356"/>
      <c r="C20" s="357"/>
      <c r="D20" s="357">
        <v>8</v>
      </c>
      <c r="E20" s="480" t="s">
        <v>657</v>
      </c>
      <c r="F20" s="554"/>
      <c r="G20" s="552">
        <v>0</v>
      </c>
      <c r="H20" s="554">
        <f t="shared" si="0"/>
        <v>0</v>
      </c>
      <c r="I20" s="552">
        <v>0</v>
      </c>
      <c r="J20" s="554">
        <v>0</v>
      </c>
    </row>
    <row r="21" spans="1:10" hidden="1">
      <c r="A21" s="589"/>
      <c r="B21" s="356"/>
      <c r="C21" s="357"/>
      <c r="D21" s="357">
        <v>9</v>
      </c>
      <c r="E21" s="480" t="s">
        <v>454</v>
      </c>
      <c r="F21" s="554"/>
      <c r="G21" s="552">
        <v>0</v>
      </c>
      <c r="H21" s="554">
        <f t="shared" si="0"/>
        <v>0</v>
      </c>
      <c r="I21" s="552">
        <v>0</v>
      </c>
      <c r="J21" s="554">
        <v>0</v>
      </c>
    </row>
    <row r="22" spans="1:10" hidden="1">
      <c r="A22" s="589"/>
      <c r="B22" s="356"/>
      <c r="C22" s="357"/>
      <c r="D22" s="357">
        <v>10</v>
      </c>
      <c r="E22" s="360" t="s">
        <v>275</v>
      </c>
      <c r="F22" s="554"/>
      <c r="G22" s="552">
        <v>0</v>
      </c>
      <c r="H22" s="554">
        <f t="shared" si="0"/>
        <v>0</v>
      </c>
      <c r="I22" s="552">
        <v>0</v>
      </c>
      <c r="J22" s="554">
        <v>0</v>
      </c>
    </row>
    <row r="23" spans="1:10">
      <c r="A23" s="362"/>
      <c r="B23" s="363"/>
      <c r="C23" s="364"/>
      <c r="D23" s="364"/>
      <c r="E23" s="365" t="s">
        <v>594</v>
      </c>
      <c r="F23" s="635">
        <f>SUM(F13:F22)</f>
        <v>218746</v>
      </c>
      <c r="G23" s="635">
        <f t="shared" ref="G23:J23" si="1">SUM(G13:G22)</f>
        <v>221012</v>
      </c>
      <c r="H23" s="635">
        <f t="shared" si="1"/>
        <v>448</v>
      </c>
      <c r="I23" s="635">
        <f t="shared" si="1"/>
        <v>221460</v>
      </c>
      <c r="J23" s="635">
        <f t="shared" si="1"/>
        <v>217039</v>
      </c>
    </row>
    <row r="24" spans="1:10">
      <c r="A24" s="366"/>
      <c r="B24" s="359">
        <v>1</v>
      </c>
      <c r="C24" s="367"/>
      <c r="D24" s="367"/>
      <c r="E24" s="358" t="s">
        <v>595</v>
      </c>
      <c r="F24" s="554"/>
      <c r="G24" s="552">
        <v>0</v>
      </c>
      <c r="H24" s="554">
        <f t="shared" ref="H24:H35" si="2">I24-G24</f>
        <v>0</v>
      </c>
      <c r="I24" s="552">
        <v>0</v>
      </c>
      <c r="J24" s="554">
        <v>0</v>
      </c>
    </row>
    <row r="25" spans="1:10">
      <c r="A25" s="589"/>
      <c r="B25" s="356"/>
      <c r="C25" s="357">
        <v>1</v>
      </c>
      <c r="D25" s="357"/>
      <c r="E25" s="360" t="s">
        <v>656</v>
      </c>
      <c r="F25" s="554"/>
      <c r="G25" s="552">
        <v>0</v>
      </c>
      <c r="H25" s="554">
        <f t="shared" si="2"/>
        <v>0</v>
      </c>
      <c r="I25" s="552">
        <v>0</v>
      </c>
      <c r="J25" s="554">
        <v>0</v>
      </c>
    </row>
    <row r="26" spans="1:10">
      <c r="A26" s="589"/>
      <c r="B26" s="356"/>
      <c r="C26" s="357"/>
      <c r="D26" s="357">
        <v>1</v>
      </c>
      <c r="E26" s="360" t="s">
        <v>268</v>
      </c>
      <c r="F26" s="554">
        <v>224235</v>
      </c>
      <c r="G26" s="552">
        <v>228686</v>
      </c>
      <c r="H26" s="554">
        <f t="shared" si="2"/>
        <v>415</v>
      </c>
      <c r="I26" s="552">
        <v>229101</v>
      </c>
      <c r="J26" s="554">
        <v>226226</v>
      </c>
    </row>
    <row r="27" spans="1:10">
      <c r="A27" s="589"/>
      <c r="B27" s="356"/>
      <c r="C27" s="357"/>
      <c r="D27" s="357">
        <v>2</v>
      </c>
      <c r="E27" s="360" t="s">
        <v>596</v>
      </c>
      <c r="F27" s="554">
        <v>64579</v>
      </c>
      <c r="G27" s="552">
        <v>67079</v>
      </c>
      <c r="H27" s="554">
        <f t="shared" si="2"/>
        <v>112</v>
      </c>
      <c r="I27" s="552">
        <v>67191</v>
      </c>
      <c r="J27" s="554">
        <v>66752</v>
      </c>
    </row>
    <row r="28" spans="1:10">
      <c r="A28" s="589"/>
      <c r="B28" s="356"/>
      <c r="C28" s="357"/>
      <c r="D28" s="357">
        <v>3</v>
      </c>
      <c r="E28" s="360" t="s">
        <v>593</v>
      </c>
      <c r="F28" s="554">
        <v>94422</v>
      </c>
      <c r="G28" s="552">
        <v>96560</v>
      </c>
      <c r="H28" s="554">
        <f t="shared" si="2"/>
        <v>199</v>
      </c>
      <c r="I28" s="552">
        <v>96759</v>
      </c>
      <c r="J28" s="554">
        <v>94206</v>
      </c>
    </row>
    <row r="29" spans="1:10" hidden="1">
      <c r="A29" s="589"/>
      <c r="B29" s="356"/>
      <c r="C29" s="357"/>
      <c r="D29" s="357">
        <v>4</v>
      </c>
      <c r="E29" s="480" t="s">
        <v>218</v>
      </c>
      <c r="F29" s="554"/>
      <c r="G29" s="552">
        <v>0</v>
      </c>
      <c r="H29" s="554">
        <f t="shared" si="2"/>
        <v>0</v>
      </c>
      <c r="I29" s="552">
        <v>0</v>
      </c>
      <c r="J29" s="554">
        <v>0</v>
      </c>
    </row>
    <row r="30" spans="1:10">
      <c r="A30" s="589"/>
      <c r="B30" s="356"/>
      <c r="C30" s="357"/>
      <c r="D30" s="357">
        <v>5</v>
      </c>
      <c r="E30" s="480" t="s">
        <v>220</v>
      </c>
      <c r="F30" s="554">
        <v>1505</v>
      </c>
      <c r="G30" s="552">
        <v>0</v>
      </c>
      <c r="H30" s="554">
        <f t="shared" si="2"/>
        <v>0</v>
      </c>
      <c r="I30" s="552">
        <v>0</v>
      </c>
      <c r="J30" s="554">
        <v>0</v>
      </c>
    </row>
    <row r="31" spans="1:10">
      <c r="A31" s="589"/>
      <c r="B31" s="356"/>
      <c r="C31" s="357"/>
      <c r="D31" s="357">
        <v>6</v>
      </c>
      <c r="E31" s="480" t="s">
        <v>222</v>
      </c>
      <c r="F31" s="554">
        <v>2639</v>
      </c>
      <c r="G31" s="552">
        <v>2650</v>
      </c>
      <c r="H31" s="554">
        <f t="shared" si="2"/>
        <v>0</v>
      </c>
      <c r="I31" s="552">
        <v>2650</v>
      </c>
      <c r="J31" s="554">
        <v>2178</v>
      </c>
    </row>
    <row r="32" spans="1:10" hidden="1">
      <c r="A32" s="589"/>
      <c r="B32" s="356"/>
      <c r="C32" s="357"/>
      <c r="D32" s="357">
        <v>7</v>
      </c>
      <c r="E32" s="480" t="s">
        <v>224</v>
      </c>
      <c r="F32" s="554"/>
      <c r="G32" s="552">
        <v>0</v>
      </c>
      <c r="H32" s="554">
        <f t="shared" si="2"/>
        <v>0</v>
      </c>
      <c r="I32" s="552">
        <v>0</v>
      </c>
      <c r="J32" s="554">
        <v>0</v>
      </c>
    </row>
    <row r="33" spans="1:10" hidden="1">
      <c r="A33" s="589"/>
      <c r="B33" s="356"/>
      <c r="C33" s="357"/>
      <c r="D33" s="357">
        <v>8</v>
      </c>
      <c r="E33" s="480" t="s">
        <v>657</v>
      </c>
      <c r="F33" s="554"/>
      <c r="G33" s="552">
        <v>0</v>
      </c>
      <c r="H33" s="554">
        <f t="shared" si="2"/>
        <v>0</v>
      </c>
      <c r="I33" s="552">
        <v>0</v>
      </c>
      <c r="J33" s="554">
        <v>0</v>
      </c>
    </row>
    <row r="34" spans="1:10" hidden="1">
      <c r="A34" s="589"/>
      <c r="B34" s="356"/>
      <c r="C34" s="357"/>
      <c r="D34" s="357">
        <v>9</v>
      </c>
      <c r="E34" s="480" t="s">
        <v>454</v>
      </c>
      <c r="F34" s="554"/>
      <c r="G34" s="552">
        <v>0</v>
      </c>
      <c r="H34" s="554">
        <f t="shared" si="2"/>
        <v>0</v>
      </c>
      <c r="I34" s="552">
        <v>0</v>
      </c>
      <c r="J34" s="554">
        <v>0</v>
      </c>
    </row>
    <row r="35" spans="1:10" hidden="1">
      <c r="A35" s="589"/>
      <c r="B35" s="356"/>
      <c r="C35" s="357"/>
      <c r="D35" s="357">
        <v>10</v>
      </c>
      <c r="E35" s="360" t="s">
        <v>275</v>
      </c>
      <c r="F35" s="554"/>
      <c r="G35" s="552">
        <v>0</v>
      </c>
      <c r="H35" s="554">
        <f t="shared" si="2"/>
        <v>0</v>
      </c>
      <c r="I35" s="552">
        <v>0</v>
      </c>
      <c r="J35" s="554">
        <v>0</v>
      </c>
    </row>
    <row r="36" spans="1:10">
      <c r="A36" s="362"/>
      <c r="B36" s="363"/>
      <c r="C36" s="364"/>
      <c r="D36" s="364"/>
      <c r="E36" s="365" t="s">
        <v>597</v>
      </c>
      <c r="F36" s="635">
        <f>SUM(F26:F35,)</f>
        <v>387380</v>
      </c>
      <c r="G36" s="635">
        <f t="shared" ref="G36:J36" si="3">SUM(G26:G35,)</f>
        <v>394975</v>
      </c>
      <c r="H36" s="635">
        <f t="shared" si="3"/>
        <v>726</v>
      </c>
      <c r="I36" s="635">
        <f t="shared" si="3"/>
        <v>395701</v>
      </c>
      <c r="J36" s="635">
        <f t="shared" si="3"/>
        <v>389362</v>
      </c>
    </row>
    <row r="37" spans="1:10">
      <c r="A37" s="589"/>
      <c r="B37" s="359">
        <v>2</v>
      </c>
      <c r="C37" s="357"/>
      <c r="D37" s="357"/>
      <c r="E37" s="358" t="s">
        <v>355</v>
      </c>
      <c r="F37" s="554"/>
      <c r="G37" s="552">
        <v>0</v>
      </c>
      <c r="H37" s="554">
        <f t="shared" ref="H37:H48" si="4">I37-G37</f>
        <v>0</v>
      </c>
      <c r="I37" s="552">
        <v>0</v>
      </c>
      <c r="J37" s="554">
        <v>0</v>
      </c>
    </row>
    <row r="38" spans="1:10">
      <c r="A38" s="589"/>
      <c r="B38" s="356"/>
      <c r="C38" s="357">
        <v>1</v>
      </c>
      <c r="D38" s="357"/>
      <c r="E38" s="360" t="s">
        <v>656</v>
      </c>
      <c r="F38" s="554"/>
      <c r="G38" s="552">
        <v>0</v>
      </c>
      <c r="H38" s="554">
        <f t="shared" si="4"/>
        <v>0</v>
      </c>
      <c r="I38" s="552">
        <v>0</v>
      </c>
      <c r="J38" s="554">
        <v>0</v>
      </c>
    </row>
    <row r="39" spans="1:10">
      <c r="A39" s="589"/>
      <c r="B39" s="356"/>
      <c r="C39" s="357"/>
      <c r="D39" s="357">
        <v>1</v>
      </c>
      <c r="E39" s="360" t="s">
        <v>268</v>
      </c>
      <c r="F39" s="554">
        <v>26118</v>
      </c>
      <c r="G39" s="552">
        <v>26203</v>
      </c>
      <c r="H39" s="554">
        <f t="shared" si="4"/>
        <v>590</v>
      </c>
      <c r="I39" s="552">
        <v>26793</v>
      </c>
      <c r="J39" s="554">
        <v>25313</v>
      </c>
    </row>
    <row r="40" spans="1:10">
      <c r="A40" s="589"/>
      <c r="B40" s="356"/>
      <c r="C40" s="357"/>
      <c r="D40" s="357">
        <v>2</v>
      </c>
      <c r="E40" s="360" t="s">
        <v>596</v>
      </c>
      <c r="F40" s="554">
        <v>6947</v>
      </c>
      <c r="G40" s="552">
        <v>6959</v>
      </c>
      <c r="H40" s="554">
        <f t="shared" si="4"/>
        <v>150</v>
      </c>
      <c r="I40" s="552">
        <v>7109</v>
      </c>
      <c r="J40" s="554">
        <v>6948</v>
      </c>
    </row>
    <row r="41" spans="1:10">
      <c r="A41" s="589"/>
      <c r="B41" s="356"/>
      <c r="C41" s="357"/>
      <c r="D41" s="357">
        <v>3</v>
      </c>
      <c r="E41" s="360" t="s">
        <v>593</v>
      </c>
      <c r="F41" s="554">
        <v>22307</v>
      </c>
      <c r="G41" s="552">
        <v>20377</v>
      </c>
      <c r="H41" s="554">
        <f t="shared" si="4"/>
        <v>6761</v>
      </c>
      <c r="I41" s="552">
        <v>27138</v>
      </c>
      <c r="J41" s="554">
        <v>26154</v>
      </c>
    </row>
    <row r="42" spans="1:10" hidden="1">
      <c r="A42" s="589"/>
      <c r="B42" s="356"/>
      <c r="C42" s="357"/>
      <c r="D42" s="357">
        <v>4</v>
      </c>
      <c r="E42" s="480" t="s">
        <v>218</v>
      </c>
      <c r="F42" s="554"/>
      <c r="G42" s="552">
        <v>0</v>
      </c>
      <c r="H42" s="554">
        <f t="shared" si="4"/>
        <v>0</v>
      </c>
      <c r="I42" s="552">
        <v>0</v>
      </c>
      <c r="J42" s="554">
        <v>0</v>
      </c>
    </row>
    <row r="43" spans="1:10">
      <c r="A43" s="589"/>
      <c r="B43" s="356"/>
      <c r="C43" s="357"/>
      <c r="D43" s="357">
        <v>5</v>
      </c>
      <c r="E43" s="480" t="s">
        <v>220</v>
      </c>
      <c r="F43" s="554">
        <v>654</v>
      </c>
      <c r="G43" s="552">
        <v>0</v>
      </c>
      <c r="H43" s="554">
        <f t="shared" si="4"/>
        <v>0</v>
      </c>
      <c r="I43" s="552">
        <v>0</v>
      </c>
      <c r="J43" s="554">
        <v>0</v>
      </c>
    </row>
    <row r="44" spans="1:10">
      <c r="A44" s="589"/>
      <c r="B44" s="356"/>
      <c r="C44" s="357"/>
      <c r="D44" s="357">
        <v>6</v>
      </c>
      <c r="E44" s="480" t="s">
        <v>222</v>
      </c>
      <c r="F44" s="554">
        <v>192</v>
      </c>
      <c r="G44" s="552">
        <v>85</v>
      </c>
      <c r="H44" s="554">
        <f t="shared" si="4"/>
        <v>20273</v>
      </c>
      <c r="I44" s="552">
        <v>20358</v>
      </c>
      <c r="J44" s="554">
        <v>20358</v>
      </c>
    </row>
    <row r="45" spans="1:10">
      <c r="A45" s="589"/>
      <c r="B45" s="356"/>
      <c r="C45" s="357"/>
      <c r="D45" s="357">
        <v>7</v>
      </c>
      <c r="E45" s="480" t="s">
        <v>224</v>
      </c>
      <c r="F45" s="554"/>
      <c r="G45" s="552">
        <v>0</v>
      </c>
      <c r="H45" s="554">
        <f t="shared" si="4"/>
        <v>121131</v>
      </c>
      <c r="I45" s="552">
        <v>121131</v>
      </c>
      <c r="J45" s="554">
        <v>121131</v>
      </c>
    </row>
    <row r="46" spans="1:10" hidden="1">
      <c r="A46" s="589"/>
      <c r="B46" s="356"/>
      <c r="C46" s="357"/>
      <c r="D46" s="357">
        <v>8</v>
      </c>
      <c r="E46" s="480" t="s">
        <v>657</v>
      </c>
      <c r="F46" s="554"/>
      <c r="G46" s="552">
        <v>0</v>
      </c>
      <c r="H46" s="554">
        <f t="shared" si="4"/>
        <v>0</v>
      </c>
      <c r="I46" s="552">
        <v>0</v>
      </c>
      <c r="J46" s="554">
        <v>0</v>
      </c>
    </row>
    <row r="47" spans="1:10" hidden="1">
      <c r="A47" s="589"/>
      <c r="B47" s="356"/>
      <c r="C47" s="357"/>
      <c r="D47" s="357">
        <v>9</v>
      </c>
      <c r="E47" s="480" t="s">
        <v>454</v>
      </c>
      <c r="F47" s="554"/>
      <c r="G47" s="552">
        <v>0</v>
      </c>
      <c r="H47" s="554">
        <f t="shared" si="4"/>
        <v>0</v>
      </c>
      <c r="I47" s="552">
        <v>0</v>
      </c>
      <c r="J47" s="554">
        <v>0</v>
      </c>
    </row>
    <row r="48" spans="1:10" hidden="1">
      <c r="A48" s="368"/>
      <c r="B48" s="369"/>
      <c r="C48" s="369"/>
      <c r="D48" s="357">
        <v>10</v>
      </c>
      <c r="E48" s="370" t="s">
        <v>275</v>
      </c>
      <c r="F48" s="554"/>
      <c r="G48" s="552">
        <v>0</v>
      </c>
      <c r="H48" s="554">
        <f t="shared" si="4"/>
        <v>0</v>
      </c>
      <c r="I48" s="552">
        <v>0</v>
      </c>
      <c r="J48" s="554">
        <v>0</v>
      </c>
    </row>
    <row r="49" spans="1:10">
      <c r="A49" s="362"/>
      <c r="B49" s="363"/>
      <c r="C49" s="364"/>
      <c r="D49" s="364"/>
      <c r="E49" s="365" t="s">
        <v>598</v>
      </c>
      <c r="F49" s="635">
        <f>SUM(F39:F48)</f>
        <v>56218</v>
      </c>
      <c r="G49" s="635">
        <f t="shared" ref="G49:J49" si="5">SUM(G39:G48)</f>
        <v>53624</v>
      </c>
      <c r="H49" s="635">
        <f t="shared" si="5"/>
        <v>148905</v>
      </c>
      <c r="I49" s="635">
        <f t="shared" si="5"/>
        <v>202529</v>
      </c>
      <c r="J49" s="635">
        <f t="shared" si="5"/>
        <v>199904</v>
      </c>
    </row>
    <row r="50" spans="1:10">
      <c r="A50" s="589"/>
      <c r="B50" s="359">
        <v>4</v>
      </c>
      <c r="C50" s="357"/>
      <c r="D50" s="357"/>
      <c r="E50" s="358" t="s">
        <v>599</v>
      </c>
      <c r="F50" s="554"/>
      <c r="G50" s="552">
        <v>0</v>
      </c>
      <c r="H50" s="554">
        <f t="shared" ref="H50:H61" si="6">I50-G50</f>
        <v>0</v>
      </c>
      <c r="I50" s="552">
        <v>0</v>
      </c>
      <c r="J50" s="554">
        <v>0</v>
      </c>
    </row>
    <row r="51" spans="1:10">
      <c r="A51" s="589"/>
      <c r="B51" s="356"/>
      <c r="C51" s="357">
        <v>1</v>
      </c>
      <c r="D51" s="357"/>
      <c r="E51" s="360" t="s">
        <v>656</v>
      </c>
      <c r="F51" s="554"/>
      <c r="G51" s="552">
        <v>0</v>
      </c>
      <c r="H51" s="554">
        <f t="shared" si="6"/>
        <v>0</v>
      </c>
      <c r="I51" s="552">
        <v>0</v>
      </c>
      <c r="J51" s="554">
        <v>0</v>
      </c>
    </row>
    <row r="52" spans="1:10">
      <c r="A52" s="589"/>
      <c r="B52" s="356"/>
      <c r="C52" s="357"/>
      <c r="D52" s="357">
        <v>1</v>
      </c>
      <c r="E52" s="360" t="s">
        <v>600</v>
      </c>
      <c r="F52" s="554">
        <v>15765</v>
      </c>
      <c r="G52" s="552">
        <v>15931</v>
      </c>
      <c r="H52" s="554">
        <f t="shared" si="6"/>
        <v>25</v>
      </c>
      <c r="I52" s="552">
        <v>15956</v>
      </c>
      <c r="J52" s="554">
        <v>15947</v>
      </c>
    </row>
    <row r="53" spans="1:10">
      <c r="A53" s="589"/>
      <c r="B53" s="356"/>
      <c r="C53" s="357"/>
      <c r="D53" s="357">
        <v>2</v>
      </c>
      <c r="E53" s="360" t="s">
        <v>596</v>
      </c>
      <c r="F53" s="554">
        <v>4099</v>
      </c>
      <c r="G53" s="552">
        <v>4300</v>
      </c>
      <c r="H53" s="554">
        <f t="shared" si="6"/>
        <v>28</v>
      </c>
      <c r="I53" s="552">
        <v>4328</v>
      </c>
      <c r="J53" s="554">
        <v>4328</v>
      </c>
    </row>
    <row r="54" spans="1:10">
      <c r="A54" s="589"/>
      <c r="B54" s="356"/>
      <c r="C54" s="357"/>
      <c r="D54" s="357">
        <v>3</v>
      </c>
      <c r="E54" s="360" t="s">
        <v>601</v>
      </c>
      <c r="F54" s="554">
        <v>8519</v>
      </c>
      <c r="G54" s="552">
        <v>8527</v>
      </c>
      <c r="H54" s="554">
        <f t="shared" si="6"/>
        <v>-187</v>
      </c>
      <c r="I54" s="552">
        <v>8340</v>
      </c>
      <c r="J54" s="554">
        <v>7904</v>
      </c>
    </row>
    <row r="55" spans="1:10" hidden="1">
      <c r="A55" s="589"/>
      <c r="B55" s="356"/>
      <c r="C55" s="357"/>
      <c r="D55" s="357">
        <v>4</v>
      </c>
      <c r="E55" s="480" t="s">
        <v>218</v>
      </c>
      <c r="F55" s="554"/>
      <c r="G55" s="552">
        <v>0</v>
      </c>
      <c r="H55" s="554">
        <f t="shared" si="6"/>
        <v>0</v>
      </c>
      <c r="I55" s="552">
        <v>0</v>
      </c>
      <c r="J55" s="554">
        <v>0</v>
      </c>
    </row>
    <row r="56" spans="1:10">
      <c r="A56" s="589"/>
      <c r="B56" s="356"/>
      <c r="C56" s="357"/>
      <c r="D56" s="357">
        <v>5</v>
      </c>
      <c r="E56" s="480" t="s">
        <v>220</v>
      </c>
      <c r="F56" s="554">
        <v>401</v>
      </c>
      <c r="G56" s="552">
        <v>0</v>
      </c>
      <c r="H56" s="554">
        <f t="shared" si="6"/>
        <v>0</v>
      </c>
      <c r="I56" s="552">
        <v>0</v>
      </c>
      <c r="J56" s="554">
        <v>0</v>
      </c>
    </row>
    <row r="57" spans="1:10">
      <c r="A57" s="589"/>
      <c r="B57" s="356"/>
      <c r="C57" s="357"/>
      <c r="D57" s="357">
        <v>6</v>
      </c>
      <c r="E57" s="480" t="s">
        <v>222</v>
      </c>
      <c r="F57" s="554">
        <v>229</v>
      </c>
      <c r="G57" s="552">
        <v>3418</v>
      </c>
      <c r="H57" s="554">
        <f t="shared" si="6"/>
        <v>230</v>
      </c>
      <c r="I57" s="552">
        <v>3648</v>
      </c>
      <c r="J57" s="554">
        <v>3648</v>
      </c>
    </row>
    <row r="58" spans="1:10" hidden="1">
      <c r="A58" s="589"/>
      <c r="B58" s="356"/>
      <c r="C58" s="357"/>
      <c r="D58" s="357">
        <v>7</v>
      </c>
      <c r="E58" s="480" t="s">
        <v>224</v>
      </c>
      <c r="F58" s="554"/>
      <c r="G58" s="552">
        <v>0</v>
      </c>
      <c r="H58" s="554">
        <f t="shared" si="6"/>
        <v>0</v>
      </c>
      <c r="I58" s="552">
        <v>0</v>
      </c>
      <c r="J58" s="554">
        <v>0</v>
      </c>
    </row>
    <row r="59" spans="1:10" hidden="1">
      <c r="A59" s="589"/>
      <c r="B59" s="356"/>
      <c r="C59" s="357"/>
      <c r="D59" s="357">
        <v>8</v>
      </c>
      <c r="E59" s="480" t="s">
        <v>657</v>
      </c>
      <c r="F59" s="554"/>
      <c r="G59" s="552">
        <v>0</v>
      </c>
      <c r="H59" s="554">
        <f t="shared" si="6"/>
        <v>0</v>
      </c>
      <c r="I59" s="552">
        <v>0</v>
      </c>
      <c r="J59" s="554">
        <v>0</v>
      </c>
    </row>
    <row r="60" spans="1:10" hidden="1">
      <c r="A60" s="589"/>
      <c r="B60" s="356"/>
      <c r="C60" s="357"/>
      <c r="D60" s="357">
        <v>9</v>
      </c>
      <c r="E60" s="480" t="s">
        <v>454</v>
      </c>
      <c r="F60" s="554"/>
      <c r="G60" s="552">
        <v>0</v>
      </c>
      <c r="H60" s="554">
        <f t="shared" si="6"/>
        <v>0</v>
      </c>
      <c r="I60" s="552">
        <v>0</v>
      </c>
      <c r="J60" s="554">
        <v>0</v>
      </c>
    </row>
    <row r="61" spans="1:10" hidden="1">
      <c r="A61" s="589"/>
      <c r="B61" s="356"/>
      <c r="C61" s="357"/>
      <c r="D61" s="357">
        <v>10</v>
      </c>
      <c r="E61" s="360" t="s">
        <v>450</v>
      </c>
      <c r="F61" s="554"/>
      <c r="G61" s="552">
        <v>0</v>
      </c>
      <c r="H61" s="554">
        <f t="shared" si="6"/>
        <v>0</v>
      </c>
      <c r="I61" s="552">
        <v>0</v>
      </c>
      <c r="J61" s="554">
        <v>0</v>
      </c>
    </row>
    <row r="62" spans="1:10">
      <c r="A62" s="362"/>
      <c r="B62" s="363"/>
      <c r="C62" s="364"/>
      <c r="D62" s="364"/>
      <c r="E62" s="365" t="s">
        <v>602</v>
      </c>
      <c r="F62" s="635">
        <f>SUM(F52:F61)</f>
        <v>29013</v>
      </c>
      <c r="G62" s="635">
        <f t="shared" ref="G62:J62" si="7">SUM(G52:G61)</f>
        <v>32176</v>
      </c>
      <c r="H62" s="635">
        <f t="shared" si="7"/>
        <v>96</v>
      </c>
      <c r="I62" s="635">
        <f t="shared" si="7"/>
        <v>32272</v>
      </c>
      <c r="J62" s="635">
        <f t="shared" si="7"/>
        <v>31827</v>
      </c>
    </row>
    <row r="63" spans="1:10">
      <c r="A63" s="589"/>
      <c r="B63" s="359">
        <v>5</v>
      </c>
      <c r="C63" s="357"/>
      <c r="D63" s="357"/>
      <c r="E63" s="358" t="s">
        <v>357</v>
      </c>
      <c r="F63" s="554"/>
      <c r="G63" s="552">
        <v>0</v>
      </c>
      <c r="H63" s="554">
        <f t="shared" ref="H63:H74" si="8">I63-G63</f>
        <v>0</v>
      </c>
      <c r="I63" s="552">
        <v>0</v>
      </c>
      <c r="J63" s="554">
        <v>0</v>
      </c>
    </row>
    <row r="64" spans="1:10">
      <c r="A64" s="589"/>
      <c r="B64" s="356"/>
      <c r="C64" s="357">
        <v>1</v>
      </c>
      <c r="D64" s="357"/>
      <c r="E64" s="360" t="s">
        <v>656</v>
      </c>
      <c r="F64" s="554"/>
      <c r="G64" s="552">
        <v>0</v>
      </c>
      <c r="H64" s="554">
        <f t="shared" si="8"/>
        <v>0</v>
      </c>
      <c r="I64" s="552">
        <v>0</v>
      </c>
      <c r="J64" s="554">
        <v>0</v>
      </c>
    </row>
    <row r="65" spans="1:10">
      <c r="A65" s="589"/>
      <c r="B65" s="356"/>
      <c r="C65" s="357"/>
      <c r="D65" s="357">
        <v>1</v>
      </c>
      <c r="E65" s="360" t="s">
        <v>268</v>
      </c>
      <c r="F65" s="554">
        <v>7403</v>
      </c>
      <c r="G65" s="552">
        <v>7408</v>
      </c>
      <c r="H65" s="554">
        <f t="shared" si="8"/>
        <v>0</v>
      </c>
      <c r="I65" s="552">
        <v>7408</v>
      </c>
      <c r="J65" s="554">
        <v>7198</v>
      </c>
    </row>
    <row r="66" spans="1:10">
      <c r="A66" s="589"/>
      <c r="B66" s="356"/>
      <c r="C66" s="357"/>
      <c r="D66" s="357">
        <v>2</v>
      </c>
      <c r="E66" s="360" t="s">
        <v>596</v>
      </c>
      <c r="F66" s="554">
        <v>2030</v>
      </c>
      <c r="G66" s="552">
        <v>2033</v>
      </c>
      <c r="H66" s="554">
        <f t="shared" si="8"/>
        <v>0</v>
      </c>
      <c r="I66" s="552">
        <v>2033</v>
      </c>
      <c r="J66" s="554">
        <v>2007</v>
      </c>
    </row>
    <row r="67" spans="1:10">
      <c r="A67" s="589"/>
      <c r="B67" s="356"/>
      <c r="C67" s="357"/>
      <c r="D67" s="357">
        <v>3</v>
      </c>
      <c r="E67" s="360" t="s">
        <v>593</v>
      </c>
      <c r="F67" s="554">
        <v>2509</v>
      </c>
      <c r="G67" s="552">
        <v>3034</v>
      </c>
      <c r="H67" s="554">
        <f t="shared" si="8"/>
        <v>501</v>
      </c>
      <c r="I67" s="552">
        <v>3535</v>
      </c>
      <c r="J67" s="554">
        <v>3265</v>
      </c>
    </row>
    <row r="68" spans="1:10" hidden="1">
      <c r="A68" s="589"/>
      <c r="B68" s="356"/>
      <c r="C68" s="357"/>
      <c r="D68" s="357">
        <v>4</v>
      </c>
      <c r="E68" s="480" t="s">
        <v>218</v>
      </c>
      <c r="F68" s="554"/>
      <c r="G68" s="552">
        <v>0</v>
      </c>
      <c r="H68" s="554">
        <f t="shared" si="8"/>
        <v>0</v>
      </c>
      <c r="I68" s="552">
        <v>0</v>
      </c>
      <c r="J68" s="554">
        <v>0</v>
      </c>
    </row>
    <row r="69" spans="1:10">
      <c r="A69" s="589"/>
      <c r="B69" s="356"/>
      <c r="C69" s="357"/>
      <c r="D69" s="357">
        <v>5</v>
      </c>
      <c r="E69" s="480" t="s">
        <v>220</v>
      </c>
      <c r="F69" s="554">
        <v>282</v>
      </c>
      <c r="G69" s="552">
        <v>0</v>
      </c>
      <c r="H69" s="554">
        <f t="shared" si="8"/>
        <v>0</v>
      </c>
      <c r="I69" s="552">
        <v>0</v>
      </c>
      <c r="J69" s="554">
        <v>0</v>
      </c>
    </row>
    <row r="70" spans="1:10">
      <c r="A70" s="589"/>
      <c r="B70" s="356"/>
      <c r="C70" s="357"/>
      <c r="D70" s="357">
        <v>6</v>
      </c>
      <c r="E70" s="480" t="s">
        <v>222</v>
      </c>
      <c r="F70" s="554">
        <v>286</v>
      </c>
      <c r="G70" s="552">
        <v>307</v>
      </c>
      <c r="H70" s="554">
        <f t="shared" si="8"/>
        <v>0</v>
      </c>
      <c r="I70" s="552">
        <v>307</v>
      </c>
      <c r="J70" s="554">
        <v>199</v>
      </c>
    </row>
    <row r="71" spans="1:10" hidden="1">
      <c r="A71" s="589"/>
      <c r="B71" s="356"/>
      <c r="C71" s="357"/>
      <c r="D71" s="357">
        <v>7</v>
      </c>
      <c r="E71" s="480" t="s">
        <v>224</v>
      </c>
      <c r="F71" s="554"/>
      <c r="G71" s="552">
        <v>0</v>
      </c>
      <c r="H71" s="554">
        <f t="shared" si="8"/>
        <v>0</v>
      </c>
      <c r="I71" s="552">
        <v>0</v>
      </c>
      <c r="J71" s="554">
        <v>0</v>
      </c>
    </row>
    <row r="72" spans="1:10" hidden="1">
      <c r="A72" s="589"/>
      <c r="B72" s="356"/>
      <c r="C72" s="357"/>
      <c r="D72" s="357">
        <v>8</v>
      </c>
      <c r="E72" s="480" t="s">
        <v>657</v>
      </c>
      <c r="F72" s="554"/>
      <c r="G72" s="552">
        <v>0</v>
      </c>
      <c r="H72" s="554">
        <f t="shared" si="8"/>
        <v>0</v>
      </c>
      <c r="I72" s="552">
        <v>0</v>
      </c>
      <c r="J72" s="554">
        <v>0</v>
      </c>
    </row>
    <row r="73" spans="1:10" hidden="1">
      <c r="A73" s="589"/>
      <c r="B73" s="356"/>
      <c r="C73" s="357"/>
      <c r="D73" s="357">
        <v>9</v>
      </c>
      <c r="E73" s="480" t="s">
        <v>454</v>
      </c>
      <c r="F73" s="554"/>
      <c r="G73" s="552">
        <v>0</v>
      </c>
      <c r="H73" s="554">
        <f t="shared" si="8"/>
        <v>0</v>
      </c>
      <c r="I73" s="552">
        <v>0</v>
      </c>
      <c r="J73" s="554">
        <v>0</v>
      </c>
    </row>
    <row r="74" spans="1:10" hidden="1">
      <c r="A74" s="589"/>
      <c r="B74" s="356"/>
      <c r="C74" s="357"/>
      <c r="D74" s="357">
        <v>10</v>
      </c>
      <c r="E74" s="360" t="s">
        <v>450</v>
      </c>
      <c r="F74" s="554"/>
      <c r="G74" s="552">
        <v>0</v>
      </c>
      <c r="H74" s="554">
        <f t="shared" si="8"/>
        <v>0</v>
      </c>
      <c r="I74" s="552">
        <v>0</v>
      </c>
      <c r="J74" s="554">
        <v>0</v>
      </c>
    </row>
    <row r="75" spans="1:10" ht="16.5" thickBot="1">
      <c r="A75" s="362"/>
      <c r="B75" s="363"/>
      <c r="C75" s="364"/>
      <c r="D75" s="364"/>
      <c r="E75" s="365" t="s">
        <v>603</v>
      </c>
      <c r="F75" s="635">
        <f>SUM(F65:F74)</f>
        <v>12510</v>
      </c>
      <c r="G75" s="635">
        <f t="shared" ref="G75:J75" si="9">SUM(G65:G74)</f>
        <v>12782</v>
      </c>
      <c r="H75" s="635">
        <f t="shared" si="9"/>
        <v>501</v>
      </c>
      <c r="I75" s="635">
        <f t="shared" si="9"/>
        <v>13283</v>
      </c>
      <c r="J75" s="635">
        <f t="shared" si="9"/>
        <v>12669</v>
      </c>
    </row>
    <row r="76" spans="1:10" ht="16.5" thickBot="1">
      <c r="A76" s="374"/>
      <c r="B76" s="375"/>
      <c r="C76" s="375"/>
      <c r="D76" s="375"/>
      <c r="E76" s="376" t="s">
        <v>604</v>
      </c>
      <c r="F76" s="643">
        <f>F75+F62+F49+F36+F23</f>
        <v>703867</v>
      </c>
      <c r="G76" s="643">
        <f t="shared" ref="G76:I76" si="10">G75+G62+G49+G36+G23</f>
        <v>714569</v>
      </c>
      <c r="H76" s="643">
        <f t="shared" si="10"/>
        <v>150676</v>
      </c>
      <c r="I76" s="643">
        <f t="shared" si="10"/>
        <v>865245</v>
      </c>
      <c r="J76" s="643">
        <f t="shared" ref="J76" si="11">J75+J62+J49+J36+J23</f>
        <v>850801</v>
      </c>
    </row>
    <row r="77" spans="1:10">
      <c r="A77" s="355">
        <v>103</v>
      </c>
      <c r="B77" s="356"/>
      <c r="C77" s="369"/>
      <c r="D77" s="357"/>
      <c r="E77" s="358" t="s">
        <v>605</v>
      </c>
      <c r="F77" s="554"/>
      <c r="G77" s="552">
        <v>0</v>
      </c>
      <c r="H77" s="554">
        <f>I77-G77</f>
        <v>0</v>
      </c>
      <c r="I77" s="552">
        <v>0</v>
      </c>
      <c r="J77" s="554">
        <v>0</v>
      </c>
    </row>
    <row r="78" spans="1:10">
      <c r="A78" s="589"/>
      <c r="B78" s="356"/>
      <c r="C78" s="357"/>
      <c r="D78" s="357">
        <v>1</v>
      </c>
      <c r="E78" s="360" t="s">
        <v>268</v>
      </c>
      <c r="F78" s="554">
        <v>188970.65</v>
      </c>
      <c r="G78" s="552">
        <v>191360</v>
      </c>
      <c r="H78" s="554">
        <f>I78-G78</f>
        <v>420</v>
      </c>
      <c r="I78" s="552">
        <v>191780</v>
      </c>
      <c r="J78" s="554">
        <v>180551</v>
      </c>
    </row>
    <row r="79" spans="1:10">
      <c r="A79" s="589"/>
      <c r="B79" s="356"/>
      <c r="C79" s="357"/>
      <c r="D79" s="357">
        <v>2</v>
      </c>
      <c r="E79" s="360" t="s">
        <v>596</v>
      </c>
      <c r="F79" s="554">
        <v>54561.347523000004</v>
      </c>
      <c r="G79" s="552">
        <v>57006</v>
      </c>
      <c r="H79" s="554">
        <f>I79-G79</f>
        <v>113</v>
      </c>
      <c r="I79" s="552">
        <v>57119</v>
      </c>
      <c r="J79" s="554">
        <v>52441</v>
      </c>
    </row>
    <row r="80" spans="1:10" ht="16.5" thickBot="1">
      <c r="A80" s="589"/>
      <c r="B80" s="356"/>
      <c r="C80" s="369"/>
      <c r="D80" s="357">
        <v>3</v>
      </c>
      <c r="E80" s="370" t="s">
        <v>593</v>
      </c>
      <c r="F80" s="655">
        <v>23990</v>
      </c>
      <c r="G80" s="660">
        <v>20990</v>
      </c>
      <c r="H80" s="655">
        <f>I80-G80</f>
        <v>0</v>
      </c>
      <c r="I80" s="660">
        <v>20990</v>
      </c>
      <c r="J80" s="655">
        <v>18273</v>
      </c>
    </row>
    <row r="81" spans="1:12" ht="16.5" thickBot="1">
      <c r="A81" s="374"/>
      <c r="B81" s="375"/>
      <c r="C81" s="375"/>
      <c r="D81" s="375"/>
      <c r="E81" s="376" t="s">
        <v>606</v>
      </c>
      <c r="F81" s="643">
        <f>SUM(F78:F80)</f>
        <v>267521.997523</v>
      </c>
      <c r="G81" s="633">
        <v>269356</v>
      </c>
      <c r="H81" s="643">
        <f t="shared" ref="H81:J81" si="12">SUM(H78:H80)</f>
        <v>533</v>
      </c>
      <c r="I81" s="633">
        <f t="shared" si="12"/>
        <v>269889</v>
      </c>
      <c r="J81" s="643">
        <f t="shared" si="12"/>
        <v>251265</v>
      </c>
    </row>
    <row r="82" spans="1:12">
      <c r="A82" s="382">
        <v>310</v>
      </c>
      <c r="B82" s="383"/>
      <c r="C82" s="378"/>
      <c r="D82" s="378"/>
      <c r="E82" s="384" t="s">
        <v>222</v>
      </c>
      <c r="F82" s="385"/>
      <c r="G82" s="661">
        <v>0</v>
      </c>
      <c r="H82" s="385">
        <f t="shared" ref="H82:H87" si="13">I82-G82</f>
        <v>0</v>
      </c>
      <c r="I82" s="661">
        <v>0</v>
      </c>
      <c r="J82" s="385">
        <v>0</v>
      </c>
      <c r="K82" s="372"/>
    </row>
    <row r="83" spans="1:12">
      <c r="A83" s="589"/>
      <c r="B83" s="356"/>
      <c r="C83" s="357">
        <v>1</v>
      </c>
      <c r="D83" s="357"/>
      <c r="E83" s="386" t="s">
        <v>431</v>
      </c>
      <c r="F83" s="371">
        <v>3150</v>
      </c>
      <c r="G83" s="372">
        <v>3150</v>
      </c>
      <c r="H83" s="371">
        <f t="shared" si="13"/>
        <v>0</v>
      </c>
      <c r="I83" s="372">
        <v>3150</v>
      </c>
      <c r="J83" s="371">
        <v>2781</v>
      </c>
      <c r="K83" s="372"/>
    </row>
    <row r="84" spans="1:12">
      <c r="A84" s="589"/>
      <c r="B84" s="356"/>
      <c r="C84" s="357">
        <v>2</v>
      </c>
      <c r="D84" s="357"/>
      <c r="E84" s="386" t="s">
        <v>749</v>
      </c>
      <c r="F84" s="371">
        <v>0</v>
      </c>
      <c r="G84" s="372">
        <v>1000</v>
      </c>
      <c r="H84" s="371">
        <f t="shared" si="13"/>
        <v>0</v>
      </c>
      <c r="I84" s="372">
        <v>1000</v>
      </c>
      <c r="J84" s="371">
        <v>838</v>
      </c>
      <c r="K84" s="372"/>
    </row>
    <row r="85" spans="1:12" ht="16.5" thickBot="1">
      <c r="A85" s="589"/>
      <c r="B85" s="356"/>
      <c r="C85" s="357"/>
      <c r="D85" s="357"/>
      <c r="E85" s="386" t="s">
        <v>396</v>
      </c>
      <c r="F85" s="371">
        <v>850</v>
      </c>
      <c r="G85" s="372">
        <v>1120</v>
      </c>
      <c r="H85" s="371">
        <f t="shared" si="13"/>
        <v>0</v>
      </c>
      <c r="I85" s="372">
        <v>1120</v>
      </c>
      <c r="J85" s="371">
        <v>922</v>
      </c>
      <c r="K85" s="372"/>
    </row>
    <row r="86" spans="1:12" ht="16.5" hidden="1" thickBot="1">
      <c r="A86" s="589"/>
      <c r="B86" s="356"/>
      <c r="C86" s="357">
        <v>2</v>
      </c>
      <c r="D86" s="357"/>
      <c r="E86" s="360" t="s">
        <v>665</v>
      </c>
      <c r="F86" s="554"/>
      <c r="G86" s="552">
        <v>0</v>
      </c>
      <c r="H86" s="554">
        <f t="shared" si="13"/>
        <v>0</v>
      </c>
      <c r="I86" s="552">
        <v>0</v>
      </c>
      <c r="J86" s="554">
        <v>0</v>
      </c>
    </row>
    <row r="87" spans="1:12" ht="16.5" hidden="1" thickBot="1">
      <c r="A87" s="589"/>
      <c r="B87" s="356"/>
      <c r="C87" s="357"/>
      <c r="D87" s="357"/>
      <c r="E87" s="360" t="s">
        <v>396</v>
      </c>
      <c r="F87" s="554"/>
      <c r="G87" s="552">
        <v>0</v>
      </c>
      <c r="H87" s="554">
        <f t="shared" si="13"/>
        <v>0</v>
      </c>
      <c r="I87" s="552">
        <v>0</v>
      </c>
      <c r="J87" s="554">
        <v>0</v>
      </c>
    </row>
    <row r="88" spans="1:12" s="389" customFormat="1" ht="16.5" thickBot="1">
      <c r="A88" s="374"/>
      <c r="B88" s="375"/>
      <c r="C88" s="375"/>
      <c r="D88" s="375"/>
      <c r="E88" s="376" t="s">
        <v>673</v>
      </c>
      <c r="F88" s="387">
        <f>SUM(F83:F87)</f>
        <v>4000</v>
      </c>
      <c r="G88" s="634">
        <v>5270</v>
      </c>
      <c r="H88" s="387">
        <f t="shared" ref="H88:J88" si="14">SUM(H83:H87)</f>
        <v>0</v>
      </c>
      <c r="I88" s="634">
        <f t="shared" si="14"/>
        <v>5270</v>
      </c>
      <c r="J88" s="387">
        <f t="shared" si="14"/>
        <v>4541</v>
      </c>
      <c r="K88" s="388"/>
      <c r="L88" s="390"/>
    </row>
    <row r="89" spans="1:12">
      <c r="A89" s="355">
        <v>104</v>
      </c>
      <c r="B89" s="356"/>
      <c r="C89" s="369"/>
      <c r="D89" s="357"/>
      <c r="E89" s="358" t="s">
        <v>608</v>
      </c>
      <c r="F89" s="554"/>
      <c r="G89" s="552">
        <v>0</v>
      </c>
      <c r="H89" s="554">
        <f>I89-G89</f>
        <v>0</v>
      </c>
      <c r="I89" s="552">
        <v>0</v>
      </c>
      <c r="J89" s="554">
        <v>0</v>
      </c>
    </row>
    <row r="90" spans="1:12">
      <c r="A90" s="589"/>
      <c r="B90" s="356"/>
      <c r="C90" s="357"/>
      <c r="D90" s="357">
        <v>1</v>
      </c>
      <c r="E90" s="360" t="s">
        <v>268</v>
      </c>
      <c r="F90" s="554">
        <v>83684</v>
      </c>
      <c r="G90" s="552">
        <v>108321</v>
      </c>
      <c r="H90" s="554">
        <f>I90-G90</f>
        <v>12704</v>
      </c>
      <c r="I90" s="552">
        <v>121025</v>
      </c>
      <c r="J90" s="554">
        <v>300</v>
      </c>
    </row>
    <row r="91" spans="1:12">
      <c r="A91" s="589"/>
      <c r="B91" s="356"/>
      <c r="C91" s="357"/>
      <c r="D91" s="357">
        <v>2</v>
      </c>
      <c r="E91" s="360" t="s">
        <v>596</v>
      </c>
      <c r="F91" s="554">
        <v>22076</v>
      </c>
      <c r="G91" s="552">
        <v>25876</v>
      </c>
      <c r="H91" s="554">
        <f>I91-G91</f>
        <v>1713</v>
      </c>
      <c r="I91" s="552">
        <v>27589</v>
      </c>
      <c r="J91" s="554">
        <v>73</v>
      </c>
    </row>
    <row r="92" spans="1:12" ht="16.5" thickBot="1">
      <c r="A92" s="589"/>
      <c r="B92" s="356"/>
      <c r="C92" s="369"/>
      <c r="D92" s="357">
        <v>3</v>
      </c>
      <c r="E92" s="370" t="s">
        <v>593</v>
      </c>
      <c r="F92" s="655">
        <v>305347</v>
      </c>
      <c r="G92" s="660">
        <v>458193</v>
      </c>
      <c r="H92" s="655">
        <f>I92-G92</f>
        <v>11879</v>
      </c>
      <c r="I92" s="660">
        <v>470072</v>
      </c>
      <c r="J92" s="655">
        <v>26983</v>
      </c>
    </row>
    <row r="93" spans="1:12" ht="16.5" thickBot="1">
      <c r="A93" s="391"/>
      <c r="B93" s="375"/>
      <c r="C93" s="392"/>
      <c r="D93" s="392"/>
      <c r="E93" s="376" t="s">
        <v>609</v>
      </c>
      <c r="F93" s="643">
        <f>SUM(F90:F92)</f>
        <v>411107</v>
      </c>
      <c r="G93" s="643">
        <f t="shared" ref="G93:I93" si="15">SUM(G90:G92)</f>
        <v>592390</v>
      </c>
      <c r="H93" s="643">
        <f t="shared" si="15"/>
        <v>26296</v>
      </c>
      <c r="I93" s="643">
        <f t="shared" si="15"/>
        <v>618686</v>
      </c>
      <c r="J93" s="643">
        <f t="shared" ref="J93" si="16">SUM(J90:J92)</f>
        <v>27356</v>
      </c>
    </row>
    <row r="94" spans="1:12" s="401" customFormat="1">
      <c r="A94" s="398">
        <v>360</v>
      </c>
      <c r="B94" s="399"/>
      <c r="C94" s="399"/>
      <c r="D94" s="400"/>
      <c r="E94" s="649" t="s">
        <v>218</v>
      </c>
      <c r="F94" s="656"/>
      <c r="G94" s="662">
        <v>0</v>
      </c>
      <c r="H94" s="656">
        <f t="shared" ref="H94:H107" si="17">I94-G94</f>
        <v>0</v>
      </c>
      <c r="I94" s="662">
        <v>0</v>
      </c>
      <c r="J94" s="656">
        <v>0</v>
      </c>
    </row>
    <row r="95" spans="1:12" s="389" customFormat="1">
      <c r="A95" s="589"/>
      <c r="B95" s="357"/>
      <c r="C95" s="369">
        <v>1</v>
      </c>
      <c r="D95" s="402"/>
      <c r="E95" s="370" t="s">
        <v>647</v>
      </c>
      <c r="F95" s="556">
        <v>2680</v>
      </c>
      <c r="G95" s="561">
        <v>2680</v>
      </c>
      <c r="H95" s="556">
        <f t="shared" si="17"/>
        <v>-65</v>
      </c>
      <c r="I95" s="561">
        <v>2615</v>
      </c>
      <c r="J95" s="556">
        <v>0</v>
      </c>
    </row>
    <row r="96" spans="1:12" s="389" customFormat="1">
      <c r="A96" s="589"/>
      <c r="B96" s="357"/>
      <c r="C96" s="369">
        <v>3</v>
      </c>
      <c r="D96" s="402"/>
      <c r="E96" s="370" t="s">
        <v>623</v>
      </c>
      <c r="F96" s="556">
        <v>4719</v>
      </c>
      <c r="G96" s="561">
        <v>4719</v>
      </c>
      <c r="H96" s="556">
        <f t="shared" si="17"/>
        <v>-145</v>
      </c>
      <c r="I96" s="561">
        <v>4574</v>
      </c>
      <c r="J96" s="556">
        <v>0</v>
      </c>
    </row>
    <row r="97" spans="1:13" s="389" customFormat="1">
      <c r="A97" s="589"/>
      <c r="B97" s="357"/>
      <c r="C97" s="369">
        <v>4</v>
      </c>
      <c r="D97" s="402"/>
      <c r="E97" s="370" t="s">
        <v>624</v>
      </c>
      <c r="F97" s="556">
        <v>5348</v>
      </c>
      <c r="G97" s="561">
        <v>5348</v>
      </c>
      <c r="H97" s="556">
        <f t="shared" si="17"/>
        <v>0</v>
      </c>
      <c r="I97" s="561">
        <v>5348</v>
      </c>
      <c r="J97" s="556">
        <v>0</v>
      </c>
    </row>
    <row r="98" spans="1:13" s="389" customFormat="1">
      <c r="A98" s="589"/>
      <c r="B98" s="357"/>
      <c r="C98" s="369">
        <v>5</v>
      </c>
      <c r="D98" s="402"/>
      <c r="E98" s="370" t="s">
        <v>694</v>
      </c>
      <c r="F98" s="556">
        <v>90</v>
      </c>
      <c r="G98" s="561">
        <v>90</v>
      </c>
      <c r="H98" s="556">
        <f t="shared" si="17"/>
        <v>10</v>
      </c>
      <c r="I98" s="561">
        <v>100</v>
      </c>
      <c r="J98" s="556">
        <v>0</v>
      </c>
    </row>
    <row r="99" spans="1:13" s="389" customFormat="1">
      <c r="A99" s="589"/>
      <c r="B99" s="357"/>
      <c r="C99" s="369">
        <v>6</v>
      </c>
      <c r="D99" s="402"/>
      <c r="E99" s="370" t="s">
        <v>625</v>
      </c>
      <c r="F99" s="556">
        <v>16786</v>
      </c>
      <c r="G99" s="561">
        <v>16786</v>
      </c>
      <c r="H99" s="556">
        <f t="shared" si="17"/>
        <v>-139</v>
      </c>
      <c r="I99" s="561">
        <v>16647</v>
      </c>
      <c r="J99" s="556">
        <v>0</v>
      </c>
    </row>
    <row r="100" spans="1:13" s="389" customFormat="1">
      <c r="A100" s="589"/>
      <c r="B100" s="357"/>
      <c r="C100" s="369">
        <v>7</v>
      </c>
      <c r="D100" s="402"/>
      <c r="E100" s="370" t="s">
        <v>626</v>
      </c>
      <c r="F100" s="556">
        <v>3689</v>
      </c>
      <c r="G100" s="561">
        <v>8179</v>
      </c>
      <c r="H100" s="556">
        <f t="shared" si="17"/>
        <v>106</v>
      </c>
      <c r="I100" s="561">
        <v>8285</v>
      </c>
      <c r="J100" s="556">
        <v>2554</v>
      </c>
    </row>
    <row r="101" spans="1:13" s="389" customFormat="1">
      <c r="A101" s="670"/>
      <c r="B101" s="357"/>
      <c r="C101" s="369"/>
      <c r="D101" s="402"/>
      <c r="E101" s="671" t="s">
        <v>820</v>
      </c>
      <c r="F101" s="556">
        <v>0</v>
      </c>
      <c r="G101" s="561">
        <v>0</v>
      </c>
      <c r="H101" s="556">
        <f t="shared" si="17"/>
        <v>3033</v>
      </c>
      <c r="I101" s="561">
        <v>3033</v>
      </c>
      <c r="J101" s="556"/>
    </row>
    <row r="102" spans="1:13" s="389" customFormat="1">
      <c r="A102" s="589"/>
      <c r="B102" s="357"/>
      <c r="C102" s="369">
        <v>8</v>
      </c>
      <c r="D102" s="402"/>
      <c r="E102" s="370" t="s">
        <v>627</v>
      </c>
      <c r="F102" s="556">
        <v>4876</v>
      </c>
      <c r="G102" s="561">
        <v>4876</v>
      </c>
      <c r="H102" s="556">
        <f t="shared" si="17"/>
        <v>0</v>
      </c>
      <c r="I102" s="561">
        <v>4876</v>
      </c>
      <c r="J102" s="556">
        <v>0</v>
      </c>
    </row>
    <row r="103" spans="1:13" s="389" customFormat="1">
      <c r="A103" s="589"/>
      <c r="B103" s="357"/>
      <c r="C103" s="369">
        <v>9</v>
      </c>
      <c r="D103" s="402"/>
      <c r="E103" s="370" t="s">
        <v>628</v>
      </c>
      <c r="F103" s="556">
        <v>1000</v>
      </c>
      <c r="G103" s="561">
        <v>1000</v>
      </c>
      <c r="H103" s="556">
        <f t="shared" si="17"/>
        <v>0</v>
      </c>
      <c r="I103" s="561">
        <v>1000</v>
      </c>
      <c r="J103" s="556">
        <v>0</v>
      </c>
    </row>
    <row r="104" spans="1:13" s="389" customFormat="1">
      <c r="A104" s="589"/>
      <c r="B104" s="357"/>
      <c r="C104" s="369">
        <v>10</v>
      </c>
      <c r="D104" s="403"/>
      <c r="E104" s="360" t="s">
        <v>629</v>
      </c>
      <c r="F104" s="556">
        <v>1000</v>
      </c>
      <c r="G104" s="561">
        <v>1000</v>
      </c>
      <c r="H104" s="556">
        <f t="shared" si="17"/>
        <v>0</v>
      </c>
      <c r="I104" s="561">
        <v>1000</v>
      </c>
      <c r="J104" s="556">
        <v>0</v>
      </c>
    </row>
    <row r="105" spans="1:13" s="389" customFormat="1">
      <c r="A105" s="589"/>
      <c r="B105" s="357"/>
      <c r="C105" s="369"/>
      <c r="D105" s="403"/>
      <c r="E105" s="360" t="s">
        <v>758</v>
      </c>
      <c r="F105" s="556">
        <v>0</v>
      </c>
      <c r="G105" s="561">
        <v>300</v>
      </c>
      <c r="H105" s="556">
        <f t="shared" si="17"/>
        <v>0</v>
      </c>
      <c r="I105" s="561">
        <v>300</v>
      </c>
      <c r="J105" s="556">
        <v>0</v>
      </c>
      <c r="M105" s="390"/>
    </row>
    <row r="106" spans="1:13" s="389" customFormat="1">
      <c r="A106" s="589"/>
      <c r="B106" s="357"/>
      <c r="C106" s="369">
        <v>11</v>
      </c>
      <c r="D106" s="403"/>
      <c r="E106" s="360" t="s">
        <v>717</v>
      </c>
      <c r="F106" s="556">
        <v>100</v>
      </c>
      <c r="G106" s="561">
        <v>100</v>
      </c>
      <c r="H106" s="556">
        <f t="shared" si="17"/>
        <v>0</v>
      </c>
      <c r="I106" s="561">
        <v>100</v>
      </c>
      <c r="J106" s="556">
        <v>0</v>
      </c>
    </row>
    <row r="107" spans="1:13" s="389" customFormat="1" ht="16.5" thickBot="1">
      <c r="A107" s="590"/>
      <c r="B107" s="591"/>
      <c r="C107" s="369">
        <v>12</v>
      </c>
      <c r="D107" s="591"/>
      <c r="E107" s="650" t="s">
        <v>630</v>
      </c>
      <c r="F107" s="581">
        <v>2000</v>
      </c>
      <c r="G107" s="663">
        <v>2000</v>
      </c>
      <c r="H107" s="581">
        <f t="shared" si="17"/>
        <v>0</v>
      </c>
      <c r="I107" s="663">
        <v>2000</v>
      </c>
      <c r="J107" s="581">
        <v>0</v>
      </c>
    </row>
    <row r="108" spans="1:13" s="389" customFormat="1" ht="16.5" thickBot="1">
      <c r="A108" s="587"/>
      <c r="B108" s="375"/>
      <c r="C108" s="375"/>
      <c r="D108" s="375"/>
      <c r="E108" s="376" t="s">
        <v>659</v>
      </c>
      <c r="F108" s="643">
        <f>SUM(F95:F107)</f>
        <v>42288</v>
      </c>
      <c r="G108" s="643">
        <f t="shared" ref="G108:I108" si="18">SUM(G95:G107)</f>
        <v>47078</v>
      </c>
      <c r="H108" s="643">
        <f t="shared" si="18"/>
        <v>2800</v>
      </c>
      <c r="I108" s="643">
        <f t="shared" si="18"/>
        <v>49878</v>
      </c>
      <c r="J108" s="643">
        <f t="shared" ref="J108" si="19">SUM(J95:J107)</f>
        <v>2554</v>
      </c>
    </row>
    <row r="109" spans="1:13" ht="31.5">
      <c r="A109" s="377">
        <v>374</v>
      </c>
      <c r="B109" s="378"/>
      <c r="C109" s="378"/>
      <c r="D109" s="378"/>
      <c r="E109" s="481" t="s">
        <v>662</v>
      </c>
      <c r="F109" s="646"/>
      <c r="G109" s="629">
        <v>0</v>
      </c>
      <c r="H109" s="646">
        <f t="shared" ref="H109:H117" si="20">I109-G109</f>
        <v>0</v>
      </c>
      <c r="I109" s="629">
        <v>0</v>
      </c>
      <c r="J109" s="646">
        <v>0</v>
      </c>
    </row>
    <row r="110" spans="1:13">
      <c r="A110" s="368"/>
      <c r="B110" s="357">
        <v>1</v>
      </c>
      <c r="C110" s="357"/>
      <c r="D110" s="357"/>
      <c r="E110" s="379" t="s">
        <v>610</v>
      </c>
      <c r="F110" s="557"/>
      <c r="G110" s="414">
        <v>0</v>
      </c>
      <c r="H110" s="557">
        <f t="shared" si="20"/>
        <v>0</v>
      </c>
      <c r="I110" s="414">
        <v>0</v>
      </c>
      <c r="J110" s="557">
        <v>0</v>
      </c>
    </row>
    <row r="111" spans="1:13">
      <c r="A111" s="368"/>
      <c r="B111" s="380"/>
      <c r="C111" s="380">
        <v>1</v>
      </c>
      <c r="D111" s="380"/>
      <c r="E111" s="381" t="s">
        <v>607</v>
      </c>
      <c r="F111" s="556">
        <v>2816</v>
      </c>
      <c r="G111" s="561">
        <v>361</v>
      </c>
      <c r="H111" s="556">
        <f t="shared" si="20"/>
        <v>0</v>
      </c>
      <c r="I111" s="561">
        <v>361</v>
      </c>
      <c r="J111" s="556">
        <v>0</v>
      </c>
    </row>
    <row r="112" spans="1:13">
      <c r="A112" s="368"/>
      <c r="B112" s="380">
        <v>2</v>
      </c>
      <c r="C112" s="380"/>
      <c r="D112" s="380"/>
      <c r="E112" s="393" t="s">
        <v>663</v>
      </c>
      <c r="F112" s="556"/>
      <c r="G112" s="561">
        <v>0</v>
      </c>
      <c r="H112" s="556">
        <f t="shared" si="20"/>
        <v>0</v>
      </c>
      <c r="I112" s="561">
        <v>0</v>
      </c>
      <c r="J112" s="556">
        <v>0</v>
      </c>
    </row>
    <row r="113" spans="1:10">
      <c r="A113" s="368"/>
      <c r="B113" s="380"/>
      <c r="C113" s="380"/>
      <c r="D113" s="380"/>
      <c r="E113" s="381" t="s">
        <v>611</v>
      </c>
      <c r="F113" s="556">
        <v>600</v>
      </c>
      <c r="G113" s="561">
        <v>960</v>
      </c>
      <c r="H113" s="556">
        <f t="shared" si="20"/>
        <v>0</v>
      </c>
      <c r="I113" s="561">
        <v>960</v>
      </c>
      <c r="J113" s="556">
        <v>0</v>
      </c>
    </row>
    <row r="114" spans="1:10">
      <c r="A114" s="368"/>
      <c r="B114" s="380">
        <v>3</v>
      </c>
      <c r="C114" s="380"/>
      <c r="D114" s="380"/>
      <c r="E114" s="393" t="s">
        <v>670</v>
      </c>
      <c r="F114" s="556"/>
      <c r="G114" s="561">
        <v>0</v>
      </c>
      <c r="H114" s="556">
        <f t="shared" si="20"/>
        <v>0</v>
      </c>
      <c r="I114" s="561">
        <v>0</v>
      </c>
      <c r="J114" s="556">
        <v>0</v>
      </c>
    </row>
    <row r="115" spans="1:10">
      <c r="A115" s="368"/>
      <c r="B115" s="380"/>
      <c r="C115" s="380"/>
      <c r="D115" s="380"/>
      <c r="E115" s="381" t="s">
        <v>671</v>
      </c>
      <c r="F115" s="556">
        <v>112971</v>
      </c>
      <c r="G115" s="561">
        <v>123040</v>
      </c>
      <c r="H115" s="556">
        <f t="shared" si="20"/>
        <v>2009</v>
      </c>
      <c r="I115" s="561">
        <v>125049</v>
      </c>
      <c r="J115" s="556">
        <v>-1403</v>
      </c>
    </row>
    <row r="116" spans="1:10">
      <c r="A116" s="368"/>
      <c r="B116" s="380">
        <v>4</v>
      </c>
      <c r="C116" s="380"/>
      <c r="D116" s="380"/>
      <c r="E116" s="393" t="s">
        <v>715</v>
      </c>
      <c r="F116" s="556"/>
      <c r="G116" s="561">
        <v>0</v>
      </c>
      <c r="H116" s="556">
        <f t="shared" si="20"/>
        <v>0</v>
      </c>
      <c r="I116" s="561">
        <v>0</v>
      </c>
      <c r="J116" s="556">
        <v>0</v>
      </c>
    </row>
    <row r="117" spans="1:10">
      <c r="A117" s="368"/>
      <c r="B117" s="380"/>
      <c r="C117" s="380"/>
      <c r="D117" s="380"/>
      <c r="E117" s="381" t="s">
        <v>716</v>
      </c>
      <c r="F117" s="556">
        <v>2000</v>
      </c>
      <c r="G117" s="561">
        <v>6917</v>
      </c>
      <c r="H117" s="556">
        <f t="shared" si="20"/>
        <v>0</v>
      </c>
      <c r="I117" s="561">
        <v>6917</v>
      </c>
      <c r="J117" s="556">
        <v>6417</v>
      </c>
    </row>
    <row r="118" spans="1:10">
      <c r="A118" s="368"/>
      <c r="B118" s="380">
        <v>5</v>
      </c>
      <c r="C118" s="380"/>
      <c r="D118" s="380"/>
      <c r="E118" s="393" t="s">
        <v>810</v>
      </c>
      <c r="F118" s="556"/>
      <c r="G118" s="561">
        <v>0</v>
      </c>
      <c r="H118" s="556"/>
      <c r="I118" s="561">
        <v>0</v>
      </c>
      <c r="J118" s="556">
        <v>0</v>
      </c>
    </row>
    <row r="119" spans="1:10">
      <c r="A119" s="368"/>
      <c r="B119" s="380"/>
      <c r="C119" s="380"/>
      <c r="D119" s="380"/>
      <c r="E119" s="381" t="s">
        <v>811</v>
      </c>
      <c r="F119" s="556"/>
      <c r="G119" s="561">
        <v>413</v>
      </c>
      <c r="H119" s="556"/>
      <c r="I119" s="561">
        <v>413</v>
      </c>
      <c r="J119" s="556">
        <v>413</v>
      </c>
    </row>
    <row r="120" spans="1:10">
      <c r="A120" s="368"/>
      <c r="B120" s="380">
        <v>6</v>
      </c>
      <c r="C120" s="380"/>
      <c r="D120" s="380"/>
      <c r="E120" s="393" t="s">
        <v>612</v>
      </c>
      <c r="F120" s="556"/>
      <c r="G120" s="561">
        <v>0</v>
      </c>
      <c r="H120" s="556">
        <f>I120-G120</f>
        <v>0</v>
      </c>
      <c r="I120" s="561">
        <v>0</v>
      </c>
      <c r="J120" s="556">
        <v>0</v>
      </c>
    </row>
    <row r="121" spans="1:10">
      <c r="A121" s="368"/>
      <c r="B121" s="380"/>
      <c r="C121" s="380">
        <v>1</v>
      </c>
      <c r="D121" s="380"/>
      <c r="E121" s="360" t="s">
        <v>613</v>
      </c>
      <c r="F121" s="556">
        <v>1294</v>
      </c>
      <c r="G121" s="561">
        <v>1294</v>
      </c>
      <c r="H121" s="556">
        <f>I121-G121</f>
        <v>0</v>
      </c>
      <c r="I121" s="561">
        <v>1294</v>
      </c>
      <c r="J121" s="556">
        <v>0</v>
      </c>
    </row>
    <row r="122" spans="1:10" ht="16.5" thickBot="1">
      <c r="A122" s="368"/>
      <c r="B122" s="394"/>
      <c r="C122" s="394">
        <v>2</v>
      </c>
      <c r="D122" s="394"/>
      <c r="E122" s="370" t="s">
        <v>614</v>
      </c>
      <c r="F122" s="581">
        <v>1294</v>
      </c>
      <c r="G122" s="663">
        <v>1294</v>
      </c>
      <c r="H122" s="581">
        <f>I122-G122</f>
        <v>0</v>
      </c>
      <c r="I122" s="663">
        <v>1294</v>
      </c>
      <c r="J122" s="581">
        <v>0</v>
      </c>
    </row>
    <row r="123" spans="1:10" ht="16.5" thickBot="1">
      <c r="A123" s="374"/>
      <c r="B123" s="375"/>
      <c r="C123" s="375"/>
      <c r="D123" s="375"/>
      <c r="E123" s="376" t="s">
        <v>615</v>
      </c>
      <c r="F123" s="643">
        <f>SUM(F111:F122)</f>
        <v>120975</v>
      </c>
      <c r="G123" s="643">
        <f t="shared" ref="G123:I123" si="21">SUM(G111:G122)</f>
        <v>134279</v>
      </c>
      <c r="H123" s="643">
        <f t="shared" si="21"/>
        <v>2009</v>
      </c>
      <c r="I123" s="643">
        <f t="shared" si="21"/>
        <v>136288</v>
      </c>
      <c r="J123" s="643">
        <f t="shared" ref="J123" si="22">SUM(J111:J122)</f>
        <v>5427</v>
      </c>
    </row>
    <row r="124" spans="1:10" s="389" customFormat="1" ht="31.5">
      <c r="A124" s="355">
        <v>376</v>
      </c>
      <c r="B124" s="356"/>
      <c r="C124" s="357"/>
      <c r="D124" s="357"/>
      <c r="E124" s="395" t="s">
        <v>666</v>
      </c>
      <c r="F124" s="554"/>
      <c r="G124" s="552">
        <v>0</v>
      </c>
      <c r="H124" s="554">
        <f>I124-G124</f>
        <v>0</v>
      </c>
      <c r="I124" s="552">
        <v>0</v>
      </c>
      <c r="J124" s="554">
        <v>0</v>
      </c>
    </row>
    <row r="125" spans="1:10" s="389" customFormat="1">
      <c r="A125" s="355"/>
      <c r="B125" s="356">
        <v>1</v>
      </c>
      <c r="C125" s="357"/>
      <c r="D125" s="357"/>
      <c r="E125" s="395" t="s">
        <v>668</v>
      </c>
      <c r="F125" s="554"/>
      <c r="G125" s="552">
        <v>0</v>
      </c>
      <c r="H125" s="554">
        <f>I125-G125</f>
        <v>0</v>
      </c>
      <c r="I125" s="552">
        <v>0</v>
      </c>
      <c r="J125" s="554">
        <v>0</v>
      </c>
    </row>
    <row r="126" spans="1:10" s="389" customFormat="1">
      <c r="A126" s="355"/>
      <c r="B126" s="356"/>
      <c r="C126" s="357">
        <v>1</v>
      </c>
      <c r="D126" s="357"/>
      <c r="E126" s="482" t="s">
        <v>669</v>
      </c>
      <c r="F126" s="554">
        <v>4500</v>
      </c>
      <c r="G126" s="552">
        <v>4500</v>
      </c>
      <c r="H126" s="554">
        <f>I126-G126</f>
        <v>0</v>
      </c>
      <c r="I126" s="552">
        <v>4500</v>
      </c>
      <c r="J126" s="554">
        <v>0</v>
      </c>
    </row>
    <row r="127" spans="1:10" s="389" customFormat="1">
      <c r="A127" s="355"/>
      <c r="B127" s="356">
        <v>2</v>
      </c>
      <c r="C127" s="357"/>
      <c r="D127" s="357"/>
      <c r="E127" s="585" t="s">
        <v>786</v>
      </c>
      <c r="F127" s="554"/>
      <c r="G127" s="552">
        <v>0</v>
      </c>
      <c r="H127" s="554">
        <f t="shared" ref="H127:H129" si="23">I127-G127</f>
        <v>0</v>
      </c>
      <c r="I127" s="552">
        <v>0</v>
      </c>
      <c r="J127" s="554">
        <v>0</v>
      </c>
    </row>
    <row r="128" spans="1:10" s="389" customFormat="1">
      <c r="A128" s="355"/>
      <c r="B128" s="356"/>
      <c r="C128" s="357">
        <v>1</v>
      </c>
      <c r="D128" s="357"/>
      <c r="E128" s="482" t="s">
        <v>787</v>
      </c>
      <c r="F128" s="554">
        <v>0</v>
      </c>
      <c r="G128" s="552">
        <v>12500</v>
      </c>
      <c r="H128" s="554">
        <f t="shared" si="23"/>
        <v>0</v>
      </c>
      <c r="I128" s="552">
        <v>12500</v>
      </c>
      <c r="J128" s="554">
        <v>12500</v>
      </c>
    </row>
    <row r="129" spans="1:10" s="389" customFormat="1">
      <c r="A129" s="355"/>
      <c r="B129" s="356">
        <v>3</v>
      </c>
      <c r="C129" s="357"/>
      <c r="D129" s="357"/>
      <c r="E129" s="395" t="s">
        <v>696</v>
      </c>
      <c r="F129" s="554"/>
      <c r="G129" s="552">
        <v>0</v>
      </c>
      <c r="H129" s="554">
        <f t="shared" si="23"/>
        <v>0</v>
      </c>
      <c r="I129" s="552">
        <v>0</v>
      </c>
      <c r="J129" s="554">
        <v>0</v>
      </c>
    </row>
    <row r="130" spans="1:10" s="389" customFormat="1" ht="16.5" thickBot="1">
      <c r="A130" s="355"/>
      <c r="B130" s="356"/>
      <c r="C130" s="357">
        <v>1</v>
      </c>
      <c r="D130" s="357"/>
      <c r="E130" s="482" t="s">
        <v>750</v>
      </c>
      <c r="F130" s="554">
        <v>0</v>
      </c>
      <c r="G130" s="552">
        <v>0</v>
      </c>
      <c r="H130" s="554">
        <f>I130-G130</f>
        <v>60</v>
      </c>
      <c r="I130" s="552">
        <v>60</v>
      </c>
      <c r="J130" s="554">
        <v>0</v>
      </c>
    </row>
    <row r="131" spans="1:10" s="389" customFormat="1" ht="16.5" thickBot="1">
      <c r="A131" s="374"/>
      <c r="B131" s="375"/>
      <c r="C131" s="375"/>
      <c r="D131" s="375"/>
      <c r="E131" s="376" t="s">
        <v>711</v>
      </c>
      <c r="F131" s="643">
        <f>SUM(F126:F130)</f>
        <v>4500</v>
      </c>
      <c r="G131" s="643">
        <f t="shared" ref="G131:I131" si="24">SUM(G126:G130)</f>
        <v>17000</v>
      </c>
      <c r="H131" s="643">
        <f t="shared" si="24"/>
        <v>60</v>
      </c>
      <c r="I131" s="643">
        <f t="shared" si="24"/>
        <v>17060</v>
      </c>
      <c r="J131" s="643">
        <f t="shared" ref="J131" si="25">SUM(J126:J130)</f>
        <v>12500</v>
      </c>
    </row>
    <row r="132" spans="1:10" ht="31.5">
      <c r="A132" s="355">
        <v>377</v>
      </c>
      <c r="B132" s="378"/>
      <c r="C132" s="378"/>
      <c r="D132" s="378"/>
      <c r="E132" s="396" t="s">
        <v>660</v>
      </c>
      <c r="F132" s="657"/>
      <c r="G132" s="664">
        <v>0</v>
      </c>
      <c r="H132" s="657">
        <f t="shared" ref="H132:H142" si="26">I132-G132</f>
        <v>0</v>
      </c>
      <c r="I132" s="664">
        <v>0</v>
      </c>
      <c r="J132" s="657">
        <v>0</v>
      </c>
    </row>
    <row r="133" spans="1:10">
      <c r="A133" s="368"/>
      <c r="B133" s="369"/>
      <c r="C133" s="369">
        <v>1</v>
      </c>
      <c r="D133" s="369"/>
      <c r="E133" s="397" t="s">
        <v>617</v>
      </c>
      <c r="F133" s="371">
        <v>24000</v>
      </c>
      <c r="G133" s="372">
        <v>29900</v>
      </c>
      <c r="H133" s="371">
        <f t="shared" si="26"/>
        <v>0</v>
      </c>
      <c r="I133" s="372">
        <v>29900</v>
      </c>
      <c r="J133" s="371">
        <v>0</v>
      </c>
    </row>
    <row r="134" spans="1:10" s="389" customFormat="1">
      <c r="A134" s="368"/>
      <c r="B134" s="369"/>
      <c r="C134" s="369">
        <v>2</v>
      </c>
      <c r="D134" s="369"/>
      <c r="E134" s="397" t="s">
        <v>618</v>
      </c>
      <c r="F134" s="371">
        <v>2000</v>
      </c>
      <c r="G134" s="372">
        <v>2000</v>
      </c>
      <c r="H134" s="371">
        <f t="shared" si="26"/>
        <v>0</v>
      </c>
      <c r="I134" s="372">
        <v>2000</v>
      </c>
      <c r="J134" s="371">
        <v>0</v>
      </c>
    </row>
    <row r="135" spans="1:10" s="389" customFormat="1">
      <c r="A135" s="368"/>
      <c r="B135" s="369"/>
      <c r="C135" s="369">
        <v>3</v>
      </c>
      <c r="D135" s="369"/>
      <c r="E135" s="397" t="s">
        <v>619</v>
      </c>
      <c r="F135" s="371">
        <v>6000</v>
      </c>
      <c r="G135" s="372">
        <v>8505</v>
      </c>
      <c r="H135" s="371">
        <f t="shared" si="26"/>
        <v>0</v>
      </c>
      <c r="I135" s="372">
        <v>8505</v>
      </c>
      <c r="J135" s="371">
        <v>0</v>
      </c>
    </row>
    <row r="136" spans="1:10" s="389" customFormat="1">
      <c r="A136" s="368"/>
      <c r="B136" s="369"/>
      <c r="C136" s="369">
        <v>4</v>
      </c>
      <c r="D136" s="369"/>
      <c r="E136" s="397" t="s">
        <v>620</v>
      </c>
      <c r="F136" s="371">
        <v>1000</v>
      </c>
      <c r="G136" s="372">
        <v>1000</v>
      </c>
      <c r="H136" s="371">
        <f t="shared" si="26"/>
        <v>0</v>
      </c>
      <c r="I136" s="372">
        <v>1000</v>
      </c>
      <c r="J136" s="371">
        <v>0</v>
      </c>
    </row>
    <row r="137" spans="1:10" s="389" customFormat="1">
      <c r="A137" s="368"/>
      <c r="B137" s="369"/>
      <c r="C137" s="369">
        <v>5</v>
      </c>
      <c r="D137" s="369"/>
      <c r="E137" s="397" t="s">
        <v>621</v>
      </c>
      <c r="F137" s="371">
        <v>1100</v>
      </c>
      <c r="G137" s="372">
        <v>1100</v>
      </c>
      <c r="H137" s="371">
        <f t="shared" si="26"/>
        <v>0</v>
      </c>
      <c r="I137" s="372">
        <v>1100</v>
      </c>
      <c r="J137" s="371">
        <v>0</v>
      </c>
    </row>
    <row r="138" spans="1:10" s="389" customFormat="1">
      <c r="A138" s="368"/>
      <c r="B138" s="369"/>
      <c r="C138" s="369">
        <v>6</v>
      </c>
      <c r="D138" s="369"/>
      <c r="E138" s="397" t="s">
        <v>661</v>
      </c>
      <c r="F138" s="371">
        <v>2000</v>
      </c>
      <c r="G138" s="372">
        <v>2000</v>
      </c>
      <c r="H138" s="371">
        <f t="shared" si="26"/>
        <v>0</v>
      </c>
      <c r="I138" s="372">
        <v>2000</v>
      </c>
      <c r="J138" s="371">
        <v>0</v>
      </c>
    </row>
    <row r="139" spans="1:10" s="389" customFormat="1">
      <c r="A139" s="368"/>
      <c r="B139" s="369"/>
      <c r="C139" s="369">
        <v>7</v>
      </c>
      <c r="D139" s="369"/>
      <c r="E139" s="370" t="s">
        <v>616</v>
      </c>
      <c r="F139" s="371">
        <v>6500</v>
      </c>
      <c r="G139" s="372">
        <v>6500</v>
      </c>
      <c r="H139" s="371">
        <f t="shared" si="26"/>
        <v>0</v>
      </c>
      <c r="I139" s="372">
        <v>6500</v>
      </c>
      <c r="J139" s="371">
        <v>0</v>
      </c>
    </row>
    <row r="140" spans="1:10" s="389" customFormat="1">
      <c r="A140" s="368"/>
      <c r="B140" s="369"/>
      <c r="C140" s="369">
        <v>8</v>
      </c>
      <c r="D140" s="369"/>
      <c r="E140" s="370" t="s">
        <v>664</v>
      </c>
      <c r="F140" s="371">
        <v>34280</v>
      </c>
      <c r="G140" s="372">
        <v>34280</v>
      </c>
      <c r="H140" s="371">
        <f t="shared" si="26"/>
        <v>0</v>
      </c>
      <c r="I140" s="372">
        <v>34280</v>
      </c>
      <c r="J140" s="371">
        <v>0</v>
      </c>
    </row>
    <row r="141" spans="1:10" s="389" customFormat="1">
      <c r="A141" s="368"/>
      <c r="B141" s="369"/>
      <c r="C141" s="369">
        <v>9</v>
      </c>
      <c r="D141" s="369"/>
      <c r="E141" s="370" t="s">
        <v>792</v>
      </c>
      <c r="F141" s="371">
        <v>0</v>
      </c>
      <c r="G141" s="372">
        <v>628</v>
      </c>
      <c r="H141" s="371">
        <f t="shared" si="26"/>
        <v>0</v>
      </c>
      <c r="I141" s="372">
        <v>628</v>
      </c>
      <c r="J141" s="371">
        <v>0</v>
      </c>
    </row>
    <row r="142" spans="1:10" s="389" customFormat="1" ht="16.5" thickBot="1">
      <c r="A142" s="368"/>
      <c r="B142" s="369"/>
      <c r="C142" s="369">
        <v>10</v>
      </c>
      <c r="D142" s="369"/>
      <c r="E142" s="370" t="s">
        <v>676</v>
      </c>
      <c r="F142" s="371">
        <v>200</v>
      </c>
      <c r="G142" s="372">
        <v>200</v>
      </c>
      <c r="H142" s="371">
        <f t="shared" si="26"/>
        <v>0</v>
      </c>
      <c r="I142" s="372">
        <v>200</v>
      </c>
      <c r="J142" s="371">
        <v>0</v>
      </c>
    </row>
    <row r="143" spans="1:10" s="389" customFormat="1" ht="16.5" thickBot="1">
      <c r="A143" s="374"/>
      <c r="B143" s="375"/>
      <c r="C143" s="375"/>
      <c r="D143" s="375"/>
      <c r="E143" s="376" t="s">
        <v>622</v>
      </c>
      <c r="F143" s="643">
        <f>SUM(F133:F142)</f>
        <v>77080</v>
      </c>
      <c r="G143" s="643">
        <f t="shared" ref="G143:I143" si="27">SUM(G133:G142)</f>
        <v>86113</v>
      </c>
      <c r="H143" s="643">
        <f t="shared" si="27"/>
        <v>0</v>
      </c>
      <c r="I143" s="643">
        <f t="shared" si="27"/>
        <v>86113</v>
      </c>
      <c r="J143" s="643">
        <f t="shared" ref="J143" si="28">SUM(J133:J142)</f>
        <v>0</v>
      </c>
    </row>
    <row r="144" spans="1:10">
      <c r="A144" s="382">
        <v>380</v>
      </c>
      <c r="B144" s="383"/>
      <c r="C144" s="378"/>
      <c r="D144" s="378"/>
      <c r="E144" s="384" t="s">
        <v>222</v>
      </c>
      <c r="F144" s="385"/>
      <c r="G144" s="661">
        <v>0</v>
      </c>
      <c r="H144" s="385">
        <f>I144-G144</f>
        <v>0</v>
      </c>
      <c r="I144" s="661">
        <v>0</v>
      </c>
      <c r="J144" s="385">
        <v>0</v>
      </c>
    </row>
    <row r="145" spans="1:17">
      <c r="A145" s="589"/>
      <c r="B145" s="356"/>
      <c r="C145" s="357">
        <v>1</v>
      </c>
      <c r="D145" s="357"/>
      <c r="E145" s="407" t="s">
        <v>35</v>
      </c>
      <c r="F145" s="554">
        <v>413386</v>
      </c>
      <c r="G145" s="552">
        <v>402102</v>
      </c>
      <c r="H145" s="554">
        <f>I145-G145</f>
        <v>-11487</v>
      </c>
      <c r="I145" s="665">
        <v>390615</v>
      </c>
      <c r="J145" s="666">
        <v>-11284</v>
      </c>
      <c r="M145" s="361">
        <f>SUM(I145,I147,I149,I151,I153,I155,I157,I159,I161,I163,I165,I167,I169,I171,I173,I175,I177,I179,I181,I183,I185,I189,I187)</f>
        <v>601024</v>
      </c>
      <c r="N145" s="352">
        <v>600923</v>
      </c>
      <c r="Q145" s="361">
        <f>N145-M145</f>
        <v>-101</v>
      </c>
    </row>
    <row r="146" spans="1:17">
      <c r="A146" s="589"/>
      <c r="B146" s="356"/>
      <c r="C146" s="357"/>
      <c r="D146" s="357"/>
      <c r="E146" s="360" t="s">
        <v>396</v>
      </c>
      <c r="F146" s="554">
        <v>111614</v>
      </c>
      <c r="G146" s="552">
        <v>10328</v>
      </c>
      <c r="H146" s="554">
        <f t="shared" ref="H146:H190" si="29">I146-G146</f>
        <v>4977</v>
      </c>
      <c r="I146" s="665">
        <v>15305</v>
      </c>
      <c r="J146" s="666">
        <v>-3046</v>
      </c>
      <c r="M146" s="361">
        <f>SUM(I146,I148,I150,I152,I154,I156,I158,I160,I162,I164,I166,I168,I170,I172,I174,I176,I178,I180,I182,I184,I186,I190,I188)</f>
        <v>57902</v>
      </c>
      <c r="N146" s="352">
        <v>57875</v>
      </c>
      <c r="Q146" s="361">
        <f>N146-M146</f>
        <v>-27</v>
      </c>
    </row>
    <row r="147" spans="1:17">
      <c r="A147" s="589"/>
      <c r="B147" s="356"/>
      <c r="C147" s="357">
        <v>2</v>
      </c>
      <c r="D147" s="357"/>
      <c r="E147" s="407" t="s">
        <v>36</v>
      </c>
      <c r="F147" s="554">
        <v>3780</v>
      </c>
      <c r="G147" s="552">
        <v>3780</v>
      </c>
      <c r="H147" s="554">
        <f t="shared" si="29"/>
        <v>0</v>
      </c>
      <c r="I147" s="665">
        <v>3780</v>
      </c>
      <c r="J147" s="666">
        <v>0</v>
      </c>
      <c r="M147" s="361"/>
    </row>
    <row r="148" spans="1:17">
      <c r="A148" s="589"/>
      <c r="B148" s="356"/>
      <c r="C148" s="357"/>
      <c r="D148" s="357"/>
      <c r="E148" s="360" t="s">
        <v>396</v>
      </c>
      <c r="F148" s="554">
        <v>1020</v>
      </c>
      <c r="G148" s="552">
        <v>1020</v>
      </c>
      <c r="H148" s="554">
        <f t="shared" si="29"/>
        <v>0</v>
      </c>
      <c r="I148" s="665">
        <v>1020</v>
      </c>
      <c r="J148" s="666">
        <v>0</v>
      </c>
    </row>
    <row r="149" spans="1:17">
      <c r="A149" s="589"/>
      <c r="B149" s="356"/>
      <c r="C149" s="357">
        <v>3</v>
      </c>
      <c r="D149" s="357"/>
      <c r="E149" s="360" t="s">
        <v>37</v>
      </c>
      <c r="F149" s="554">
        <v>8031</v>
      </c>
      <c r="G149" s="552">
        <v>8031</v>
      </c>
      <c r="H149" s="554">
        <f t="shared" si="29"/>
        <v>0</v>
      </c>
      <c r="I149" s="665">
        <v>8031</v>
      </c>
      <c r="J149" s="666">
        <v>0</v>
      </c>
    </row>
    <row r="150" spans="1:17">
      <c r="A150" s="589"/>
      <c r="B150" s="356"/>
      <c r="C150" s="357"/>
      <c r="D150" s="357"/>
      <c r="E150" s="360" t="s">
        <v>396</v>
      </c>
      <c r="F150" s="554">
        <v>2169</v>
      </c>
      <c r="G150" s="552">
        <v>2169</v>
      </c>
      <c r="H150" s="554">
        <f t="shared" si="29"/>
        <v>0</v>
      </c>
      <c r="I150" s="665">
        <v>2169</v>
      </c>
      <c r="J150" s="666">
        <v>0</v>
      </c>
    </row>
    <row r="151" spans="1:17">
      <c r="A151" s="589"/>
      <c r="B151" s="356"/>
      <c r="C151" s="357">
        <v>4</v>
      </c>
      <c r="D151" s="357"/>
      <c r="E151" s="360" t="s">
        <v>38</v>
      </c>
      <c r="F151" s="554">
        <v>10297</v>
      </c>
      <c r="G151" s="552">
        <v>10547</v>
      </c>
      <c r="H151" s="554">
        <f t="shared" si="29"/>
        <v>0</v>
      </c>
      <c r="I151" s="665">
        <v>10547</v>
      </c>
      <c r="J151" s="666">
        <v>250</v>
      </c>
    </row>
    <row r="152" spans="1:17">
      <c r="A152" s="589"/>
      <c r="B152" s="356"/>
      <c r="C152" s="357"/>
      <c r="D152" s="357"/>
      <c r="E152" s="360" t="s">
        <v>396</v>
      </c>
      <c r="F152" s="554">
        <v>2780</v>
      </c>
      <c r="G152" s="552">
        <v>2847</v>
      </c>
      <c r="H152" s="554">
        <f t="shared" si="29"/>
        <v>0</v>
      </c>
      <c r="I152" s="665">
        <v>2847</v>
      </c>
      <c r="J152" s="666">
        <v>67</v>
      </c>
    </row>
    <row r="153" spans="1:17">
      <c r="A153" s="589"/>
      <c r="B153" s="356"/>
      <c r="C153" s="357">
        <v>5</v>
      </c>
      <c r="D153" s="357"/>
      <c r="E153" s="360" t="s">
        <v>699</v>
      </c>
      <c r="F153" s="554">
        <v>13386</v>
      </c>
      <c r="G153" s="552">
        <v>13386</v>
      </c>
      <c r="H153" s="554">
        <f t="shared" si="29"/>
        <v>0</v>
      </c>
      <c r="I153" s="665">
        <v>13386</v>
      </c>
      <c r="J153" s="666">
        <v>0</v>
      </c>
    </row>
    <row r="154" spans="1:17">
      <c r="A154" s="589"/>
      <c r="B154" s="356"/>
      <c r="C154" s="357"/>
      <c r="D154" s="357"/>
      <c r="E154" s="360" t="s">
        <v>396</v>
      </c>
      <c r="F154" s="554">
        <v>3614</v>
      </c>
      <c r="G154" s="552">
        <v>0</v>
      </c>
      <c r="H154" s="554">
        <f t="shared" si="29"/>
        <v>0</v>
      </c>
      <c r="I154" s="665">
        <v>0</v>
      </c>
      <c r="J154" s="666">
        <v>0</v>
      </c>
    </row>
    <row r="155" spans="1:17">
      <c r="A155" s="589"/>
      <c r="B155" s="356"/>
      <c r="C155" s="357">
        <v>6</v>
      </c>
      <c r="D155" s="357"/>
      <c r="E155" s="360" t="s">
        <v>700</v>
      </c>
      <c r="F155" s="554">
        <v>20000</v>
      </c>
      <c r="G155" s="552">
        <v>20000</v>
      </c>
      <c r="H155" s="554">
        <f t="shared" si="29"/>
        <v>0</v>
      </c>
      <c r="I155" s="665">
        <v>20000</v>
      </c>
      <c r="J155" s="666">
        <v>0</v>
      </c>
    </row>
    <row r="156" spans="1:17">
      <c r="A156" s="589"/>
      <c r="B156" s="356"/>
      <c r="C156" s="357"/>
      <c r="D156" s="357"/>
      <c r="E156" s="360" t="s">
        <v>396</v>
      </c>
      <c r="F156" s="554">
        <v>0</v>
      </c>
      <c r="G156" s="552">
        <v>0</v>
      </c>
      <c r="H156" s="554">
        <f t="shared" si="29"/>
        <v>0</v>
      </c>
      <c r="I156" s="665">
        <v>0</v>
      </c>
      <c r="J156" s="666">
        <v>0</v>
      </c>
    </row>
    <row r="157" spans="1:17" ht="31.5">
      <c r="A157" s="589"/>
      <c r="B157" s="356"/>
      <c r="C157" s="357">
        <v>7</v>
      </c>
      <c r="D157" s="357"/>
      <c r="E157" s="360" t="s">
        <v>702</v>
      </c>
      <c r="F157" s="554">
        <v>8661</v>
      </c>
      <c r="G157" s="552">
        <v>8661</v>
      </c>
      <c r="H157" s="554">
        <f t="shared" si="29"/>
        <v>0</v>
      </c>
      <c r="I157" s="665">
        <v>8661</v>
      </c>
      <c r="J157" s="666">
        <v>0</v>
      </c>
    </row>
    <row r="158" spans="1:17">
      <c r="A158" s="589"/>
      <c r="B158" s="356"/>
      <c r="C158" s="357"/>
      <c r="D158" s="357"/>
      <c r="E158" s="360" t="s">
        <v>396</v>
      </c>
      <c r="F158" s="554">
        <v>2339</v>
      </c>
      <c r="G158" s="552">
        <v>2339</v>
      </c>
      <c r="H158" s="554">
        <f t="shared" si="29"/>
        <v>0</v>
      </c>
      <c r="I158" s="665">
        <v>2339</v>
      </c>
      <c r="J158" s="666">
        <v>0</v>
      </c>
    </row>
    <row r="159" spans="1:17">
      <c r="A159" s="589"/>
      <c r="B159" s="356"/>
      <c r="C159" s="357">
        <v>8</v>
      </c>
      <c r="D159" s="357"/>
      <c r="E159" s="360" t="s">
        <v>39</v>
      </c>
      <c r="F159" s="554">
        <v>7874</v>
      </c>
      <c r="G159" s="552">
        <v>7047</v>
      </c>
      <c r="H159" s="554">
        <f t="shared" si="29"/>
        <v>0</v>
      </c>
      <c r="I159" s="665">
        <v>7047</v>
      </c>
      <c r="J159" s="666">
        <v>0</v>
      </c>
    </row>
    <row r="160" spans="1:17">
      <c r="A160" s="589"/>
      <c r="B160" s="356"/>
      <c r="C160" s="357"/>
      <c r="D160" s="357"/>
      <c r="E160" s="360" t="s">
        <v>396</v>
      </c>
      <c r="F160" s="554">
        <v>2126</v>
      </c>
      <c r="G160" s="552">
        <v>1903</v>
      </c>
      <c r="H160" s="554">
        <f t="shared" si="29"/>
        <v>0</v>
      </c>
      <c r="I160" s="665">
        <v>1903</v>
      </c>
      <c r="J160" s="666">
        <v>0</v>
      </c>
    </row>
    <row r="161" spans="1:10">
      <c r="A161" s="589"/>
      <c r="B161" s="356"/>
      <c r="C161" s="357">
        <v>9</v>
      </c>
      <c r="D161" s="357"/>
      <c r="E161" s="360" t="s">
        <v>40</v>
      </c>
      <c r="F161" s="554">
        <v>2244</v>
      </c>
      <c r="G161" s="552">
        <v>2244</v>
      </c>
      <c r="H161" s="554">
        <f t="shared" si="29"/>
        <v>0</v>
      </c>
      <c r="I161" s="665">
        <v>2244</v>
      </c>
      <c r="J161" s="666">
        <v>0</v>
      </c>
    </row>
    <row r="162" spans="1:10">
      <c r="A162" s="589"/>
      <c r="B162" s="356"/>
      <c r="C162" s="357"/>
      <c r="D162" s="357"/>
      <c r="E162" s="360" t="s">
        <v>396</v>
      </c>
      <c r="F162" s="554">
        <v>606</v>
      </c>
      <c r="G162" s="552">
        <v>606</v>
      </c>
      <c r="H162" s="554">
        <f t="shared" si="29"/>
        <v>0</v>
      </c>
      <c r="I162" s="665">
        <v>606</v>
      </c>
      <c r="J162" s="666">
        <v>0</v>
      </c>
    </row>
    <row r="163" spans="1:10" ht="33" customHeight="1">
      <c r="A163" s="589"/>
      <c r="B163" s="356"/>
      <c r="C163" s="357">
        <v>10</v>
      </c>
      <c r="D163" s="357"/>
      <c r="E163" s="360" t="s">
        <v>41</v>
      </c>
      <c r="F163" s="554">
        <v>3268</v>
      </c>
      <c r="G163" s="552">
        <v>3268</v>
      </c>
      <c r="H163" s="554">
        <f t="shared" si="29"/>
        <v>0</v>
      </c>
      <c r="I163" s="665">
        <v>3268</v>
      </c>
      <c r="J163" s="666">
        <v>0</v>
      </c>
    </row>
    <row r="164" spans="1:10">
      <c r="A164" s="589"/>
      <c r="B164" s="356"/>
      <c r="C164" s="357"/>
      <c r="D164" s="357"/>
      <c r="E164" s="360" t="s">
        <v>396</v>
      </c>
      <c r="F164" s="554">
        <v>882</v>
      </c>
      <c r="G164" s="552">
        <v>882</v>
      </c>
      <c r="H164" s="554">
        <f t="shared" si="29"/>
        <v>0</v>
      </c>
      <c r="I164" s="665">
        <v>882</v>
      </c>
      <c r="J164" s="666">
        <v>0</v>
      </c>
    </row>
    <row r="165" spans="1:10">
      <c r="A165" s="589"/>
      <c r="B165" s="356"/>
      <c r="C165" s="357">
        <v>11</v>
      </c>
      <c r="D165" s="357"/>
      <c r="E165" s="360" t="s">
        <v>42</v>
      </c>
      <c r="F165" s="554">
        <v>3465</v>
      </c>
      <c r="G165" s="552">
        <v>3465</v>
      </c>
      <c r="H165" s="554">
        <f t="shared" si="29"/>
        <v>0</v>
      </c>
      <c r="I165" s="665">
        <v>3465</v>
      </c>
      <c r="J165" s="666">
        <v>0</v>
      </c>
    </row>
    <row r="166" spans="1:10">
      <c r="A166" s="589"/>
      <c r="B166" s="356"/>
      <c r="C166" s="357"/>
      <c r="D166" s="357"/>
      <c r="E166" s="360" t="s">
        <v>396</v>
      </c>
      <c r="F166" s="554">
        <v>935</v>
      </c>
      <c r="G166" s="552">
        <v>935</v>
      </c>
      <c r="H166" s="554">
        <f t="shared" si="29"/>
        <v>0</v>
      </c>
      <c r="I166" s="665">
        <v>935</v>
      </c>
      <c r="J166" s="666">
        <v>0</v>
      </c>
    </row>
    <row r="167" spans="1:10">
      <c r="A167" s="589"/>
      <c r="B167" s="356"/>
      <c r="C167" s="357">
        <v>12</v>
      </c>
      <c r="D167" s="357"/>
      <c r="E167" s="360" t="s">
        <v>704</v>
      </c>
      <c r="F167" s="554">
        <v>3646</v>
      </c>
      <c r="G167" s="552">
        <v>3646</v>
      </c>
      <c r="H167" s="554">
        <f t="shared" si="29"/>
        <v>0</v>
      </c>
      <c r="I167" s="665">
        <v>3646</v>
      </c>
      <c r="J167" s="666">
        <v>0</v>
      </c>
    </row>
    <row r="168" spans="1:10">
      <c r="A168" s="589"/>
      <c r="B168" s="356"/>
      <c r="C168" s="357"/>
      <c r="D168" s="357"/>
      <c r="E168" s="360" t="s">
        <v>396</v>
      </c>
      <c r="F168" s="554">
        <v>0</v>
      </c>
      <c r="G168" s="552">
        <v>0</v>
      </c>
      <c r="H168" s="554">
        <f t="shared" si="29"/>
        <v>0</v>
      </c>
      <c r="I168" s="665">
        <v>0</v>
      </c>
      <c r="J168" s="666">
        <v>0</v>
      </c>
    </row>
    <row r="169" spans="1:10">
      <c r="A169" s="589"/>
      <c r="B169" s="356"/>
      <c r="C169" s="357">
        <v>13</v>
      </c>
      <c r="D169" s="357"/>
      <c r="E169" s="360" t="s">
        <v>708</v>
      </c>
      <c r="F169" s="554">
        <v>2500</v>
      </c>
      <c r="G169" s="552">
        <v>2500</v>
      </c>
      <c r="H169" s="554">
        <f t="shared" si="29"/>
        <v>0</v>
      </c>
      <c r="I169" s="665">
        <v>2500</v>
      </c>
      <c r="J169" s="666">
        <v>0</v>
      </c>
    </row>
    <row r="170" spans="1:10">
      <c r="A170" s="589"/>
      <c r="B170" s="356"/>
      <c r="C170" s="357"/>
      <c r="D170" s="357"/>
      <c r="E170" s="360" t="s">
        <v>396</v>
      </c>
      <c r="F170" s="554">
        <v>0</v>
      </c>
      <c r="G170" s="552">
        <v>0</v>
      </c>
      <c r="H170" s="554">
        <f t="shared" si="29"/>
        <v>0</v>
      </c>
      <c r="I170" s="665">
        <v>0</v>
      </c>
      <c r="J170" s="666">
        <v>0</v>
      </c>
    </row>
    <row r="171" spans="1:10">
      <c r="A171" s="589"/>
      <c r="B171" s="356"/>
      <c r="C171" s="357">
        <v>14</v>
      </c>
      <c r="D171" s="357"/>
      <c r="E171" s="360" t="s">
        <v>751</v>
      </c>
      <c r="F171" s="554"/>
      <c r="G171" s="552">
        <v>800</v>
      </c>
      <c r="H171" s="554">
        <f t="shared" si="29"/>
        <v>0</v>
      </c>
      <c r="I171" s="665">
        <v>800</v>
      </c>
      <c r="J171" s="666">
        <v>0</v>
      </c>
    </row>
    <row r="172" spans="1:10">
      <c r="A172" s="589"/>
      <c r="B172" s="356"/>
      <c r="C172" s="357"/>
      <c r="D172" s="357"/>
      <c r="E172" s="360" t="s">
        <v>396</v>
      </c>
      <c r="F172" s="554">
        <v>0</v>
      </c>
      <c r="G172" s="552">
        <v>0</v>
      </c>
      <c r="H172" s="554">
        <f t="shared" si="29"/>
        <v>0</v>
      </c>
      <c r="I172" s="665">
        <v>0</v>
      </c>
      <c r="J172" s="666">
        <v>0</v>
      </c>
    </row>
    <row r="173" spans="1:10">
      <c r="A173" s="589"/>
      <c r="B173" s="356"/>
      <c r="C173" s="357">
        <v>15</v>
      </c>
      <c r="D173" s="357"/>
      <c r="E173" s="360" t="s">
        <v>43</v>
      </c>
      <c r="F173" s="554">
        <v>551</v>
      </c>
      <c r="G173" s="552">
        <v>551</v>
      </c>
      <c r="H173" s="554">
        <f t="shared" si="29"/>
        <v>0</v>
      </c>
      <c r="I173" s="665">
        <v>551</v>
      </c>
      <c r="J173" s="666">
        <v>0</v>
      </c>
    </row>
    <row r="174" spans="1:10">
      <c r="A174" s="589"/>
      <c r="B174" s="356"/>
      <c r="C174" s="357"/>
      <c r="D174" s="357"/>
      <c r="E174" s="360" t="s">
        <v>396</v>
      </c>
      <c r="F174" s="554">
        <v>149</v>
      </c>
      <c r="G174" s="552">
        <v>149</v>
      </c>
      <c r="H174" s="554">
        <f t="shared" si="29"/>
        <v>0</v>
      </c>
      <c r="I174" s="665">
        <v>149</v>
      </c>
      <c r="J174" s="666">
        <v>0</v>
      </c>
    </row>
    <row r="175" spans="1:10">
      <c r="A175" s="589"/>
      <c r="B175" s="356"/>
      <c r="C175" s="357">
        <v>16</v>
      </c>
      <c r="D175" s="357"/>
      <c r="E175" s="360" t="s">
        <v>756</v>
      </c>
      <c r="F175" s="554">
        <v>0</v>
      </c>
      <c r="G175" s="552">
        <v>11812</v>
      </c>
      <c r="H175" s="554">
        <f t="shared" si="29"/>
        <v>0</v>
      </c>
      <c r="I175" s="665">
        <v>11812</v>
      </c>
      <c r="J175" s="666">
        <v>3338</v>
      </c>
    </row>
    <row r="176" spans="1:10">
      <c r="A176" s="589"/>
      <c r="B176" s="356"/>
      <c r="C176" s="357"/>
      <c r="D176" s="357"/>
      <c r="E176" s="360" t="s">
        <v>396</v>
      </c>
      <c r="F176" s="554">
        <v>0</v>
      </c>
      <c r="G176" s="552">
        <v>0</v>
      </c>
      <c r="H176" s="554">
        <f t="shared" si="29"/>
        <v>0</v>
      </c>
      <c r="I176" s="665">
        <v>0</v>
      </c>
      <c r="J176" s="666">
        <v>0</v>
      </c>
    </row>
    <row r="177" spans="1:10">
      <c r="A177" s="589"/>
      <c r="B177" s="356"/>
      <c r="C177" s="357">
        <v>17</v>
      </c>
      <c r="D177" s="357"/>
      <c r="E177" s="360" t="s">
        <v>757</v>
      </c>
      <c r="F177" s="554">
        <v>0</v>
      </c>
      <c r="G177" s="552">
        <v>0</v>
      </c>
      <c r="H177" s="554">
        <f t="shared" si="29"/>
        <v>475</v>
      </c>
      <c r="I177" s="665">
        <v>475</v>
      </c>
      <c r="J177" s="666">
        <v>0</v>
      </c>
    </row>
    <row r="178" spans="1:10">
      <c r="A178" s="589"/>
      <c r="B178" s="356"/>
      <c r="C178" s="357"/>
      <c r="D178" s="357"/>
      <c r="E178" s="360" t="s">
        <v>396</v>
      </c>
      <c r="F178" s="554">
        <v>0</v>
      </c>
      <c r="G178" s="552">
        <v>0</v>
      </c>
      <c r="H178" s="554">
        <f t="shared" si="29"/>
        <v>0</v>
      </c>
      <c r="I178" s="665">
        <v>0</v>
      </c>
      <c r="J178" s="666">
        <v>0</v>
      </c>
    </row>
    <row r="179" spans="1:10">
      <c r="A179" s="589"/>
      <c r="B179" s="356"/>
      <c r="C179" s="357"/>
      <c r="D179" s="357"/>
      <c r="E179" s="360" t="s">
        <v>784</v>
      </c>
      <c r="F179" s="554">
        <v>0</v>
      </c>
      <c r="G179" s="552">
        <v>1710</v>
      </c>
      <c r="H179" s="554">
        <f t="shared" si="29"/>
        <v>0</v>
      </c>
      <c r="I179" s="665">
        <v>1710</v>
      </c>
      <c r="J179" s="666">
        <v>0</v>
      </c>
    </row>
    <row r="180" spans="1:10">
      <c r="A180" s="589"/>
      <c r="B180" s="356"/>
      <c r="C180" s="357"/>
      <c r="D180" s="357"/>
      <c r="E180" s="360" t="s">
        <v>396</v>
      </c>
      <c r="F180" s="554">
        <v>0</v>
      </c>
      <c r="G180" s="552">
        <v>461</v>
      </c>
      <c r="H180" s="554">
        <f t="shared" si="29"/>
        <v>0</v>
      </c>
      <c r="I180" s="665">
        <v>461</v>
      </c>
      <c r="J180" s="666">
        <v>0</v>
      </c>
    </row>
    <row r="181" spans="1:10">
      <c r="A181" s="589"/>
      <c r="B181" s="356"/>
      <c r="C181" s="357">
        <v>15</v>
      </c>
      <c r="D181" s="357"/>
      <c r="E181" s="360" t="s">
        <v>793</v>
      </c>
      <c r="F181" s="554">
        <v>0</v>
      </c>
      <c r="G181" s="552">
        <v>3761</v>
      </c>
      <c r="H181" s="554">
        <f t="shared" si="29"/>
        <v>0</v>
      </c>
      <c r="I181" s="665">
        <v>3761</v>
      </c>
      <c r="J181" s="666">
        <v>0</v>
      </c>
    </row>
    <row r="182" spans="1:10">
      <c r="A182" s="589"/>
      <c r="B182" s="356"/>
      <c r="C182" s="357"/>
      <c r="D182" s="357"/>
      <c r="E182" s="360" t="s">
        <v>396</v>
      </c>
      <c r="F182" s="554">
        <v>0</v>
      </c>
      <c r="G182" s="552">
        <v>1012</v>
      </c>
      <c r="H182" s="554">
        <f t="shared" si="29"/>
        <v>0</v>
      </c>
      <c r="I182" s="665">
        <v>1012</v>
      </c>
      <c r="J182" s="666">
        <v>0</v>
      </c>
    </row>
    <row r="183" spans="1:10">
      <c r="A183" s="589"/>
      <c r="B183" s="356"/>
      <c r="C183" s="357"/>
      <c r="D183" s="357"/>
      <c r="E183" s="360" t="s">
        <v>785</v>
      </c>
      <c r="F183" s="554">
        <v>0</v>
      </c>
      <c r="G183" s="552">
        <v>102513</v>
      </c>
      <c r="H183" s="554">
        <f t="shared" si="29"/>
        <v>-1439</v>
      </c>
      <c r="I183" s="665">
        <v>101074</v>
      </c>
      <c r="J183" s="666">
        <v>23622</v>
      </c>
    </row>
    <row r="184" spans="1:10">
      <c r="A184" s="589"/>
      <c r="B184" s="356"/>
      <c r="C184" s="357"/>
      <c r="D184" s="357"/>
      <c r="E184" s="360" t="s">
        <v>396</v>
      </c>
      <c r="F184" s="554">
        <v>0</v>
      </c>
      <c r="G184" s="552">
        <v>27679</v>
      </c>
      <c r="H184" s="554">
        <f t="shared" si="29"/>
        <v>-390</v>
      </c>
      <c r="I184" s="665">
        <v>27289</v>
      </c>
      <c r="J184" s="666">
        <v>6378</v>
      </c>
    </row>
    <row r="185" spans="1:10">
      <c r="A185" s="589"/>
      <c r="B185" s="356"/>
      <c r="C185" s="357"/>
      <c r="D185" s="357"/>
      <c r="E185" s="360" t="s">
        <v>812</v>
      </c>
      <c r="F185" s="554"/>
      <c r="G185" s="552">
        <v>1575</v>
      </c>
      <c r="H185" s="554">
        <f t="shared" si="29"/>
        <v>0</v>
      </c>
      <c r="I185" s="665">
        <v>1575</v>
      </c>
      <c r="J185" s="666">
        <v>1575</v>
      </c>
    </row>
    <row r="186" spans="1:10">
      <c r="A186" s="589"/>
      <c r="B186" s="356"/>
      <c r="C186" s="357"/>
      <c r="D186" s="357"/>
      <c r="E186" s="360" t="s">
        <v>396</v>
      </c>
      <c r="F186" s="554"/>
      <c r="G186" s="552">
        <v>425</v>
      </c>
      <c r="H186" s="554">
        <f t="shared" si="29"/>
        <v>0</v>
      </c>
      <c r="I186" s="665">
        <v>425</v>
      </c>
      <c r="J186" s="666">
        <v>425</v>
      </c>
    </row>
    <row r="187" spans="1:10">
      <c r="A187" s="670"/>
      <c r="B187" s="356"/>
      <c r="C187" s="357"/>
      <c r="D187" s="357"/>
      <c r="E187" s="360" t="s">
        <v>821</v>
      </c>
      <c r="F187" s="554">
        <v>0</v>
      </c>
      <c r="G187" s="552">
        <v>0</v>
      </c>
      <c r="H187" s="554">
        <f t="shared" si="29"/>
        <v>1575</v>
      </c>
      <c r="I187" s="665">
        <v>1575</v>
      </c>
      <c r="J187" s="666"/>
    </row>
    <row r="188" spans="1:10">
      <c r="A188" s="670"/>
      <c r="B188" s="356"/>
      <c r="C188" s="357"/>
      <c r="D188" s="357"/>
      <c r="E188" s="360" t="s">
        <v>396</v>
      </c>
      <c r="F188" s="554">
        <v>0</v>
      </c>
      <c r="G188" s="552">
        <v>0</v>
      </c>
      <c r="H188" s="554">
        <f t="shared" si="29"/>
        <v>425</v>
      </c>
      <c r="I188" s="665">
        <v>425</v>
      </c>
      <c r="J188" s="666"/>
    </row>
    <row r="189" spans="1:10">
      <c r="A189" s="589"/>
      <c r="B189" s="356"/>
      <c r="C189" s="357">
        <v>18</v>
      </c>
      <c r="D189" s="357"/>
      <c r="E189" s="360" t="s">
        <v>665</v>
      </c>
      <c r="F189" s="554">
        <v>400</v>
      </c>
      <c r="G189" s="552">
        <v>501</v>
      </c>
      <c r="H189" s="554">
        <f t="shared" si="29"/>
        <v>0</v>
      </c>
      <c r="I189" s="665">
        <v>501</v>
      </c>
      <c r="J189" s="666">
        <v>101</v>
      </c>
    </row>
    <row r="190" spans="1:10" ht="16.5" thickBot="1">
      <c r="A190" s="589"/>
      <c r="B190" s="356"/>
      <c r="C190" s="357"/>
      <c r="D190" s="357"/>
      <c r="E190" s="360" t="s">
        <v>396</v>
      </c>
      <c r="F190" s="554">
        <v>108</v>
      </c>
      <c r="G190" s="552">
        <v>135</v>
      </c>
      <c r="H190" s="554">
        <f t="shared" si="29"/>
        <v>0</v>
      </c>
      <c r="I190" s="665">
        <v>135</v>
      </c>
      <c r="J190" s="666">
        <v>27</v>
      </c>
    </row>
    <row r="191" spans="1:10" s="389" customFormat="1" ht="16.5" thickBot="1">
      <c r="A191" s="374"/>
      <c r="B191" s="375"/>
      <c r="C191" s="375"/>
      <c r="D191" s="375"/>
      <c r="E191" s="376" t="s">
        <v>709</v>
      </c>
      <c r="F191" s="387">
        <f>SUM(F145:F190)</f>
        <v>629831</v>
      </c>
      <c r="G191" s="387">
        <f t="shared" ref="G191:I191" si="30">SUM(G145:G190)</f>
        <v>664790</v>
      </c>
      <c r="H191" s="387">
        <f t="shared" si="30"/>
        <v>-5864</v>
      </c>
      <c r="I191" s="387">
        <f t="shared" si="30"/>
        <v>658926</v>
      </c>
      <c r="J191" s="387">
        <f>SUM(J145:J190)</f>
        <v>21453</v>
      </c>
    </row>
    <row r="192" spans="1:10">
      <c r="A192" s="382">
        <v>381</v>
      </c>
      <c r="B192" s="383"/>
      <c r="C192" s="378"/>
      <c r="D192" s="378"/>
      <c r="E192" s="408" t="s">
        <v>224</v>
      </c>
      <c r="F192" s="385"/>
      <c r="G192" s="661">
        <v>0</v>
      </c>
      <c r="H192" s="385">
        <f>I192-G192</f>
        <v>0</v>
      </c>
      <c r="I192" s="661">
        <v>0</v>
      </c>
      <c r="J192" s="385">
        <v>0</v>
      </c>
    </row>
    <row r="193" spans="1:10">
      <c r="A193" s="589"/>
      <c r="B193" s="356"/>
      <c r="C193" s="409">
        <v>1</v>
      </c>
      <c r="D193" s="357"/>
      <c r="E193" s="410" t="s">
        <v>633</v>
      </c>
      <c r="F193" s="371">
        <v>11811</v>
      </c>
      <c r="G193" s="372">
        <v>10483</v>
      </c>
      <c r="H193" s="371">
        <f>I193-G193</f>
        <v>0</v>
      </c>
      <c r="I193" s="372">
        <v>10483</v>
      </c>
      <c r="J193" s="371">
        <v>-101</v>
      </c>
    </row>
    <row r="194" spans="1:10">
      <c r="A194" s="589"/>
      <c r="B194" s="356"/>
      <c r="C194" s="357"/>
      <c r="D194" s="357"/>
      <c r="E194" s="360" t="s">
        <v>396</v>
      </c>
      <c r="F194" s="554">
        <v>3189</v>
      </c>
      <c r="G194" s="552">
        <v>2874</v>
      </c>
      <c r="H194" s="371">
        <f t="shared" ref="H194:H224" si="31">I194-G194</f>
        <v>0</v>
      </c>
      <c r="I194" s="552">
        <v>2874</v>
      </c>
      <c r="J194" s="554">
        <v>-27</v>
      </c>
    </row>
    <row r="195" spans="1:10">
      <c r="A195" s="589"/>
      <c r="B195" s="356"/>
      <c r="C195" s="357">
        <v>3</v>
      </c>
      <c r="D195" s="357"/>
      <c r="E195" s="360" t="s">
        <v>415</v>
      </c>
      <c r="F195" s="554">
        <v>17317</v>
      </c>
      <c r="G195" s="552">
        <v>10510</v>
      </c>
      <c r="H195" s="371">
        <f t="shared" si="31"/>
        <v>0</v>
      </c>
      <c r="I195" s="372">
        <v>10510</v>
      </c>
      <c r="J195" s="554">
        <v>0</v>
      </c>
    </row>
    <row r="196" spans="1:10">
      <c r="A196" s="589"/>
      <c r="B196" s="356"/>
      <c r="C196" s="357"/>
      <c r="D196" s="357"/>
      <c r="E196" s="360" t="s">
        <v>396</v>
      </c>
      <c r="F196" s="554">
        <v>4676</v>
      </c>
      <c r="G196" s="552">
        <v>2838</v>
      </c>
      <c r="H196" s="371">
        <f t="shared" si="31"/>
        <v>0</v>
      </c>
      <c r="I196" s="372">
        <v>2838</v>
      </c>
      <c r="J196" s="554">
        <v>0</v>
      </c>
    </row>
    <row r="197" spans="1:10">
      <c r="A197" s="589"/>
      <c r="B197" s="356"/>
      <c r="C197" s="357">
        <v>4</v>
      </c>
      <c r="D197" s="357"/>
      <c r="E197" s="651" t="s">
        <v>30</v>
      </c>
      <c r="F197" s="554">
        <v>4724</v>
      </c>
      <c r="G197" s="552">
        <v>2992</v>
      </c>
      <c r="H197" s="371">
        <f t="shared" si="31"/>
        <v>0</v>
      </c>
      <c r="I197" s="372">
        <v>2992</v>
      </c>
      <c r="J197" s="554">
        <v>0</v>
      </c>
    </row>
    <row r="198" spans="1:10">
      <c r="A198" s="589"/>
      <c r="B198" s="356"/>
      <c r="C198" s="357"/>
      <c r="D198" s="357"/>
      <c r="E198" s="360" t="s">
        <v>396</v>
      </c>
      <c r="F198" s="554">
        <v>1276</v>
      </c>
      <c r="G198" s="552">
        <v>808</v>
      </c>
      <c r="H198" s="371">
        <f t="shared" si="31"/>
        <v>0</v>
      </c>
      <c r="I198" s="372">
        <v>808</v>
      </c>
      <c r="J198" s="554">
        <v>0</v>
      </c>
    </row>
    <row r="199" spans="1:10">
      <c r="A199" s="589"/>
      <c r="B199" s="356"/>
      <c r="C199" s="357">
        <v>5</v>
      </c>
      <c r="D199" s="357"/>
      <c r="E199" s="652" t="s">
        <v>667</v>
      </c>
      <c r="F199" s="554">
        <v>44803</v>
      </c>
      <c r="G199" s="552">
        <v>44803</v>
      </c>
      <c r="H199" s="371">
        <f t="shared" si="31"/>
        <v>0</v>
      </c>
      <c r="I199" s="372">
        <v>44803</v>
      </c>
      <c r="J199" s="554">
        <v>0</v>
      </c>
    </row>
    <row r="200" spans="1:10">
      <c r="A200" s="589"/>
      <c r="B200" s="356"/>
      <c r="C200" s="357"/>
      <c r="D200" s="357"/>
      <c r="E200" s="360" t="s">
        <v>396</v>
      </c>
      <c r="F200" s="554">
        <v>12097</v>
      </c>
      <c r="G200" s="552">
        <v>12097</v>
      </c>
      <c r="H200" s="371">
        <f t="shared" si="31"/>
        <v>0</v>
      </c>
      <c r="I200" s="372">
        <v>12097</v>
      </c>
      <c r="J200" s="554">
        <v>0</v>
      </c>
    </row>
    <row r="201" spans="1:10">
      <c r="A201" s="589"/>
      <c r="B201" s="356"/>
      <c r="C201" s="357">
        <v>6</v>
      </c>
      <c r="D201" s="357"/>
      <c r="E201" s="360" t="s">
        <v>31</v>
      </c>
      <c r="F201" s="554">
        <v>21102</v>
      </c>
      <c r="G201" s="552">
        <v>21102</v>
      </c>
      <c r="H201" s="371">
        <f t="shared" si="31"/>
        <v>0</v>
      </c>
      <c r="I201" s="372">
        <v>21102</v>
      </c>
      <c r="J201" s="554">
        <v>0</v>
      </c>
    </row>
    <row r="202" spans="1:10">
      <c r="A202" s="589"/>
      <c r="B202" s="356"/>
      <c r="C202" s="357"/>
      <c r="D202" s="357"/>
      <c r="E202" s="360" t="s">
        <v>396</v>
      </c>
      <c r="F202" s="554">
        <v>5698</v>
      </c>
      <c r="G202" s="552">
        <v>5698</v>
      </c>
      <c r="H202" s="371">
        <f t="shared" si="31"/>
        <v>0</v>
      </c>
      <c r="I202" s="372">
        <v>5698</v>
      </c>
      <c r="J202" s="554">
        <v>0</v>
      </c>
    </row>
    <row r="203" spans="1:10">
      <c r="A203" s="589"/>
      <c r="B203" s="356"/>
      <c r="C203" s="357">
        <v>7</v>
      </c>
      <c r="D203" s="357"/>
      <c r="E203" s="360" t="s">
        <v>32</v>
      </c>
      <c r="F203" s="554">
        <v>15000</v>
      </c>
      <c r="G203" s="552">
        <v>15000</v>
      </c>
      <c r="H203" s="371">
        <f t="shared" si="31"/>
        <v>0</v>
      </c>
      <c r="I203" s="372">
        <v>15000</v>
      </c>
      <c r="J203" s="554">
        <v>0</v>
      </c>
    </row>
    <row r="204" spans="1:10">
      <c r="A204" s="589"/>
      <c r="B204" s="356"/>
      <c r="C204" s="357"/>
      <c r="D204" s="357"/>
      <c r="E204" s="360" t="s">
        <v>396</v>
      </c>
      <c r="F204" s="554">
        <v>4050</v>
      </c>
      <c r="G204" s="552">
        <v>4050</v>
      </c>
      <c r="H204" s="371">
        <f t="shared" si="31"/>
        <v>0</v>
      </c>
      <c r="I204" s="372">
        <v>4050</v>
      </c>
      <c r="J204" s="554">
        <v>0</v>
      </c>
    </row>
    <row r="205" spans="1:10">
      <c r="A205" s="589"/>
      <c r="B205" s="356"/>
      <c r="C205" s="357">
        <v>8</v>
      </c>
      <c r="D205" s="357"/>
      <c r="E205" s="360" t="s">
        <v>33</v>
      </c>
      <c r="F205" s="554">
        <v>4569</v>
      </c>
      <c r="G205" s="552">
        <v>4569</v>
      </c>
      <c r="H205" s="371">
        <f t="shared" si="31"/>
        <v>0</v>
      </c>
      <c r="I205" s="372">
        <v>4569</v>
      </c>
      <c r="J205" s="554">
        <v>0</v>
      </c>
    </row>
    <row r="206" spans="1:10">
      <c r="A206" s="589"/>
      <c r="B206" s="356"/>
      <c r="C206" s="357"/>
      <c r="D206" s="357"/>
      <c r="E206" s="360" t="s">
        <v>396</v>
      </c>
      <c r="F206" s="554">
        <v>1234</v>
      </c>
      <c r="G206" s="552">
        <v>1234</v>
      </c>
      <c r="H206" s="371">
        <f t="shared" si="31"/>
        <v>0</v>
      </c>
      <c r="I206" s="372">
        <v>1234</v>
      </c>
      <c r="J206" s="554">
        <v>0</v>
      </c>
    </row>
    <row r="207" spans="1:10">
      <c r="A207" s="589"/>
      <c r="B207" s="356"/>
      <c r="C207" s="357">
        <v>9</v>
      </c>
      <c r="D207" s="357"/>
      <c r="E207" s="360" t="s">
        <v>34</v>
      </c>
      <c r="F207" s="554">
        <v>4016</v>
      </c>
      <c r="G207" s="552">
        <v>4016</v>
      </c>
      <c r="H207" s="371">
        <f t="shared" si="31"/>
        <v>0</v>
      </c>
      <c r="I207" s="372">
        <v>4016</v>
      </c>
      <c r="J207" s="554">
        <v>0</v>
      </c>
    </row>
    <row r="208" spans="1:10">
      <c r="A208" s="589"/>
      <c r="B208" s="356"/>
      <c r="C208" s="357"/>
      <c r="D208" s="357"/>
      <c r="E208" s="360" t="s">
        <v>396</v>
      </c>
      <c r="F208" s="554">
        <v>1084</v>
      </c>
      <c r="G208" s="552">
        <v>1084</v>
      </c>
      <c r="H208" s="371">
        <f t="shared" si="31"/>
        <v>0</v>
      </c>
      <c r="I208" s="372">
        <v>1084</v>
      </c>
      <c r="J208" s="554">
        <v>0</v>
      </c>
    </row>
    <row r="209" spans="1:13">
      <c r="A209" s="589"/>
      <c r="B209" s="356"/>
      <c r="C209" s="357">
        <v>10</v>
      </c>
      <c r="D209" s="357"/>
      <c r="E209" s="360" t="s">
        <v>701</v>
      </c>
      <c r="F209" s="554">
        <v>5118</v>
      </c>
      <c r="G209" s="552">
        <v>5118</v>
      </c>
      <c r="H209" s="371">
        <f t="shared" si="31"/>
        <v>0</v>
      </c>
      <c r="I209" s="372">
        <v>5118</v>
      </c>
      <c r="J209" s="554">
        <v>0</v>
      </c>
    </row>
    <row r="210" spans="1:13">
      <c r="A210" s="589"/>
      <c r="B210" s="356"/>
      <c r="C210" s="357"/>
      <c r="D210" s="357"/>
      <c r="E210" s="360" t="s">
        <v>396</v>
      </c>
      <c r="F210" s="554">
        <v>1382</v>
      </c>
      <c r="G210" s="552">
        <v>1382</v>
      </c>
      <c r="H210" s="371">
        <f t="shared" si="31"/>
        <v>0</v>
      </c>
      <c r="I210" s="372">
        <v>1382</v>
      </c>
      <c r="J210" s="554">
        <v>0</v>
      </c>
    </row>
    <row r="211" spans="1:13">
      <c r="A211" s="589"/>
      <c r="B211" s="356"/>
      <c r="C211" s="357">
        <v>11</v>
      </c>
      <c r="D211" s="357"/>
      <c r="E211" s="360" t="s">
        <v>703</v>
      </c>
      <c r="F211" s="554">
        <v>4033</v>
      </c>
      <c r="G211" s="552">
        <v>0</v>
      </c>
      <c r="H211" s="371">
        <f t="shared" si="31"/>
        <v>0</v>
      </c>
      <c r="I211" s="372">
        <v>0</v>
      </c>
      <c r="J211" s="554">
        <v>0</v>
      </c>
    </row>
    <row r="212" spans="1:13">
      <c r="A212" s="589"/>
      <c r="B212" s="356"/>
      <c r="C212" s="357"/>
      <c r="D212" s="357"/>
      <c r="E212" s="360" t="s">
        <v>396</v>
      </c>
      <c r="F212" s="554">
        <v>1089</v>
      </c>
      <c r="G212" s="552">
        <v>0</v>
      </c>
      <c r="H212" s="371">
        <f t="shared" si="31"/>
        <v>0</v>
      </c>
      <c r="I212" s="372">
        <v>0</v>
      </c>
      <c r="J212" s="554">
        <v>0</v>
      </c>
    </row>
    <row r="213" spans="1:13">
      <c r="A213" s="589"/>
      <c r="B213" s="356"/>
      <c r="C213" s="357">
        <v>12</v>
      </c>
      <c r="D213" s="357"/>
      <c r="E213" s="360" t="s">
        <v>752</v>
      </c>
      <c r="F213" s="554">
        <v>0</v>
      </c>
      <c r="G213" s="552">
        <v>1574</v>
      </c>
      <c r="H213" s="371">
        <f t="shared" si="31"/>
        <v>0</v>
      </c>
      <c r="I213" s="372">
        <v>1574</v>
      </c>
      <c r="J213" s="554">
        <v>0</v>
      </c>
    </row>
    <row r="214" spans="1:13">
      <c r="A214" s="589"/>
      <c r="B214" s="356"/>
      <c r="C214" s="357"/>
      <c r="D214" s="357"/>
      <c r="E214" s="360" t="s">
        <v>396</v>
      </c>
      <c r="F214" s="554">
        <v>0</v>
      </c>
      <c r="G214" s="552">
        <v>425</v>
      </c>
      <c r="H214" s="371">
        <f t="shared" si="31"/>
        <v>0</v>
      </c>
      <c r="I214" s="372">
        <v>425</v>
      </c>
      <c r="J214" s="554">
        <v>0</v>
      </c>
    </row>
    <row r="215" spans="1:13">
      <c r="A215" s="589"/>
      <c r="B215" s="356"/>
      <c r="C215" s="357">
        <v>13</v>
      </c>
      <c r="D215" s="357"/>
      <c r="E215" s="360" t="s">
        <v>781</v>
      </c>
      <c r="F215" s="554">
        <v>0</v>
      </c>
      <c r="G215" s="552">
        <v>20446</v>
      </c>
      <c r="H215" s="371">
        <f t="shared" si="31"/>
        <v>0</v>
      </c>
      <c r="I215" s="372">
        <v>20446</v>
      </c>
      <c r="J215" s="554">
        <v>0</v>
      </c>
    </row>
    <row r="216" spans="1:13">
      <c r="A216" s="589"/>
      <c r="B216" s="356"/>
      <c r="C216" s="357"/>
      <c r="D216" s="357"/>
      <c r="E216" s="360" t="s">
        <v>396</v>
      </c>
      <c r="F216" s="554">
        <v>0</v>
      </c>
      <c r="G216" s="552">
        <v>5521</v>
      </c>
      <c r="H216" s="371">
        <f t="shared" si="31"/>
        <v>0</v>
      </c>
      <c r="I216" s="372">
        <v>5521</v>
      </c>
      <c r="J216" s="554">
        <v>0</v>
      </c>
    </row>
    <row r="217" spans="1:13">
      <c r="A217" s="589"/>
      <c r="B217" s="356"/>
      <c r="C217" s="357">
        <v>14</v>
      </c>
      <c r="D217" s="357"/>
      <c r="E217" s="360" t="s">
        <v>791</v>
      </c>
      <c r="F217" s="554">
        <v>0</v>
      </c>
      <c r="G217" s="552">
        <v>73351</v>
      </c>
      <c r="H217" s="371">
        <f t="shared" si="31"/>
        <v>0</v>
      </c>
      <c r="I217" s="372">
        <v>73351</v>
      </c>
      <c r="J217" s="554">
        <v>0</v>
      </c>
    </row>
    <row r="218" spans="1:13">
      <c r="A218" s="589"/>
      <c r="B218" s="356"/>
      <c r="C218" s="357"/>
      <c r="D218" s="357"/>
      <c r="E218" s="360" t="s">
        <v>396</v>
      </c>
      <c r="F218" s="554">
        <v>0</v>
      </c>
      <c r="G218" s="552">
        <v>19805</v>
      </c>
      <c r="H218" s="371">
        <f t="shared" si="31"/>
        <v>0</v>
      </c>
      <c r="I218" s="372">
        <v>19805</v>
      </c>
      <c r="J218" s="554">
        <v>0</v>
      </c>
    </row>
    <row r="219" spans="1:13">
      <c r="A219" s="589"/>
      <c r="B219" s="356"/>
      <c r="C219" s="357">
        <v>15</v>
      </c>
      <c r="D219" s="357"/>
      <c r="E219" s="360" t="s">
        <v>782</v>
      </c>
      <c r="F219" s="554">
        <v>0</v>
      </c>
      <c r="G219" s="552">
        <v>2543</v>
      </c>
      <c r="H219" s="371">
        <f t="shared" si="31"/>
        <v>0</v>
      </c>
      <c r="I219" s="372">
        <v>2543</v>
      </c>
      <c r="J219" s="554">
        <v>0</v>
      </c>
    </row>
    <row r="220" spans="1:13">
      <c r="A220" s="589"/>
      <c r="B220" s="356"/>
      <c r="C220" s="357"/>
      <c r="D220" s="357"/>
      <c r="E220" s="360" t="s">
        <v>396</v>
      </c>
      <c r="F220" s="554">
        <v>0</v>
      </c>
      <c r="G220" s="552">
        <v>686</v>
      </c>
      <c r="H220" s="371">
        <f t="shared" si="31"/>
        <v>0</v>
      </c>
      <c r="I220" s="372">
        <v>686</v>
      </c>
      <c r="J220" s="554">
        <v>0</v>
      </c>
    </row>
    <row r="221" spans="1:13">
      <c r="A221" s="589"/>
      <c r="B221" s="356"/>
      <c r="C221" s="357">
        <v>16</v>
      </c>
      <c r="D221" s="357"/>
      <c r="E221" s="360" t="s">
        <v>783</v>
      </c>
      <c r="F221" s="554">
        <v>0</v>
      </c>
      <c r="G221" s="552">
        <v>35377</v>
      </c>
      <c r="H221" s="371">
        <f t="shared" si="31"/>
        <v>0</v>
      </c>
      <c r="I221" s="372">
        <v>35377</v>
      </c>
      <c r="J221" s="554">
        <v>0</v>
      </c>
    </row>
    <row r="222" spans="1:13">
      <c r="A222" s="589"/>
      <c r="B222" s="356"/>
      <c r="C222" s="357"/>
      <c r="D222" s="357"/>
      <c r="E222" s="360" t="s">
        <v>396</v>
      </c>
      <c r="F222" s="554">
        <v>0</v>
      </c>
      <c r="G222" s="552">
        <v>9552</v>
      </c>
      <c r="H222" s="371">
        <f t="shared" si="31"/>
        <v>0</v>
      </c>
      <c r="I222" s="372">
        <v>9552</v>
      </c>
      <c r="J222" s="554">
        <v>0</v>
      </c>
    </row>
    <row r="223" spans="1:13">
      <c r="A223" s="589"/>
      <c r="B223" s="356"/>
      <c r="C223" s="357">
        <v>17</v>
      </c>
      <c r="D223" s="357"/>
      <c r="E223" s="360" t="s">
        <v>418</v>
      </c>
      <c r="F223" s="554">
        <v>7874</v>
      </c>
      <c r="G223" s="552">
        <v>12552</v>
      </c>
      <c r="H223" s="371">
        <f t="shared" si="31"/>
        <v>0</v>
      </c>
      <c r="I223" s="372">
        <v>12552</v>
      </c>
      <c r="J223" s="554">
        <v>645</v>
      </c>
      <c r="M223" s="361">
        <f>SUM(I223,I221,I219,I217,I215,I213,I211,I209,I207,I205,I203,I201,I199,I197,I195,I193)</f>
        <v>264436</v>
      </c>
    </row>
    <row r="224" spans="1:13" ht="16.5" thickBot="1">
      <c r="A224" s="589"/>
      <c r="B224" s="356"/>
      <c r="C224" s="357"/>
      <c r="D224" s="357"/>
      <c r="E224" s="360" t="s">
        <v>396</v>
      </c>
      <c r="F224" s="554">
        <v>2126</v>
      </c>
      <c r="G224" s="552">
        <v>3389</v>
      </c>
      <c r="H224" s="371">
        <f t="shared" si="31"/>
        <v>0</v>
      </c>
      <c r="I224" s="372">
        <v>3389</v>
      </c>
      <c r="J224" s="554">
        <v>174</v>
      </c>
      <c r="M224" s="361">
        <f>SUM(I224,I222,I220,I218,I216,I214,I212,I210,I208,I206,I204,I202,I200,I198,I196,I194)</f>
        <v>71443</v>
      </c>
    </row>
    <row r="225" spans="1:10" ht="16.5" thickBot="1">
      <c r="A225" s="374"/>
      <c r="B225" s="375"/>
      <c r="C225" s="375"/>
      <c r="D225" s="375"/>
      <c r="E225" s="376" t="s">
        <v>710</v>
      </c>
      <c r="F225" s="643">
        <f t="shared" ref="F225:J225" si="32">SUM(F193:F224)</f>
        <v>178268</v>
      </c>
      <c r="G225" s="643">
        <f t="shared" si="32"/>
        <v>335879</v>
      </c>
      <c r="H225" s="643">
        <f t="shared" si="32"/>
        <v>0</v>
      </c>
      <c r="I225" s="643">
        <f t="shared" si="32"/>
        <v>335879</v>
      </c>
      <c r="J225" s="643">
        <f t="shared" si="32"/>
        <v>691</v>
      </c>
    </row>
    <row r="226" spans="1:10" s="389" customFormat="1" ht="31.5">
      <c r="A226" s="355">
        <v>387</v>
      </c>
      <c r="B226" s="356"/>
      <c r="C226" s="357"/>
      <c r="D226" s="357"/>
      <c r="E226" s="395" t="s">
        <v>666</v>
      </c>
      <c r="F226" s="554"/>
      <c r="G226" s="552">
        <v>0</v>
      </c>
      <c r="H226" s="554">
        <f>I226-G226</f>
        <v>0</v>
      </c>
      <c r="I226" s="552">
        <v>0</v>
      </c>
      <c r="J226" s="554">
        <v>0</v>
      </c>
    </row>
    <row r="227" spans="1:10" s="389" customFormat="1">
      <c r="A227" s="355"/>
      <c r="B227" s="356">
        <v>1</v>
      </c>
      <c r="C227" s="357"/>
      <c r="D227" s="357"/>
      <c r="E227" s="395" t="s">
        <v>788</v>
      </c>
      <c r="F227" s="554"/>
      <c r="G227" s="552">
        <v>0</v>
      </c>
      <c r="H227" s="554">
        <f>I227-G227</f>
        <v>0</v>
      </c>
      <c r="I227" s="552">
        <v>0</v>
      </c>
      <c r="J227" s="554">
        <v>0</v>
      </c>
    </row>
    <row r="228" spans="1:10" s="389" customFormat="1" ht="16.5" thickBot="1">
      <c r="A228" s="355"/>
      <c r="B228" s="356"/>
      <c r="C228" s="357">
        <v>1</v>
      </c>
      <c r="D228" s="357"/>
      <c r="E228" s="482" t="s">
        <v>789</v>
      </c>
      <c r="F228" s="554">
        <v>0</v>
      </c>
      <c r="G228" s="552">
        <v>25000</v>
      </c>
      <c r="H228" s="554">
        <f>I228-G228</f>
        <v>0</v>
      </c>
      <c r="I228" s="552">
        <v>25000</v>
      </c>
      <c r="J228" s="554">
        <v>25000</v>
      </c>
    </row>
    <row r="229" spans="1:10" s="389" customFormat="1" ht="16.5" thickBot="1">
      <c r="A229" s="374"/>
      <c r="B229" s="375"/>
      <c r="C229" s="375"/>
      <c r="D229" s="375"/>
      <c r="E229" s="376" t="s">
        <v>790</v>
      </c>
      <c r="F229" s="643">
        <f t="shared" ref="F229:J229" si="33">SUM(F228:F228)</f>
        <v>0</v>
      </c>
      <c r="G229" s="643">
        <f t="shared" si="33"/>
        <v>25000</v>
      </c>
      <c r="H229" s="643">
        <f t="shared" si="33"/>
        <v>0</v>
      </c>
      <c r="I229" s="643">
        <f t="shared" si="33"/>
        <v>25000</v>
      </c>
      <c r="J229" s="643">
        <f t="shared" si="33"/>
        <v>25000</v>
      </c>
    </row>
    <row r="230" spans="1:10">
      <c r="A230" s="355">
        <v>388</v>
      </c>
      <c r="B230" s="359"/>
      <c r="C230" s="411"/>
      <c r="D230" s="411"/>
      <c r="E230" s="412" t="s">
        <v>275</v>
      </c>
      <c r="F230" s="556"/>
      <c r="G230" s="561">
        <v>0</v>
      </c>
      <c r="H230" s="556">
        <f>I230-G230</f>
        <v>0</v>
      </c>
      <c r="I230" s="561">
        <v>0</v>
      </c>
      <c r="J230" s="556">
        <v>0</v>
      </c>
    </row>
    <row r="231" spans="1:10">
      <c r="A231" s="355"/>
      <c r="B231" s="359">
        <v>1</v>
      </c>
      <c r="C231" s="411"/>
      <c r="D231" s="411"/>
      <c r="E231" s="412" t="s">
        <v>228</v>
      </c>
      <c r="F231" s="556">
        <v>5000</v>
      </c>
      <c r="G231" s="561">
        <v>8337</v>
      </c>
      <c r="H231" s="556">
        <f>I231-G231</f>
        <v>37657</v>
      </c>
      <c r="I231" s="561">
        <v>45994</v>
      </c>
      <c r="J231" s="556">
        <v>-51140</v>
      </c>
    </row>
    <row r="232" spans="1:10" ht="16.5" thickBot="1">
      <c r="A232" s="355"/>
      <c r="B232" s="359">
        <v>2</v>
      </c>
      <c r="C232" s="411"/>
      <c r="D232" s="411"/>
      <c r="E232" s="412" t="s">
        <v>634</v>
      </c>
      <c r="F232" s="556">
        <v>30000</v>
      </c>
      <c r="G232" s="561">
        <v>895</v>
      </c>
      <c r="H232" s="556">
        <f>I232-G232</f>
        <v>0</v>
      </c>
      <c r="I232" s="561">
        <v>895</v>
      </c>
      <c r="J232" s="556">
        <v>-16600</v>
      </c>
    </row>
    <row r="233" spans="1:10" ht="16.5" thickBot="1">
      <c r="A233" s="587"/>
      <c r="B233" s="588"/>
      <c r="C233" s="588"/>
      <c r="D233" s="588"/>
      <c r="E233" s="413" t="s">
        <v>674</v>
      </c>
      <c r="F233" s="658">
        <f>SUM(F230:F232)</f>
        <v>35000</v>
      </c>
      <c r="G233" s="658">
        <f t="shared" ref="G233:I233" si="34">SUM(G230:G232)</f>
        <v>9232</v>
      </c>
      <c r="H233" s="658">
        <f t="shared" si="34"/>
        <v>37657</v>
      </c>
      <c r="I233" s="658">
        <f t="shared" si="34"/>
        <v>46889</v>
      </c>
      <c r="J233" s="658">
        <f t="shared" ref="J233" si="35">SUM(J230:J232)</f>
        <v>-67740</v>
      </c>
    </row>
    <row r="234" spans="1:10" s="389" customFormat="1" ht="31.5">
      <c r="A234" s="382">
        <v>389</v>
      </c>
      <c r="B234" s="378"/>
      <c r="C234" s="378"/>
      <c r="D234" s="383"/>
      <c r="E234" s="404" t="s">
        <v>658</v>
      </c>
      <c r="F234" s="646"/>
      <c r="G234" s="629">
        <v>0</v>
      </c>
      <c r="H234" s="646">
        <f>I234-G234</f>
        <v>0</v>
      </c>
      <c r="I234" s="629">
        <v>0</v>
      </c>
      <c r="J234" s="646">
        <v>0</v>
      </c>
    </row>
    <row r="235" spans="1:10" s="389" customFormat="1">
      <c r="A235" s="405"/>
      <c r="B235" s="406">
        <v>1</v>
      </c>
      <c r="C235" s="406"/>
      <c r="D235" s="406"/>
      <c r="E235" s="381" t="s">
        <v>631</v>
      </c>
      <c r="F235" s="556"/>
      <c r="G235" s="561">
        <v>0</v>
      </c>
      <c r="H235" s="556">
        <f>I235-G235</f>
        <v>0</v>
      </c>
      <c r="I235" s="561">
        <v>0</v>
      </c>
      <c r="J235" s="556">
        <v>0</v>
      </c>
    </row>
    <row r="236" spans="1:10" s="389" customFormat="1">
      <c r="A236" s="405"/>
      <c r="B236" s="406"/>
      <c r="C236" s="406">
        <v>1</v>
      </c>
      <c r="D236" s="406"/>
      <c r="E236" s="381" t="s">
        <v>632</v>
      </c>
      <c r="F236" s="556">
        <v>2848</v>
      </c>
      <c r="G236" s="561">
        <v>2848</v>
      </c>
      <c r="H236" s="556">
        <f>I236-G236</f>
        <v>0</v>
      </c>
      <c r="I236" s="561">
        <v>2848</v>
      </c>
      <c r="J236" s="556">
        <v>0</v>
      </c>
    </row>
    <row r="237" spans="1:10" s="389" customFormat="1">
      <c r="A237" s="405"/>
      <c r="B237" s="406">
        <v>2</v>
      </c>
      <c r="C237" s="406"/>
      <c r="D237" s="406"/>
      <c r="E237" s="381"/>
      <c r="F237" s="556"/>
      <c r="G237" s="561">
        <v>0</v>
      </c>
      <c r="H237" s="556">
        <f t="shared" ref="H237:H241" si="36">I237-G237</f>
        <v>0</v>
      </c>
      <c r="I237" s="561">
        <v>0</v>
      </c>
      <c r="J237" s="556">
        <v>0</v>
      </c>
    </row>
    <row r="238" spans="1:10" s="389" customFormat="1">
      <c r="A238" s="405"/>
      <c r="B238" s="406"/>
      <c r="C238" s="406"/>
      <c r="D238" s="406"/>
      <c r="E238" s="381" t="s">
        <v>780</v>
      </c>
      <c r="F238" s="556">
        <v>0</v>
      </c>
      <c r="G238" s="561">
        <v>300</v>
      </c>
      <c r="H238" s="556">
        <f t="shared" si="36"/>
        <v>0</v>
      </c>
      <c r="I238" s="561">
        <v>300</v>
      </c>
      <c r="J238" s="556">
        <v>0</v>
      </c>
    </row>
    <row r="239" spans="1:10" s="389" customFormat="1">
      <c r="A239" s="405"/>
      <c r="B239" s="406">
        <v>3</v>
      </c>
      <c r="C239" s="406"/>
      <c r="D239" s="406"/>
      <c r="E239" s="381" t="s">
        <v>753</v>
      </c>
      <c r="F239" s="556"/>
      <c r="G239" s="561">
        <v>0</v>
      </c>
      <c r="H239" s="556">
        <f t="shared" si="36"/>
        <v>0</v>
      </c>
      <c r="I239" s="561">
        <v>0</v>
      </c>
      <c r="J239" s="556">
        <v>0</v>
      </c>
    </row>
    <row r="240" spans="1:10" s="389" customFormat="1">
      <c r="A240" s="405"/>
      <c r="B240" s="406"/>
      <c r="C240" s="406"/>
      <c r="D240" s="406"/>
      <c r="E240" s="381" t="s">
        <v>813</v>
      </c>
      <c r="F240" s="556"/>
      <c r="G240" s="561">
        <v>1182</v>
      </c>
      <c r="H240" s="556"/>
      <c r="I240" s="561">
        <v>1182</v>
      </c>
      <c r="J240" s="556">
        <v>1182</v>
      </c>
    </row>
    <row r="241" spans="1:14" s="389" customFormat="1" ht="16.5" thickBot="1">
      <c r="A241" s="405"/>
      <c r="B241" s="406"/>
      <c r="C241" s="406">
        <v>1</v>
      </c>
      <c r="D241" s="406"/>
      <c r="E241" s="381" t="s">
        <v>754</v>
      </c>
      <c r="F241" s="556">
        <v>0</v>
      </c>
      <c r="G241" s="561">
        <v>200</v>
      </c>
      <c r="H241" s="556">
        <f t="shared" si="36"/>
        <v>0</v>
      </c>
      <c r="I241" s="561">
        <v>200</v>
      </c>
      <c r="J241" s="556">
        <v>0</v>
      </c>
    </row>
    <row r="242" spans="1:14" s="389" customFormat="1" ht="16.5" thickBot="1">
      <c r="A242" s="374"/>
      <c r="B242" s="375"/>
      <c r="C242" s="375"/>
      <c r="D242" s="375"/>
      <c r="E242" s="376" t="s">
        <v>672</v>
      </c>
      <c r="F242" s="643">
        <f>SUM(F235:F241)</f>
        <v>2848</v>
      </c>
      <c r="G242" s="643">
        <f t="shared" ref="G242:I242" si="37">SUM(G235:G241)</f>
        <v>4530</v>
      </c>
      <c r="H242" s="643">
        <f t="shared" si="37"/>
        <v>0</v>
      </c>
      <c r="I242" s="643">
        <f t="shared" si="37"/>
        <v>4530</v>
      </c>
      <c r="J242" s="643">
        <f t="shared" ref="J242" si="38">SUM(J235:J241)</f>
        <v>1182</v>
      </c>
    </row>
    <row r="243" spans="1:14" s="389" customFormat="1">
      <c r="A243" s="382">
        <v>391</v>
      </c>
      <c r="B243" s="378"/>
      <c r="C243" s="378"/>
      <c r="D243" s="383"/>
      <c r="E243" s="404" t="s">
        <v>712</v>
      </c>
      <c r="F243" s="646"/>
      <c r="G243" s="629">
        <v>0</v>
      </c>
      <c r="H243" s="646">
        <f>I243-G243</f>
        <v>0</v>
      </c>
      <c r="I243" s="629">
        <v>0</v>
      </c>
      <c r="J243" s="646">
        <v>0</v>
      </c>
    </row>
    <row r="244" spans="1:14" s="389" customFormat="1">
      <c r="A244" s="405"/>
      <c r="B244" s="406">
        <v>1</v>
      </c>
      <c r="C244" s="406"/>
      <c r="D244" s="406"/>
      <c r="E244" s="381" t="s">
        <v>713</v>
      </c>
      <c r="F244" s="556">
        <v>9199</v>
      </c>
      <c r="G244" s="561">
        <v>9199</v>
      </c>
      <c r="H244" s="556">
        <f>I244-G244</f>
        <v>0</v>
      </c>
      <c r="I244" s="561">
        <v>9199</v>
      </c>
      <c r="J244" s="556">
        <v>0</v>
      </c>
    </row>
    <row r="245" spans="1:14" s="389" customFormat="1">
      <c r="A245" s="405"/>
      <c r="B245" s="406">
        <v>2</v>
      </c>
      <c r="C245" s="406"/>
      <c r="D245" s="406"/>
      <c r="E245" s="653" t="s">
        <v>244</v>
      </c>
      <c r="F245" s="556">
        <v>24352</v>
      </c>
      <c r="G245" s="561">
        <v>24352</v>
      </c>
      <c r="H245" s="556">
        <f>I245-G245</f>
        <v>0</v>
      </c>
      <c r="I245" s="561">
        <v>24352</v>
      </c>
      <c r="J245" s="556">
        <v>0</v>
      </c>
    </row>
    <row r="246" spans="1:14" s="389" customFormat="1" ht="16.5" thickBot="1">
      <c r="A246" s="405"/>
      <c r="B246" s="406">
        <v>10</v>
      </c>
      <c r="C246" s="406"/>
      <c r="D246" s="406"/>
      <c r="E246" s="654" t="s">
        <v>755</v>
      </c>
      <c r="F246" s="556">
        <v>0</v>
      </c>
      <c r="G246" s="561">
        <v>1180000</v>
      </c>
      <c r="H246" s="556">
        <f>I246-G246</f>
        <v>0</v>
      </c>
      <c r="I246" s="561">
        <v>1180000</v>
      </c>
      <c r="J246" s="556">
        <v>0</v>
      </c>
    </row>
    <row r="247" spans="1:14" s="389" customFormat="1" ht="16.5" thickBot="1">
      <c r="A247" s="374"/>
      <c r="B247" s="375"/>
      <c r="C247" s="375"/>
      <c r="D247" s="375"/>
      <c r="E247" s="376" t="s">
        <v>714</v>
      </c>
      <c r="F247" s="643">
        <f>SUM(F244:F246)</f>
        <v>33551</v>
      </c>
      <c r="G247" s="643">
        <f t="shared" ref="G247:I247" si="39">SUM(G244:G246)</f>
        <v>1213551</v>
      </c>
      <c r="H247" s="643">
        <f t="shared" si="39"/>
        <v>0</v>
      </c>
      <c r="I247" s="643">
        <f t="shared" si="39"/>
        <v>1213551</v>
      </c>
      <c r="J247" s="643">
        <f t="shared" ref="J247" si="40">SUM(J244:J246)</f>
        <v>0</v>
      </c>
    </row>
    <row r="248" spans="1:14" ht="16.5" thickBot="1">
      <c r="A248" s="359"/>
      <c r="B248" s="356"/>
      <c r="C248" s="356"/>
      <c r="D248" s="356"/>
      <c r="E248" s="358"/>
      <c r="F248" s="557"/>
      <c r="G248" s="414">
        <v>0</v>
      </c>
      <c r="H248" s="557">
        <f>I248-G248</f>
        <v>0</v>
      </c>
      <c r="I248" s="414">
        <v>0</v>
      </c>
      <c r="J248" s="557">
        <v>0</v>
      </c>
    </row>
    <row r="249" spans="1:14" ht="16.5" thickBot="1">
      <c r="A249" s="374"/>
      <c r="B249" s="375"/>
      <c r="C249" s="375"/>
      <c r="D249" s="375"/>
      <c r="E249" s="376" t="s">
        <v>635</v>
      </c>
      <c r="F249" s="643">
        <f>SUM(F242,F233,F225,F191,F143,F131,F123,F108,F93,F88,F81,F76,F247,F229)</f>
        <v>2510836.997523</v>
      </c>
      <c r="G249" s="643">
        <f>SUM(G242,G233,G225,G191,G143,G131,G123,G108,G93,G88,G81,G76,G247,G229)</f>
        <v>4119037</v>
      </c>
      <c r="H249" s="643">
        <f>SUM(H242,H233,H225,H191,H143,H131,H123,H108,H93,H88,H81,H76,H247,H229)</f>
        <v>214167</v>
      </c>
      <c r="I249" s="643">
        <f>SUM(I242,I233,I225,I191,I143,I131,I123,I108,I93,I88,I81,I76,I247,I229)</f>
        <v>4333204</v>
      </c>
      <c r="J249" s="643">
        <f>SUM(J242,J233,J225,J191,J143,J131,J123,J108,J93,J88,J81,J76,J247,J229)</f>
        <v>1135030</v>
      </c>
      <c r="L249" s="361"/>
      <c r="M249" s="361"/>
      <c r="N249" s="361"/>
    </row>
    <row r="251" spans="1:14">
      <c r="F251" s="416"/>
      <c r="G251" s="416"/>
      <c r="H251" s="416"/>
      <c r="I251" s="416"/>
      <c r="J251" s="416"/>
    </row>
    <row r="252" spans="1:14">
      <c r="F252" s="416"/>
      <c r="G252" s="416"/>
      <c r="H252" s="416"/>
      <c r="I252" s="416" t="e">
        <f>#REF!-'16B.m'!I249</f>
        <v>#REF!</v>
      </c>
      <c r="J252" s="416"/>
    </row>
  </sheetData>
  <mergeCells count="14">
    <mergeCell ref="J6:J9"/>
    <mergeCell ref="G6:G9"/>
    <mergeCell ref="H6:H9"/>
    <mergeCell ref="I6:I9"/>
    <mergeCell ref="A1:J1"/>
    <mergeCell ref="A2:J2"/>
    <mergeCell ref="A3:J3"/>
    <mergeCell ref="A4:D5"/>
    <mergeCell ref="A6:A9"/>
    <mergeCell ref="B6:B9"/>
    <mergeCell ref="C6:C9"/>
    <mergeCell ref="D6:D9"/>
    <mergeCell ref="F6:F9"/>
    <mergeCell ref="E5:J5"/>
  </mergeCells>
  <printOptions horizontalCentered="1"/>
  <pageMargins left="0.24" right="0.24" top="0.70866141732283472" bottom="0.35433070866141736" header="0.31496062992125984" footer="0.19685039370078741"/>
  <pageSetup paperSize="9" scale="57" orientation="portrait" r:id="rId1"/>
  <headerFooter alignWithMargins="0">
    <oddFooter>&amp;R&amp;P</oddFooter>
  </headerFooter>
  <rowBreaks count="4" manualBreakCount="4">
    <brk id="108" max="10" man="1"/>
    <brk id="191" max="10" man="1"/>
    <brk id="249" max="10" man="1"/>
    <brk id="297" max="5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O30"/>
  <sheetViews>
    <sheetView zoomScaleNormal="100" workbookViewId="0">
      <selection activeCell="E14" sqref="E14"/>
    </sheetView>
  </sheetViews>
  <sheetFormatPr defaultRowHeight="15.75"/>
  <cols>
    <col min="1" max="1" width="4.140625" style="508" customWidth="1"/>
    <col min="2" max="2" width="25.5703125" style="507" customWidth="1"/>
    <col min="3" max="4" width="7.7109375" style="507" customWidth="1"/>
    <col min="5" max="5" width="8.140625" style="507" customWidth="1"/>
    <col min="6" max="6" width="7.5703125" style="507" customWidth="1"/>
    <col min="7" max="7" width="7.85546875" style="507" bestFit="1" customWidth="1"/>
    <col min="8" max="8" width="7.5703125" style="507" customWidth="1"/>
    <col min="9" max="9" width="7.85546875" style="507" bestFit="1" customWidth="1"/>
    <col min="10" max="14" width="8.140625" style="507" customWidth="1"/>
    <col min="15" max="15" width="10.85546875" style="508" customWidth="1"/>
    <col min="16" max="256" width="9.140625" style="507"/>
    <col min="257" max="257" width="4.140625" style="507" customWidth="1"/>
    <col min="258" max="258" width="25.5703125" style="507" customWidth="1"/>
    <col min="259" max="260" width="7.7109375" style="507" customWidth="1"/>
    <col min="261" max="261" width="8.140625" style="507" customWidth="1"/>
    <col min="262" max="262" width="7.5703125" style="507" customWidth="1"/>
    <col min="263" max="263" width="7.42578125" style="507" customWidth="1"/>
    <col min="264" max="264" width="7.5703125" style="507" customWidth="1"/>
    <col min="265" max="265" width="7" style="507" customWidth="1"/>
    <col min="266" max="270" width="8.140625" style="507" customWidth="1"/>
    <col min="271" max="271" width="10.85546875" style="507" customWidth="1"/>
    <col min="272" max="512" width="9.140625" style="507"/>
    <col min="513" max="513" width="4.140625" style="507" customWidth="1"/>
    <col min="514" max="514" width="25.5703125" style="507" customWidth="1"/>
    <col min="515" max="516" width="7.7109375" style="507" customWidth="1"/>
    <col min="517" max="517" width="8.140625" style="507" customWidth="1"/>
    <col min="518" max="518" width="7.5703125" style="507" customWidth="1"/>
    <col min="519" max="519" width="7.42578125" style="507" customWidth="1"/>
    <col min="520" max="520" width="7.5703125" style="507" customWidth="1"/>
    <col min="521" max="521" width="7" style="507" customWidth="1"/>
    <col min="522" max="526" width="8.140625" style="507" customWidth="1"/>
    <col min="527" max="527" width="10.85546875" style="507" customWidth="1"/>
    <col min="528" max="768" width="9.140625" style="507"/>
    <col min="769" max="769" width="4.140625" style="507" customWidth="1"/>
    <col min="770" max="770" width="25.5703125" style="507" customWidth="1"/>
    <col min="771" max="772" width="7.7109375" style="507" customWidth="1"/>
    <col min="773" max="773" width="8.140625" style="507" customWidth="1"/>
    <col min="774" max="774" width="7.5703125" style="507" customWidth="1"/>
    <col min="775" max="775" width="7.42578125" style="507" customWidth="1"/>
    <col min="776" max="776" width="7.5703125" style="507" customWidth="1"/>
    <col min="777" max="777" width="7" style="507" customWidth="1"/>
    <col min="778" max="782" width="8.140625" style="507" customWidth="1"/>
    <col min="783" max="783" width="10.85546875" style="507" customWidth="1"/>
    <col min="784" max="1024" width="9.140625" style="507"/>
    <col min="1025" max="1025" width="4.140625" style="507" customWidth="1"/>
    <col min="1026" max="1026" width="25.5703125" style="507" customWidth="1"/>
    <col min="1027" max="1028" width="7.7109375" style="507" customWidth="1"/>
    <col min="1029" max="1029" width="8.140625" style="507" customWidth="1"/>
    <col min="1030" max="1030" width="7.5703125" style="507" customWidth="1"/>
    <col min="1031" max="1031" width="7.42578125" style="507" customWidth="1"/>
    <col min="1032" max="1032" width="7.5703125" style="507" customWidth="1"/>
    <col min="1033" max="1033" width="7" style="507" customWidth="1"/>
    <col min="1034" max="1038" width="8.140625" style="507" customWidth="1"/>
    <col min="1039" max="1039" width="10.85546875" style="507" customWidth="1"/>
    <col min="1040" max="1280" width="9.140625" style="507"/>
    <col min="1281" max="1281" width="4.140625" style="507" customWidth="1"/>
    <col min="1282" max="1282" width="25.5703125" style="507" customWidth="1"/>
    <col min="1283" max="1284" width="7.7109375" style="507" customWidth="1"/>
    <col min="1285" max="1285" width="8.140625" style="507" customWidth="1"/>
    <col min="1286" max="1286" width="7.5703125" style="507" customWidth="1"/>
    <col min="1287" max="1287" width="7.42578125" style="507" customWidth="1"/>
    <col min="1288" max="1288" width="7.5703125" style="507" customWidth="1"/>
    <col min="1289" max="1289" width="7" style="507" customWidth="1"/>
    <col min="1290" max="1294" width="8.140625" style="507" customWidth="1"/>
    <col min="1295" max="1295" width="10.85546875" style="507" customWidth="1"/>
    <col min="1296" max="1536" width="9.140625" style="507"/>
    <col min="1537" max="1537" width="4.140625" style="507" customWidth="1"/>
    <col min="1538" max="1538" width="25.5703125" style="507" customWidth="1"/>
    <col min="1539" max="1540" width="7.7109375" style="507" customWidth="1"/>
    <col min="1541" max="1541" width="8.140625" style="507" customWidth="1"/>
    <col min="1542" max="1542" width="7.5703125" style="507" customWidth="1"/>
    <col min="1543" max="1543" width="7.42578125" style="507" customWidth="1"/>
    <col min="1544" max="1544" width="7.5703125" style="507" customWidth="1"/>
    <col min="1545" max="1545" width="7" style="507" customWidth="1"/>
    <col min="1546" max="1550" width="8.140625" style="507" customWidth="1"/>
    <col min="1551" max="1551" width="10.85546875" style="507" customWidth="1"/>
    <col min="1552" max="1792" width="9.140625" style="507"/>
    <col min="1793" max="1793" width="4.140625" style="507" customWidth="1"/>
    <col min="1794" max="1794" width="25.5703125" style="507" customWidth="1"/>
    <col min="1795" max="1796" width="7.7109375" style="507" customWidth="1"/>
    <col min="1797" max="1797" width="8.140625" style="507" customWidth="1"/>
    <col min="1798" max="1798" width="7.5703125" style="507" customWidth="1"/>
    <col min="1799" max="1799" width="7.42578125" style="507" customWidth="1"/>
    <col min="1800" max="1800" width="7.5703125" style="507" customWidth="1"/>
    <col min="1801" max="1801" width="7" style="507" customWidth="1"/>
    <col min="1802" max="1806" width="8.140625" style="507" customWidth="1"/>
    <col min="1807" max="1807" width="10.85546875" style="507" customWidth="1"/>
    <col min="1808" max="2048" width="9.140625" style="507"/>
    <col min="2049" max="2049" width="4.140625" style="507" customWidth="1"/>
    <col min="2050" max="2050" width="25.5703125" style="507" customWidth="1"/>
    <col min="2051" max="2052" width="7.7109375" style="507" customWidth="1"/>
    <col min="2053" max="2053" width="8.140625" style="507" customWidth="1"/>
    <col min="2054" max="2054" width="7.5703125" style="507" customWidth="1"/>
    <col min="2055" max="2055" width="7.42578125" style="507" customWidth="1"/>
    <col min="2056" max="2056" width="7.5703125" style="507" customWidth="1"/>
    <col min="2057" max="2057" width="7" style="507" customWidth="1"/>
    <col min="2058" max="2062" width="8.140625" style="507" customWidth="1"/>
    <col min="2063" max="2063" width="10.85546875" style="507" customWidth="1"/>
    <col min="2064" max="2304" width="9.140625" style="507"/>
    <col min="2305" max="2305" width="4.140625" style="507" customWidth="1"/>
    <col min="2306" max="2306" width="25.5703125" style="507" customWidth="1"/>
    <col min="2307" max="2308" width="7.7109375" style="507" customWidth="1"/>
    <col min="2309" max="2309" width="8.140625" style="507" customWidth="1"/>
    <col min="2310" max="2310" width="7.5703125" style="507" customWidth="1"/>
    <col min="2311" max="2311" width="7.42578125" style="507" customWidth="1"/>
    <col min="2312" max="2312" width="7.5703125" style="507" customWidth="1"/>
    <col min="2313" max="2313" width="7" style="507" customWidth="1"/>
    <col min="2314" max="2318" width="8.140625" style="507" customWidth="1"/>
    <col min="2319" max="2319" width="10.85546875" style="507" customWidth="1"/>
    <col min="2320" max="2560" width="9.140625" style="507"/>
    <col min="2561" max="2561" width="4.140625" style="507" customWidth="1"/>
    <col min="2562" max="2562" width="25.5703125" style="507" customWidth="1"/>
    <col min="2563" max="2564" width="7.7109375" style="507" customWidth="1"/>
    <col min="2565" max="2565" width="8.140625" style="507" customWidth="1"/>
    <col min="2566" max="2566" width="7.5703125" style="507" customWidth="1"/>
    <col min="2567" max="2567" width="7.42578125" style="507" customWidth="1"/>
    <col min="2568" max="2568" width="7.5703125" style="507" customWidth="1"/>
    <col min="2569" max="2569" width="7" style="507" customWidth="1"/>
    <col min="2570" max="2574" width="8.140625" style="507" customWidth="1"/>
    <col min="2575" max="2575" width="10.85546875" style="507" customWidth="1"/>
    <col min="2576" max="2816" width="9.140625" style="507"/>
    <col min="2817" max="2817" width="4.140625" style="507" customWidth="1"/>
    <col min="2818" max="2818" width="25.5703125" style="507" customWidth="1"/>
    <col min="2819" max="2820" width="7.7109375" style="507" customWidth="1"/>
    <col min="2821" max="2821" width="8.140625" style="507" customWidth="1"/>
    <col min="2822" max="2822" width="7.5703125" style="507" customWidth="1"/>
    <col min="2823" max="2823" width="7.42578125" style="507" customWidth="1"/>
    <col min="2824" max="2824" width="7.5703125" style="507" customWidth="1"/>
    <col min="2825" max="2825" width="7" style="507" customWidth="1"/>
    <col min="2826" max="2830" width="8.140625" style="507" customWidth="1"/>
    <col min="2831" max="2831" width="10.85546875" style="507" customWidth="1"/>
    <col min="2832" max="3072" width="9.140625" style="507"/>
    <col min="3073" max="3073" width="4.140625" style="507" customWidth="1"/>
    <col min="3074" max="3074" width="25.5703125" style="507" customWidth="1"/>
    <col min="3075" max="3076" width="7.7109375" style="507" customWidth="1"/>
    <col min="3077" max="3077" width="8.140625" style="507" customWidth="1"/>
    <col min="3078" max="3078" width="7.5703125" style="507" customWidth="1"/>
    <col min="3079" max="3079" width="7.42578125" style="507" customWidth="1"/>
    <col min="3080" max="3080" width="7.5703125" style="507" customWidth="1"/>
    <col min="3081" max="3081" width="7" style="507" customWidth="1"/>
    <col min="3082" max="3086" width="8.140625" style="507" customWidth="1"/>
    <col min="3087" max="3087" width="10.85546875" style="507" customWidth="1"/>
    <col min="3088" max="3328" width="9.140625" style="507"/>
    <col min="3329" max="3329" width="4.140625" style="507" customWidth="1"/>
    <col min="3330" max="3330" width="25.5703125" style="507" customWidth="1"/>
    <col min="3331" max="3332" width="7.7109375" style="507" customWidth="1"/>
    <col min="3333" max="3333" width="8.140625" style="507" customWidth="1"/>
    <col min="3334" max="3334" width="7.5703125" style="507" customWidth="1"/>
    <col min="3335" max="3335" width="7.42578125" style="507" customWidth="1"/>
    <col min="3336" max="3336" width="7.5703125" style="507" customWidth="1"/>
    <col min="3337" max="3337" width="7" style="507" customWidth="1"/>
    <col min="3338" max="3342" width="8.140625" style="507" customWidth="1"/>
    <col min="3343" max="3343" width="10.85546875" style="507" customWidth="1"/>
    <col min="3344" max="3584" width="9.140625" style="507"/>
    <col min="3585" max="3585" width="4.140625" style="507" customWidth="1"/>
    <col min="3586" max="3586" width="25.5703125" style="507" customWidth="1"/>
    <col min="3587" max="3588" width="7.7109375" style="507" customWidth="1"/>
    <col min="3589" max="3589" width="8.140625" style="507" customWidth="1"/>
    <col min="3590" max="3590" width="7.5703125" style="507" customWidth="1"/>
    <col min="3591" max="3591" width="7.42578125" style="507" customWidth="1"/>
    <col min="3592" max="3592" width="7.5703125" style="507" customWidth="1"/>
    <col min="3593" max="3593" width="7" style="507" customWidth="1"/>
    <col min="3594" max="3598" width="8.140625" style="507" customWidth="1"/>
    <col min="3599" max="3599" width="10.85546875" style="507" customWidth="1"/>
    <col min="3600" max="3840" width="9.140625" style="507"/>
    <col min="3841" max="3841" width="4.140625" style="507" customWidth="1"/>
    <col min="3842" max="3842" width="25.5703125" style="507" customWidth="1"/>
    <col min="3843" max="3844" width="7.7109375" style="507" customWidth="1"/>
    <col min="3845" max="3845" width="8.140625" style="507" customWidth="1"/>
    <col min="3846" max="3846" width="7.5703125" style="507" customWidth="1"/>
    <col min="3847" max="3847" width="7.42578125" style="507" customWidth="1"/>
    <col min="3848" max="3848" width="7.5703125" style="507" customWidth="1"/>
    <col min="3849" max="3849" width="7" style="507" customWidth="1"/>
    <col min="3850" max="3854" width="8.140625" style="507" customWidth="1"/>
    <col min="3855" max="3855" width="10.85546875" style="507" customWidth="1"/>
    <col min="3856" max="4096" width="9.140625" style="507"/>
    <col min="4097" max="4097" width="4.140625" style="507" customWidth="1"/>
    <col min="4098" max="4098" width="25.5703125" style="507" customWidth="1"/>
    <col min="4099" max="4100" width="7.7109375" style="507" customWidth="1"/>
    <col min="4101" max="4101" width="8.140625" style="507" customWidth="1"/>
    <col min="4102" max="4102" width="7.5703125" style="507" customWidth="1"/>
    <col min="4103" max="4103" width="7.42578125" style="507" customWidth="1"/>
    <col min="4104" max="4104" width="7.5703125" style="507" customWidth="1"/>
    <col min="4105" max="4105" width="7" style="507" customWidth="1"/>
    <col min="4106" max="4110" width="8.140625" style="507" customWidth="1"/>
    <col min="4111" max="4111" width="10.85546875" style="507" customWidth="1"/>
    <col min="4112" max="4352" width="9.140625" style="507"/>
    <col min="4353" max="4353" width="4.140625" style="507" customWidth="1"/>
    <col min="4354" max="4354" width="25.5703125" style="507" customWidth="1"/>
    <col min="4355" max="4356" width="7.7109375" style="507" customWidth="1"/>
    <col min="4357" max="4357" width="8.140625" style="507" customWidth="1"/>
    <col min="4358" max="4358" width="7.5703125" style="507" customWidth="1"/>
    <col min="4359" max="4359" width="7.42578125" style="507" customWidth="1"/>
    <col min="4360" max="4360" width="7.5703125" style="507" customWidth="1"/>
    <col min="4361" max="4361" width="7" style="507" customWidth="1"/>
    <col min="4362" max="4366" width="8.140625" style="507" customWidth="1"/>
    <col min="4367" max="4367" width="10.85546875" style="507" customWidth="1"/>
    <col min="4368" max="4608" width="9.140625" style="507"/>
    <col min="4609" max="4609" width="4.140625" style="507" customWidth="1"/>
    <col min="4610" max="4610" width="25.5703125" style="507" customWidth="1"/>
    <col min="4611" max="4612" width="7.7109375" style="507" customWidth="1"/>
    <col min="4613" max="4613" width="8.140625" style="507" customWidth="1"/>
    <col min="4614" max="4614" width="7.5703125" style="507" customWidth="1"/>
    <col min="4615" max="4615" width="7.42578125" style="507" customWidth="1"/>
    <col min="4616" max="4616" width="7.5703125" style="507" customWidth="1"/>
    <col min="4617" max="4617" width="7" style="507" customWidth="1"/>
    <col min="4618" max="4622" width="8.140625" style="507" customWidth="1"/>
    <col min="4623" max="4623" width="10.85546875" style="507" customWidth="1"/>
    <col min="4624" max="4864" width="9.140625" style="507"/>
    <col min="4865" max="4865" width="4.140625" style="507" customWidth="1"/>
    <col min="4866" max="4866" width="25.5703125" style="507" customWidth="1"/>
    <col min="4867" max="4868" width="7.7109375" style="507" customWidth="1"/>
    <col min="4869" max="4869" width="8.140625" style="507" customWidth="1"/>
    <col min="4870" max="4870" width="7.5703125" style="507" customWidth="1"/>
    <col min="4871" max="4871" width="7.42578125" style="507" customWidth="1"/>
    <col min="4872" max="4872" width="7.5703125" style="507" customWidth="1"/>
    <col min="4873" max="4873" width="7" style="507" customWidth="1"/>
    <col min="4874" max="4878" width="8.140625" style="507" customWidth="1"/>
    <col min="4879" max="4879" width="10.85546875" style="507" customWidth="1"/>
    <col min="4880" max="5120" width="9.140625" style="507"/>
    <col min="5121" max="5121" width="4.140625" style="507" customWidth="1"/>
    <col min="5122" max="5122" width="25.5703125" style="507" customWidth="1"/>
    <col min="5123" max="5124" width="7.7109375" style="507" customWidth="1"/>
    <col min="5125" max="5125" width="8.140625" style="507" customWidth="1"/>
    <col min="5126" max="5126" width="7.5703125" style="507" customWidth="1"/>
    <col min="5127" max="5127" width="7.42578125" style="507" customWidth="1"/>
    <col min="5128" max="5128" width="7.5703125" style="507" customWidth="1"/>
    <col min="5129" max="5129" width="7" style="507" customWidth="1"/>
    <col min="5130" max="5134" width="8.140625" style="507" customWidth="1"/>
    <col min="5135" max="5135" width="10.85546875" style="507" customWidth="1"/>
    <col min="5136" max="5376" width="9.140625" style="507"/>
    <col min="5377" max="5377" width="4.140625" style="507" customWidth="1"/>
    <col min="5378" max="5378" width="25.5703125" style="507" customWidth="1"/>
    <col min="5379" max="5380" width="7.7109375" style="507" customWidth="1"/>
    <col min="5381" max="5381" width="8.140625" style="507" customWidth="1"/>
    <col min="5382" max="5382" width="7.5703125" style="507" customWidth="1"/>
    <col min="5383" max="5383" width="7.42578125" style="507" customWidth="1"/>
    <col min="5384" max="5384" width="7.5703125" style="507" customWidth="1"/>
    <col min="5385" max="5385" width="7" style="507" customWidth="1"/>
    <col min="5386" max="5390" width="8.140625" style="507" customWidth="1"/>
    <col min="5391" max="5391" width="10.85546875" style="507" customWidth="1"/>
    <col min="5392" max="5632" width="9.140625" style="507"/>
    <col min="5633" max="5633" width="4.140625" style="507" customWidth="1"/>
    <col min="5634" max="5634" width="25.5703125" style="507" customWidth="1"/>
    <col min="5635" max="5636" width="7.7109375" style="507" customWidth="1"/>
    <col min="5637" max="5637" width="8.140625" style="507" customWidth="1"/>
    <col min="5638" max="5638" width="7.5703125" style="507" customWidth="1"/>
    <col min="5639" max="5639" width="7.42578125" style="507" customWidth="1"/>
    <col min="5640" max="5640" width="7.5703125" style="507" customWidth="1"/>
    <col min="5641" max="5641" width="7" style="507" customWidth="1"/>
    <col min="5642" max="5646" width="8.140625" style="507" customWidth="1"/>
    <col min="5647" max="5647" width="10.85546875" style="507" customWidth="1"/>
    <col min="5648" max="5888" width="9.140625" style="507"/>
    <col min="5889" max="5889" width="4.140625" style="507" customWidth="1"/>
    <col min="5890" max="5890" width="25.5703125" style="507" customWidth="1"/>
    <col min="5891" max="5892" width="7.7109375" style="507" customWidth="1"/>
    <col min="5893" max="5893" width="8.140625" style="507" customWidth="1"/>
    <col min="5894" max="5894" width="7.5703125" style="507" customWidth="1"/>
    <col min="5895" max="5895" width="7.42578125" style="507" customWidth="1"/>
    <col min="5896" max="5896" width="7.5703125" style="507" customWidth="1"/>
    <col min="5897" max="5897" width="7" style="507" customWidth="1"/>
    <col min="5898" max="5902" width="8.140625" style="507" customWidth="1"/>
    <col min="5903" max="5903" width="10.85546875" style="507" customWidth="1"/>
    <col min="5904" max="6144" width="9.140625" style="507"/>
    <col min="6145" max="6145" width="4.140625" style="507" customWidth="1"/>
    <col min="6146" max="6146" width="25.5703125" style="507" customWidth="1"/>
    <col min="6147" max="6148" width="7.7109375" style="507" customWidth="1"/>
    <col min="6149" max="6149" width="8.140625" style="507" customWidth="1"/>
    <col min="6150" max="6150" width="7.5703125" style="507" customWidth="1"/>
    <col min="6151" max="6151" width="7.42578125" style="507" customWidth="1"/>
    <col min="6152" max="6152" width="7.5703125" style="507" customWidth="1"/>
    <col min="6153" max="6153" width="7" style="507" customWidth="1"/>
    <col min="6154" max="6158" width="8.140625" style="507" customWidth="1"/>
    <col min="6159" max="6159" width="10.85546875" style="507" customWidth="1"/>
    <col min="6160" max="6400" width="9.140625" style="507"/>
    <col min="6401" max="6401" width="4.140625" style="507" customWidth="1"/>
    <col min="6402" max="6402" width="25.5703125" style="507" customWidth="1"/>
    <col min="6403" max="6404" width="7.7109375" style="507" customWidth="1"/>
    <col min="6405" max="6405" width="8.140625" style="507" customWidth="1"/>
    <col min="6406" max="6406" width="7.5703125" style="507" customWidth="1"/>
    <col min="6407" max="6407" width="7.42578125" style="507" customWidth="1"/>
    <col min="6408" max="6408" width="7.5703125" style="507" customWidth="1"/>
    <col min="6409" max="6409" width="7" style="507" customWidth="1"/>
    <col min="6410" max="6414" width="8.140625" style="507" customWidth="1"/>
    <col min="6415" max="6415" width="10.85546875" style="507" customWidth="1"/>
    <col min="6416" max="6656" width="9.140625" style="507"/>
    <col min="6657" max="6657" width="4.140625" style="507" customWidth="1"/>
    <col min="6658" max="6658" width="25.5703125" style="507" customWidth="1"/>
    <col min="6659" max="6660" width="7.7109375" style="507" customWidth="1"/>
    <col min="6661" max="6661" width="8.140625" style="507" customWidth="1"/>
    <col min="6662" max="6662" width="7.5703125" style="507" customWidth="1"/>
    <col min="6663" max="6663" width="7.42578125" style="507" customWidth="1"/>
    <col min="6664" max="6664" width="7.5703125" style="507" customWidth="1"/>
    <col min="6665" max="6665" width="7" style="507" customWidth="1"/>
    <col min="6666" max="6670" width="8.140625" style="507" customWidth="1"/>
    <col min="6671" max="6671" width="10.85546875" style="507" customWidth="1"/>
    <col min="6672" max="6912" width="9.140625" style="507"/>
    <col min="6913" max="6913" width="4.140625" style="507" customWidth="1"/>
    <col min="6914" max="6914" width="25.5703125" style="507" customWidth="1"/>
    <col min="6915" max="6916" width="7.7109375" style="507" customWidth="1"/>
    <col min="6917" max="6917" width="8.140625" style="507" customWidth="1"/>
    <col min="6918" max="6918" width="7.5703125" style="507" customWidth="1"/>
    <col min="6919" max="6919" width="7.42578125" style="507" customWidth="1"/>
    <col min="6920" max="6920" width="7.5703125" style="507" customWidth="1"/>
    <col min="6921" max="6921" width="7" style="507" customWidth="1"/>
    <col min="6922" max="6926" width="8.140625" style="507" customWidth="1"/>
    <col min="6927" max="6927" width="10.85546875" style="507" customWidth="1"/>
    <col min="6928" max="7168" width="9.140625" style="507"/>
    <col min="7169" max="7169" width="4.140625" style="507" customWidth="1"/>
    <col min="7170" max="7170" width="25.5703125" style="507" customWidth="1"/>
    <col min="7171" max="7172" width="7.7109375" style="507" customWidth="1"/>
    <col min="7173" max="7173" width="8.140625" style="507" customWidth="1"/>
    <col min="7174" max="7174" width="7.5703125" style="507" customWidth="1"/>
    <col min="7175" max="7175" width="7.42578125" style="507" customWidth="1"/>
    <col min="7176" max="7176" width="7.5703125" style="507" customWidth="1"/>
    <col min="7177" max="7177" width="7" style="507" customWidth="1"/>
    <col min="7178" max="7182" width="8.140625" style="507" customWidth="1"/>
    <col min="7183" max="7183" width="10.85546875" style="507" customWidth="1"/>
    <col min="7184" max="7424" width="9.140625" style="507"/>
    <col min="7425" max="7425" width="4.140625" style="507" customWidth="1"/>
    <col min="7426" max="7426" width="25.5703125" style="507" customWidth="1"/>
    <col min="7427" max="7428" width="7.7109375" style="507" customWidth="1"/>
    <col min="7429" max="7429" width="8.140625" style="507" customWidth="1"/>
    <col min="7430" max="7430" width="7.5703125" style="507" customWidth="1"/>
    <col min="7431" max="7431" width="7.42578125" style="507" customWidth="1"/>
    <col min="7432" max="7432" width="7.5703125" style="507" customWidth="1"/>
    <col min="7433" max="7433" width="7" style="507" customWidth="1"/>
    <col min="7434" max="7438" width="8.140625" style="507" customWidth="1"/>
    <col min="7439" max="7439" width="10.85546875" style="507" customWidth="1"/>
    <col min="7440" max="7680" width="9.140625" style="507"/>
    <col min="7681" max="7681" width="4.140625" style="507" customWidth="1"/>
    <col min="7682" max="7682" width="25.5703125" style="507" customWidth="1"/>
    <col min="7683" max="7684" width="7.7109375" style="507" customWidth="1"/>
    <col min="7685" max="7685" width="8.140625" style="507" customWidth="1"/>
    <col min="7686" max="7686" width="7.5703125" style="507" customWidth="1"/>
    <col min="7687" max="7687" width="7.42578125" style="507" customWidth="1"/>
    <col min="7688" max="7688" width="7.5703125" style="507" customWidth="1"/>
    <col min="7689" max="7689" width="7" style="507" customWidth="1"/>
    <col min="7690" max="7694" width="8.140625" style="507" customWidth="1"/>
    <col min="7695" max="7695" width="10.85546875" style="507" customWidth="1"/>
    <col min="7696" max="7936" width="9.140625" style="507"/>
    <col min="7937" max="7937" width="4.140625" style="507" customWidth="1"/>
    <col min="7938" max="7938" width="25.5703125" style="507" customWidth="1"/>
    <col min="7939" max="7940" width="7.7109375" style="507" customWidth="1"/>
    <col min="7941" max="7941" width="8.140625" style="507" customWidth="1"/>
    <col min="7942" max="7942" width="7.5703125" style="507" customWidth="1"/>
    <col min="7943" max="7943" width="7.42578125" style="507" customWidth="1"/>
    <col min="7944" max="7944" width="7.5703125" style="507" customWidth="1"/>
    <col min="7945" max="7945" width="7" style="507" customWidth="1"/>
    <col min="7946" max="7950" width="8.140625" style="507" customWidth="1"/>
    <col min="7951" max="7951" width="10.85546875" style="507" customWidth="1"/>
    <col min="7952" max="8192" width="9.140625" style="507"/>
    <col min="8193" max="8193" width="4.140625" style="507" customWidth="1"/>
    <col min="8194" max="8194" width="25.5703125" style="507" customWidth="1"/>
    <col min="8195" max="8196" width="7.7109375" style="507" customWidth="1"/>
    <col min="8197" max="8197" width="8.140625" style="507" customWidth="1"/>
    <col min="8198" max="8198" width="7.5703125" style="507" customWidth="1"/>
    <col min="8199" max="8199" width="7.42578125" style="507" customWidth="1"/>
    <col min="8200" max="8200" width="7.5703125" style="507" customWidth="1"/>
    <col min="8201" max="8201" width="7" style="507" customWidth="1"/>
    <col min="8202" max="8206" width="8.140625" style="507" customWidth="1"/>
    <col min="8207" max="8207" width="10.85546875" style="507" customWidth="1"/>
    <col min="8208" max="8448" width="9.140625" style="507"/>
    <col min="8449" max="8449" width="4.140625" style="507" customWidth="1"/>
    <col min="8450" max="8450" width="25.5703125" style="507" customWidth="1"/>
    <col min="8451" max="8452" width="7.7109375" style="507" customWidth="1"/>
    <col min="8453" max="8453" width="8.140625" style="507" customWidth="1"/>
    <col min="8454" max="8454" width="7.5703125" style="507" customWidth="1"/>
    <col min="8455" max="8455" width="7.42578125" style="507" customWidth="1"/>
    <col min="8456" max="8456" width="7.5703125" style="507" customWidth="1"/>
    <col min="8457" max="8457" width="7" style="507" customWidth="1"/>
    <col min="8458" max="8462" width="8.140625" style="507" customWidth="1"/>
    <col min="8463" max="8463" width="10.85546875" style="507" customWidth="1"/>
    <col min="8464" max="8704" width="9.140625" style="507"/>
    <col min="8705" max="8705" width="4.140625" style="507" customWidth="1"/>
    <col min="8706" max="8706" width="25.5703125" style="507" customWidth="1"/>
    <col min="8707" max="8708" width="7.7109375" style="507" customWidth="1"/>
    <col min="8709" max="8709" width="8.140625" style="507" customWidth="1"/>
    <col min="8710" max="8710" width="7.5703125" style="507" customWidth="1"/>
    <col min="8711" max="8711" width="7.42578125" style="507" customWidth="1"/>
    <col min="8712" max="8712" width="7.5703125" style="507" customWidth="1"/>
    <col min="8713" max="8713" width="7" style="507" customWidth="1"/>
    <col min="8714" max="8718" width="8.140625" style="507" customWidth="1"/>
    <col min="8719" max="8719" width="10.85546875" style="507" customWidth="1"/>
    <col min="8720" max="8960" width="9.140625" style="507"/>
    <col min="8961" max="8961" width="4.140625" style="507" customWidth="1"/>
    <col min="8962" max="8962" width="25.5703125" style="507" customWidth="1"/>
    <col min="8963" max="8964" width="7.7109375" style="507" customWidth="1"/>
    <col min="8965" max="8965" width="8.140625" style="507" customWidth="1"/>
    <col min="8966" max="8966" width="7.5703125" style="507" customWidth="1"/>
    <col min="8967" max="8967" width="7.42578125" style="507" customWidth="1"/>
    <col min="8968" max="8968" width="7.5703125" style="507" customWidth="1"/>
    <col min="8969" max="8969" width="7" style="507" customWidth="1"/>
    <col min="8970" max="8974" width="8.140625" style="507" customWidth="1"/>
    <col min="8975" max="8975" width="10.85546875" style="507" customWidth="1"/>
    <col min="8976" max="9216" width="9.140625" style="507"/>
    <col min="9217" max="9217" width="4.140625" style="507" customWidth="1"/>
    <col min="9218" max="9218" width="25.5703125" style="507" customWidth="1"/>
    <col min="9219" max="9220" width="7.7109375" style="507" customWidth="1"/>
    <col min="9221" max="9221" width="8.140625" style="507" customWidth="1"/>
    <col min="9222" max="9222" width="7.5703125" style="507" customWidth="1"/>
    <col min="9223" max="9223" width="7.42578125" style="507" customWidth="1"/>
    <col min="9224" max="9224" width="7.5703125" style="507" customWidth="1"/>
    <col min="9225" max="9225" width="7" style="507" customWidth="1"/>
    <col min="9226" max="9230" width="8.140625" style="507" customWidth="1"/>
    <col min="9231" max="9231" width="10.85546875" style="507" customWidth="1"/>
    <col min="9232" max="9472" width="9.140625" style="507"/>
    <col min="9473" max="9473" width="4.140625" style="507" customWidth="1"/>
    <col min="9474" max="9474" width="25.5703125" style="507" customWidth="1"/>
    <col min="9475" max="9476" width="7.7109375" style="507" customWidth="1"/>
    <col min="9477" max="9477" width="8.140625" style="507" customWidth="1"/>
    <col min="9478" max="9478" width="7.5703125" style="507" customWidth="1"/>
    <col min="9479" max="9479" width="7.42578125" style="507" customWidth="1"/>
    <col min="9480" max="9480" width="7.5703125" style="507" customWidth="1"/>
    <col min="9481" max="9481" width="7" style="507" customWidth="1"/>
    <col min="9482" max="9486" width="8.140625" style="507" customWidth="1"/>
    <col min="9487" max="9487" width="10.85546875" style="507" customWidth="1"/>
    <col min="9488" max="9728" width="9.140625" style="507"/>
    <col min="9729" max="9729" width="4.140625" style="507" customWidth="1"/>
    <col min="9730" max="9730" width="25.5703125" style="507" customWidth="1"/>
    <col min="9731" max="9732" width="7.7109375" style="507" customWidth="1"/>
    <col min="9733" max="9733" width="8.140625" style="507" customWidth="1"/>
    <col min="9734" max="9734" width="7.5703125" style="507" customWidth="1"/>
    <col min="9735" max="9735" width="7.42578125" style="507" customWidth="1"/>
    <col min="9736" max="9736" width="7.5703125" style="507" customWidth="1"/>
    <col min="9737" max="9737" width="7" style="507" customWidth="1"/>
    <col min="9738" max="9742" width="8.140625" style="507" customWidth="1"/>
    <col min="9743" max="9743" width="10.85546875" style="507" customWidth="1"/>
    <col min="9744" max="9984" width="9.140625" style="507"/>
    <col min="9985" max="9985" width="4.140625" style="507" customWidth="1"/>
    <col min="9986" max="9986" width="25.5703125" style="507" customWidth="1"/>
    <col min="9987" max="9988" width="7.7109375" style="507" customWidth="1"/>
    <col min="9989" max="9989" width="8.140625" style="507" customWidth="1"/>
    <col min="9990" max="9990" width="7.5703125" style="507" customWidth="1"/>
    <col min="9991" max="9991" width="7.42578125" style="507" customWidth="1"/>
    <col min="9992" max="9992" width="7.5703125" style="507" customWidth="1"/>
    <col min="9993" max="9993" width="7" style="507" customWidth="1"/>
    <col min="9994" max="9998" width="8.140625" style="507" customWidth="1"/>
    <col min="9999" max="9999" width="10.85546875" style="507" customWidth="1"/>
    <col min="10000" max="10240" width="9.140625" style="507"/>
    <col min="10241" max="10241" width="4.140625" style="507" customWidth="1"/>
    <col min="10242" max="10242" width="25.5703125" style="507" customWidth="1"/>
    <col min="10243" max="10244" width="7.7109375" style="507" customWidth="1"/>
    <col min="10245" max="10245" width="8.140625" style="507" customWidth="1"/>
    <col min="10246" max="10246" width="7.5703125" style="507" customWidth="1"/>
    <col min="10247" max="10247" width="7.42578125" style="507" customWidth="1"/>
    <col min="10248" max="10248" width="7.5703125" style="507" customWidth="1"/>
    <col min="10249" max="10249" width="7" style="507" customWidth="1"/>
    <col min="10250" max="10254" width="8.140625" style="507" customWidth="1"/>
    <col min="10255" max="10255" width="10.85546875" style="507" customWidth="1"/>
    <col min="10256" max="10496" width="9.140625" style="507"/>
    <col min="10497" max="10497" width="4.140625" style="507" customWidth="1"/>
    <col min="10498" max="10498" width="25.5703125" style="507" customWidth="1"/>
    <col min="10499" max="10500" width="7.7109375" style="507" customWidth="1"/>
    <col min="10501" max="10501" width="8.140625" style="507" customWidth="1"/>
    <col min="10502" max="10502" width="7.5703125" style="507" customWidth="1"/>
    <col min="10503" max="10503" width="7.42578125" style="507" customWidth="1"/>
    <col min="10504" max="10504" width="7.5703125" style="507" customWidth="1"/>
    <col min="10505" max="10505" width="7" style="507" customWidth="1"/>
    <col min="10506" max="10510" width="8.140625" style="507" customWidth="1"/>
    <col min="10511" max="10511" width="10.85546875" style="507" customWidth="1"/>
    <col min="10512" max="10752" width="9.140625" style="507"/>
    <col min="10753" max="10753" width="4.140625" style="507" customWidth="1"/>
    <col min="10754" max="10754" width="25.5703125" style="507" customWidth="1"/>
    <col min="10755" max="10756" width="7.7109375" style="507" customWidth="1"/>
    <col min="10757" max="10757" width="8.140625" style="507" customWidth="1"/>
    <col min="10758" max="10758" width="7.5703125" style="507" customWidth="1"/>
    <col min="10759" max="10759" width="7.42578125" style="507" customWidth="1"/>
    <col min="10760" max="10760" width="7.5703125" style="507" customWidth="1"/>
    <col min="10761" max="10761" width="7" style="507" customWidth="1"/>
    <col min="10762" max="10766" width="8.140625" style="507" customWidth="1"/>
    <col min="10767" max="10767" width="10.85546875" style="507" customWidth="1"/>
    <col min="10768" max="11008" width="9.140625" style="507"/>
    <col min="11009" max="11009" width="4.140625" style="507" customWidth="1"/>
    <col min="11010" max="11010" width="25.5703125" style="507" customWidth="1"/>
    <col min="11011" max="11012" width="7.7109375" style="507" customWidth="1"/>
    <col min="11013" max="11013" width="8.140625" style="507" customWidth="1"/>
    <col min="11014" max="11014" width="7.5703125" style="507" customWidth="1"/>
    <col min="11015" max="11015" width="7.42578125" style="507" customWidth="1"/>
    <col min="11016" max="11016" width="7.5703125" style="507" customWidth="1"/>
    <col min="11017" max="11017" width="7" style="507" customWidth="1"/>
    <col min="11018" max="11022" width="8.140625" style="507" customWidth="1"/>
    <col min="11023" max="11023" width="10.85546875" style="507" customWidth="1"/>
    <col min="11024" max="11264" width="9.140625" style="507"/>
    <col min="11265" max="11265" width="4.140625" style="507" customWidth="1"/>
    <col min="11266" max="11266" width="25.5703125" style="507" customWidth="1"/>
    <col min="11267" max="11268" width="7.7109375" style="507" customWidth="1"/>
    <col min="11269" max="11269" width="8.140625" style="507" customWidth="1"/>
    <col min="11270" max="11270" width="7.5703125" style="507" customWidth="1"/>
    <col min="11271" max="11271" width="7.42578125" style="507" customWidth="1"/>
    <col min="11272" max="11272" width="7.5703125" style="507" customWidth="1"/>
    <col min="11273" max="11273" width="7" style="507" customWidth="1"/>
    <col min="11274" max="11278" width="8.140625" style="507" customWidth="1"/>
    <col min="11279" max="11279" width="10.85546875" style="507" customWidth="1"/>
    <col min="11280" max="11520" width="9.140625" style="507"/>
    <col min="11521" max="11521" width="4.140625" style="507" customWidth="1"/>
    <col min="11522" max="11522" width="25.5703125" style="507" customWidth="1"/>
    <col min="11523" max="11524" width="7.7109375" style="507" customWidth="1"/>
    <col min="11525" max="11525" width="8.140625" style="507" customWidth="1"/>
    <col min="11526" max="11526" width="7.5703125" style="507" customWidth="1"/>
    <col min="11527" max="11527" width="7.42578125" style="507" customWidth="1"/>
    <col min="11528" max="11528" width="7.5703125" style="507" customWidth="1"/>
    <col min="11529" max="11529" width="7" style="507" customWidth="1"/>
    <col min="11530" max="11534" width="8.140625" style="507" customWidth="1"/>
    <col min="11535" max="11535" width="10.85546875" style="507" customWidth="1"/>
    <col min="11536" max="11776" width="9.140625" style="507"/>
    <col min="11777" max="11777" width="4.140625" style="507" customWidth="1"/>
    <col min="11778" max="11778" width="25.5703125" style="507" customWidth="1"/>
    <col min="11779" max="11780" width="7.7109375" style="507" customWidth="1"/>
    <col min="11781" max="11781" width="8.140625" style="507" customWidth="1"/>
    <col min="11782" max="11782" width="7.5703125" style="507" customWidth="1"/>
    <col min="11783" max="11783" width="7.42578125" style="507" customWidth="1"/>
    <col min="11784" max="11784" width="7.5703125" style="507" customWidth="1"/>
    <col min="11785" max="11785" width="7" style="507" customWidth="1"/>
    <col min="11786" max="11790" width="8.140625" style="507" customWidth="1"/>
    <col min="11791" max="11791" width="10.85546875" style="507" customWidth="1"/>
    <col min="11792" max="12032" width="9.140625" style="507"/>
    <col min="12033" max="12033" width="4.140625" style="507" customWidth="1"/>
    <col min="12034" max="12034" width="25.5703125" style="507" customWidth="1"/>
    <col min="12035" max="12036" width="7.7109375" style="507" customWidth="1"/>
    <col min="12037" max="12037" width="8.140625" style="507" customWidth="1"/>
    <col min="12038" max="12038" width="7.5703125" style="507" customWidth="1"/>
    <col min="12039" max="12039" width="7.42578125" style="507" customWidth="1"/>
    <col min="12040" max="12040" width="7.5703125" style="507" customWidth="1"/>
    <col min="12041" max="12041" width="7" style="507" customWidth="1"/>
    <col min="12042" max="12046" width="8.140625" style="507" customWidth="1"/>
    <col min="12047" max="12047" width="10.85546875" style="507" customWidth="1"/>
    <col min="12048" max="12288" width="9.140625" style="507"/>
    <col min="12289" max="12289" width="4.140625" style="507" customWidth="1"/>
    <col min="12290" max="12290" width="25.5703125" style="507" customWidth="1"/>
    <col min="12291" max="12292" width="7.7109375" style="507" customWidth="1"/>
    <col min="12293" max="12293" width="8.140625" style="507" customWidth="1"/>
    <col min="12294" max="12294" width="7.5703125" style="507" customWidth="1"/>
    <col min="12295" max="12295" width="7.42578125" style="507" customWidth="1"/>
    <col min="12296" max="12296" width="7.5703125" style="507" customWidth="1"/>
    <col min="12297" max="12297" width="7" style="507" customWidth="1"/>
    <col min="12298" max="12302" width="8.140625" style="507" customWidth="1"/>
    <col min="12303" max="12303" width="10.85546875" style="507" customWidth="1"/>
    <col min="12304" max="12544" width="9.140625" style="507"/>
    <col min="12545" max="12545" width="4.140625" style="507" customWidth="1"/>
    <col min="12546" max="12546" width="25.5703125" style="507" customWidth="1"/>
    <col min="12547" max="12548" width="7.7109375" style="507" customWidth="1"/>
    <col min="12549" max="12549" width="8.140625" style="507" customWidth="1"/>
    <col min="12550" max="12550" width="7.5703125" style="507" customWidth="1"/>
    <col min="12551" max="12551" width="7.42578125" style="507" customWidth="1"/>
    <col min="12552" max="12552" width="7.5703125" style="507" customWidth="1"/>
    <col min="12553" max="12553" width="7" style="507" customWidth="1"/>
    <col min="12554" max="12558" width="8.140625" style="507" customWidth="1"/>
    <col min="12559" max="12559" width="10.85546875" style="507" customWidth="1"/>
    <col min="12560" max="12800" width="9.140625" style="507"/>
    <col min="12801" max="12801" width="4.140625" style="507" customWidth="1"/>
    <col min="12802" max="12802" width="25.5703125" style="507" customWidth="1"/>
    <col min="12803" max="12804" width="7.7109375" style="507" customWidth="1"/>
    <col min="12805" max="12805" width="8.140625" style="507" customWidth="1"/>
    <col min="12806" max="12806" width="7.5703125" style="507" customWidth="1"/>
    <col min="12807" max="12807" width="7.42578125" style="507" customWidth="1"/>
    <col min="12808" max="12808" width="7.5703125" style="507" customWidth="1"/>
    <col min="12809" max="12809" width="7" style="507" customWidth="1"/>
    <col min="12810" max="12814" width="8.140625" style="507" customWidth="1"/>
    <col min="12815" max="12815" width="10.85546875" style="507" customWidth="1"/>
    <col min="12816" max="13056" width="9.140625" style="507"/>
    <col min="13057" max="13057" width="4.140625" style="507" customWidth="1"/>
    <col min="13058" max="13058" width="25.5703125" style="507" customWidth="1"/>
    <col min="13059" max="13060" width="7.7109375" style="507" customWidth="1"/>
    <col min="13061" max="13061" width="8.140625" style="507" customWidth="1"/>
    <col min="13062" max="13062" width="7.5703125" style="507" customWidth="1"/>
    <col min="13063" max="13063" width="7.42578125" style="507" customWidth="1"/>
    <col min="13064" max="13064" width="7.5703125" style="507" customWidth="1"/>
    <col min="13065" max="13065" width="7" style="507" customWidth="1"/>
    <col min="13066" max="13070" width="8.140625" style="507" customWidth="1"/>
    <col min="13071" max="13071" width="10.85546875" style="507" customWidth="1"/>
    <col min="13072" max="13312" width="9.140625" style="507"/>
    <col min="13313" max="13313" width="4.140625" style="507" customWidth="1"/>
    <col min="13314" max="13314" width="25.5703125" style="507" customWidth="1"/>
    <col min="13315" max="13316" width="7.7109375" style="507" customWidth="1"/>
    <col min="13317" max="13317" width="8.140625" style="507" customWidth="1"/>
    <col min="13318" max="13318" width="7.5703125" style="507" customWidth="1"/>
    <col min="13319" max="13319" width="7.42578125" style="507" customWidth="1"/>
    <col min="13320" max="13320" width="7.5703125" style="507" customWidth="1"/>
    <col min="13321" max="13321" width="7" style="507" customWidth="1"/>
    <col min="13322" max="13326" width="8.140625" style="507" customWidth="1"/>
    <col min="13327" max="13327" width="10.85546875" style="507" customWidth="1"/>
    <col min="13328" max="13568" width="9.140625" style="507"/>
    <col min="13569" max="13569" width="4.140625" style="507" customWidth="1"/>
    <col min="13570" max="13570" width="25.5703125" style="507" customWidth="1"/>
    <col min="13571" max="13572" width="7.7109375" style="507" customWidth="1"/>
    <col min="13573" max="13573" width="8.140625" style="507" customWidth="1"/>
    <col min="13574" max="13574" width="7.5703125" style="507" customWidth="1"/>
    <col min="13575" max="13575" width="7.42578125" style="507" customWidth="1"/>
    <col min="13576" max="13576" width="7.5703125" style="507" customWidth="1"/>
    <col min="13577" max="13577" width="7" style="507" customWidth="1"/>
    <col min="13578" max="13582" width="8.140625" style="507" customWidth="1"/>
    <col min="13583" max="13583" width="10.85546875" style="507" customWidth="1"/>
    <col min="13584" max="13824" width="9.140625" style="507"/>
    <col min="13825" max="13825" width="4.140625" style="507" customWidth="1"/>
    <col min="13826" max="13826" width="25.5703125" style="507" customWidth="1"/>
    <col min="13827" max="13828" width="7.7109375" style="507" customWidth="1"/>
    <col min="13829" max="13829" width="8.140625" style="507" customWidth="1"/>
    <col min="13830" max="13830" width="7.5703125" style="507" customWidth="1"/>
    <col min="13831" max="13831" width="7.42578125" style="507" customWidth="1"/>
    <col min="13832" max="13832" width="7.5703125" style="507" customWidth="1"/>
    <col min="13833" max="13833" width="7" style="507" customWidth="1"/>
    <col min="13834" max="13838" width="8.140625" style="507" customWidth="1"/>
    <col min="13839" max="13839" width="10.85546875" style="507" customWidth="1"/>
    <col min="13840" max="14080" width="9.140625" style="507"/>
    <col min="14081" max="14081" width="4.140625" style="507" customWidth="1"/>
    <col min="14082" max="14082" width="25.5703125" style="507" customWidth="1"/>
    <col min="14083" max="14084" width="7.7109375" style="507" customWidth="1"/>
    <col min="14085" max="14085" width="8.140625" style="507" customWidth="1"/>
    <col min="14086" max="14086" width="7.5703125" style="507" customWidth="1"/>
    <col min="14087" max="14087" width="7.42578125" style="507" customWidth="1"/>
    <col min="14088" max="14088" width="7.5703125" style="507" customWidth="1"/>
    <col min="14089" max="14089" width="7" style="507" customWidth="1"/>
    <col min="14090" max="14094" width="8.140625" style="507" customWidth="1"/>
    <col min="14095" max="14095" width="10.85546875" style="507" customWidth="1"/>
    <col min="14096" max="14336" width="9.140625" style="507"/>
    <col min="14337" max="14337" width="4.140625" style="507" customWidth="1"/>
    <col min="14338" max="14338" width="25.5703125" style="507" customWidth="1"/>
    <col min="14339" max="14340" width="7.7109375" style="507" customWidth="1"/>
    <col min="14341" max="14341" width="8.140625" style="507" customWidth="1"/>
    <col min="14342" max="14342" width="7.5703125" style="507" customWidth="1"/>
    <col min="14343" max="14343" width="7.42578125" style="507" customWidth="1"/>
    <col min="14344" max="14344" width="7.5703125" style="507" customWidth="1"/>
    <col min="14345" max="14345" width="7" style="507" customWidth="1"/>
    <col min="14346" max="14350" width="8.140625" style="507" customWidth="1"/>
    <col min="14351" max="14351" width="10.85546875" style="507" customWidth="1"/>
    <col min="14352" max="14592" width="9.140625" style="507"/>
    <col min="14593" max="14593" width="4.140625" style="507" customWidth="1"/>
    <col min="14594" max="14594" width="25.5703125" style="507" customWidth="1"/>
    <col min="14595" max="14596" width="7.7109375" style="507" customWidth="1"/>
    <col min="14597" max="14597" width="8.140625" style="507" customWidth="1"/>
    <col min="14598" max="14598" width="7.5703125" style="507" customWidth="1"/>
    <col min="14599" max="14599" width="7.42578125" style="507" customWidth="1"/>
    <col min="14600" max="14600" width="7.5703125" style="507" customWidth="1"/>
    <col min="14601" max="14601" width="7" style="507" customWidth="1"/>
    <col min="14602" max="14606" width="8.140625" style="507" customWidth="1"/>
    <col min="14607" max="14607" width="10.85546875" style="507" customWidth="1"/>
    <col min="14608" max="14848" width="9.140625" style="507"/>
    <col min="14849" max="14849" width="4.140625" style="507" customWidth="1"/>
    <col min="14850" max="14850" width="25.5703125" style="507" customWidth="1"/>
    <col min="14851" max="14852" width="7.7109375" style="507" customWidth="1"/>
    <col min="14853" max="14853" width="8.140625" style="507" customWidth="1"/>
    <col min="14854" max="14854" width="7.5703125" style="507" customWidth="1"/>
    <col min="14855" max="14855" width="7.42578125" style="507" customWidth="1"/>
    <col min="14856" max="14856" width="7.5703125" style="507" customWidth="1"/>
    <col min="14857" max="14857" width="7" style="507" customWidth="1"/>
    <col min="14858" max="14862" width="8.140625" style="507" customWidth="1"/>
    <col min="14863" max="14863" width="10.85546875" style="507" customWidth="1"/>
    <col min="14864" max="15104" width="9.140625" style="507"/>
    <col min="15105" max="15105" width="4.140625" style="507" customWidth="1"/>
    <col min="15106" max="15106" width="25.5703125" style="507" customWidth="1"/>
    <col min="15107" max="15108" width="7.7109375" style="507" customWidth="1"/>
    <col min="15109" max="15109" width="8.140625" style="507" customWidth="1"/>
    <col min="15110" max="15110" width="7.5703125" style="507" customWidth="1"/>
    <col min="15111" max="15111" width="7.42578125" style="507" customWidth="1"/>
    <col min="15112" max="15112" width="7.5703125" style="507" customWidth="1"/>
    <col min="15113" max="15113" width="7" style="507" customWidth="1"/>
    <col min="15114" max="15118" width="8.140625" style="507" customWidth="1"/>
    <col min="15119" max="15119" width="10.85546875" style="507" customWidth="1"/>
    <col min="15120" max="15360" width="9.140625" style="507"/>
    <col min="15361" max="15361" width="4.140625" style="507" customWidth="1"/>
    <col min="15362" max="15362" width="25.5703125" style="507" customWidth="1"/>
    <col min="15363" max="15364" width="7.7109375" style="507" customWidth="1"/>
    <col min="15365" max="15365" width="8.140625" style="507" customWidth="1"/>
    <col min="15366" max="15366" width="7.5703125" style="507" customWidth="1"/>
    <col min="15367" max="15367" width="7.42578125" style="507" customWidth="1"/>
    <col min="15368" max="15368" width="7.5703125" style="507" customWidth="1"/>
    <col min="15369" max="15369" width="7" style="507" customWidth="1"/>
    <col min="15370" max="15374" width="8.140625" style="507" customWidth="1"/>
    <col min="15375" max="15375" width="10.85546875" style="507" customWidth="1"/>
    <col min="15376" max="15616" width="9.140625" style="507"/>
    <col min="15617" max="15617" width="4.140625" style="507" customWidth="1"/>
    <col min="15618" max="15618" width="25.5703125" style="507" customWidth="1"/>
    <col min="15619" max="15620" width="7.7109375" style="507" customWidth="1"/>
    <col min="15621" max="15621" width="8.140625" style="507" customWidth="1"/>
    <col min="15622" max="15622" width="7.5703125" style="507" customWidth="1"/>
    <col min="15623" max="15623" width="7.42578125" style="507" customWidth="1"/>
    <col min="15624" max="15624" width="7.5703125" style="507" customWidth="1"/>
    <col min="15625" max="15625" width="7" style="507" customWidth="1"/>
    <col min="15626" max="15630" width="8.140625" style="507" customWidth="1"/>
    <col min="15631" max="15631" width="10.85546875" style="507" customWidth="1"/>
    <col min="15632" max="15872" width="9.140625" style="507"/>
    <col min="15873" max="15873" width="4.140625" style="507" customWidth="1"/>
    <col min="15874" max="15874" width="25.5703125" style="507" customWidth="1"/>
    <col min="15875" max="15876" width="7.7109375" style="507" customWidth="1"/>
    <col min="15877" max="15877" width="8.140625" style="507" customWidth="1"/>
    <col min="15878" max="15878" width="7.5703125" style="507" customWidth="1"/>
    <col min="15879" max="15879" width="7.42578125" style="507" customWidth="1"/>
    <col min="15880" max="15880" width="7.5703125" style="507" customWidth="1"/>
    <col min="15881" max="15881" width="7" style="507" customWidth="1"/>
    <col min="15882" max="15886" width="8.140625" style="507" customWidth="1"/>
    <col min="15887" max="15887" width="10.85546875" style="507" customWidth="1"/>
    <col min="15888" max="16128" width="9.140625" style="507"/>
    <col min="16129" max="16129" width="4.140625" style="507" customWidth="1"/>
    <col min="16130" max="16130" width="25.5703125" style="507" customWidth="1"/>
    <col min="16131" max="16132" width="7.7109375" style="507" customWidth="1"/>
    <col min="16133" max="16133" width="8.140625" style="507" customWidth="1"/>
    <col min="16134" max="16134" width="7.5703125" style="507" customWidth="1"/>
    <col min="16135" max="16135" width="7.42578125" style="507" customWidth="1"/>
    <col min="16136" max="16136" width="7.5703125" style="507" customWidth="1"/>
    <col min="16137" max="16137" width="7" style="507" customWidth="1"/>
    <col min="16138" max="16142" width="8.140625" style="507" customWidth="1"/>
    <col min="16143" max="16143" width="10.85546875" style="507" customWidth="1"/>
    <col min="16144" max="16384" width="9.140625" style="507"/>
  </cols>
  <sheetData>
    <row r="1" spans="1:15" ht="31.5" customHeight="1">
      <c r="A1" s="760" t="s">
        <v>746</v>
      </c>
      <c r="B1" s="761"/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761"/>
    </row>
    <row r="2" spans="1:15" ht="16.5" thickBot="1">
      <c r="O2" s="509" t="s">
        <v>722</v>
      </c>
    </row>
    <row r="3" spans="1:15" s="508" customFormat="1" ht="26.1" customHeight="1" thickBot="1">
      <c r="A3" s="510" t="s">
        <v>432</v>
      </c>
      <c r="B3" s="511" t="s">
        <v>266</v>
      </c>
      <c r="C3" s="511" t="s">
        <v>723</v>
      </c>
      <c r="D3" s="511" t="s">
        <v>724</v>
      </c>
      <c r="E3" s="511" t="s">
        <v>725</v>
      </c>
      <c r="F3" s="511" t="s">
        <v>726</v>
      </c>
      <c r="G3" s="511" t="s">
        <v>727</v>
      </c>
      <c r="H3" s="511" t="s">
        <v>728</v>
      </c>
      <c r="I3" s="511" t="s">
        <v>729</v>
      </c>
      <c r="J3" s="511" t="s">
        <v>730</v>
      </c>
      <c r="K3" s="511" t="s">
        <v>731</v>
      </c>
      <c r="L3" s="511" t="s">
        <v>732</v>
      </c>
      <c r="M3" s="511" t="s">
        <v>733</v>
      </c>
      <c r="N3" s="511" t="s">
        <v>734</v>
      </c>
      <c r="O3" s="512" t="s">
        <v>422</v>
      </c>
    </row>
    <row r="4" spans="1:15" s="514" customFormat="1" ht="15" customHeight="1" thickBot="1">
      <c r="A4" s="513"/>
      <c r="B4" s="728" t="s">
        <v>264</v>
      </c>
      <c r="C4" s="729"/>
      <c r="D4" s="729"/>
      <c r="E4" s="729"/>
      <c r="F4" s="729"/>
      <c r="G4" s="729"/>
      <c r="H4" s="729"/>
      <c r="I4" s="729"/>
      <c r="J4" s="729"/>
      <c r="K4" s="729"/>
      <c r="L4" s="729"/>
      <c r="M4" s="729"/>
      <c r="N4" s="729"/>
      <c r="O4" s="730"/>
    </row>
    <row r="5" spans="1:15" s="514" customFormat="1">
      <c r="A5" s="515" t="s">
        <v>51</v>
      </c>
      <c r="B5" s="516" t="s">
        <v>742</v>
      </c>
      <c r="C5" s="517">
        <v>851837</v>
      </c>
      <c r="D5" s="540">
        <f>+C28</f>
        <v>829826</v>
      </c>
      <c r="E5" s="540">
        <f>+D28</f>
        <v>856874</v>
      </c>
      <c r="F5" s="540">
        <f t="shared" ref="F5:N5" si="0">+E28</f>
        <v>948786</v>
      </c>
      <c r="G5" s="540">
        <f t="shared" si="0"/>
        <v>871695</v>
      </c>
      <c r="H5" s="540">
        <f t="shared" si="0"/>
        <v>864945</v>
      </c>
      <c r="I5" s="540">
        <f t="shared" si="0"/>
        <v>802134</v>
      </c>
      <c r="J5" s="540">
        <f t="shared" si="0"/>
        <v>768100</v>
      </c>
      <c r="K5" s="540">
        <f t="shared" si="0"/>
        <v>649543</v>
      </c>
      <c r="L5" s="540">
        <f t="shared" si="0"/>
        <v>696861</v>
      </c>
      <c r="M5" s="540">
        <f t="shared" si="0"/>
        <v>647309</v>
      </c>
      <c r="N5" s="540">
        <f t="shared" si="0"/>
        <v>372963</v>
      </c>
      <c r="O5" s="541" t="s">
        <v>743</v>
      </c>
    </row>
    <row r="6" spans="1:15" s="514" customFormat="1" ht="22.5">
      <c r="A6" s="519" t="s">
        <v>65</v>
      </c>
      <c r="B6" s="520" t="s">
        <v>267</v>
      </c>
      <c r="C6" s="521">
        <v>73610</v>
      </c>
      <c r="D6" s="521">
        <v>73610</v>
      </c>
      <c r="E6" s="521">
        <v>73610</v>
      </c>
      <c r="F6" s="521">
        <v>63666</v>
      </c>
      <c r="G6" s="521">
        <v>60976</v>
      </c>
      <c r="H6" s="521">
        <v>62306</v>
      </c>
      <c r="I6" s="521">
        <v>73944</v>
      </c>
      <c r="J6" s="521">
        <v>63767</v>
      </c>
      <c r="K6" s="521">
        <v>61839</v>
      </c>
      <c r="L6" s="521">
        <v>124014</v>
      </c>
      <c r="M6" s="521">
        <v>61593</v>
      </c>
      <c r="N6" s="521">
        <v>67125</v>
      </c>
      <c r="O6" s="522">
        <f t="shared" ref="O6:O27" si="1">SUM(C6:N6)</f>
        <v>860060</v>
      </c>
    </row>
    <row r="7" spans="1:15" s="523" customFormat="1" ht="22.5">
      <c r="A7" s="519" t="s">
        <v>79</v>
      </c>
      <c r="B7" s="520" t="s">
        <v>744</v>
      </c>
      <c r="C7" s="521">
        <v>6538</v>
      </c>
      <c r="D7" s="521">
        <v>7865</v>
      </c>
      <c r="E7" s="521">
        <v>11390</v>
      </c>
      <c r="F7" s="521">
        <v>8516</v>
      </c>
      <c r="G7" s="521">
        <v>4486</v>
      </c>
      <c r="H7" s="521">
        <v>11202</v>
      </c>
      <c r="I7" s="521">
        <v>6967</v>
      </c>
      <c r="J7" s="521">
        <v>5914</v>
      </c>
      <c r="K7" s="521">
        <v>9713</v>
      </c>
      <c r="L7" s="521">
        <v>6583</v>
      </c>
      <c r="M7" s="521">
        <v>16780</v>
      </c>
      <c r="N7" s="521">
        <v>31300</v>
      </c>
      <c r="O7" s="522">
        <f t="shared" si="1"/>
        <v>127254</v>
      </c>
    </row>
    <row r="8" spans="1:15" s="523" customFormat="1" ht="27" customHeight="1">
      <c r="A8" s="519" t="s">
        <v>230</v>
      </c>
      <c r="B8" s="524" t="s">
        <v>737</v>
      </c>
      <c r="C8" s="525"/>
      <c r="D8" s="525"/>
      <c r="E8" s="525"/>
      <c r="F8" s="525">
        <v>0</v>
      </c>
      <c r="G8" s="525"/>
      <c r="H8" s="525">
        <v>0</v>
      </c>
      <c r="I8" s="525">
        <v>3049</v>
      </c>
      <c r="J8" s="525">
        <v>23988</v>
      </c>
      <c r="K8" s="525">
        <v>21946</v>
      </c>
      <c r="L8" s="525">
        <v>110287</v>
      </c>
      <c r="M8" s="525">
        <v>256</v>
      </c>
      <c r="N8" s="525">
        <v>266751</v>
      </c>
      <c r="O8" s="526">
        <f t="shared" si="1"/>
        <v>426277</v>
      </c>
    </row>
    <row r="9" spans="1:15" s="523" customFormat="1" ht="14.1" customHeight="1">
      <c r="A9" s="519" t="s">
        <v>107</v>
      </c>
      <c r="B9" s="527" t="s">
        <v>272</v>
      </c>
      <c r="C9" s="521">
        <v>20000</v>
      </c>
      <c r="D9" s="521">
        <v>50000</v>
      </c>
      <c r="E9" s="521">
        <v>113032</v>
      </c>
      <c r="F9" s="521">
        <v>20659</v>
      </c>
      <c r="G9" s="521">
        <v>40750</v>
      </c>
      <c r="H9" s="521">
        <v>7312</v>
      </c>
      <c r="I9" s="521">
        <v>5824</v>
      </c>
      <c r="J9" s="521">
        <v>13738</v>
      </c>
      <c r="K9" s="521">
        <v>194074</v>
      </c>
      <c r="L9" s="521">
        <v>29664</v>
      </c>
      <c r="M9" s="521">
        <v>12956</v>
      </c>
      <c r="N9" s="521">
        <v>-33383</v>
      </c>
      <c r="O9" s="522">
        <f t="shared" si="1"/>
        <v>474626</v>
      </c>
    </row>
    <row r="10" spans="1:15" s="523" customFormat="1" ht="14.1" customHeight="1">
      <c r="A10" s="519" t="s">
        <v>129</v>
      </c>
      <c r="B10" s="527" t="s">
        <v>452</v>
      </c>
      <c r="C10" s="521">
        <v>18891</v>
      </c>
      <c r="D10" s="521">
        <v>18891</v>
      </c>
      <c r="E10" s="521">
        <v>11545</v>
      </c>
      <c r="F10" s="521">
        <v>23251</v>
      </c>
      <c r="G10" s="521">
        <v>14724</v>
      </c>
      <c r="H10" s="521">
        <v>17006</v>
      </c>
      <c r="I10" s="521">
        <v>16087</v>
      </c>
      <c r="J10" s="521">
        <v>15596</v>
      </c>
      <c r="K10" s="521">
        <v>23620</v>
      </c>
      <c r="L10" s="521">
        <v>12815</v>
      </c>
      <c r="M10" s="521">
        <v>17947</v>
      </c>
      <c r="N10" s="521">
        <v>38886</v>
      </c>
      <c r="O10" s="522">
        <f t="shared" si="1"/>
        <v>229259</v>
      </c>
    </row>
    <row r="11" spans="1:15" s="523" customFormat="1" ht="14.1" customHeight="1">
      <c r="A11" s="519" t="s">
        <v>241</v>
      </c>
      <c r="B11" s="527" t="s">
        <v>320</v>
      </c>
      <c r="C11" s="521">
        <v>795</v>
      </c>
      <c r="D11" s="521"/>
      <c r="E11" s="521"/>
      <c r="F11" s="521">
        <v>32</v>
      </c>
      <c r="G11" s="521">
        <v>0</v>
      </c>
      <c r="H11" s="521">
        <v>0</v>
      </c>
      <c r="I11" s="521">
        <v>25</v>
      </c>
      <c r="J11" s="521">
        <v>414</v>
      </c>
      <c r="K11" s="521">
        <v>0</v>
      </c>
      <c r="L11" s="521">
        <v>2262</v>
      </c>
      <c r="M11" s="521">
        <v>0</v>
      </c>
      <c r="N11" s="521">
        <v>16885</v>
      </c>
      <c r="O11" s="522">
        <f t="shared" si="1"/>
        <v>20413</v>
      </c>
    </row>
    <row r="12" spans="1:15" s="523" customFormat="1">
      <c r="A12" s="519" t="s">
        <v>151</v>
      </c>
      <c r="B12" s="527" t="s">
        <v>273</v>
      </c>
      <c r="C12" s="521">
        <v>127</v>
      </c>
      <c r="D12" s="521">
        <v>127</v>
      </c>
      <c r="E12" s="521">
        <v>127</v>
      </c>
      <c r="F12" s="521">
        <v>66</v>
      </c>
      <c r="G12" s="521">
        <v>43</v>
      </c>
      <c r="H12" s="521">
        <v>20</v>
      </c>
      <c r="I12" s="521">
        <v>17</v>
      </c>
      <c r="J12" s="521">
        <v>211</v>
      </c>
      <c r="K12" s="521">
        <v>2537</v>
      </c>
      <c r="L12" s="521">
        <v>4</v>
      </c>
      <c r="M12" s="521">
        <v>6</v>
      </c>
      <c r="N12" s="521">
        <v>8477</v>
      </c>
      <c r="O12" s="522">
        <f t="shared" si="1"/>
        <v>11762</v>
      </c>
    </row>
    <row r="13" spans="1:15" s="523" customFormat="1" ht="27" customHeight="1">
      <c r="A13" s="519" t="s">
        <v>161</v>
      </c>
      <c r="B13" s="520" t="s">
        <v>370</v>
      </c>
      <c r="C13" s="521"/>
      <c r="D13" s="521"/>
      <c r="E13" s="521"/>
      <c r="F13" s="521"/>
      <c r="G13" s="521">
        <v>0</v>
      </c>
      <c r="H13" s="521">
        <v>0</v>
      </c>
      <c r="I13" s="521">
        <v>0</v>
      </c>
      <c r="J13" s="521">
        <v>0</v>
      </c>
      <c r="K13" s="521">
        <v>0</v>
      </c>
      <c r="L13" s="521">
        <v>0</v>
      </c>
      <c r="M13" s="521">
        <v>25000</v>
      </c>
      <c r="N13" s="521">
        <v>0</v>
      </c>
      <c r="O13" s="522">
        <f t="shared" si="1"/>
        <v>25000</v>
      </c>
    </row>
    <row r="14" spans="1:15" s="523" customFormat="1" ht="14.1" customHeight="1" thickBot="1">
      <c r="A14" s="519" t="s">
        <v>253</v>
      </c>
      <c r="B14" s="527" t="s">
        <v>453</v>
      </c>
      <c r="C14" s="521"/>
      <c r="D14" s="521"/>
      <c r="E14" s="521">
        <v>25982</v>
      </c>
      <c r="F14" s="521">
        <v>0</v>
      </c>
      <c r="G14" s="521">
        <v>6072</v>
      </c>
      <c r="H14" s="521"/>
      <c r="I14" s="521">
        <v>0</v>
      </c>
      <c r="J14" s="521">
        <v>1220477</v>
      </c>
      <c r="K14" s="521">
        <v>9786</v>
      </c>
      <c r="L14" s="521">
        <v>1804</v>
      </c>
      <c r="M14" s="521">
        <v>11422</v>
      </c>
      <c r="N14" s="521">
        <v>18109</v>
      </c>
      <c r="O14" s="522">
        <f t="shared" si="1"/>
        <v>1293652</v>
      </c>
    </row>
    <row r="15" spans="1:15" s="514" customFormat="1" ht="15.95" customHeight="1" thickBot="1">
      <c r="A15" s="513" t="s">
        <v>276</v>
      </c>
      <c r="B15" s="528" t="s">
        <v>738</v>
      </c>
      <c r="C15" s="529">
        <f t="shared" ref="C15:O15" si="2">SUM(C5:C14)</f>
        <v>971798</v>
      </c>
      <c r="D15" s="529">
        <f t="shared" si="2"/>
        <v>980319</v>
      </c>
      <c r="E15" s="529">
        <f t="shared" si="2"/>
        <v>1092560</v>
      </c>
      <c r="F15" s="529">
        <f t="shared" si="2"/>
        <v>1064976</v>
      </c>
      <c r="G15" s="529">
        <f t="shared" si="2"/>
        <v>998746</v>
      </c>
      <c r="H15" s="529">
        <f t="shared" si="2"/>
        <v>962791</v>
      </c>
      <c r="I15" s="529">
        <f t="shared" si="2"/>
        <v>908047</v>
      </c>
      <c r="J15" s="529">
        <f t="shared" si="2"/>
        <v>2112205</v>
      </c>
      <c r="K15" s="529">
        <f t="shared" si="2"/>
        <v>973058</v>
      </c>
      <c r="L15" s="529">
        <f t="shared" si="2"/>
        <v>984294</v>
      </c>
      <c r="M15" s="529">
        <f t="shared" si="2"/>
        <v>793269</v>
      </c>
      <c r="N15" s="529">
        <f t="shared" si="2"/>
        <v>787113</v>
      </c>
      <c r="O15" s="529">
        <f t="shared" si="2"/>
        <v>3468303</v>
      </c>
    </row>
    <row r="16" spans="1:15" s="514" customFormat="1" ht="15" customHeight="1" thickBot="1">
      <c r="A16" s="513"/>
      <c r="B16" s="728" t="s">
        <v>265</v>
      </c>
      <c r="C16" s="729"/>
      <c r="D16" s="729"/>
      <c r="E16" s="729"/>
      <c r="F16" s="729"/>
      <c r="G16" s="729"/>
      <c r="H16" s="729"/>
      <c r="I16" s="729"/>
      <c r="J16" s="729"/>
      <c r="K16" s="729"/>
      <c r="L16" s="729"/>
      <c r="M16" s="729"/>
      <c r="N16" s="729"/>
      <c r="O16" s="730"/>
    </row>
    <row r="17" spans="1:15" s="523" customFormat="1" ht="14.1" customHeight="1">
      <c r="A17" s="531" t="s">
        <v>277</v>
      </c>
      <c r="B17" s="532" t="s">
        <v>268</v>
      </c>
      <c r="C17" s="525">
        <v>49331</v>
      </c>
      <c r="D17" s="525">
        <v>51325</v>
      </c>
      <c r="E17" s="525">
        <v>53092</v>
      </c>
      <c r="F17" s="525">
        <v>49690</v>
      </c>
      <c r="G17" s="525">
        <v>52603</v>
      </c>
      <c r="H17" s="525">
        <v>47390</v>
      </c>
      <c r="I17" s="525">
        <v>49123</v>
      </c>
      <c r="J17" s="525">
        <v>49961</v>
      </c>
      <c r="K17" s="525">
        <v>50544</v>
      </c>
      <c r="L17" s="525">
        <v>51301</v>
      </c>
      <c r="M17" s="525">
        <v>50265</v>
      </c>
      <c r="N17" s="525">
        <v>85591</v>
      </c>
      <c r="O17" s="526">
        <f t="shared" si="1"/>
        <v>640216</v>
      </c>
    </row>
    <row r="18" spans="1:15" s="523" customFormat="1" ht="27" customHeight="1">
      <c r="A18" s="519" t="s">
        <v>278</v>
      </c>
      <c r="B18" s="520" t="s">
        <v>216</v>
      </c>
      <c r="C18" s="521">
        <v>13922</v>
      </c>
      <c r="D18" s="521">
        <v>13857</v>
      </c>
      <c r="E18" s="521">
        <v>14345</v>
      </c>
      <c r="F18" s="521">
        <v>14323</v>
      </c>
      <c r="G18" s="521">
        <v>14472</v>
      </c>
      <c r="H18" s="521">
        <v>12780</v>
      </c>
      <c r="I18" s="521">
        <v>14276</v>
      </c>
      <c r="J18" s="521">
        <v>12874</v>
      </c>
      <c r="K18" s="521">
        <v>13168</v>
      </c>
      <c r="L18" s="521">
        <v>15208</v>
      </c>
      <c r="M18" s="521">
        <v>13255</v>
      </c>
      <c r="N18" s="521">
        <v>26297</v>
      </c>
      <c r="O18" s="522">
        <f t="shared" si="1"/>
        <v>178777</v>
      </c>
    </row>
    <row r="19" spans="1:15" s="523" customFormat="1" ht="14.1" customHeight="1">
      <c r="A19" s="519" t="s">
        <v>281</v>
      </c>
      <c r="B19" s="527" t="s">
        <v>593</v>
      </c>
      <c r="C19" s="521">
        <v>38752</v>
      </c>
      <c r="D19" s="521">
        <v>41351</v>
      </c>
      <c r="E19" s="521">
        <v>48227</v>
      </c>
      <c r="F19" s="521">
        <v>75883</v>
      </c>
      <c r="G19" s="521">
        <v>43646</v>
      </c>
      <c r="H19" s="521">
        <v>57431</v>
      </c>
      <c r="I19" s="521">
        <v>33966</v>
      </c>
      <c r="J19" s="521">
        <v>46057</v>
      </c>
      <c r="K19" s="521">
        <v>71115</v>
      </c>
      <c r="L19" s="521">
        <v>93409</v>
      </c>
      <c r="M19" s="521">
        <v>90697</v>
      </c>
      <c r="N19" s="521">
        <v>144137</v>
      </c>
      <c r="O19" s="522">
        <f t="shared" si="1"/>
        <v>784671</v>
      </c>
    </row>
    <row r="20" spans="1:15" s="523" customFormat="1" ht="14.1" customHeight="1">
      <c r="A20" s="519" t="s">
        <v>284</v>
      </c>
      <c r="B20" s="527" t="s">
        <v>745</v>
      </c>
      <c r="C20" s="521">
        <v>5589</v>
      </c>
      <c r="D20" s="521">
        <v>5560</v>
      </c>
      <c r="E20" s="521">
        <v>5619</v>
      </c>
      <c r="F20" s="521">
        <v>1633</v>
      </c>
      <c r="G20" s="521">
        <v>1348</v>
      </c>
      <c r="H20" s="521">
        <v>683</v>
      </c>
      <c r="I20" s="521">
        <v>1081</v>
      </c>
      <c r="J20" s="521">
        <v>4615</v>
      </c>
      <c r="K20" s="521">
        <v>1287</v>
      </c>
      <c r="L20" s="521">
        <v>3514</v>
      </c>
      <c r="M20" s="521">
        <v>1048</v>
      </c>
      <c r="N20" s="521">
        <v>17901</v>
      </c>
      <c r="O20" s="522">
        <f t="shared" si="1"/>
        <v>49878</v>
      </c>
    </row>
    <row r="21" spans="1:15" s="523" customFormat="1" ht="14.1" customHeight="1">
      <c r="A21" s="519" t="s">
        <v>287</v>
      </c>
      <c r="B21" s="527" t="s">
        <v>220</v>
      </c>
      <c r="C21" s="521">
        <v>9826</v>
      </c>
      <c r="D21" s="521">
        <v>11352</v>
      </c>
      <c r="E21" s="521">
        <v>10459</v>
      </c>
      <c r="F21" s="521">
        <v>35536</v>
      </c>
      <c r="G21" s="521">
        <v>11445</v>
      </c>
      <c r="H21" s="521">
        <v>31724</v>
      </c>
      <c r="I21" s="521">
        <v>11174</v>
      </c>
      <c r="J21" s="521">
        <v>20023</v>
      </c>
      <c r="K21" s="521">
        <v>24507</v>
      </c>
      <c r="L21" s="521">
        <v>20983</v>
      </c>
      <c r="M21" s="521">
        <v>26094</v>
      </c>
      <c r="N21" s="521">
        <v>26338</v>
      </c>
      <c r="O21" s="522">
        <f t="shared" si="1"/>
        <v>239461</v>
      </c>
    </row>
    <row r="22" spans="1:15" s="523" customFormat="1" ht="14.1" customHeight="1">
      <c r="A22" s="519" t="s">
        <v>290</v>
      </c>
      <c r="B22" s="527" t="s">
        <v>222</v>
      </c>
      <c r="C22" s="521"/>
      <c r="D22" s="521"/>
      <c r="E22" s="521">
        <v>5594</v>
      </c>
      <c r="F22" s="521">
        <v>13055</v>
      </c>
      <c r="G22" s="521">
        <v>9254</v>
      </c>
      <c r="H22" s="521">
        <v>6841</v>
      </c>
      <c r="I22" s="521">
        <v>17719</v>
      </c>
      <c r="J22" s="521">
        <v>70358</v>
      </c>
      <c r="K22" s="521">
        <v>63972</v>
      </c>
      <c r="L22" s="521">
        <v>92496</v>
      </c>
      <c r="M22" s="521">
        <v>156742</v>
      </c>
      <c r="N22" s="521">
        <v>257062</v>
      </c>
      <c r="O22" s="522">
        <f t="shared" si="1"/>
        <v>693093</v>
      </c>
    </row>
    <row r="23" spans="1:15" s="523" customFormat="1" ht="27" customHeight="1">
      <c r="A23" s="519" t="s">
        <v>293</v>
      </c>
      <c r="B23" s="520" t="s">
        <v>224</v>
      </c>
      <c r="C23" s="521"/>
      <c r="D23" s="521"/>
      <c r="E23" s="521">
        <v>5803</v>
      </c>
      <c r="F23" s="521">
        <v>313</v>
      </c>
      <c r="G23" s="521">
        <v>1033</v>
      </c>
      <c r="H23" s="521">
        <v>3173</v>
      </c>
      <c r="I23" s="521">
        <v>12608</v>
      </c>
      <c r="J23" s="521">
        <v>78774</v>
      </c>
      <c r="K23" s="521">
        <v>50669</v>
      </c>
      <c r="L23" s="521">
        <v>35074</v>
      </c>
      <c r="M23" s="521">
        <v>78558</v>
      </c>
      <c r="N23" s="521">
        <v>191133</v>
      </c>
      <c r="O23" s="522">
        <f t="shared" si="1"/>
        <v>457138</v>
      </c>
    </row>
    <row r="24" spans="1:15" s="523" customFormat="1" ht="14.1" customHeight="1">
      <c r="A24" s="519" t="s">
        <v>296</v>
      </c>
      <c r="B24" s="527" t="s">
        <v>226</v>
      </c>
      <c r="C24" s="521">
        <v>200</v>
      </c>
      <c r="D24" s="521"/>
      <c r="E24" s="521">
        <v>0</v>
      </c>
      <c r="F24" s="521">
        <v>2848</v>
      </c>
      <c r="G24" s="521">
        <v>0</v>
      </c>
      <c r="H24" s="521">
        <v>0</v>
      </c>
      <c r="I24" s="521">
        <v>0</v>
      </c>
      <c r="J24" s="521">
        <v>0</v>
      </c>
      <c r="K24" s="521">
        <v>300</v>
      </c>
      <c r="L24" s="521">
        <v>25000</v>
      </c>
      <c r="M24" s="521">
        <v>0</v>
      </c>
      <c r="N24" s="521">
        <v>1182</v>
      </c>
      <c r="O24" s="522">
        <f t="shared" si="1"/>
        <v>29530</v>
      </c>
    </row>
    <row r="25" spans="1:15" s="523" customFormat="1" ht="14.1" customHeight="1">
      <c r="A25" s="519"/>
      <c r="B25" s="527" t="s">
        <v>275</v>
      </c>
      <c r="C25" s="521"/>
      <c r="D25" s="521"/>
      <c r="E25" s="521"/>
      <c r="F25" s="521">
        <v>0</v>
      </c>
      <c r="G25" s="521">
        <v>0</v>
      </c>
      <c r="H25" s="521">
        <v>0</v>
      </c>
      <c r="I25" s="521">
        <v>0</v>
      </c>
      <c r="J25" s="521">
        <v>0</v>
      </c>
      <c r="K25" s="521">
        <v>0</v>
      </c>
      <c r="L25" s="521">
        <v>0</v>
      </c>
      <c r="M25" s="521"/>
      <c r="N25" s="521"/>
      <c r="O25" s="522"/>
    </row>
    <row r="26" spans="1:15" s="523" customFormat="1" ht="14.1" customHeight="1" thickBot="1">
      <c r="A26" s="519" t="s">
        <v>299</v>
      </c>
      <c r="B26" s="527" t="s">
        <v>454</v>
      </c>
      <c r="C26" s="521">
        <v>24352</v>
      </c>
      <c r="D26" s="521"/>
      <c r="E26" s="521">
        <v>635</v>
      </c>
      <c r="F26" s="521">
        <v>0</v>
      </c>
      <c r="G26" s="521">
        <v>0</v>
      </c>
      <c r="H26" s="521">
        <v>635</v>
      </c>
      <c r="I26" s="521">
        <v>0</v>
      </c>
      <c r="J26" s="521">
        <v>1180000</v>
      </c>
      <c r="K26" s="521">
        <v>635</v>
      </c>
      <c r="L26" s="521">
        <v>0</v>
      </c>
      <c r="M26" s="521">
        <v>3647</v>
      </c>
      <c r="N26" s="521">
        <v>3647</v>
      </c>
      <c r="O26" s="522">
        <f t="shared" si="1"/>
        <v>1213551</v>
      </c>
    </row>
    <row r="27" spans="1:15" s="514" customFormat="1" ht="15.95" customHeight="1" thickBot="1">
      <c r="A27" s="533" t="s">
        <v>302</v>
      </c>
      <c r="B27" s="528" t="s">
        <v>740</v>
      </c>
      <c r="C27" s="529">
        <f t="shared" ref="C27:N27" si="3">SUM(C17:C26)</f>
        <v>141972</v>
      </c>
      <c r="D27" s="529">
        <f t="shared" si="3"/>
        <v>123445</v>
      </c>
      <c r="E27" s="529">
        <f t="shared" si="3"/>
        <v>143774</v>
      </c>
      <c r="F27" s="529">
        <f t="shared" si="3"/>
        <v>193281</v>
      </c>
      <c r="G27" s="529">
        <f t="shared" si="3"/>
        <v>133801</v>
      </c>
      <c r="H27" s="529">
        <f t="shared" si="3"/>
        <v>160657</v>
      </c>
      <c r="I27" s="529">
        <f t="shared" si="3"/>
        <v>139947</v>
      </c>
      <c r="J27" s="529">
        <f t="shared" si="3"/>
        <v>1462662</v>
      </c>
      <c r="K27" s="529">
        <f t="shared" si="3"/>
        <v>276197</v>
      </c>
      <c r="L27" s="529">
        <f t="shared" si="3"/>
        <v>336985</v>
      </c>
      <c r="M27" s="529">
        <f t="shared" si="3"/>
        <v>420306</v>
      </c>
      <c r="N27" s="529">
        <f t="shared" si="3"/>
        <v>753288</v>
      </c>
      <c r="O27" s="530">
        <f t="shared" si="1"/>
        <v>4286315</v>
      </c>
    </row>
    <row r="28" spans="1:15" ht="16.5" thickBot="1">
      <c r="A28" s="533" t="s">
        <v>304</v>
      </c>
      <c r="B28" s="534" t="s">
        <v>747</v>
      </c>
      <c r="C28" s="535">
        <f t="shared" ref="C28:N28" si="4">C15-C27</f>
        <v>829826</v>
      </c>
      <c r="D28" s="535">
        <f t="shared" si="4"/>
        <v>856874</v>
      </c>
      <c r="E28" s="535">
        <f t="shared" si="4"/>
        <v>948786</v>
      </c>
      <c r="F28" s="535">
        <f t="shared" si="4"/>
        <v>871695</v>
      </c>
      <c r="G28" s="535">
        <f t="shared" si="4"/>
        <v>864945</v>
      </c>
      <c r="H28" s="535">
        <f t="shared" si="4"/>
        <v>802134</v>
      </c>
      <c r="I28" s="535">
        <f t="shared" si="4"/>
        <v>768100</v>
      </c>
      <c r="J28" s="535">
        <f t="shared" si="4"/>
        <v>649543</v>
      </c>
      <c r="K28" s="535">
        <f t="shared" si="4"/>
        <v>696861</v>
      </c>
      <c r="L28" s="535">
        <f t="shared" si="4"/>
        <v>647309</v>
      </c>
      <c r="M28" s="535">
        <f t="shared" si="4"/>
        <v>372963</v>
      </c>
      <c r="N28" s="535">
        <f t="shared" si="4"/>
        <v>33825</v>
      </c>
      <c r="O28" s="542" t="s">
        <v>743</v>
      </c>
    </row>
    <row r="29" spans="1:15">
      <c r="A29" s="537"/>
    </row>
    <row r="30" spans="1:15">
      <c r="B30" s="538"/>
      <c r="C30" s="539"/>
      <c r="D30" s="539"/>
    </row>
  </sheetData>
  <mergeCells count="3">
    <mergeCell ref="A1:O1"/>
    <mergeCell ref="B4:O4"/>
    <mergeCell ref="B16:O16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 18. 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33"/>
  <sheetViews>
    <sheetView view="pageBreakPreview" zoomScaleNormal="120" zoomScaleSheetLayoutView="100" workbookViewId="0">
      <selection activeCell="D2" sqref="D1:F1048576"/>
    </sheetView>
  </sheetViews>
  <sheetFormatPr defaultRowHeight="15.75"/>
  <cols>
    <col min="1" max="2" width="8.140625" style="115" customWidth="1"/>
    <col min="3" max="3" width="65.42578125" style="115" customWidth="1"/>
    <col min="4" max="6" width="13" style="116" hidden="1" customWidth="1"/>
    <col min="7" max="7" width="13" style="116" bestFit="1" customWidth="1"/>
    <col min="8" max="8" width="13" style="116" hidden="1" customWidth="1"/>
    <col min="9" max="16384" width="9.140625" style="59"/>
  </cols>
  <sheetData>
    <row r="1" spans="1:8" ht="15.95" customHeight="1">
      <c r="A1" s="676" t="s">
        <v>46</v>
      </c>
      <c r="B1" s="676"/>
      <c r="C1" s="676"/>
      <c r="D1" s="676"/>
      <c r="E1" s="676"/>
      <c r="F1" s="676"/>
      <c r="G1" s="676"/>
      <c r="H1" s="676"/>
    </row>
    <row r="2" spans="1:8" ht="15.95" customHeight="1" thickBot="1">
      <c r="A2" s="677" t="s">
        <v>47</v>
      </c>
      <c r="B2" s="677"/>
      <c r="C2" s="677"/>
      <c r="D2" s="60"/>
      <c r="E2" s="60"/>
      <c r="F2" s="60"/>
      <c r="G2" s="60"/>
      <c r="H2" s="60"/>
    </row>
    <row r="3" spans="1:8" ht="60.75" thickBot="1">
      <c r="A3" s="61" t="s">
        <v>49</v>
      </c>
      <c r="B3" s="175" t="s">
        <v>455</v>
      </c>
      <c r="C3" s="62" t="s">
        <v>50</v>
      </c>
      <c r="D3" s="63" t="s">
        <v>695</v>
      </c>
      <c r="E3" s="63" t="s">
        <v>818</v>
      </c>
      <c r="F3" s="63" t="s">
        <v>769</v>
      </c>
      <c r="G3" s="63" t="s">
        <v>748</v>
      </c>
      <c r="H3" s="63" t="s">
        <v>770</v>
      </c>
    </row>
    <row r="4" spans="1:8" s="65" customFormat="1" ht="12" customHeight="1" thickBot="1">
      <c r="A4" s="49">
        <v>1</v>
      </c>
      <c r="B4" s="49">
        <v>2</v>
      </c>
      <c r="C4" s="49">
        <v>3</v>
      </c>
      <c r="D4" s="49">
        <v>4</v>
      </c>
      <c r="E4" s="49"/>
      <c r="F4" s="49">
        <v>5</v>
      </c>
      <c r="G4" s="49">
        <v>6</v>
      </c>
      <c r="H4" s="49">
        <v>7</v>
      </c>
    </row>
    <row r="5" spans="1:8" s="68" customFormat="1" ht="12" customHeight="1" thickBot="1">
      <c r="A5" s="66" t="s">
        <v>51</v>
      </c>
      <c r="B5" s="300" t="s">
        <v>483</v>
      </c>
      <c r="C5" s="67" t="s">
        <v>52</v>
      </c>
      <c r="D5" s="50">
        <f>+D6+D7+D8+D9+D10+D11</f>
        <v>0</v>
      </c>
      <c r="E5" s="50">
        <v>1658</v>
      </c>
      <c r="F5" s="50">
        <f t="shared" ref="F5" si="0">+F6+F7+F8+F9+F10+F11</f>
        <v>32</v>
      </c>
      <c r="G5" s="50">
        <f t="shared" ref="G5" si="1">+G6+G7+G8+G9+G10+G11</f>
        <v>1690</v>
      </c>
      <c r="H5" s="50"/>
    </row>
    <row r="6" spans="1:8" s="68" customFormat="1" ht="12" customHeight="1">
      <c r="A6" s="69" t="s">
        <v>53</v>
      </c>
      <c r="B6" s="301" t="s">
        <v>484</v>
      </c>
      <c r="C6" s="70" t="s">
        <v>54</v>
      </c>
      <c r="D6" s="71"/>
      <c r="E6" s="71">
        <v>0</v>
      </c>
      <c r="F6" s="71">
        <f>G6-E6</f>
        <v>0</v>
      </c>
      <c r="G6" s="71">
        <v>0</v>
      </c>
      <c r="H6" s="71"/>
    </row>
    <row r="7" spans="1:8" s="68" customFormat="1" ht="12" customHeight="1">
      <c r="A7" s="72" t="s">
        <v>55</v>
      </c>
      <c r="B7" s="302" t="s">
        <v>485</v>
      </c>
      <c r="C7" s="73" t="s">
        <v>56</v>
      </c>
      <c r="D7" s="74"/>
      <c r="E7" s="74">
        <v>0</v>
      </c>
      <c r="F7" s="74">
        <f t="shared" ref="F7:F11" si="2">G7-E7</f>
        <v>0</v>
      </c>
      <c r="G7" s="74">
        <v>0</v>
      </c>
      <c r="H7" s="74"/>
    </row>
    <row r="8" spans="1:8" s="68" customFormat="1" ht="12" customHeight="1">
      <c r="A8" s="72" t="s">
        <v>57</v>
      </c>
      <c r="B8" s="302" t="s">
        <v>486</v>
      </c>
      <c r="C8" s="73" t="s">
        <v>58</v>
      </c>
      <c r="D8" s="74"/>
      <c r="E8" s="74">
        <v>0</v>
      </c>
      <c r="F8" s="74">
        <f t="shared" si="2"/>
        <v>0</v>
      </c>
      <c r="G8" s="74">
        <v>0</v>
      </c>
      <c r="H8" s="74"/>
    </row>
    <row r="9" spans="1:8" s="68" customFormat="1" ht="12" customHeight="1">
      <c r="A9" s="72" t="s">
        <v>59</v>
      </c>
      <c r="B9" s="302" t="s">
        <v>487</v>
      </c>
      <c r="C9" s="73" t="s">
        <v>60</v>
      </c>
      <c r="D9" s="74"/>
      <c r="E9" s="74">
        <v>0</v>
      </c>
      <c r="F9" s="74">
        <f t="shared" si="2"/>
        <v>0</v>
      </c>
      <c r="G9" s="74">
        <v>0</v>
      </c>
      <c r="H9" s="74"/>
    </row>
    <row r="10" spans="1:8" s="68" customFormat="1" ht="12" customHeight="1">
      <c r="A10" s="72" t="s">
        <v>61</v>
      </c>
      <c r="B10" s="302" t="s">
        <v>488</v>
      </c>
      <c r="C10" s="73" t="s">
        <v>62</v>
      </c>
      <c r="D10" s="74"/>
      <c r="E10" s="74">
        <v>1658</v>
      </c>
      <c r="F10" s="74">
        <f t="shared" si="2"/>
        <v>32</v>
      </c>
      <c r="G10" s="74">
        <v>1690</v>
      </c>
      <c r="H10" s="74"/>
    </row>
    <row r="11" spans="1:8" s="68" customFormat="1" ht="12" customHeight="1" thickBot="1">
      <c r="A11" s="75" t="s">
        <v>63</v>
      </c>
      <c r="B11" s="303" t="s">
        <v>489</v>
      </c>
      <c r="C11" s="76" t="s">
        <v>64</v>
      </c>
      <c r="D11" s="74"/>
      <c r="E11" s="74">
        <v>0</v>
      </c>
      <c r="F11" s="74">
        <f t="shared" si="2"/>
        <v>0</v>
      </c>
      <c r="G11" s="74">
        <v>0</v>
      </c>
      <c r="H11" s="74"/>
    </row>
    <row r="12" spans="1:8" s="68" customFormat="1" ht="12" customHeight="1" thickBot="1">
      <c r="A12" s="66" t="s">
        <v>65</v>
      </c>
      <c r="B12" s="300"/>
      <c r="C12" s="77" t="s">
        <v>66</v>
      </c>
      <c r="D12" s="50">
        <f>+D13+D14+D15+D16+D17</f>
        <v>16081</v>
      </c>
      <c r="E12" s="50">
        <v>18078</v>
      </c>
      <c r="F12" s="50">
        <f t="shared" ref="F12:F65" si="3">G12-D12</f>
        <v>7979</v>
      </c>
      <c r="G12" s="50">
        <f t="shared" ref="G12" si="4">+G13+G14+G15+G16+G17</f>
        <v>24060</v>
      </c>
      <c r="H12" s="50"/>
    </row>
    <row r="13" spans="1:8" s="68" customFormat="1" ht="12" customHeight="1">
      <c r="A13" s="69" t="s">
        <v>67</v>
      </c>
      <c r="B13" s="301" t="s">
        <v>490</v>
      </c>
      <c r="C13" s="70" t="s">
        <v>68</v>
      </c>
      <c r="D13" s="71"/>
      <c r="E13" s="71">
        <v>0</v>
      </c>
      <c r="F13" s="71">
        <f t="shared" ref="F13:F18" si="5">G13-E13</f>
        <v>0</v>
      </c>
      <c r="G13" s="71">
        <v>0</v>
      </c>
      <c r="H13" s="71"/>
    </row>
    <row r="14" spans="1:8" s="68" customFormat="1" ht="12" customHeight="1">
      <c r="A14" s="72" t="s">
        <v>69</v>
      </c>
      <c r="B14" s="302" t="s">
        <v>491</v>
      </c>
      <c r="C14" s="73" t="s">
        <v>70</v>
      </c>
      <c r="D14" s="74"/>
      <c r="E14" s="74">
        <v>0</v>
      </c>
      <c r="F14" s="74">
        <f t="shared" si="5"/>
        <v>0</v>
      </c>
      <c r="G14" s="74">
        <v>0</v>
      </c>
      <c r="H14" s="74"/>
    </row>
    <row r="15" spans="1:8" s="68" customFormat="1" ht="12" customHeight="1">
      <c r="A15" s="72" t="s">
        <v>71</v>
      </c>
      <c r="B15" s="302" t="s">
        <v>492</v>
      </c>
      <c r="C15" s="73" t="s">
        <v>72</v>
      </c>
      <c r="D15" s="74"/>
      <c r="E15" s="74">
        <v>0</v>
      </c>
      <c r="F15" s="74">
        <f t="shared" si="5"/>
        <v>0</v>
      </c>
      <c r="G15" s="74">
        <v>0</v>
      </c>
      <c r="H15" s="74"/>
    </row>
    <row r="16" spans="1:8" s="68" customFormat="1" ht="12" customHeight="1">
      <c r="A16" s="72" t="s">
        <v>73</v>
      </c>
      <c r="B16" s="302" t="s">
        <v>493</v>
      </c>
      <c r="C16" s="73" t="s">
        <v>74</v>
      </c>
      <c r="D16" s="74"/>
      <c r="E16" s="74">
        <v>0</v>
      </c>
      <c r="F16" s="74">
        <f t="shared" si="5"/>
        <v>0</v>
      </c>
      <c r="G16" s="74">
        <v>0</v>
      </c>
      <c r="H16" s="74"/>
    </row>
    <row r="17" spans="1:8" s="68" customFormat="1" ht="12" customHeight="1">
      <c r="A17" s="72" t="s">
        <v>75</v>
      </c>
      <c r="B17" s="302" t="s">
        <v>494</v>
      </c>
      <c r="C17" s="73" t="s">
        <v>76</v>
      </c>
      <c r="D17" s="74">
        <v>16081</v>
      </c>
      <c r="E17" s="74">
        <v>18078</v>
      </c>
      <c r="F17" s="74">
        <f t="shared" si="5"/>
        <v>5982</v>
      </c>
      <c r="G17" s="74">
        <v>24060</v>
      </c>
      <c r="H17" s="74"/>
    </row>
    <row r="18" spans="1:8" s="68" customFormat="1" ht="12" customHeight="1" thickBot="1">
      <c r="A18" s="75" t="s">
        <v>77</v>
      </c>
      <c r="B18" s="303" t="s">
        <v>494</v>
      </c>
      <c r="C18" s="76" t="s">
        <v>78</v>
      </c>
      <c r="D18" s="78">
        <v>6631</v>
      </c>
      <c r="E18" s="78">
        <v>6631</v>
      </c>
      <c r="F18" s="78">
        <f t="shared" si="5"/>
        <v>2235</v>
      </c>
      <c r="G18" s="78">
        <v>8866</v>
      </c>
      <c r="H18" s="78"/>
    </row>
    <row r="19" spans="1:8" s="68" customFormat="1" ht="12" customHeight="1" thickBot="1">
      <c r="A19" s="66" t="s">
        <v>79</v>
      </c>
      <c r="B19" s="300" t="s">
        <v>495</v>
      </c>
      <c r="C19" s="67" t="s">
        <v>80</v>
      </c>
      <c r="D19" s="50">
        <f>+D20+D21+D22+D23+D24</f>
        <v>0</v>
      </c>
      <c r="E19" s="50">
        <v>278155</v>
      </c>
      <c r="F19" s="50">
        <f t="shared" ref="F19:H19" si="6">+F20+F21+F22+F23+F24</f>
        <v>145562</v>
      </c>
      <c r="G19" s="50">
        <f t="shared" si="6"/>
        <v>423717</v>
      </c>
      <c r="H19" s="50">
        <f t="shared" si="6"/>
        <v>0</v>
      </c>
    </row>
    <row r="20" spans="1:8" s="68" customFormat="1" ht="12" customHeight="1">
      <c r="A20" s="69" t="s">
        <v>81</v>
      </c>
      <c r="B20" s="301" t="s">
        <v>496</v>
      </c>
      <c r="C20" s="70" t="s">
        <v>82</v>
      </c>
      <c r="D20" s="71"/>
      <c r="E20" s="71">
        <v>12500</v>
      </c>
      <c r="F20" s="71">
        <f t="shared" ref="F20:F25" si="7">G20-E20</f>
        <v>0</v>
      </c>
      <c r="G20" s="71">
        <v>12500</v>
      </c>
      <c r="H20" s="71"/>
    </row>
    <row r="21" spans="1:8" s="68" customFormat="1" ht="12" customHeight="1">
      <c r="A21" s="72" t="s">
        <v>83</v>
      </c>
      <c r="B21" s="302" t="s">
        <v>497</v>
      </c>
      <c r="C21" s="73" t="s">
        <v>84</v>
      </c>
      <c r="D21" s="74"/>
      <c r="E21" s="74">
        <v>0</v>
      </c>
      <c r="F21" s="74">
        <f t="shared" si="7"/>
        <v>0</v>
      </c>
      <c r="G21" s="74"/>
      <c r="H21" s="74"/>
    </row>
    <row r="22" spans="1:8" s="68" customFormat="1" ht="12" customHeight="1">
      <c r="A22" s="72" t="s">
        <v>85</v>
      </c>
      <c r="B22" s="302" t="s">
        <v>498</v>
      </c>
      <c r="C22" s="73" t="s">
        <v>86</v>
      </c>
      <c r="D22" s="74"/>
      <c r="E22" s="74">
        <v>0</v>
      </c>
      <c r="F22" s="74">
        <f t="shared" si="7"/>
        <v>0</v>
      </c>
      <c r="G22" s="74"/>
      <c r="H22" s="74"/>
    </row>
    <row r="23" spans="1:8" s="68" customFormat="1" ht="12" customHeight="1">
      <c r="A23" s="72" t="s">
        <v>87</v>
      </c>
      <c r="B23" s="302" t="s">
        <v>499</v>
      </c>
      <c r="C23" s="73" t="s">
        <v>88</v>
      </c>
      <c r="D23" s="74"/>
      <c r="E23" s="74">
        <v>0</v>
      </c>
      <c r="F23" s="74">
        <f t="shared" si="7"/>
        <v>0</v>
      </c>
      <c r="G23" s="74"/>
      <c r="H23" s="74"/>
    </row>
    <row r="24" spans="1:8" s="68" customFormat="1" ht="12" customHeight="1">
      <c r="A24" s="72" t="s">
        <v>89</v>
      </c>
      <c r="B24" s="302" t="s">
        <v>500</v>
      </c>
      <c r="C24" s="73" t="s">
        <v>90</v>
      </c>
      <c r="D24" s="74"/>
      <c r="E24" s="74">
        <v>265655</v>
      </c>
      <c r="F24" s="74">
        <f t="shared" si="7"/>
        <v>145562</v>
      </c>
      <c r="G24" s="74">
        <v>411217</v>
      </c>
      <c r="H24" s="74"/>
    </row>
    <row r="25" spans="1:8" s="68" customFormat="1" ht="12" customHeight="1" thickBot="1">
      <c r="A25" s="75" t="s">
        <v>91</v>
      </c>
      <c r="B25" s="303" t="s">
        <v>500</v>
      </c>
      <c r="C25" s="76" t="s">
        <v>92</v>
      </c>
      <c r="D25" s="78"/>
      <c r="E25" s="78">
        <v>265655</v>
      </c>
      <c r="F25" s="78">
        <f t="shared" si="7"/>
        <v>145562</v>
      </c>
      <c r="G25" s="78">
        <v>411217</v>
      </c>
      <c r="H25" s="78"/>
    </row>
    <row r="26" spans="1:8" s="68" customFormat="1" ht="12" customHeight="1" thickBot="1">
      <c r="A26" s="66" t="s">
        <v>93</v>
      </c>
      <c r="B26" s="300" t="s">
        <v>501</v>
      </c>
      <c r="C26" s="67" t="s">
        <v>94</v>
      </c>
      <c r="D26" s="57">
        <f>+D27+D30+D31+D32</f>
        <v>174708</v>
      </c>
      <c r="E26" s="57">
        <v>225511</v>
      </c>
      <c r="F26" s="57">
        <f t="shared" ref="F26:H26" si="8">+F27+F30+F31+F32</f>
        <v>-6409</v>
      </c>
      <c r="G26" s="57">
        <f t="shared" si="8"/>
        <v>219102</v>
      </c>
      <c r="H26" s="57">
        <f t="shared" si="8"/>
        <v>30545</v>
      </c>
    </row>
    <row r="27" spans="1:8" s="68" customFormat="1" ht="12" customHeight="1">
      <c r="A27" s="69" t="s">
        <v>95</v>
      </c>
      <c r="B27" s="301"/>
      <c r="C27" s="70" t="s">
        <v>96</v>
      </c>
      <c r="D27" s="79">
        <f>+D28+D29</f>
        <v>174708</v>
      </c>
      <c r="E27" s="79">
        <v>225511</v>
      </c>
      <c r="F27" s="79">
        <f>G27-E27</f>
        <v>-6409</v>
      </c>
      <c r="G27" s="79">
        <f t="shared" ref="G27:H27" si="9">+G28+G29</f>
        <v>219102</v>
      </c>
      <c r="H27" s="79">
        <f t="shared" si="9"/>
        <v>30545</v>
      </c>
    </row>
    <row r="28" spans="1:8" s="68" customFormat="1" ht="12" customHeight="1">
      <c r="A28" s="72" t="s">
        <v>97</v>
      </c>
      <c r="B28" s="302" t="s">
        <v>502</v>
      </c>
      <c r="C28" s="73" t="s">
        <v>98</v>
      </c>
      <c r="D28" s="74"/>
      <c r="E28" s="74">
        <v>0</v>
      </c>
      <c r="F28" s="74">
        <f t="shared" ref="F28:F32" si="10">G28-E28</f>
        <v>0</v>
      </c>
      <c r="G28" s="74">
        <v>0</v>
      </c>
      <c r="H28" s="74"/>
    </row>
    <row r="29" spans="1:8" s="68" customFormat="1" ht="12" customHeight="1">
      <c r="A29" s="72" t="s">
        <v>99</v>
      </c>
      <c r="B29" s="302" t="s">
        <v>503</v>
      </c>
      <c r="C29" s="73" t="s">
        <v>100</v>
      </c>
      <c r="D29" s="74">
        <v>174708</v>
      </c>
      <c r="E29" s="74">
        <v>225511</v>
      </c>
      <c r="F29" s="74">
        <f t="shared" si="10"/>
        <v>-6409</v>
      </c>
      <c r="G29" s="74">
        <v>219102</v>
      </c>
      <c r="H29" s="74">
        <v>30545</v>
      </c>
    </row>
    <row r="30" spans="1:8" s="68" customFormat="1" ht="12" customHeight="1">
      <c r="A30" s="72" t="s">
        <v>101</v>
      </c>
      <c r="B30" s="302" t="s">
        <v>504</v>
      </c>
      <c r="C30" s="73" t="s">
        <v>102</v>
      </c>
      <c r="D30" s="74"/>
      <c r="E30" s="74">
        <v>0</v>
      </c>
      <c r="F30" s="74">
        <f t="shared" si="10"/>
        <v>0</v>
      </c>
      <c r="G30" s="74">
        <v>0</v>
      </c>
      <c r="H30" s="74"/>
    </row>
    <row r="31" spans="1:8" s="68" customFormat="1" ht="12" customHeight="1">
      <c r="A31" s="72" t="s">
        <v>103</v>
      </c>
      <c r="B31" s="302" t="s">
        <v>505</v>
      </c>
      <c r="C31" s="73" t="s">
        <v>104</v>
      </c>
      <c r="D31" s="74"/>
      <c r="E31" s="74">
        <v>0</v>
      </c>
      <c r="F31" s="74">
        <f t="shared" si="10"/>
        <v>0</v>
      </c>
      <c r="G31" s="74">
        <v>0</v>
      </c>
      <c r="H31" s="74"/>
    </row>
    <row r="32" spans="1:8" s="68" customFormat="1" ht="12" customHeight="1" thickBot="1">
      <c r="A32" s="75" t="s">
        <v>105</v>
      </c>
      <c r="B32" s="303" t="s">
        <v>506</v>
      </c>
      <c r="C32" s="76" t="s">
        <v>106</v>
      </c>
      <c r="D32" s="78"/>
      <c r="E32" s="78">
        <v>0</v>
      </c>
      <c r="F32" s="78">
        <f t="shared" si="10"/>
        <v>0</v>
      </c>
      <c r="G32" s="78">
        <v>0</v>
      </c>
      <c r="H32" s="78"/>
    </row>
    <row r="33" spans="1:8" s="68" customFormat="1" ht="12" customHeight="1" thickBot="1">
      <c r="A33" s="66" t="s">
        <v>107</v>
      </c>
      <c r="B33" s="300" t="s">
        <v>507</v>
      </c>
      <c r="C33" s="67" t="s">
        <v>108</v>
      </c>
      <c r="D33" s="50">
        <f>SUM(D34:D43)</f>
        <v>12000</v>
      </c>
      <c r="E33" s="50">
        <v>15000</v>
      </c>
      <c r="F33" s="50">
        <f t="shared" si="3"/>
        <v>3001</v>
      </c>
      <c r="G33" s="50">
        <f t="shared" ref="G33:H33" si="11">SUM(G34:G43)</f>
        <v>15001</v>
      </c>
      <c r="H33" s="50">
        <f t="shared" si="11"/>
        <v>3000</v>
      </c>
    </row>
    <row r="34" spans="1:8" s="68" customFormat="1" ht="12" customHeight="1">
      <c r="A34" s="69" t="s">
        <v>109</v>
      </c>
      <c r="B34" s="301" t="s">
        <v>508</v>
      </c>
      <c r="C34" s="70" t="s">
        <v>110</v>
      </c>
      <c r="D34" s="71"/>
      <c r="E34" s="71">
        <v>300</v>
      </c>
      <c r="F34" s="71">
        <f t="shared" ref="F34:F43" si="12">G34-E34</f>
        <v>0</v>
      </c>
      <c r="G34" s="71">
        <v>300</v>
      </c>
      <c r="H34" s="71"/>
    </row>
    <row r="35" spans="1:8" s="68" customFormat="1" ht="12" customHeight="1">
      <c r="A35" s="72" t="s">
        <v>111</v>
      </c>
      <c r="B35" s="302" t="s">
        <v>509</v>
      </c>
      <c r="C35" s="73" t="s">
        <v>112</v>
      </c>
      <c r="D35" s="74"/>
      <c r="E35" s="74">
        <v>4850</v>
      </c>
      <c r="F35" s="74">
        <f t="shared" si="12"/>
        <v>0</v>
      </c>
      <c r="G35" s="74">
        <v>4850</v>
      </c>
      <c r="H35" s="74">
        <v>3000</v>
      </c>
    </row>
    <row r="36" spans="1:8" s="68" customFormat="1" ht="12" customHeight="1">
      <c r="A36" s="72" t="s">
        <v>113</v>
      </c>
      <c r="B36" s="302" t="s">
        <v>510</v>
      </c>
      <c r="C36" s="73" t="s">
        <v>114</v>
      </c>
      <c r="D36" s="74"/>
      <c r="E36" s="74">
        <v>6440</v>
      </c>
      <c r="F36" s="74">
        <f t="shared" si="12"/>
        <v>0</v>
      </c>
      <c r="G36" s="74">
        <v>6440</v>
      </c>
      <c r="H36" s="74"/>
    </row>
    <row r="37" spans="1:8" s="68" customFormat="1" ht="12" customHeight="1">
      <c r="A37" s="72" t="s">
        <v>115</v>
      </c>
      <c r="B37" s="302" t="s">
        <v>511</v>
      </c>
      <c r="C37" s="73" t="s">
        <v>116</v>
      </c>
      <c r="D37" s="74">
        <v>2000</v>
      </c>
      <c r="E37" s="74">
        <v>2000</v>
      </c>
      <c r="F37" s="74">
        <f t="shared" si="12"/>
        <v>0</v>
      </c>
      <c r="G37" s="74">
        <v>2000</v>
      </c>
      <c r="H37" s="74"/>
    </row>
    <row r="38" spans="1:8" s="68" customFormat="1" ht="12" customHeight="1">
      <c r="A38" s="72" t="s">
        <v>117</v>
      </c>
      <c r="B38" s="302" t="s">
        <v>512</v>
      </c>
      <c r="C38" s="73" t="s">
        <v>118</v>
      </c>
      <c r="D38" s="74"/>
      <c r="E38" s="74">
        <v>0</v>
      </c>
      <c r="F38" s="74">
        <f t="shared" si="12"/>
        <v>0</v>
      </c>
      <c r="G38" s="74">
        <v>0</v>
      </c>
      <c r="H38" s="74"/>
    </row>
    <row r="39" spans="1:8" s="68" customFormat="1" ht="12" customHeight="1">
      <c r="A39" s="72" t="s">
        <v>119</v>
      </c>
      <c r="B39" s="302" t="s">
        <v>513</v>
      </c>
      <c r="C39" s="73" t="s">
        <v>120</v>
      </c>
      <c r="D39" s="74"/>
      <c r="E39" s="74">
        <v>1410</v>
      </c>
      <c r="F39" s="74">
        <f t="shared" si="12"/>
        <v>0</v>
      </c>
      <c r="G39" s="74">
        <v>1410</v>
      </c>
      <c r="H39" s="74"/>
    </row>
    <row r="40" spans="1:8" s="68" customFormat="1" ht="12" customHeight="1">
      <c r="A40" s="72" t="s">
        <v>121</v>
      </c>
      <c r="B40" s="302" t="s">
        <v>514</v>
      </c>
      <c r="C40" s="73" t="s">
        <v>122</v>
      </c>
      <c r="D40" s="74"/>
      <c r="E40" s="74">
        <v>0</v>
      </c>
      <c r="F40" s="74">
        <f t="shared" si="12"/>
        <v>0</v>
      </c>
      <c r="G40" s="74">
        <v>0</v>
      </c>
      <c r="H40" s="74"/>
    </row>
    <row r="41" spans="1:8" s="68" customFormat="1" ht="12" customHeight="1">
      <c r="A41" s="72" t="s">
        <v>123</v>
      </c>
      <c r="B41" s="302" t="s">
        <v>515</v>
      </c>
      <c r="C41" s="73" t="s">
        <v>124</v>
      </c>
      <c r="D41" s="74"/>
      <c r="E41" s="74">
        <v>0</v>
      </c>
      <c r="F41" s="74">
        <f t="shared" si="12"/>
        <v>1</v>
      </c>
      <c r="G41" s="74">
        <v>1</v>
      </c>
      <c r="H41" s="74"/>
    </row>
    <row r="42" spans="1:8" s="68" customFormat="1" ht="12" customHeight="1">
      <c r="A42" s="72" t="s">
        <v>125</v>
      </c>
      <c r="B42" s="302" t="s">
        <v>516</v>
      </c>
      <c r="C42" s="73" t="s">
        <v>126</v>
      </c>
      <c r="D42" s="80"/>
      <c r="E42" s="80">
        <v>0</v>
      </c>
      <c r="F42" s="80">
        <f t="shared" si="12"/>
        <v>0</v>
      </c>
      <c r="G42" s="80">
        <v>0</v>
      </c>
      <c r="H42" s="80"/>
    </row>
    <row r="43" spans="1:8" s="68" customFormat="1" ht="12" customHeight="1" thickBot="1">
      <c r="A43" s="75" t="s">
        <v>127</v>
      </c>
      <c r="B43" s="302" t="s">
        <v>517</v>
      </c>
      <c r="C43" s="76" t="s">
        <v>128</v>
      </c>
      <c r="D43" s="81">
        <v>10000</v>
      </c>
      <c r="E43" s="81">
        <v>0</v>
      </c>
      <c r="F43" s="81">
        <f t="shared" si="12"/>
        <v>0</v>
      </c>
      <c r="G43" s="81">
        <v>0</v>
      </c>
      <c r="H43" s="81"/>
    </row>
    <row r="44" spans="1:8" s="68" customFormat="1" ht="12" customHeight="1" thickBot="1">
      <c r="A44" s="66" t="s">
        <v>129</v>
      </c>
      <c r="B44" s="300" t="s">
        <v>518</v>
      </c>
      <c r="C44" s="67" t="s">
        <v>130</v>
      </c>
      <c r="D44" s="50">
        <f>SUM(D45:D49)</f>
        <v>20000</v>
      </c>
      <c r="E44" s="50">
        <v>20413</v>
      </c>
      <c r="F44" s="50">
        <f t="shared" si="3"/>
        <v>0</v>
      </c>
      <c r="G44" s="50">
        <f t="shared" ref="G44:H44" si="13">SUM(G45:G49)</f>
        <v>20000</v>
      </c>
      <c r="H44" s="50">
        <f t="shared" si="13"/>
        <v>413</v>
      </c>
    </row>
    <row r="45" spans="1:8" s="68" customFormat="1" ht="12" customHeight="1">
      <c r="A45" s="69" t="s">
        <v>131</v>
      </c>
      <c r="B45" s="301" t="s">
        <v>519</v>
      </c>
      <c r="C45" s="70" t="s">
        <v>132</v>
      </c>
      <c r="D45" s="82"/>
      <c r="E45" s="82">
        <v>0</v>
      </c>
      <c r="F45" s="82">
        <f t="shared" ref="F45:F49" si="14">G45-E45</f>
        <v>0</v>
      </c>
      <c r="G45" s="82">
        <v>0</v>
      </c>
      <c r="H45" s="82"/>
    </row>
    <row r="46" spans="1:8" s="68" customFormat="1" ht="12" customHeight="1">
      <c r="A46" s="72" t="s">
        <v>133</v>
      </c>
      <c r="B46" s="302" t="s">
        <v>520</v>
      </c>
      <c r="C46" s="73" t="s">
        <v>134</v>
      </c>
      <c r="D46" s="80">
        <v>20000</v>
      </c>
      <c r="E46" s="80">
        <v>20000</v>
      </c>
      <c r="F46" s="80">
        <f t="shared" si="14"/>
        <v>0</v>
      </c>
      <c r="G46" s="80">
        <v>20000</v>
      </c>
      <c r="H46" s="80"/>
    </row>
    <row r="47" spans="1:8" s="68" customFormat="1" ht="12" customHeight="1">
      <c r="A47" s="72" t="s">
        <v>135</v>
      </c>
      <c r="B47" s="302" t="s">
        <v>521</v>
      </c>
      <c r="C47" s="73" t="s">
        <v>136</v>
      </c>
      <c r="D47" s="80"/>
      <c r="E47" s="80">
        <v>413</v>
      </c>
      <c r="F47" s="80">
        <f t="shared" si="14"/>
        <v>-413</v>
      </c>
      <c r="G47" s="80">
        <v>0</v>
      </c>
      <c r="H47" s="80">
        <v>413</v>
      </c>
    </row>
    <row r="48" spans="1:8" s="68" customFormat="1" ht="12" customHeight="1">
      <c r="A48" s="72" t="s">
        <v>137</v>
      </c>
      <c r="B48" s="302" t="s">
        <v>522</v>
      </c>
      <c r="C48" s="73" t="s">
        <v>138</v>
      </c>
      <c r="D48" s="80"/>
      <c r="E48" s="80">
        <v>0</v>
      </c>
      <c r="F48" s="80">
        <f t="shared" si="14"/>
        <v>0</v>
      </c>
      <c r="G48" s="80">
        <v>0</v>
      </c>
      <c r="H48" s="80"/>
    </row>
    <row r="49" spans="1:8" s="68" customFormat="1" ht="12" customHeight="1" thickBot="1">
      <c r="A49" s="75" t="s">
        <v>139</v>
      </c>
      <c r="B49" s="302" t="s">
        <v>523</v>
      </c>
      <c r="C49" s="76" t="s">
        <v>140</v>
      </c>
      <c r="D49" s="81"/>
      <c r="E49" s="81">
        <v>0</v>
      </c>
      <c r="F49" s="81">
        <f t="shared" si="14"/>
        <v>0</v>
      </c>
      <c r="G49" s="81">
        <v>0</v>
      </c>
      <c r="H49" s="81"/>
    </row>
    <row r="50" spans="1:8" s="68" customFormat="1" ht="12" customHeight="1" thickBot="1">
      <c r="A50" s="66" t="s">
        <v>141</v>
      </c>
      <c r="B50" s="300" t="s">
        <v>524</v>
      </c>
      <c r="C50" s="67" t="s">
        <v>142</v>
      </c>
      <c r="D50" s="50">
        <f>SUM(D51:D53)</f>
        <v>1500</v>
      </c>
      <c r="E50" s="50">
        <v>1500</v>
      </c>
      <c r="F50" s="50">
        <f t="shared" si="3"/>
        <v>10059</v>
      </c>
      <c r="G50" s="50">
        <f t="shared" ref="G50" si="15">SUM(G51:G53)</f>
        <v>11559</v>
      </c>
      <c r="H50" s="50"/>
    </row>
    <row r="51" spans="1:8" s="68" customFormat="1" ht="12" customHeight="1">
      <c r="A51" s="69" t="s">
        <v>143</v>
      </c>
      <c r="B51" s="301" t="s">
        <v>525</v>
      </c>
      <c r="C51" s="70" t="s">
        <v>144</v>
      </c>
      <c r="D51" s="71"/>
      <c r="E51" s="71">
        <v>0</v>
      </c>
      <c r="F51" s="71">
        <f t="shared" ref="F51:F54" si="16">G51-E51</f>
        <v>0</v>
      </c>
      <c r="G51" s="71">
        <v>0</v>
      </c>
      <c r="H51" s="71"/>
    </row>
    <row r="52" spans="1:8" s="68" customFormat="1" ht="12" customHeight="1">
      <c r="A52" s="72" t="s">
        <v>145</v>
      </c>
      <c r="B52" s="302" t="s">
        <v>526</v>
      </c>
      <c r="C52" s="73" t="s">
        <v>146</v>
      </c>
      <c r="D52" s="74"/>
      <c r="E52" s="74">
        <v>0</v>
      </c>
      <c r="F52" s="74">
        <f t="shared" si="16"/>
        <v>9060</v>
      </c>
      <c r="G52" s="74">
        <v>9060</v>
      </c>
      <c r="H52" s="74"/>
    </row>
    <row r="53" spans="1:8" s="68" customFormat="1" ht="12" customHeight="1">
      <c r="A53" s="72" t="s">
        <v>147</v>
      </c>
      <c r="B53" s="302" t="s">
        <v>527</v>
      </c>
      <c r="C53" s="73" t="s">
        <v>148</v>
      </c>
      <c r="D53" s="74">
        <v>1500</v>
      </c>
      <c r="E53" s="74">
        <v>1500</v>
      </c>
      <c r="F53" s="74">
        <f t="shared" si="16"/>
        <v>999</v>
      </c>
      <c r="G53" s="74">
        <v>2499</v>
      </c>
      <c r="H53" s="74"/>
    </row>
    <row r="54" spans="1:8" s="68" customFormat="1" ht="12" customHeight="1" thickBot="1">
      <c r="A54" s="75" t="s">
        <v>149</v>
      </c>
      <c r="B54" s="303" t="s">
        <v>527</v>
      </c>
      <c r="C54" s="76" t="s">
        <v>150</v>
      </c>
      <c r="D54" s="78"/>
      <c r="E54" s="78">
        <v>0</v>
      </c>
      <c r="F54" s="78">
        <f t="shared" si="16"/>
        <v>0</v>
      </c>
      <c r="G54" s="78">
        <v>0</v>
      </c>
      <c r="H54" s="78"/>
    </row>
    <row r="55" spans="1:8" s="68" customFormat="1" ht="12" customHeight="1" thickBot="1">
      <c r="A55" s="66" t="s">
        <v>151</v>
      </c>
      <c r="B55" s="300" t="s">
        <v>528</v>
      </c>
      <c r="C55" s="77" t="s">
        <v>152</v>
      </c>
      <c r="D55" s="50">
        <f>SUM(D56:D58)</f>
        <v>0</v>
      </c>
      <c r="E55" s="50">
        <v>25000</v>
      </c>
      <c r="F55" s="50">
        <f t="shared" ref="F55:H55" si="17">SUM(F56:F58)</f>
        <v>0</v>
      </c>
      <c r="G55" s="50">
        <f t="shared" si="17"/>
        <v>25000</v>
      </c>
      <c r="H55" s="50">
        <f t="shared" si="17"/>
        <v>25000</v>
      </c>
    </row>
    <row r="56" spans="1:8" s="68" customFormat="1" ht="12" customHeight="1">
      <c r="A56" s="69" t="s">
        <v>153</v>
      </c>
      <c r="B56" s="301" t="s">
        <v>529</v>
      </c>
      <c r="C56" s="70" t="s">
        <v>154</v>
      </c>
      <c r="D56" s="80"/>
      <c r="E56" s="80">
        <v>0</v>
      </c>
      <c r="F56" s="80">
        <f t="shared" ref="F56:F59" si="18">G56-E56</f>
        <v>0</v>
      </c>
      <c r="G56" s="80">
        <v>0</v>
      </c>
      <c r="H56" s="80"/>
    </row>
    <row r="57" spans="1:8" s="68" customFormat="1" ht="12" customHeight="1">
      <c r="A57" s="72" t="s">
        <v>155</v>
      </c>
      <c r="B57" s="301" t="s">
        <v>530</v>
      </c>
      <c r="C57" s="73" t="s">
        <v>156</v>
      </c>
      <c r="D57" s="80"/>
      <c r="E57" s="80">
        <v>25000</v>
      </c>
      <c r="F57" s="80">
        <f t="shared" si="18"/>
        <v>0</v>
      </c>
      <c r="G57" s="80">
        <v>25000</v>
      </c>
      <c r="H57" s="80">
        <v>25000</v>
      </c>
    </row>
    <row r="58" spans="1:8" s="68" customFormat="1" ht="12" customHeight="1">
      <c r="A58" s="72" t="s">
        <v>157</v>
      </c>
      <c r="B58" s="301" t="s">
        <v>531</v>
      </c>
      <c r="C58" s="73" t="s">
        <v>158</v>
      </c>
      <c r="D58" s="80"/>
      <c r="E58" s="80">
        <v>0</v>
      </c>
      <c r="F58" s="80">
        <f t="shared" si="18"/>
        <v>0</v>
      </c>
      <c r="G58" s="80">
        <v>0</v>
      </c>
      <c r="H58" s="80"/>
    </row>
    <row r="59" spans="1:8" s="68" customFormat="1" ht="12" customHeight="1" thickBot="1">
      <c r="A59" s="75" t="s">
        <v>159</v>
      </c>
      <c r="B59" s="303" t="s">
        <v>531</v>
      </c>
      <c r="C59" s="76" t="s">
        <v>160</v>
      </c>
      <c r="D59" s="80"/>
      <c r="E59" s="80">
        <v>0</v>
      </c>
      <c r="F59" s="80">
        <f t="shared" si="18"/>
        <v>0</v>
      </c>
      <c r="G59" s="80">
        <v>0</v>
      </c>
      <c r="H59" s="80"/>
    </row>
    <row r="60" spans="1:8" s="68" customFormat="1" ht="12" customHeight="1" thickBot="1">
      <c r="A60" s="66" t="s">
        <v>161</v>
      </c>
      <c r="B60" s="300"/>
      <c r="C60" s="67" t="s">
        <v>162</v>
      </c>
      <c r="D60" s="57">
        <f>+D5+D12+D19+D26+D33+D44+D50+D55</f>
        <v>224289</v>
      </c>
      <c r="E60" s="57">
        <v>585315</v>
      </c>
      <c r="F60" s="57">
        <f t="shared" ref="F60:H60" si="19">+F5+F12+F19+F26+F33+F44+F50+F55</f>
        <v>160224</v>
      </c>
      <c r="G60" s="57">
        <f t="shared" si="19"/>
        <v>740129</v>
      </c>
      <c r="H60" s="57">
        <f t="shared" si="19"/>
        <v>58958</v>
      </c>
    </row>
    <row r="61" spans="1:8" s="68" customFormat="1" ht="12" customHeight="1" thickBot="1">
      <c r="A61" s="83" t="s">
        <v>163</v>
      </c>
      <c r="B61" s="300" t="s">
        <v>533</v>
      </c>
      <c r="C61" s="77" t="s">
        <v>164</v>
      </c>
      <c r="D61" s="50">
        <f>SUM(D62:D64)</f>
        <v>22810</v>
      </c>
      <c r="E61" s="50">
        <v>22810</v>
      </c>
      <c r="F61" s="50">
        <f t="shared" si="3"/>
        <v>0</v>
      </c>
      <c r="G61" s="50">
        <f t="shared" ref="G61:H61" si="20">SUM(G62:G64)</f>
        <v>22810</v>
      </c>
      <c r="H61" s="50">
        <f t="shared" si="20"/>
        <v>0</v>
      </c>
    </row>
    <row r="62" spans="1:8" s="68" customFormat="1" ht="12" customHeight="1">
      <c r="A62" s="69" t="s">
        <v>165</v>
      </c>
      <c r="B62" s="301" t="s">
        <v>534</v>
      </c>
      <c r="C62" s="70" t="s">
        <v>166</v>
      </c>
      <c r="D62" s="80">
        <v>22810</v>
      </c>
      <c r="E62" s="80">
        <v>22810</v>
      </c>
      <c r="F62" s="80">
        <f t="shared" ref="F62:F64" si="21">G62-E62</f>
        <v>0</v>
      </c>
      <c r="G62" s="80">
        <v>22810</v>
      </c>
      <c r="H62" s="80"/>
    </row>
    <row r="63" spans="1:8" s="68" customFormat="1" ht="12" customHeight="1">
      <c r="A63" s="72" t="s">
        <v>167</v>
      </c>
      <c r="B63" s="301" t="s">
        <v>535</v>
      </c>
      <c r="C63" s="73" t="s">
        <v>168</v>
      </c>
      <c r="D63" s="80"/>
      <c r="E63" s="80">
        <v>0</v>
      </c>
      <c r="F63" s="80">
        <f t="shared" si="21"/>
        <v>0</v>
      </c>
      <c r="G63" s="80">
        <v>0</v>
      </c>
      <c r="H63" s="80"/>
    </row>
    <row r="64" spans="1:8" s="68" customFormat="1" ht="12" customHeight="1" thickBot="1">
      <c r="A64" s="75" t="s">
        <v>169</v>
      </c>
      <c r="B64" s="301" t="s">
        <v>536</v>
      </c>
      <c r="C64" s="84" t="s">
        <v>170</v>
      </c>
      <c r="D64" s="80"/>
      <c r="E64" s="80">
        <v>0</v>
      </c>
      <c r="F64" s="80">
        <f t="shared" si="21"/>
        <v>0</v>
      </c>
      <c r="G64" s="80">
        <v>0</v>
      </c>
      <c r="H64" s="80"/>
    </row>
    <row r="65" spans="1:8" s="68" customFormat="1" ht="12" customHeight="1" thickBot="1">
      <c r="A65" s="83" t="s">
        <v>171</v>
      </c>
      <c r="B65" s="300" t="s">
        <v>537</v>
      </c>
      <c r="C65" s="77" t="s">
        <v>172</v>
      </c>
      <c r="D65" s="50">
        <f>SUM(D66:D69)</f>
        <v>0</v>
      </c>
      <c r="E65" s="50">
        <v>0</v>
      </c>
      <c r="F65" s="50">
        <f t="shared" si="3"/>
        <v>0</v>
      </c>
      <c r="G65" s="50">
        <v>0</v>
      </c>
      <c r="H65" s="50"/>
    </row>
    <row r="66" spans="1:8" s="68" customFormat="1" ht="12" customHeight="1">
      <c r="A66" s="69" t="s">
        <v>173</v>
      </c>
      <c r="B66" s="301" t="s">
        <v>538</v>
      </c>
      <c r="C66" s="70" t="s">
        <v>174</v>
      </c>
      <c r="D66" s="80"/>
      <c r="E66" s="80">
        <v>0</v>
      </c>
      <c r="F66" s="80">
        <f t="shared" ref="F66:F69" si="22">G66-E66</f>
        <v>0</v>
      </c>
      <c r="G66" s="80">
        <v>0</v>
      </c>
      <c r="H66" s="80"/>
    </row>
    <row r="67" spans="1:8" s="68" customFormat="1" ht="12" customHeight="1">
      <c r="A67" s="72" t="s">
        <v>175</v>
      </c>
      <c r="B67" s="301" t="s">
        <v>539</v>
      </c>
      <c r="C67" s="73" t="s">
        <v>176</v>
      </c>
      <c r="D67" s="80"/>
      <c r="E67" s="80">
        <v>0</v>
      </c>
      <c r="F67" s="80">
        <f t="shared" si="22"/>
        <v>0</v>
      </c>
      <c r="G67" s="80">
        <v>0</v>
      </c>
      <c r="H67" s="80"/>
    </row>
    <row r="68" spans="1:8" s="68" customFormat="1" ht="12" customHeight="1">
      <c r="A68" s="72" t="s">
        <v>177</v>
      </c>
      <c r="B68" s="301" t="s">
        <v>540</v>
      </c>
      <c r="C68" s="73" t="s">
        <v>178</v>
      </c>
      <c r="D68" s="80"/>
      <c r="E68" s="80">
        <v>0</v>
      </c>
      <c r="F68" s="80">
        <f t="shared" si="22"/>
        <v>0</v>
      </c>
      <c r="G68" s="80">
        <v>0</v>
      </c>
      <c r="H68" s="80"/>
    </row>
    <row r="69" spans="1:8" s="68" customFormat="1" ht="12" customHeight="1" thickBot="1">
      <c r="A69" s="75" t="s">
        <v>179</v>
      </c>
      <c r="B69" s="301" t="s">
        <v>541</v>
      </c>
      <c r="C69" s="76" t="s">
        <v>180</v>
      </c>
      <c r="D69" s="80"/>
      <c r="E69" s="80">
        <v>0</v>
      </c>
      <c r="F69" s="80">
        <f t="shared" si="22"/>
        <v>0</v>
      </c>
      <c r="G69" s="80">
        <v>0</v>
      </c>
      <c r="H69" s="80"/>
    </row>
    <row r="70" spans="1:8" s="68" customFormat="1" ht="12" customHeight="1" thickBot="1">
      <c r="A70" s="83" t="s">
        <v>181</v>
      </c>
      <c r="B70" s="300" t="s">
        <v>542</v>
      </c>
      <c r="C70" s="77" t="s">
        <v>182</v>
      </c>
      <c r="D70" s="50">
        <f>SUM(D71:D72)</f>
        <v>59354</v>
      </c>
      <c r="E70" s="50">
        <v>59349</v>
      </c>
      <c r="F70" s="50">
        <f t="shared" ref="F70:H70" si="23">SUM(F71:F72)</f>
        <v>0</v>
      </c>
      <c r="G70" s="50">
        <f t="shared" si="23"/>
        <v>59349</v>
      </c>
      <c r="H70" s="50">
        <f t="shared" si="23"/>
        <v>0</v>
      </c>
    </row>
    <row r="71" spans="1:8" s="68" customFormat="1" ht="12" customHeight="1">
      <c r="A71" s="69" t="s">
        <v>183</v>
      </c>
      <c r="B71" s="301" t="s">
        <v>543</v>
      </c>
      <c r="C71" s="70" t="s">
        <v>184</v>
      </c>
      <c r="D71" s="80">
        <v>59354</v>
      </c>
      <c r="E71" s="80">
        <v>59349</v>
      </c>
      <c r="F71" s="80">
        <f t="shared" ref="F71:F72" si="24">G71-E71</f>
        <v>0</v>
      </c>
      <c r="G71" s="80">
        <v>59349</v>
      </c>
      <c r="H71" s="80"/>
    </row>
    <row r="72" spans="1:8" s="68" customFormat="1" ht="12" customHeight="1" thickBot="1">
      <c r="A72" s="75" t="s">
        <v>185</v>
      </c>
      <c r="B72" s="301" t="s">
        <v>544</v>
      </c>
      <c r="C72" s="76" t="s">
        <v>186</v>
      </c>
      <c r="D72" s="80"/>
      <c r="E72" s="80">
        <v>0</v>
      </c>
      <c r="F72" s="80">
        <f t="shared" si="24"/>
        <v>0</v>
      </c>
      <c r="G72" s="80">
        <v>0</v>
      </c>
      <c r="H72" s="80"/>
    </row>
    <row r="73" spans="1:8" s="68" customFormat="1" ht="12" customHeight="1" thickBot="1">
      <c r="A73" s="83" t="s">
        <v>187</v>
      </c>
      <c r="B73" s="300"/>
      <c r="C73" s="77" t="s">
        <v>188</v>
      </c>
      <c r="D73" s="50">
        <f>SUM(D74:D76)</f>
        <v>0</v>
      </c>
      <c r="E73" s="50">
        <v>1180000</v>
      </c>
      <c r="F73" s="50">
        <f t="shared" ref="F73:H73" si="25">SUM(F74:F76)</f>
        <v>0</v>
      </c>
      <c r="G73" s="50">
        <f t="shared" si="25"/>
        <v>1180000</v>
      </c>
      <c r="H73" s="50">
        <f t="shared" si="25"/>
        <v>0</v>
      </c>
    </row>
    <row r="74" spans="1:8" s="68" customFormat="1" ht="12" customHeight="1">
      <c r="A74" s="69" t="s">
        <v>189</v>
      </c>
      <c r="B74" s="301" t="s">
        <v>545</v>
      </c>
      <c r="C74" s="70" t="s">
        <v>190</v>
      </c>
      <c r="D74" s="80"/>
      <c r="E74" s="80">
        <v>0</v>
      </c>
      <c r="F74" s="80">
        <f t="shared" ref="F74:F76" si="26">G74-E74</f>
        <v>0</v>
      </c>
      <c r="G74" s="80">
        <v>0</v>
      </c>
      <c r="H74" s="80"/>
    </row>
    <row r="75" spans="1:8" s="68" customFormat="1" ht="12" customHeight="1">
      <c r="A75" s="72" t="s">
        <v>191</v>
      </c>
      <c r="B75" s="302" t="s">
        <v>546</v>
      </c>
      <c r="C75" s="73" t="s">
        <v>192</v>
      </c>
      <c r="D75" s="80"/>
      <c r="E75" s="80">
        <v>0</v>
      </c>
      <c r="F75" s="80">
        <f t="shared" si="26"/>
        <v>0</v>
      </c>
      <c r="G75" s="80">
        <v>0</v>
      </c>
      <c r="H75" s="80"/>
    </row>
    <row r="76" spans="1:8" s="68" customFormat="1" ht="12" customHeight="1" thickBot="1">
      <c r="A76" s="75" t="s">
        <v>193</v>
      </c>
      <c r="B76" s="303" t="s">
        <v>547</v>
      </c>
      <c r="C76" s="76" t="s">
        <v>194</v>
      </c>
      <c r="D76" s="80"/>
      <c r="E76" s="80">
        <v>1180000</v>
      </c>
      <c r="F76" s="80">
        <f t="shared" si="26"/>
        <v>0</v>
      </c>
      <c r="G76" s="80">
        <v>1180000</v>
      </c>
      <c r="H76" s="80">
        <v>0</v>
      </c>
    </row>
    <row r="77" spans="1:8" s="68" customFormat="1" ht="12" customHeight="1" thickBot="1">
      <c r="A77" s="83" t="s">
        <v>195</v>
      </c>
      <c r="B77" s="300" t="s">
        <v>548</v>
      </c>
      <c r="C77" s="77" t="s">
        <v>196</v>
      </c>
      <c r="D77" s="50">
        <f>SUM(D78:D81)</f>
        <v>0</v>
      </c>
      <c r="E77" s="50">
        <v>0</v>
      </c>
      <c r="F77" s="50">
        <f t="shared" ref="F77" si="27">G77-D77</f>
        <v>0</v>
      </c>
      <c r="G77" s="50">
        <v>0</v>
      </c>
      <c r="H77" s="50"/>
    </row>
    <row r="78" spans="1:8" s="68" customFormat="1" ht="12" customHeight="1">
      <c r="A78" s="85" t="s">
        <v>197</v>
      </c>
      <c r="B78" s="301" t="s">
        <v>549</v>
      </c>
      <c r="C78" s="70" t="s">
        <v>198</v>
      </c>
      <c r="D78" s="80"/>
      <c r="E78" s="80">
        <v>0</v>
      </c>
      <c r="F78" s="80">
        <f t="shared" ref="F78:F82" si="28">G78-E78</f>
        <v>0</v>
      </c>
      <c r="G78" s="80">
        <v>0</v>
      </c>
      <c r="H78" s="80"/>
    </row>
    <row r="79" spans="1:8" s="68" customFormat="1" ht="12" customHeight="1">
      <c r="A79" s="86" t="s">
        <v>199</v>
      </c>
      <c r="B79" s="301" t="s">
        <v>550</v>
      </c>
      <c r="C79" s="73" t="s">
        <v>200</v>
      </c>
      <c r="D79" s="80"/>
      <c r="E79" s="80">
        <v>0</v>
      </c>
      <c r="F79" s="80">
        <f t="shared" si="28"/>
        <v>0</v>
      </c>
      <c r="G79" s="80">
        <v>0</v>
      </c>
      <c r="H79" s="80"/>
    </row>
    <row r="80" spans="1:8" s="68" customFormat="1" ht="12" customHeight="1">
      <c r="A80" s="86" t="s">
        <v>201</v>
      </c>
      <c r="B80" s="301" t="s">
        <v>551</v>
      </c>
      <c r="C80" s="73" t="s">
        <v>202</v>
      </c>
      <c r="D80" s="80"/>
      <c r="E80" s="80">
        <v>0</v>
      </c>
      <c r="F80" s="80">
        <f t="shared" si="28"/>
        <v>0</v>
      </c>
      <c r="G80" s="80">
        <v>0</v>
      </c>
      <c r="H80" s="80"/>
    </row>
    <row r="81" spans="1:8" s="68" customFormat="1" ht="12" customHeight="1" thickBot="1">
      <c r="A81" s="87" t="s">
        <v>203</v>
      </c>
      <c r="B81" s="301" t="s">
        <v>552</v>
      </c>
      <c r="C81" s="76" t="s">
        <v>204</v>
      </c>
      <c r="D81" s="80"/>
      <c r="E81" s="80">
        <v>0</v>
      </c>
      <c r="F81" s="80">
        <f t="shared" si="28"/>
        <v>0</v>
      </c>
      <c r="G81" s="80">
        <v>0</v>
      </c>
      <c r="H81" s="80"/>
    </row>
    <row r="82" spans="1:8" s="68" customFormat="1" ht="13.5" customHeight="1" thickBot="1">
      <c r="A82" s="83" t="s">
        <v>205</v>
      </c>
      <c r="B82" s="300" t="s">
        <v>553</v>
      </c>
      <c r="C82" s="77" t="s">
        <v>206</v>
      </c>
      <c r="D82" s="88"/>
      <c r="E82" s="88">
        <v>0</v>
      </c>
      <c r="F82" s="88">
        <f t="shared" si="28"/>
        <v>0</v>
      </c>
      <c r="G82" s="88">
        <v>0</v>
      </c>
      <c r="H82" s="88"/>
    </row>
    <row r="83" spans="1:8" s="68" customFormat="1" ht="15.75" customHeight="1" thickBot="1">
      <c r="A83" s="83" t="s">
        <v>207</v>
      </c>
      <c r="B83" s="300" t="s">
        <v>532</v>
      </c>
      <c r="C83" s="89" t="s">
        <v>208</v>
      </c>
      <c r="D83" s="57">
        <f>+D61+D65+D70+D73+D77+D82</f>
        <v>82164</v>
      </c>
      <c r="E83" s="57">
        <v>1262159</v>
      </c>
      <c r="F83" s="57">
        <f t="shared" ref="F83:H83" si="29">+F61+F65+F70+F73+F77+F82</f>
        <v>0</v>
      </c>
      <c r="G83" s="57">
        <f t="shared" si="29"/>
        <v>1262159</v>
      </c>
      <c r="H83" s="57">
        <f t="shared" si="29"/>
        <v>0</v>
      </c>
    </row>
    <row r="84" spans="1:8" s="68" customFormat="1" ht="16.5" customHeight="1" thickBot="1">
      <c r="A84" s="90" t="s">
        <v>209</v>
      </c>
      <c r="B84" s="304"/>
      <c r="C84" s="91" t="s">
        <v>210</v>
      </c>
      <c r="D84" s="57">
        <f>+D60+D83</f>
        <v>306453</v>
      </c>
      <c r="E84" s="57">
        <v>1847474</v>
      </c>
      <c r="F84" s="57">
        <f t="shared" ref="F84:H84" si="30">+F60+F83</f>
        <v>160224</v>
      </c>
      <c r="G84" s="57">
        <f t="shared" si="30"/>
        <v>2002288</v>
      </c>
      <c r="H84" s="57">
        <f t="shared" si="30"/>
        <v>58958</v>
      </c>
    </row>
    <row r="85" spans="1:8" s="68" customFormat="1">
      <c r="A85" s="117"/>
      <c r="B85" s="92"/>
      <c r="C85" s="118"/>
      <c r="D85" s="119"/>
      <c r="E85" s="119"/>
      <c r="F85" s="119"/>
      <c r="G85" s="119"/>
      <c r="H85" s="119"/>
    </row>
    <row r="86" spans="1:8" ht="16.5" customHeight="1">
      <c r="A86" s="676" t="s">
        <v>211</v>
      </c>
      <c r="B86" s="676"/>
      <c r="C86" s="676"/>
      <c r="D86" s="676"/>
      <c r="E86" s="676"/>
      <c r="F86" s="676"/>
      <c r="G86" s="676"/>
      <c r="H86" s="676"/>
    </row>
    <row r="87" spans="1:8" s="95" customFormat="1" ht="16.5" customHeight="1" thickBot="1">
      <c r="A87" s="678" t="s">
        <v>212</v>
      </c>
      <c r="B87" s="678"/>
      <c r="C87" s="678"/>
      <c r="D87" s="94"/>
      <c r="E87" s="94"/>
      <c r="F87" s="94"/>
      <c r="G87" s="94"/>
      <c r="H87" s="94"/>
    </row>
    <row r="88" spans="1:8" ht="60.75" thickBot="1">
      <c r="A88" s="61" t="s">
        <v>49</v>
      </c>
      <c r="B88" s="175" t="s">
        <v>455</v>
      </c>
      <c r="C88" s="62" t="s">
        <v>213</v>
      </c>
      <c r="D88" s="63" t="s">
        <v>695</v>
      </c>
      <c r="E88" s="63" t="s">
        <v>818</v>
      </c>
      <c r="F88" s="63" t="s">
        <v>769</v>
      </c>
      <c r="G88" s="63" t="s">
        <v>748</v>
      </c>
      <c r="H88" s="63" t="s">
        <v>770</v>
      </c>
    </row>
    <row r="89" spans="1:8" s="65" customFormat="1" ht="12" customHeight="1" thickBot="1">
      <c r="A89" s="49">
        <v>1</v>
      </c>
      <c r="B89" s="49">
        <v>2</v>
      </c>
      <c r="C89" s="49">
        <v>3</v>
      </c>
      <c r="D89" s="49">
        <v>4</v>
      </c>
      <c r="E89" s="49"/>
      <c r="F89" s="49">
        <v>5</v>
      </c>
      <c r="G89" s="49">
        <v>6</v>
      </c>
      <c r="H89" s="49">
        <v>7</v>
      </c>
    </row>
    <row r="90" spans="1:8" ht="12" customHeight="1" thickBot="1">
      <c r="A90" s="96" t="s">
        <v>51</v>
      </c>
      <c r="B90" s="305"/>
      <c r="C90" s="97" t="s">
        <v>214</v>
      </c>
      <c r="D90" s="98">
        <f>SUM(D91:D95)</f>
        <v>190895.73976150001</v>
      </c>
      <c r="E90" s="98">
        <v>253430</v>
      </c>
      <c r="F90" s="98">
        <f t="shared" ref="F90:H90" si="31">SUM(F91:F95)</f>
        <v>9977</v>
      </c>
      <c r="G90" s="98">
        <f t="shared" si="31"/>
        <v>263407</v>
      </c>
      <c r="H90" s="98">
        <f t="shared" si="31"/>
        <v>17059</v>
      </c>
    </row>
    <row r="91" spans="1:8" ht="12" customHeight="1">
      <c r="A91" s="99" t="s">
        <v>53</v>
      </c>
      <c r="B91" s="306" t="s">
        <v>456</v>
      </c>
      <c r="C91" s="100" t="s">
        <v>215</v>
      </c>
      <c r="D91" s="101">
        <v>33384.455000000002</v>
      </c>
      <c r="E91" s="101">
        <v>36383</v>
      </c>
      <c r="F91" s="101">
        <f t="shared" ref="F91:F95" si="32">G91-E91</f>
        <v>963</v>
      </c>
      <c r="G91" s="101">
        <v>37346</v>
      </c>
      <c r="H91" s="101">
        <v>300</v>
      </c>
    </row>
    <row r="92" spans="1:8" ht="12" customHeight="1">
      <c r="A92" s="72" t="s">
        <v>55</v>
      </c>
      <c r="B92" s="302" t="s">
        <v>457</v>
      </c>
      <c r="C92" s="16" t="s">
        <v>216</v>
      </c>
      <c r="D92" s="74">
        <v>9536.2847614999991</v>
      </c>
      <c r="E92" s="74">
        <v>10330</v>
      </c>
      <c r="F92" s="74">
        <f t="shared" si="32"/>
        <v>7</v>
      </c>
      <c r="G92" s="74">
        <v>10337</v>
      </c>
      <c r="H92" s="74">
        <v>73</v>
      </c>
    </row>
    <row r="93" spans="1:8" ht="12" customHeight="1">
      <c r="A93" s="72" t="s">
        <v>57</v>
      </c>
      <c r="B93" s="302" t="s">
        <v>458</v>
      </c>
      <c r="C93" s="16" t="s">
        <v>217</v>
      </c>
      <c r="D93" s="78">
        <v>28533</v>
      </c>
      <c r="E93" s="78">
        <v>62209</v>
      </c>
      <c r="F93" s="78">
        <f t="shared" si="32"/>
        <v>6327</v>
      </c>
      <c r="G93" s="78">
        <v>68536</v>
      </c>
      <c r="H93" s="78">
        <v>1219</v>
      </c>
    </row>
    <row r="94" spans="1:8" ht="12" customHeight="1">
      <c r="A94" s="72" t="s">
        <v>59</v>
      </c>
      <c r="B94" s="302" t="s">
        <v>459</v>
      </c>
      <c r="C94" s="102" t="s">
        <v>218</v>
      </c>
      <c r="D94" s="78">
        <v>26113</v>
      </c>
      <c r="E94" s="78">
        <v>30143</v>
      </c>
      <c r="F94" s="78">
        <f t="shared" si="32"/>
        <v>3033</v>
      </c>
      <c r="G94" s="78">
        <v>33176</v>
      </c>
      <c r="H94" s="78">
        <v>2554</v>
      </c>
    </row>
    <row r="95" spans="1:8" ht="12" customHeight="1" thickBot="1">
      <c r="A95" s="72" t="s">
        <v>219</v>
      </c>
      <c r="B95" s="309" t="s">
        <v>460</v>
      </c>
      <c r="C95" s="103" t="s">
        <v>220</v>
      </c>
      <c r="D95" s="78">
        <v>93329</v>
      </c>
      <c r="E95" s="78">
        <v>114365</v>
      </c>
      <c r="F95" s="78">
        <f t="shared" si="32"/>
        <v>-353</v>
      </c>
      <c r="G95" s="78">
        <v>114012</v>
      </c>
      <c r="H95" s="78">
        <v>12913</v>
      </c>
    </row>
    <row r="96" spans="1:8" ht="12" customHeight="1" thickBot="1">
      <c r="A96" s="66" t="s">
        <v>65</v>
      </c>
      <c r="B96" s="300"/>
      <c r="C96" s="105" t="s">
        <v>221</v>
      </c>
      <c r="D96" s="50">
        <f>+D97+D99+D101</f>
        <v>76358</v>
      </c>
      <c r="E96" s="50">
        <v>403950</v>
      </c>
      <c r="F96" s="50">
        <f t="shared" ref="F96:H96" si="33">+F97+F99+F101</f>
        <v>140151</v>
      </c>
      <c r="G96" s="50">
        <f t="shared" si="33"/>
        <v>544101</v>
      </c>
      <c r="H96" s="50">
        <f t="shared" si="33"/>
        <v>58499</v>
      </c>
    </row>
    <row r="97" spans="1:8" ht="12" customHeight="1">
      <c r="A97" s="69" t="s">
        <v>67</v>
      </c>
      <c r="B97" s="301" t="s">
        <v>461</v>
      </c>
      <c r="C97" s="16" t="s">
        <v>222</v>
      </c>
      <c r="D97" s="71">
        <v>43817</v>
      </c>
      <c r="E97" s="71">
        <v>187647</v>
      </c>
      <c r="F97" s="71">
        <f t="shared" ref="F97:F101" si="34">G97-E97</f>
        <v>19020</v>
      </c>
      <c r="G97" s="71">
        <v>206667</v>
      </c>
      <c r="H97" s="71">
        <v>32317</v>
      </c>
    </row>
    <row r="98" spans="1:8" ht="12" customHeight="1">
      <c r="A98" s="69" t="s">
        <v>69</v>
      </c>
      <c r="B98" s="310" t="s">
        <v>461</v>
      </c>
      <c r="C98" s="106" t="s">
        <v>223</v>
      </c>
      <c r="D98" s="71">
        <v>0</v>
      </c>
      <c r="E98" s="71">
        <v>131009</v>
      </c>
      <c r="F98" s="71">
        <f t="shared" si="34"/>
        <v>20273</v>
      </c>
      <c r="G98" s="71">
        <v>151282</v>
      </c>
      <c r="H98" s="71">
        <v>0</v>
      </c>
    </row>
    <row r="99" spans="1:8" ht="12" customHeight="1">
      <c r="A99" s="69" t="s">
        <v>71</v>
      </c>
      <c r="B99" s="310" t="s">
        <v>462</v>
      </c>
      <c r="C99" s="106" t="s">
        <v>224</v>
      </c>
      <c r="D99" s="74">
        <v>29693</v>
      </c>
      <c r="E99" s="74">
        <v>186773</v>
      </c>
      <c r="F99" s="74">
        <f t="shared" si="34"/>
        <v>121131</v>
      </c>
      <c r="G99" s="74">
        <v>307904</v>
      </c>
      <c r="H99" s="74">
        <v>0</v>
      </c>
    </row>
    <row r="100" spans="1:8" ht="12" customHeight="1">
      <c r="A100" s="69" t="s">
        <v>73</v>
      </c>
      <c r="B100" s="310" t="s">
        <v>462</v>
      </c>
      <c r="C100" s="106" t="s">
        <v>225</v>
      </c>
      <c r="D100" s="53">
        <v>0</v>
      </c>
      <c r="E100" s="53">
        <v>138085</v>
      </c>
      <c r="F100" s="53">
        <f t="shared" si="34"/>
        <v>121131</v>
      </c>
      <c r="G100" s="53">
        <v>259216</v>
      </c>
      <c r="H100" s="53">
        <v>0</v>
      </c>
    </row>
    <row r="101" spans="1:8" ht="12" customHeight="1" thickBot="1">
      <c r="A101" s="69" t="s">
        <v>75</v>
      </c>
      <c r="B101" s="307" t="s">
        <v>463</v>
      </c>
      <c r="C101" s="107" t="s">
        <v>226</v>
      </c>
      <c r="D101" s="53">
        <v>2848</v>
      </c>
      <c r="E101" s="53">
        <v>29530</v>
      </c>
      <c r="F101" s="53">
        <f t="shared" si="34"/>
        <v>0</v>
      </c>
      <c r="G101" s="53">
        <v>29530</v>
      </c>
      <c r="H101" s="53">
        <v>26182</v>
      </c>
    </row>
    <row r="102" spans="1:8" ht="12" customHeight="1" thickBot="1">
      <c r="A102" s="66" t="s">
        <v>79</v>
      </c>
      <c r="B102" s="300" t="s">
        <v>464</v>
      </c>
      <c r="C102" s="21" t="s">
        <v>227</v>
      </c>
      <c r="D102" s="50">
        <f>SUM(D103:D105)</f>
        <v>30000</v>
      </c>
      <c r="E102" s="50">
        <f t="shared" ref="E102:H102" si="35">SUM(E103:E105)</f>
        <v>895</v>
      </c>
      <c r="F102" s="50">
        <f t="shared" si="35"/>
        <v>4686</v>
      </c>
      <c r="G102" s="50">
        <f t="shared" si="35"/>
        <v>5581</v>
      </c>
      <c r="H102" s="50">
        <f t="shared" si="35"/>
        <v>-16600</v>
      </c>
    </row>
    <row r="103" spans="1:8" ht="12" customHeight="1">
      <c r="A103" s="69" t="s">
        <v>81</v>
      </c>
      <c r="B103" s="301" t="s">
        <v>464</v>
      </c>
      <c r="C103" s="19" t="s">
        <v>228</v>
      </c>
      <c r="D103" s="71"/>
      <c r="E103" s="71">
        <v>0</v>
      </c>
      <c r="F103" s="71">
        <f t="shared" ref="F103:F105" si="36">G103-E103</f>
        <v>4686</v>
      </c>
      <c r="G103" s="71">
        <v>4686</v>
      </c>
      <c r="H103" s="71"/>
    </row>
    <row r="104" spans="1:8" ht="12" customHeight="1">
      <c r="A104" s="104"/>
      <c r="B104" s="307" t="s">
        <v>464</v>
      </c>
      <c r="C104" s="342" t="s">
        <v>391</v>
      </c>
      <c r="D104" s="292"/>
      <c r="E104" s="292">
        <v>0</v>
      </c>
      <c r="F104" s="292">
        <f t="shared" si="36"/>
        <v>0</v>
      </c>
      <c r="G104" s="292">
        <v>0</v>
      </c>
      <c r="H104" s="292"/>
    </row>
    <row r="105" spans="1:8" ht="12" customHeight="1" thickBot="1">
      <c r="A105" s="75" t="s">
        <v>83</v>
      </c>
      <c r="B105" s="303" t="s">
        <v>464</v>
      </c>
      <c r="C105" s="106" t="s">
        <v>229</v>
      </c>
      <c r="D105" s="78">
        <v>30000</v>
      </c>
      <c r="E105" s="78">
        <v>895</v>
      </c>
      <c r="F105" s="78">
        <f t="shared" si="36"/>
        <v>0</v>
      </c>
      <c r="G105" s="78">
        <v>895</v>
      </c>
      <c r="H105" s="78">
        <v>-16600</v>
      </c>
    </row>
    <row r="106" spans="1:8" ht="12" customHeight="1" thickBot="1">
      <c r="A106" s="66" t="s">
        <v>230</v>
      </c>
      <c r="B106" s="300"/>
      <c r="C106" s="21" t="s">
        <v>231</v>
      </c>
      <c r="D106" s="50">
        <f>+D90+D96+D102</f>
        <v>297253.73976150004</v>
      </c>
      <c r="E106" s="50">
        <f t="shared" ref="E106:G106" si="37">+E90+E96+E102</f>
        <v>658275</v>
      </c>
      <c r="F106" s="50">
        <f t="shared" si="37"/>
        <v>154814</v>
      </c>
      <c r="G106" s="50">
        <f t="shared" si="37"/>
        <v>813089</v>
      </c>
      <c r="H106" s="50">
        <f t="shared" ref="H106" si="38">+H90+H96+H102</f>
        <v>58958</v>
      </c>
    </row>
    <row r="107" spans="1:8" ht="12" customHeight="1" thickBot="1">
      <c r="A107" s="66" t="s">
        <v>107</v>
      </c>
      <c r="B107" s="300"/>
      <c r="C107" s="21" t="s">
        <v>232</v>
      </c>
      <c r="D107" s="50">
        <f>+D108+D109+D110</f>
        <v>9199</v>
      </c>
      <c r="E107" s="50">
        <f t="shared" ref="E107:G107" si="39">+E108+E109+E110</f>
        <v>9199</v>
      </c>
      <c r="F107" s="50">
        <f t="shared" si="39"/>
        <v>0</v>
      </c>
      <c r="G107" s="50">
        <f t="shared" si="39"/>
        <v>9199</v>
      </c>
      <c r="H107" s="50">
        <f t="shared" ref="H107" si="40">+H108+H109+H110</f>
        <v>0</v>
      </c>
    </row>
    <row r="108" spans="1:8" ht="12" customHeight="1">
      <c r="A108" s="69" t="s">
        <v>109</v>
      </c>
      <c r="B108" s="301" t="s">
        <v>465</v>
      </c>
      <c r="C108" s="19" t="s">
        <v>233</v>
      </c>
      <c r="D108" s="53">
        <v>9199</v>
      </c>
      <c r="E108" s="53">
        <v>9199</v>
      </c>
      <c r="F108" s="53">
        <f t="shared" ref="F108:F110" si="41">G108-E108</f>
        <v>0</v>
      </c>
      <c r="G108" s="53">
        <v>9199</v>
      </c>
      <c r="H108" s="53"/>
    </row>
    <row r="109" spans="1:8" ht="12" customHeight="1">
      <c r="A109" s="69" t="s">
        <v>111</v>
      </c>
      <c r="B109" s="301" t="s">
        <v>466</v>
      </c>
      <c r="C109" s="19" t="s">
        <v>234</v>
      </c>
      <c r="D109" s="53"/>
      <c r="E109" s="53">
        <v>0</v>
      </c>
      <c r="F109" s="53">
        <f t="shared" si="41"/>
        <v>0</v>
      </c>
      <c r="G109" s="53">
        <v>0</v>
      </c>
      <c r="H109" s="53"/>
    </row>
    <row r="110" spans="1:8" ht="12" customHeight="1" thickBot="1">
      <c r="A110" s="104" t="s">
        <v>113</v>
      </c>
      <c r="B110" s="307" t="s">
        <v>467</v>
      </c>
      <c r="C110" s="56" t="s">
        <v>235</v>
      </c>
      <c r="D110" s="53"/>
      <c r="E110" s="53">
        <v>0</v>
      </c>
      <c r="F110" s="53">
        <f t="shared" si="41"/>
        <v>0</v>
      </c>
      <c r="G110" s="53">
        <v>0</v>
      </c>
      <c r="H110" s="53"/>
    </row>
    <row r="111" spans="1:8" ht="12" customHeight="1" thickBot="1">
      <c r="A111" s="66" t="s">
        <v>129</v>
      </c>
      <c r="B111" s="300" t="s">
        <v>468</v>
      </c>
      <c r="C111" s="21" t="s">
        <v>236</v>
      </c>
      <c r="D111" s="50">
        <f>+D112+D113+D114+D115</f>
        <v>0</v>
      </c>
      <c r="E111" s="50">
        <v>0</v>
      </c>
      <c r="F111" s="50">
        <f t="shared" ref="F111:F122" si="42">G111-D111</f>
        <v>0</v>
      </c>
      <c r="G111" s="50">
        <v>0</v>
      </c>
      <c r="H111" s="50"/>
    </row>
    <row r="112" spans="1:8" ht="12" customHeight="1">
      <c r="A112" s="69" t="s">
        <v>131</v>
      </c>
      <c r="B112" s="301" t="s">
        <v>469</v>
      </c>
      <c r="C112" s="19" t="s">
        <v>237</v>
      </c>
      <c r="D112" s="53"/>
      <c r="E112" s="53">
        <v>0</v>
      </c>
      <c r="F112" s="53">
        <f t="shared" ref="F112:F115" si="43">G112-E112</f>
        <v>0</v>
      </c>
      <c r="G112" s="53">
        <v>0</v>
      </c>
      <c r="H112" s="53"/>
    </row>
    <row r="113" spans="1:11" ht="12" customHeight="1">
      <c r="A113" s="69" t="s">
        <v>133</v>
      </c>
      <c r="B113" s="301" t="s">
        <v>470</v>
      </c>
      <c r="C113" s="19" t="s">
        <v>238</v>
      </c>
      <c r="D113" s="53"/>
      <c r="E113" s="53">
        <v>0</v>
      </c>
      <c r="F113" s="53">
        <f t="shared" si="43"/>
        <v>0</v>
      </c>
      <c r="G113" s="53">
        <v>0</v>
      </c>
      <c r="H113" s="53"/>
    </row>
    <row r="114" spans="1:11" ht="12" customHeight="1">
      <c r="A114" s="69" t="s">
        <v>135</v>
      </c>
      <c r="B114" s="301" t="s">
        <v>471</v>
      </c>
      <c r="C114" s="19" t="s">
        <v>239</v>
      </c>
      <c r="D114" s="53"/>
      <c r="E114" s="53">
        <v>0</v>
      </c>
      <c r="F114" s="53">
        <f t="shared" si="43"/>
        <v>0</v>
      </c>
      <c r="G114" s="53">
        <v>0</v>
      </c>
      <c r="H114" s="53"/>
    </row>
    <row r="115" spans="1:11" ht="12" customHeight="1" thickBot="1">
      <c r="A115" s="104" t="s">
        <v>137</v>
      </c>
      <c r="B115" s="307" t="s">
        <v>472</v>
      </c>
      <c r="C115" s="56" t="s">
        <v>240</v>
      </c>
      <c r="D115" s="53"/>
      <c r="E115" s="53">
        <v>0</v>
      </c>
      <c r="F115" s="53">
        <f t="shared" si="43"/>
        <v>0</v>
      </c>
      <c r="G115" s="53">
        <v>0</v>
      </c>
      <c r="H115" s="53"/>
    </row>
    <row r="116" spans="1:11" ht="12" customHeight="1" thickBot="1">
      <c r="A116" s="66" t="s">
        <v>241</v>
      </c>
      <c r="B116" s="300"/>
      <c r="C116" s="21" t="s">
        <v>242</v>
      </c>
      <c r="D116" s="57">
        <f>+D117+D118+D120+D121+D119</f>
        <v>0</v>
      </c>
      <c r="E116" s="57">
        <f t="shared" ref="E116:G116" si="44">+E117+E118+E120+E121+E119</f>
        <v>1180000</v>
      </c>
      <c r="F116" s="57">
        <f t="shared" si="44"/>
        <v>0</v>
      </c>
      <c r="G116" s="57">
        <f t="shared" si="44"/>
        <v>1180000</v>
      </c>
      <c r="H116" s="57">
        <f t="shared" ref="H116" si="45">+H117+H118+H120+H121+H119</f>
        <v>0</v>
      </c>
    </row>
    <row r="117" spans="1:11" ht="12" customHeight="1">
      <c r="A117" s="69" t="s">
        <v>143</v>
      </c>
      <c r="B117" s="301" t="s">
        <v>473</v>
      </c>
      <c r="C117" s="19" t="s">
        <v>243</v>
      </c>
      <c r="D117" s="53"/>
      <c r="E117" s="53">
        <v>0</v>
      </c>
      <c r="F117" s="53">
        <f t="shared" ref="F117:F121" si="46">G117-E117</f>
        <v>0</v>
      </c>
      <c r="G117" s="53">
        <v>0</v>
      </c>
      <c r="H117" s="53"/>
    </row>
    <row r="118" spans="1:11" ht="12" customHeight="1">
      <c r="A118" s="69" t="s">
        <v>145</v>
      </c>
      <c r="B118" s="301" t="s">
        <v>474</v>
      </c>
      <c r="C118" s="19" t="s">
        <v>244</v>
      </c>
      <c r="D118" s="53"/>
      <c r="E118" s="53">
        <v>0</v>
      </c>
      <c r="F118" s="53">
        <f t="shared" si="46"/>
        <v>0</v>
      </c>
      <c r="G118" s="53">
        <v>0</v>
      </c>
      <c r="H118" s="53"/>
    </row>
    <row r="119" spans="1:11" ht="12" customHeight="1">
      <c r="A119" s="69" t="s">
        <v>147</v>
      </c>
      <c r="B119" s="301" t="s">
        <v>475</v>
      </c>
      <c r="C119" s="19" t="s">
        <v>259</v>
      </c>
      <c r="D119" s="53"/>
      <c r="E119" s="53">
        <v>0</v>
      </c>
      <c r="F119" s="53">
        <f t="shared" si="46"/>
        <v>0</v>
      </c>
      <c r="G119" s="53">
        <v>0</v>
      </c>
      <c r="H119" s="53"/>
    </row>
    <row r="120" spans="1:11" ht="12" customHeight="1">
      <c r="A120" s="69" t="s">
        <v>149</v>
      </c>
      <c r="B120" s="301" t="s">
        <v>476</v>
      </c>
      <c r="C120" s="19" t="s">
        <v>245</v>
      </c>
      <c r="D120" s="53"/>
      <c r="E120" s="53">
        <v>1180000</v>
      </c>
      <c r="F120" s="53">
        <f t="shared" si="46"/>
        <v>0</v>
      </c>
      <c r="G120" s="53">
        <v>1180000</v>
      </c>
      <c r="H120" s="53"/>
    </row>
    <row r="121" spans="1:11" ht="12" customHeight="1" thickBot="1">
      <c r="A121" s="104" t="s">
        <v>260</v>
      </c>
      <c r="B121" s="307" t="s">
        <v>477</v>
      </c>
      <c r="C121" s="56" t="s">
        <v>246</v>
      </c>
      <c r="D121" s="53"/>
      <c r="E121" s="53">
        <v>0</v>
      </c>
      <c r="F121" s="53">
        <f t="shared" si="46"/>
        <v>0</v>
      </c>
      <c r="G121" s="53">
        <v>0</v>
      </c>
      <c r="H121" s="53"/>
    </row>
    <row r="122" spans="1:11" ht="12" customHeight="1" thickBot="1">
      <c r="A122" s="66" t="s">
        <v>151</v>
      </c>
      <c r="B122" s="300" t="s">
        <v>478</v>
      </c>
      <c r="C122" s="21" t="s">
        <v>247</v>
      </c>
      <c r="D122" s="109">
        <f>+D123+D124+D125+D126</f>
        <v>0</v>
      </c>
      <c r="E122" s="109">
        <v>0</v>
      </c>
      <c r="F122" s="109">
        <f t="shared" si="42"/>
        <v>0</v>
      </c>
      <c r="G122" s="109">
        <v>0</v>
      </c>
      <c r="H122" s="109"/>
    </row>
    <row r="123" spans="1:11" ht="12" customHeight="1">
      <c r="A123" s="69" t="s">
        <v>153</v>
      </c>
      <c r="B123" s="301" t="s">
        <v>479</v>
      </c>
      <c r="C123" s="19" t="s">
        <v>248</v>
      </c>
      <c r="D123" s="53"/>
      <c r="E123" s="53">
        <v>0</v>
      </c>
      <c r="F123" s="53">
        <f t="shared" ref="F123:F126" si="47">G123-E123</f>
        <v>0</v>
      </c>
      <c r="G123" s="53">
        <v>0</v>
      </c>
      <c r="H123" s="53"/>
    </row>
    <row r="124" spans="1:11" ht="12" customHeight="1">
      <c r="A124" s="69" t="s">
        <v>155</v>
      </c>
      <c r="B124" s="301" t="s">
        <v>480</v>
      </c>
      <c r="C124" s="19" t="s">
        <v>249</v>
      </c>
      <c r="D124" s="53"/>
      <c r="E124" s="53">
        <v>0</v>
      </c>
      <c r="F124" s="53">
        <f t="shared" si="47"/>
        <v>0</v>
      </c>
      <c r="G124" s="53">
        <v>0</v>
      </c>
      <c r="H124" s="53"/>
    </row>
    <row r="125" spans="1:11" ht="12" customHeight="1">
      <c r="A125" s="69" t="s">
        <v>157</v>
      </c>
      <c r="B125" s="301" t="s">
        <v>481</v>
      </c>
      <c r="C125" s="19" t="s">
        <v>250</v>
      </c>
      <c r="D125" s="53"/>
      <c r="E125" s="53">
        <v>0</v>
      </c>
      <c r="F125" s="53">
        <f t="shared" si="47"/>
        <v>0</v>
      </c>
      <c r="G125" s="53">
        <v>0</v>
      </c>
      <c r="H125" s="53"/>
    </row>
    <row r="126" spans="1:11" ht="12" customHeight="1" thickBot="1">
      <c r="A126" s="69" t="s">
        <v>159</v>
      </c>
      <c r="B126" s="301" t="s">
        <v>482</v>
      </c>
      <c r="C126" s="19" t="s">
        <v>251</v>
      </c>
      <c r="D126" s="53"/>
      <c r="E126" s="53">
        <v>0</v>
      </c>
      <c r="F126" s="53">
        <f t="shared" si="47"/>
        <v>0</v>
      </c>
      <c r="G126" s="53">
        <v>0</v>
      </c>
      <c r="H126" s="53"/>
    </row>
    <row r="127" spans="1:11" ht="15" customHeight="1" thickBot="1">
      <c r="A127" s="66" t="s">
        <v>161</v>
      </c>
      <c r="B127" s="300"/>
      <c r="C127" s="21" t="s">
        <v>252</v>
      </c>
      <c r="D127" s="110">
        <f>+D107+D111+D116+D122</f>
        <v>9199</v>
      </c>
      <c r="E127" s="110">
        <f t="shared" ref="E127:G127" si="48">+E107+E111+E116+E122</f>
        <v>1189199</v>
      </c>
      <c r="F127" s="110">
        <f t="shared" si="48"/>
        <v>0</v>
      </c>
      <c r="G127" s="110">
        <f t="shared" si="48"/>
        <v>1189199</v>
      </c>
      <c r="H127" s="110">
        <f t="shared" ref="H127" si="49">+H107+H111+H116+H122</f>
        <v>0</v>
      </c>
      <c r="I127" s="112"/>
      <c r="J127" s="112"/>
      <c r="K127" s="112"/>
    </row>
    <row r="128" spans="1:11" s="68" customFormat="1" ht="12.95" customHeight="1" thickBot="1">
      <c r="A128" s="113" t="s">
        <v>253</v>
      </c>
      <c r="B128" s="308"/>
      <c r="C128" s="114" t="s">
        <v>254</v>
      </c>
      <c r="D128" s="110">
        <f>+D106+D127</f>
        <v>306452.73976150004</v>
      </c>
      <c r="E128" s="110">
        <f t="shared" ref="E128:G128" si="50">+E106+E127</f>
        <v>1847474</v>
      </c>
      <c r="F128" s="110">
        <f t="shared" si="50"/>
        <v>154814</v>
      </c>
      <c r="G128" s="110">
        <f t="shared" si="50"/>
        <v>2002288</v>
      </c>
      <c r="H128" s="110">
        <f t="shared" ref="H128" si="51">+H106+H127</f>
        <v>58958</v>
      </c>
    </row>
    <row r="129" spans="1:8" ht="7.5" customHeight="1"/>
    <row r="130" spans="1:8">
      <c r="A130" s="679" t="s">
        <v>255</v>
      </c>
      <c r="B130" s="679"/>
      <c r="C130" s="679"/>
      <c r="D130" s="679"/>
      <c r="E130" s="583"/>
      <c r="F130" s="549"/>
      <c r="G130" s="59"/>
      <c r="H130" s="59"/>
    </row>
    <row r="131" spans="1:8" ht="15" customHeight="1" thickBot="1">
      <c r="A131" s="677" t="s">
        <v>256</v>
      </c>
      <c r="B131" s="677"/>
      <c r="C131" s="677"/>
      <c r="D131" s="60"/>
      <c r="E131" s="60"/>
      <c r="F131" s="60"/>
      <c r="G131" s="60"/>
      <c r="H131" s="60"/>
    </row>
    <row r="132" spans="1:8" ht="13.5" customHeight="1" thickBot="1">
      <c r="A132" s="66">
        <v>1</v>
      </c>
      <c r="B132" s="300"/>
      <c r="C132" s="105" t="s">
        <v>257</v>
      </c>
      <c r="D132" s="50">
        <f>+D60-D106</f>
        <v>-72964.739761500037</v>
      </c>
      <c r="E132" s="50">
        <f t="shared" ref="E132:H132" si="52">+E60-E106</f>
        <v>-72960</v>
      </c>
      <c r="F132" s="50">
        <f t="shared" si="52"/>
        <v>5410</v>
      </c>
      <c r="G132" s="50">
        <f t="shared" si="52"/>
        <v>-72960</v>
      </c>
      <c r="H132" s="50">
        <f t="shared" si="52"/>
        <v>0</v>
      </c>
    </row>
    <row r="133" spans="1:8" ht="27.75" customHeight="1" thickBot="1">
      <c r="A133" s="66" t="s">
        <v>65</v>
      </c>
      <c r="B133" s="300"/>
      <c r="C133" s="105" t="s">
        <v>258</v>
      </c>
      <c r="D133" s="50">
        <f>+D83-D127</f>
        <v>72965</v>
      </c>
      <c r="E133" s="50">
        <f t="shared" ref="E133:H133" si="53">+E83-E127</f>
        <v>72960</v>
      </c>
      <c r="F133" s="50">
        <f t="shared" si="53"/>
        <v>0</v>
      </c>
      <c r="G133" s="50">
        <f t="shared" si="53"/>
        <v>72960</v>
      </c>
      <c r="H133" s="50">
        <f t="shared" si="53"/>
        <v>0</v>
      </c>
    </row>
  </sheetData>
  <mergeCells count="6">
    <mergeCell ref="A131:C131"/>
    <mergeCell ref="A2:C2"/>
    <mergeCell ref="A87:C87"/>
    <mergeCell ref="A130:D130"/>
    <mergeCell ref="A1:H1"/>
    <mergeCell ref="A86:H86"/>
  </mergeCells>
  <phoneticPr fontId="35" type="noConversion"/>
  <printOptions horizontalCentered="1"/>
  <pageMargins left="0.24" right="0.24" top="0.74803149606299213" bottom="0.74803149606299213" header="0.31496062992125984" footer="0.31496062992125984"/>
  <pageSetup paperSize="9" scale="62" fitToHeight="2" orientation="portrait" r:id="rId1"/>
  <headerFooter alignWithMargins="0">
    <oddHeader xml:space="preserve">&amp;C&amp;"Times New Roman CE,Félkövér"&amp;12BONYHÁD VÁROS ÖNKORMÁNYZATA
2015. ÉVI KÖLTSÉGVETÉS ÖNKÉNT VÁLLALT FELADATAINAK ÖSSZEVONT MÉRLEGE&amp;R&amp;"Times New Roman CE,Félkövér dőlt" 1.3.melléklet </oddHeader>
  </headerFooter>
  <rowBreaks count="1" manualBreakCount="1">
    <brk id="85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J133"/>
  <sheetViews>
    <sheetView view="pageBreakPreview" zoomScaleNormal="120" zoomScaleSheetLayoutView="100" workbookViewId="0">
      <selection activeCell="D2" sqref="D1:F1048576"/>
    </sheetView>
  </sheetViews>
  <sheetFormatPr defaultRowHeight="15.75"/>
  <cols>
    <col min="1" max="2" width="8.140625" style="115" customWidth="1"/>
    <col min="3" max="3" width="59" style="115" customWidth="1"/>
    <col min="4" max="6" width="10.42578125" style="116" hidden="1" customWidth="1"/>
    <col min="7" max="7" width="10.42578125" style="116" customWidth="1"/>
    <col min="8" max="16384" width="9.140625" style="59"/>
  </cols>
  <sheetData>
    <row r="1" spans="1:7" ht="15.95" customHeight="1">
      <c r="A1" s="676" t="s">
        <v>46</v>
      </c>
      <c r="B1" s="676"/>
      <c r="C1" s="676"/>
      <c r="D1" s="676"/>
      <c r="E1" s="676"/>
      <c r="F1" s="676"/>
      <c r="G1" s="676"/>
    </row>
    <row r="2" spans="1:7" ht="15.95" customHeight="1" thickBot="1">
      <c r="A2" s="677" t="s">
        <v>47</v>
      </c>
      <c r="B2" s="677"/>
      <c r="C2" s="677"/>
      <c r="D2" s="60"/>
      <c r="E2" s="60"/>
      <c r="F2" s="60"/>
      <c r="G2" s="94" t="s">
        <v>48</v>
      </c>
    </row>
    <row r="3" spans="1:7" ht="60.75" thickBot="1">
      <c r="A3" s="61" t="s">
        <v>49</v>
      </c>
      <c r="B3" s="175" t="s">
        <v>455</v>
      </c>
      <c r="C3" s="62" t="s">
        <v>50</v>
      </c>
      <c r="D3" s="63" t="s">
        <v>695</v>
      </c>
      <c r="E3" s="63" t="s">
        <v>818</v>
      </c>
      <c r="F3" s="63" t="s">
        <v>769</v>
      </c>
      <c r="G3" s="63" t="s">
        <v>748</v>
      </c>
    </row>
    <row r="4" spans="1:7" s="65" customFormat="1" ht="12" customHeight="1" thickBot="1">
      <c r="A4" s="49">
        <v>1</v>
      </c>
      <c r="B4" s="49">
        <v>2</v>
      </c>
      <c r="C4" s="49">
        <v>3</v>
      </c>
      <c r="D4" s="49">
        <v>4</v>
      </c>
      <c r="E4" s="49"/>
      <c r="F4" s="49">
        <v>5</v>
      </c>
      <c r="G4" s="49">
        <v>6</v>
      </c>
    </row>
    <row r="5" spans="1:7" s="68" customFormat="1" ht="12" customHeight="1" thickBot="1">
      <c r="A5" s="66" t="s">
        <v>51</v>
      </c>
      <c r="B5" s="300" t="s">
        <v>483</v>
      </c>
      <c r="C5" s="67" t="s">
        <v>52</v>
      </c>
      <c r="D5" s="50">
        <f>+D6+D7+D8+D9+D10+D11</f>
        <v>0</v>
      </c>
      <c r="E5" s="50">
        <v>833</v>
      </c>
      <c r="F5" s="50">
        <f t="shared" ref="F5:G5" si="0">+F6+F7+F8+F9+F10+F11</f>
        <v>135</v>
      </c>
      <c r="G5" s="50">
        <f t="shared" si="0"/>
        <v>968</v>
      </c>
    </row>
    <row r="6" spans="1:7" s="68" customFormat="1" ht="12" customHeight="1">
      <c r="A6" s="69" t="s">
        <v>53</v>
      </c>
      <c r="B6" s="301" t="s">
        <v>484</v>
      </c>
      <c r="C6" s="70" t="s">
        <v>54</v>
      </c>
      <c r="D6" s="71"/>
      <c r="E6" s="71">
        <v>0</v>
      </c>
      <c r="F6" s="71">
        <f>G6-E6</f>
        <v>0</v>
      </c>
      <c r="G6" s="71"/>
    </row>
    <row r="7" spans="1:7" s="68" customFormat="1" ht="12" customHeight="1">
      <c r="A7" s="72" t="s">
        <v>55</v>
      </c>
      <c r="B7" s="302" t="s">
        <v>485</v>
      </c>
      <c r="C7" s="73" t="s">
        <v>56</v>
      </c>
      <c r="D7" s="74"/>
      <c r="E7" s="74">
        <v>0</v>
      </c>
      <c r="F7" s="74">
        <f t="shared" ref="F7:F11" si="1">G7-E7</f>
        <v>0</v>
      </c>
      <c r="G7" s="74"/>
    </row>
    <row r="8" spans="1:7" s="68" customFormat="1" ht="12" customHeight="1">
      <c r="A8" s="72" t="s">
        <v>57</v>
      </c>
      <c r="B8" s="302" t="s">
        <v>486</v>
      </c>
      <c r="C8" s="73" t="s">
        <v>58</v>
      </c>
      <c r="D8" s="74"/>
      <c r="E8" s="74">
        <v>0</v>
      </c>
      <c r="F8" s="74">
        <f t="shared" si="1"/>
        <v>0</v>
      </c>
      <c r="G8" s="74"/>
    </row>
    <row r="9" spans="1:7" s="68" customFormat="1" ht="12" customHeight="1">
      <c r="A9" s="72" t="s">
        <v>59</v>
      </c>
      <c r="B9" s="302" t="s">
        <v>487</v>
      </c>
      <c r="C9" s="73" t="s">
        <v>60</v>
      </c>
      <c r="D9" s="74"/>
      <c r="E9" s="74">
        <v>0</v>
      </c>
      <c r="F9" s="74">
        <f t="shared" si="1"/>
        <v>0</v>
      </c>
      <c r="G9" s="74"/>
    </row>
    <row r="10" spans="1:7" s="68" customFormat="1" ht="12" customHeight="1">
      <c r="A10" s="72" t="s">
        <v>61</v>
      </c>
      <c r="B10" s="302" t="s">
        <v>488</v>
      </c>
      <c r="C10" s="73" t="s">
        <v>62</v>
      </c>
      <c r="D10" s="74"/>
      <c r="E10" s="74">
        <v>833</v>
      </c>
      <c r="F10" s="74">
        <f t="shared" si="1"/>
        <v>135</v>
      </c>
      <c r="G10" s="74">
        <v>968</v>
      </c>
    </row>
    <row r="11" spans="1:7" s="68" customFormat="1" ht="12" customHeight="1" thickBot="1">
      <c r="A11" s="75" t="s">
        <v>63</v>
      </c>
      <c r="B11" s="303" t="s">
        <v>489</v>
      </c>
      <c r="C11" s="76" t="s">
        <v>64</v>
      </c>
      <c r="D11" s="74"/>
      <c r="E11" s="74">
        <v>0</v>
      </c>
      <c r="F11" s="74">
        <f t="shared" si="1"/>
        <v>0</v>
      </c>
      <c r="G11" s="74"/>
    </row>
    <row r="12" spans="1:7" s="68" customFormat="1" ht="12" customHeight="1" thickBot="1">
      <c r="A12" s="66" t="s">
        <v>65</v>
      </c>
      <c r="B12" s="300"/>
      <c r="C12" s="77" t="s">
        <v>66</v>
      </c>
      <c r="D12" s="50">
        <f>+D13+D14+D15+D16+D17</f>
        <v>0</v>
      </c>
      <c r="E12" s="50">
        <v>0</v>
      </c>
      <c r="F12" s="50">
        <f t="shared" ref="F12:F65" si="2">G12-D12</f>
        <v>0</v>
      </c>
      <c r="G12" s="50">
        <f t="shared" ref="G12" si="3">+G13+G14+G15+G16+G17</f>
        <v>0</v>
      </c>
    </row>
    <row r="13" spans="1:7" s="68" customFormat="1" ht="12" customHeight="1">
      <c r="A13" s="69" t="s">
        <v>67</v>
      </c>
      <c r="B13" s="301" t="s">
        <v>490</v>
      </c>
      <c r="C13" s="70" t="s">
        <v>68</v>
      </c>
      <c r="D13" s="71"/>
      <c r="E13" s="71">
        <v>0</v>
      </c>
      <c r="F13" s="71">
        <f t="shared" ref="F13:F18" si="4">G13-E13</f>
        <v>0</v>
      </c>
      <c r="G13" s="71"/>
    </row>
    <row r="14" spans="1:7" s="68" customFormat="1" ht="12" customHeight="1">
      <c r="A14" s="72" t="s">
        <v>69</v>
      </c>
      <c r="B14" s="302" t="s">
        <v>491</v>
      </c>
      <c r="C14" s="73" t="s">
        <v>70</v>
      </c>
      <c r="D14" s="74"/>
      <c r="E14" s="74">
        <v>0</v>
      </c>
      <c r="F14" s="74">
        <f t="shared" si="4"/>
        <v>0</v>
      </c>
      <c r="G14" s="74"/>
    </row>
    <row r="15" spans="1:7" s="68" customFormat="1" ht="12" customHeight="1">
      <c r="A15" s="72" t="s">
        <v>71</v>
      </c>
      <c r="B15" s="302" t="s">
        <v>492</v>
      </c>
      <c r="C15" s="73" t="s">
        <v>72</v>
      </c>
      <c r="D15" s="74"/>
      <c r="E15" s="74">
        <v>0</v>
      </c>
      <c r="F15" s="74">
        <f t="shared" si="4"/>
        <v>0</v>
      </c>
      <c r="G15" s="74"/>
    </row>
    <row r="16" spans="1:7" s="68" customFormat="1" ht="12" customHeight="1">
      <c r="A16" s="72" t="s">
        <v>73</v>
      </c>
      <c r="B16" s="302" t="s">
        <v>493</v>
      </c>
      <c r="C16" s="73" t="s">
        <v>74</v>
      </c>
      <c r="D16" s="74"/>
      <c r="E16" s="74">
        <v>0</v>
      </c>
      <c r="F16" s="74">
        <f t="shared" si="4"/>
        <v>0</v>
      </c>
      <c r="G16" s="74"/>
    </row>
    <row r="17" spans="1:7" s="68" customFormat="1" ht="12" customHeight="1">
      <c r="A17" s="72" t="s">
        <v>75</v>
      </c>
      <c r="B17" s="302" t="s">
        <v>494</v>
      </c>
      <c r="C17" s="73" t="s">
        <v>76</v>
      </c>
      <c r="D17" s="74"/>
      <c r="E17" s="74">
        <v>0</v>
      </c>
      <c r="F17" s="74">
        <f t="shared" si="4"/>
        <v>0</v>
      </c>
      <c r="G17" s="74"/>
    </row>
    <row r="18" spans="1:7" s="68" customFormat="1" ht="12" customHeight="1" thickBot="1">
      <c r="A18" s="75" t="s">
        <v>77</v>
      </c>
      <c r="B18" s="303" t="s">
        <v>494</v>
      </c>
      <c r="C18" s="76" t="s">
        <v>78</v>
      </c>
      <c r="D18" s="78"/>
      <c r="E18" s="78">
        <v>0</v>
      </c>
      <c r="F18" s="78">
        <f t="shared" si="4"/>
        <v>0</v>
      </c>
      <c r="G18" s="78"/>
    </row>
    <row r="19" spans="1:7" s="68" customFormat="1" ht="12" customHeight="1" thickBot="1">
      <c r="A19" s="66" t="s">
        <v>79</v>
      </c>
      <c r="B19" s="300" t="s">
        <v>495</v>
      </c>
      <c r="C19" s="67" t="s">
        <v>80</v>
      </c>
      <c r="D19" s="50">
        <f>+D20+D21+D22+D23+D24</f>
        <v>0</v>
      </c>
      <c r="E19" s="50">
        <v>0</v>
      </c>
      <c r="F19" s="50">
        <f t="shared" si="2"/>
        <v>0</v>
      </c>
      <c r="G19" s="50">
        <f t="shared" ref="G19" si="5">+G20+G21+G22+G23+G24</f>
        <v>0</v>
      </c>
    </row>
    <row r="20" spans="1:7" s="68" customFormat="1" ht="12" customHeight="1">
      <c r="A20" s="69" t="s">
        <v>81</v>
      </c>
      <c r="B20" s="301" t="s">
        <v>496</v>
      </c>
      <c r="C20" s="70" t="s">
        <v>82</v>
      </c>
      <c r="D20" s="71"/>
      <c r="E20" s="71">
        <v>0</v>
      </c>
      <c r="F20" s="71">
        <f t="shared" ref="F20:F25" si="6">G20-E20</f>
        <v>0</v>
      </c>
      <c r="G20" s="71"/>
    </row>
    <row r="21" spans="1:7" s="68" customFormat="1" ht="12" customHeight="1">
      <c r="A21" s="72" t="s">
        <v>83</v>
      </c>
      <c r="B21" s="302" t="s">
        <v>497</v>
      </c>
      <c r="C21" s="73" t="s">
        <v>84</v>
      </c>
      <c r="D21" s="74"/>
      <c r="E21" s="74">
        <v>0</v>
      </c>
      <c r="F21" s="74">
        <f t="shared" si="6"/>
        <v>0</v>
      </c>
      <c r="G21" s="74"/>
    </row>
    <row r="22" spans="1:7" s="68" customFormat="1" ht="12" customHeight="1">
      <c r="A22" s="72" t="s">
        <v>85</v>
      </c>
      <c r="B22" s="302" t="s">
        <v>498</v>
      </c>
      <c r="C22" s="73" t="s">
        <v>86</v>
      </c>
      <c r="D22" s="74"/>
      <c r="E22" s="74">
        <v>0</v>
      </c>
      <c r="F22" s="74">
        <f t="shared" si="6"/>
        <v>0</v>
      </c>
      <c r="G22" s="74"/>
    </row>
    <row r="23" spans="1:7" s="68" customFormat="1" ht="12" customHeight="1">
      <c r="A23" s="72" t="s">
        <v>87</v>
      </c>
      <c r="B23" s="302" t="s">
        <v>499</v>
      </c>
      <c r="C23" s="73" t="s">
        <v>88</v>
      </c>
      <c r="D23" s="74"/>
      <c r="E23" s="74">
        <v>0</v>
      </c>
      <c r="F23" s="74">
        <f t="shared" si="6"/>
        <v>0</v>
      </c>
      <c r="G23" s="74"/>
    </row>
    <row r="24" spans="1:7" s="68" customFormat="1" ht="12" customHeight="1">
      <c r="A24" s="72" t="s">
        <v>89</v>
      </c>
      <c r="B24" s="302" t="s">
        <v>500</v>
      </c>
      <c r="C24" s="73" t="s">
        <v>90</v>
      </c>
      <c r="D24" s="74"/>
      <c r="E24" s="74">
        <v>0</v>
      </c>
      <c r="F24" s="74">
        <f t="shared" si="6"/>
        <v>0</v>
      </c>
      <c r="G24" s="74"/>
    </row>
    <row r="25" spans="1:7" s="68" customFormat="1" ht="12" customHeight="1" thickBot="1">
      <c r="A25" s="75" t="s">
        <v>91</v>
      </c>
      <c r="B25" s="303" t="s">
        <v>500</v>
      </c>
      <c r="C25" s="76" t="s">
        <v>92</v>
      </c>
      <c r="D25" s="78"/>
      <c r="E25" s="78">
        <v>0</v>
      </c>
      <c r="F25" s="78">
        <f t="shared" si="6"/>
        <v>0</v>
      </c>
      <c r="G25" s="78"/>
    </row>
    <row r="26" spans="1:7" s="68" customFormat="1" ht="12" customHeight="1" thickBot="1">
      <c r="A26" s="66" t="s">
        <v>93</v>
      </c>
      <c r="B26" s="300" t="s">
        <v>501</v>
      </c>
      <c r="C26" s="67" t="s">
        <v>94</v>
      </c>
      <c r="D26" s="57">
        <f>+D27+D30+D31+D32</f>
        <v>79562</v>
      </c>
      <c r="E26" s="57">
        <v>79572</v>
      </c>
      <c r="F26" s="57">
        <f>G26-E26</f>
        <v>0</v>
      </c>
      <c r="G26" s="57">
        <f t="shared" ref="G26" si="7">+G27+G30+G31+G32</f>
        <v>79572</v>
      </c>
    </row>
    <row r="27" spans="1:7" s="68" customFormat="1" ht="12" customHeight="1">
      <c r="A27" s="69" t="s">
        <v>95</v>
      </c>
      <c r="B27" s="301"/>
      <c r="C27" s="70" t="s">
        <v>96</v>
      </c>
      <c r="D27" s="79">
        <f>+D28+D29</f>
        <v>79562</v>
      </c>
      <c r="E27" s="79">
        <v>79572</v>
      </c>
      <c r="F27" s="79">
        <f t="shared" ref="F27:F32" si="8">G27-E27</f>
        <v>0</v>
      </c>
      <c r="G27" s="79">
        <f t="shared" ref="G27" si="9">+G28+G29</f>
        <v>79572</v>
      </c>
    </row>
    <row r="28" spans="1:7" s="68" customFormat="1" ht="12" customHeight="1">
      <c r="A28" s="72" t="s">
        <v>97</v>
      </c>
      <c r="B28" s="302" t="s">
        <v>502</v>
      </c>
      <c r="C28" s="73" t="s">
        <v>98</v>
      </c>
      <c r="D28" s="74"/>
      <c r="E28" s="74">
        <v>0</v>
      </c>
      <c r="F28" s="74">
        <f t="shared" si="8"/>
        <v>0</v>
      </c>
      <c r="G28" s="74"/>
    </row>
    <row r="29" spans="1:7" s="68" customFormat="1" ht="12" customHeight="1">
      <c r="A29" s="72" t="s">
        <v>99</v>
      </c>
      <c r="B29" s="302" t="s">
        <v>503</v>
      </c>
      <c r="C29" s="73" t="s">
        <v>100</v>
      </c>
      <c r="D29" s="74">
        <v>79562</v>
      </c>
      <c r="E29" s="74">
        <v>79572</v>
      </c>
      <c r="F29" s="74">
        <f t="shared" si="8"/>
        <v>0</v>
      </c>
      <c r="G29" s="74">
        <v>79572</v>
      </c>
    </row>
    <row r="30" spans="1:7" s="68" customFormat="1" ht="12" customHeight="1">
      <c r="A30" s="72" t="s">
        <v>101</v>
      </c>
      <c r="B30" s="302" t="s">
        <v>504</v>
      </c>
      <c r="C30" s="73" t="s">
        <v>102</v>
      </c>
      <c r="D30" s="74"/>
      <c r="E30" s="74">
        <v>0</v>
      </c>
      <c r="F30" s="74">
        <f t="shared" si="8"/>
        <v>0</v>
      </c>
      <c r="G30" s="74"/>
    </row>
    <row r="31" spans="1:7" s="68" customFormat="1" ht="12" customHeight="1">
      <c r="A31" s="72" t="s">
        <v>103</v>
      </c>
      <c r="B31" s="302" t="s">
        <v>505</v>
      </c>
      <c r="C31" s="73" t="s">
        <v>104</v>
      </c>
      <c r="D31" s="74"/>
      <c r="E31" s="74">
        <v>0</v>
      </c>
      <c r="F31" s="74">
        <f t="shared" si="8"/>
        <v>0</v>
      </c>
      <c r="G31" s="74"/>
    </row>
    <row r="32" spans="1:7" s="68" customFormat="1" ht="12" customHeight="1" thickBot="1">
      <c r="A32" s="75" t="s">
        <v>105</v>
      </c>
      <c r="B32" s="303" t="s">
        <v>506</v>
      </c>
      <c r="C32" s="76" t="s">
        <v>106</v>
      </c>
      <c r="D32" s="78"/>
      <c r="E32" s="78">
        <v>0</v>
      </c>
      <c r="F32" s="78">
        <f t="shared" si="8"/>
        <v>0</v>
      </c>
      <c r="G32" s="78"/>
    </row>
    <row r="33" spans="1:7" s="68" customFormat="1" ht="12" customHeight="1" thickBot="1">
      <c r="A33" s="66" t="s">
        <v>107</v>
      </c>
      <c r="B33" s="300" t="s">
        <v>507</v>
      </c>
      <c r="C33" s="67" t="s">
        <v>108</v>
      </c>
      <c r="D33" s="50">
        <f>SUM(D34:D43)</f>
        <v>0</v>
      </c>
      <c r="E33" s="50">
        <v>0</v>
      </c>
      <c r="F33" s="50">
        <f t="shared" si="2"/>
        <v>0</v>
      </c>
      <c r="G33" s="50">
        <f t="shared" ref="G33" si="10">SUM(G34:G43)</f>
        <v>0</v>
      </c>
    </row>
    <row r="34" spans="1:7" s="68" customFormat="1" ht="12" customHeight="1">
      <c r="A34" s="69" t="s">
        <v>109</v>
      </c>
      <c r="B34" s="301" t="s">
        <v>508</v>
      </c>
      <c r="C34" s="70" t="s">
        <v>110</v>
      </c>
      <c r="D34" s="71"/>
      <c r="E34" s="71">
        <v>0</v>
      </c>
      <c r="F34" s="71">
        <f t="shared" ref="F34:F43" si="11">G34-E34</f>
        <v>0</v>
      </c>
      <c r="G34" s="71"/>
    </row>
    <row r="35" spans="1:7" s="68" customFormat="1" ht="12" customHeight="1">
      <c r="A35" s="72" t="s">
        <v>111</v>
      </c>
      <c r="B35" s="302" t="s">
        <v>509</v>
      </c>
      <c r="C35" s="73" t="s">
        <v>112</v>
      </c>
      <c r="D35" s="74"/>
      <c r="E35" s="74">
        <v>0</v>
      </c>
      <c r="F35" s="74">
        <f t="shared" si="11"/>
        <v>0</v>
      </c>
      <c r="G35" s="74"/>
    </row>
    <row r="36" spans="1:7" s="68" customFormat="1" ht="12" customHeight="1">
      <c r="A36" s="72" t="s">
        <v>113</v>
      </c>
      <c r="B36" s="302" t="s">
        <v>510</v>
      </c>
      <c r="C36" s="73" t="s">
        <v>114</v>
      </c>
      <c r="D36" s="74"/>
      <c r="E36" s="74">
        <v>0</v>
      </c>
      <c r="F36" s="74">
        <f t="shared" si="11"/>
        <v>0</v>
      </c>
      <c r="G36" s="74"/>
    </row>
    <row r="37" spans="1:7" s="68" customFormat="1" ht="12" customHeight="1">
      <c r="A37" s="72" t="s">
        <v>115</v>
      </c>
      <c r="B37" s="302" t="s">
        <v>511</v>
      </c>
      <c r="C37" s="73" t="s">
        <v>116</v>
      </c>
      <c r="D37" s="74"/>
      <c r="E37" s="74">
        <v>0</v>
      </c>
      <c r="F37" s="74">
        <f t="shared" si="11"/>
        <v>0</v>
      </c>
      <c r="G37" s="74"/>
    </row>
    <row r="38" spans="1:7" s="68" customFormat="1" ht="12" customHeight="1">
      <c r="A38" s="72" t="s">
        <v>117</v>
      </c>
      <c r="B38" s="302" t="s">
        <v>512</v>
      </c>
      <c r="C38" s="73" t="s">
        <v>118</v>
      </c>
      <c r="D38" s="74"/>
      <c r="E38" s="74">
        <v>0</v>
      </c>
      <c r="F38" s="74">
        <f t="shared" si="11"/>
        <v>0</v>
      </c>
      <c r="G38" s="74"/>
    </row>
    <row r="39" spans="1:7" s="68" customFormat="1" ht="12" customHeight="1">
      <c r="A39" s="72" t="s">
        <v>119</v>
      </c>
      <c r="B39" s="302" t="s">
        <v>513</v>
      </c>
      <c r="C39" s="73" t="s">
        <v>120</v>
      </c>
      <c r="D39" s="74"/>
      <c r="E39" s="74">
        <v>0</v>
      </c>
      <c r="F39" s="74">
        <f t="shared" si="11"/>
        <v>0</v>
      </c>
      <c r="G39" s="74"/>
    </row>
    <row r="40" spans="1:7" s="68" customFormat="1" ht="12" customHeight="1">
      <c r="A40" s="72" t="s">
        <v>121</v>
      </c>
      <c r="B40" s="302" t="s">
        <v>514</v>
      </c>
      <c r="C40" s="73" t="s">
        <v>122</v>
      </c>
      <c r="D40" s="74"/>
      <c r="E40" s="74">
        <v>0</v>
      </c>
      <c r="F40" s="74">
        <f t="shared" si="11"/>
        <v>0</v>
      </c>
      <c r="G40" s="74"/>
    </row>
    <row r="41" spans="1:7" s="68" customFormat="1" ht="12" customHeight="1">
      <c r="A41" s="72" t="s">
        <v>123</v>
      </c>
      <c r="B41" s="302" t="s">
        <v>515</v>
      </c>
      <c r="C41" s="73" t="s">
        <v>124</v>
      </c>
      <c r="D41" s="74"/>
      <c r="E41" s="74">
        <v>0</v>
      </c>
      <c r="F41" s="74">
        <f t="shared" si="11"/>
        <v>0</v>
      </c>
      <c r="G41" s="74"/>
    </row>
    <row r="42" spans="1:7" s="68" customFormat="1" ht="12" customHeight="1">
      <c r="A42" s="72" t="s">
        <v>125</v>
      </c>
      <c r="B42" s="302" t="s">
        <v>516</v>
      </c>
      <c r="C42" s="73" t="s">
        <v>126</v>
      </c>
      <c r="D42" s="80"/>
      <c r="E42" s="80">
        <v>0</v>
      </c>
      <c r="F42" s="80">
        <f t="shared" si="11"/>
        <v>0</v>
      </c>
      <c r="G42" s="80"/>
    </row>
    <row r="43" spans="1:7" s="68" customFormat="1" ht="12" customHeight="1" thickBot="1">
      <c r="A43" s="75" t="s">
        <v>127</v>
      </c>
      <c r="B43" s="302" t="s">
        <v>517</v>
      </c>
      <c r="C43" s="76" t="s">
        <v>128</v>
      </c>
      <c r="D43" s="81"/>
      <c r="E43" s="81">
        <v>0</v>
      </c>
      <c r="F43" s="81">
        <f t="shared" si="11"/>
        <v>0</v>
      </c>
      <c r="G43" s="81"/>
    </row>
    <row r="44" spans="1:7" s="68" customFormat="1" ht="12" customHeight="1" thickBot="1">
      <c r="A44" s="66" t="s">
        <v>129</v>
      </c>
      <c r="B44" s="300" t="s">
        <v>518</v>
      </c>
      <c r="C44" s="67" t="s">
        <v>130</v>
      </c>
      <c r="D44" s="50">
        <f>SUM(D45:D49)</f>
        <v>0</v>
      </c>
      <c r="E44" s="50">
        <v>0</v>
      </c>
      <c r="F44" s="50">
        <f t="shared" si="2"/>
        <v>0</v>
      </c>
      <c r="G44" s="50">
        <f t="shared" ref="G44" si="12">SUM(G45:G49)</f>
        <v>0</v>
      </c>
    </row>
    <row r="45" spans="1:7" s="68" customFormat="1" ht="12" customHeight="1">
      <c r="A45" s="69" t="s">
        <v>131</v>
      </c>
      <c r="B45" s="301" t="s">
        <v>519</v>
      </c>
      <c r="C45" s="70" t="s">
        <v>132</v>
      </c>
      <c r="D45" s="82"/>
      <c r="E45" s="82">
        <v>0</v>
      </c>
      <c r="F45" s="82">
        <f t="shared" ref="F45:F49" si="13">G45-E45</f>
        <v>0</v>
      </c>
      <c r="G45" s="82"/>
    </row>
    <row r="46" spans="1:7" s="68" customFormat="1" ht="12" customHeight="1">
      <c r="A46" s="72" t="s">
        <v>133</v>
      </c>
      <c r="B46" s="302" t="s">
        <v>520</v>
      </c>
      <c r="C46" s="73" t="s">
        <v>134</v>
      </c>
      <c r="D46" s="80"/>
      <c r="E46" s="80">
        <v>0</v>
      </c>
      <c r="F46" s="80">
        <f t="shared" si="13"/>
        <v>0</v>
      </c>
      <c r="G46" s="80"/>
    </row>
    <row r="47" spans="1:7" s="68" customFormat="1" ht="12" customHeight="1">
      <c r="A47" s="72" t="s">
        <v>135</v>
      </c>
      <c r="B47" s="302" t="s">
        <v>521</v>
      </c>
      <c r="C47" s="73" t="s">
        <v>136</v>
      </c>
      <c r="D47" s="80"/>
      <c r="E47" s="80">
        <v>0</v>
      </c>
      <c r="F47" s="80">
        <f t="shared" si="13"/>
        <v>0</v>
      </c>
      <c r="G47" s="80"/>
    </row>
    <row r="48" spans="1:7" s="68" customFormat="1" ht="12" customHeight="1">
      <c r="A48" s="72" t="s">
        <v>137</v>
      </c>
      <c r="B48" s="302" t="s">
        <v>522</v>
      </c>
      <c r="C48" s="73" t="s">
        <v>138</v>
      </c>
      <c r="D48" s="80"/>
      <c r="E48" s="80">
        <v>0</v>
      </c>
      <c r="F48" s="80">
        <f t="shared" si="13"/>
        <v>0</v>
      </c>
      <c r="G48" s="80"/>
    </row>
    <row r="49" spans="1:7" s="68" customFormat="1" ht="12" customHeight="1" thickBot="1">
      <c r="A49" s="75" t="s">
        <v>139</v>
      </c>
      <c r="B49" s="302" t="s">
        <v>523</v>
      </c>
      <c r="C49" s="76" t="s">
        <v>140</v>
      </c>
      <c r="D49" s="81"/>
      <c r="E49" s="81">
        <v>0</v>
      </c>
      <c r="F49" s="81">
        <f t="shared" si="13"/>
        <v>0</v>
      </c>
      <c r="G49" s="81"/>
    </row>
    <row r="50" spans="1:7" s="68" customFormat="1" ht="12" customHeight="1" thickBot="1">
      <c r="A50" s="66" t="s">
        <v>141</v>
      </c>
      <c r="B50" s="300" t="s">
        <v>524</v>
      </c>
      <c r="C50" s="67" t="s">
        <v>142</v>
      </c>
      <c r="D50" s="50">
        <f>SUM(D51:D53)</f>
        <v>0</v>
      </c>
      <c r="E50" s="50">
        <v>0</v>
      </c>
      <c r="F50" s="50">
        <f t="shared" si="2"/>
        <v>0</v>
      </c>
      <c r="G50" s="50">
        <f t="shared" ref="G50" si="14">SUM(G51:G53)</f>
        <v>0</v>
      </c>
    </row>
    <row r="51" spans="1:7" s="68" customFormat="1" ht="12" customHeight="1">
      <c r="A51" s="69" t="s">
        <v>143</v>
      </c>
      <c r="B51" s="301" t="s">
        <v>525</v>
      </c>
      <c r="C51" s="70" t="s">
        <v>144</v>
      </c>
      <c r="D51" s="71"/>
      <c r="E51" s="71">
        <v>0</v>
      </c>
      <c r="F51" s="71">
        <f t="shared" ref="F51:F54" si="15">G51-E51</f>
        <v>0</v>
      </c>
      <c r="G51" s="71"/>
    </row>
    <row r="52" spans="1:7" s="68" customFormat="1" ht="12" customHeight="1">
      <c r="A52" s="72" t="s">
        <v>145</v>
      </c>
      <c r="B52" s="302" t="s">
        <v>526</v>
      </c>
      <c r="C52" s="73" t="s">
        <v>146</v>
      </c>
      <c r="D52" s="74"/>
      <c r="E52" s="74">
        <v>0</v>
      </c>
      <c r="F52" s="74">
        <f t="shared" si="15"/>
        <v>0</v>
      </c>
      <c r="G52" s="74"/>
    </row>
    <row r="53" spans="1:7" s="68" customFormat="1" ht="12" customHeight="1">
      <c r="A53" s="72" t="s">
        <v>147</v>
      </c>
      <c r="B53" s="302" t="s">
        <v>527</v>
      </c>
      <c r="C53" s="73" t="s">
        <v>148</v>
      </c>
      <c r="D53" s="74"/>
      <c r="E53" s="74">
        <v>0</v>
      </c>
      <c r="F53" s="74">
        <f t="shared" si="15"/>
        <v>0</v>
      </c>
      <c r="G53" s="74"/>
    </row>
    <row r="54" spans="1:7" s="68" customFormat="1" ht="12" customHeight="1" thickBot="1">
      <c r="A54" s="75" t="s">
        <v>149</v>
      </c>
      <c r="B54" s="303" t="s">
        <v>527</v>
      </c>
      <c r="C54" s="76" t="s">
        <v>150</v>
      </c>
      <c r="D54" s="78"/>
      <c r="E54" s="78">
        <v>0</v>
      </c>
      <c r="F54" s="78">
        <f t="shared" si="15"/>
        <v>0</v>
      </c>
      <c r="G54" s="78"/>
    </row>
    <row r="55" spans="1:7" s="68" customFormat="1" ht="12" customHeight="1" thickBot="1">
      <c r="A55" s="66" t="s">
        <v>151</v>
      </c>
      <c r="B55" s="300" t="s">
        <v>528</v>
      </c>
      <c r="C55" s="77" t="s">
        <v>152</v>
      </c>
      <c r="D55" s="50">
        <f>SUM(D56:D58)</f>
        <v>0</v>
      </c>
      <c r="E55" s="50">
        <v>0</v>
      </c>
      <c r="F55" s="50">
        <f t="shared" ref="F55" si="16">SUM(F56:F58)</f>
        <v>0</v>
      </c>
      <c r="G55" s="50">
        <f t="shared" ref="G55" si="17">SUM(G56:G58)</f>
        <v>0</v>
      </c>
    </row>
    <row r="56" spans="1:7" s="68" customFormat="1" ht="12" customHeight="1">
      <c r="A56" s="69" t="s">
        <v>153</v>
      </c>
      <c r="B56" s="301" t="s">
        <v>529</v>
      </c>
      <c r="C56" s="70" t="s">
        <v>154</v>
      </c>
      <c r="D56" s="80"/>
      <c r="E56" s="80">
        <v>0</v>
      </c>
      <c r="F56" s="80">
        <f t="shared" ref="F56:F59" si="18">G56-E56</f>
        <v>0</v>
      </c>
      <c r="G56" s="80"/>
    </row>
    <row r="57" spans="1:7" s="68" customFormat="1" ht="12" customHeight="1">
      <c r="A57" s="72" t="s">
        <v>155</v>
      </c>
      <c r="B57" s="301" t="s">
        <v>530</v>
      </c>
      <c r="C57" s="73" t="s">
        <v>156</v>
      </c>
      <c r="D57" s="80"/>
      <c r="E57" s="80">
        <v>0</v>
      </c>
      <c r="F57" s="80">
        <f t="shared" si="18"/>
        <v>0</v>
      </c>
      <c r="G57" s="80"/>
    </row>
    <row r="58" spans="1:7" s="68" customFormat="1" ht="12" customHeight="1">
      <c r="A58" s="72" t="s">
        <v>157</v>
      </c>
      <c r="B58" s="301" t="s">
        <v>531</v>
      </c>
      <c r="C58" s="73" t="s">
        <v>158</v>
      </c>
      <c r="D58" s="80"/>
      <c r="E58" s="80">
        <v>0</v>
      </c>
      <c r="F58" s="80">
        <f t="shared" si="18"/>
        <v>0</v>
      </c>
      <c r="G58" s="80"/>
    </row>
    <row r="59" spans="1:7" s="68" customFormat="1" ht="12" customHeight="1" thickBot="1">
      <c r="A59" s="75" t="s">
        <v>159</v>
      </c>
      <c r="B59" s="303" t="s">
        <v>531</v>
      </c>
      <c r="C59" s="76" t="s">
        <v>160</v>
      </c>
      <c r="D59" s="80"/>
      <c r="E59" s="80">
        <v>0</v>
      </c>
      <c r="F59" s="80">
        <f t="shared" si="18"/>
        <v>0</v>
      </c>
      <c r="G59" s="80"/>
    </row>
    <row r="60" spans="1:7" s="68" customFormat="1" ht="12" customHeight="1" thickBot="1">
      <c r="A60" s="66" t="s">
        <v>161</v>
      </c>
      <c r="B60" s="300"/>
      <c r="C60" s="67" t="s">
        <v>162</v>
      </c>
      <c r="D60" s="57">
        <f>+D5+D12+D19+D26+D33+D44+D50+D55</f>
        <v>79562</v>
      </c>
      <c r="E60" s="57">
        <v>80405</v>
      </c>
      <c r="F60" s="57">
        <f t="shared" ref="F60:G60" si="19">+F5+F12+F19+F26+F33+F44+F50+F55</f>
        <v>135</v>
      </c>
      <c r="G60" s="57">
        <f t="shared" si="19"/>
        <v>80540</v>
      </c>
    </row>
    <row r="61" spans="1:7" s="68" customFormat="1" ht="12" customHeight="1" thickBot="1">
      <c r="A61" s="83" t="s">
        <v>163</v>
      </c>
      <c r="B61" s="300" t="s">
        <v>533</v>
      </c>
      <c r="C61" s="77" t="s">
        <v>164</v>
      </c>
      <c r="D61" s="50">
        <f>SUM(D62:D64)</f>
        <v>0</v>
      </c>
      <c r="E61" s="50">
        <v>0</v>
      </c>
      <c r="F61" s="50">
        <f t="shared" si="2"/>
        <v>0</v>
      </c>
      <c r="G61" s="50">
        <f t="shared" ref="G61" si="20">SUM(G62:G64)</f>
        <v>0</v>
      </c>
    </row>
    <row r="62" spans="1:7" s="68" customFormat="1" ht="12" customHeight="1">
      <c r="A62" s="69" t="s">
        <v>165</v>
      </c>
      <c r="B62" s="301" t="s">
        <v>534</v>
      </c>
      <c r="C62" s="70" t="s">
        <v>166</v>
      </c>
      <c r="D62" s="80"/>
      <c r="E62" s="80">
        <v>0</v>
      </c>
      <c r="F62" s="80">
        <f t="shared" ref="F62:F64" si="21">G62-E62</f>
        <v>0</v>
      </c>
      <c r="G62" s="80"/>
    </row>
    <row r="63" spans="1:7" s="68" customFormat="1" ht="12" customHeight="1">
      <c r="A63" s="72" t="s">
        <v>167</v>
      </c>
      <c r="B63" s="301" t="s">
        <v>535</v>
      </c>
      <c r="C63" s="73" t="s">
        <v>168</v>
      </c>
      <c r="D63" s="80"/>
      <c r="E63" s="80">
        <v>0</v>
      </c>
      <c r="F63" s="80">
        <f t="shared" si="21"/>
        <v>0</v>
      </c>
      <c r="G63" s="80"/>
    </row>
    <row r="64" spans="1:7" s="68" customFormat="1" ht="12" customHeight="1" thickBot="1">
      <c r="A64" s="75" t="s">
        <v>169</v>
      </c>
      <c r="B64" s="301" t="s">
        <v>536</v>
      </c>
      <c r="C64" s="84" t="s">
        <v>170</v>
      </c>
      <c r="D64" s="80"/>
      <c r="E64" s="80">
        <v>0</v>
      </c>
      <c r="F64" s="80">
        <f t="shared" si="21"/>
        <v>0</v>
      </c>
      <c r="G64" s="80"/>
    </row>
    <row r="65" spans="1:7" s="68" customFormat="1" ht="12" customHeight="1" thickBot="1">
      <c r="A65" s="83" t="s">
        <v>171</v>
      </c>
      <c r="B65" s="300" t="s">
        <v>537</v>
      </c>
      <c r="C65" s="77" t="s">
        <v>172</v>
      </c>
      <c r="D65" s="50">
        <f>SUM(D66:D69)</f>
        <v>0</v>
      </c>
      <c r="E65" s="50">
        <v>0</v>
      </c>
      <c r="F65" s="50">
        <f t="shared" si="2"/>
        <v>0</v>
      </c>
      <c r="G65" s="50">
        <f t="shared" ref="G65" si="22">SUM(G66:G69)</f>
        <v>0</v>
      </c>
    </row>
    <row r="66" spans="1:7" s="68" customFormat="1" ht="12" customHeight="1">
      <c r="A66" s="69" t="s">
        <v>173</v>
      </c>
      <c r="B66" s="301" t="s">
        <v>538</v>
      </c>
      <c r="C66" s="70" t="s">
        <v>174</v>
      </c>
      <c r="D66" s="80"/>
      <c r="E66" s="80">
        <v>0</v>
      </c>
      <c r="F66" s="80">
        <f t="shared" ref="F66:F69" si="23">G66-E66</f>
        <v>0</v>
      </c>
      <c r="G66" s="80"/>
    </row>
    <row r="67" spans="1:7" s="68" customFormat="1" ht="12" customHeight="1">
      <c r="A67" s="72" t="s">
        <v>175</v>
      </c>
      <c r="B67" s="301" t="s">
        <v>539</v>
      </c>
      <c r="C67" s="73" t="s">
        <v>176</v>
      </c>
      <c r="D67" s="80"/>
      <c r="E67" s="80">
        <v>0</v>
      </c>
      <c r="F67" s="80">
        <f t="shared" si="23"/>
        <v>0</v>
      </c>
      <c r="G67" s="80"/>
    </row>
    <row r="68" spans="1:7" s="68" customFormat="1" ht="12" customHeight="1">
      <c r="A68" s="72" t="s">
        <v>177</v>
      </c>
      <c r="B68" s="301" t="s">
        <v>540</v>
      </c>
      <c r="C68" s="73" t="s">
        <v>178</v>
      </c>
      <c r="D68" s="80"/>
      <c r="E68" s="80">
        <v>0</v>
      </c>
      <c r="F68" s="80">
        <f t="shared" si="23"/>
        <v>0</v>
      </c>
      <c r="G68" s="80"/>
    </row>
    <row r="69" spans="1:7" s="68" customFormat="1" ht="12" customHeight="1" thickBot="1">
      <c r="A69" s="75" t="s">
        <v>179</v>
      </c>
      <c r="B69" s="301" t="s">
        <v>541</v>
      </c>
      <c r="C69" s="76" t="s">
        <v>180</v>
      </c>
      <c r="D69" s="80"/>
      <c r="E69" s="80">
        <v>0</v>
      </c>
      <c r="F69" s="80">
        <f t="shared" si="23"/>
        <v>0</v>
      </c>
      <c r="G69" s="80"/>
    </row>
    <row r="70" spans="1:7" s="68" customFormat="1" ht="12" customHeight="1" thickBot="1">
      <c r="A70" s="83" t="s">
        <v>181</v>
      </c>
      <c r="B70" s="300" t="s">
        <v>542</v>
      </c>
      <c r="C70" s="77" t="s">
        <v>182</v>
      </c>
      <c r="D70" s="50">
        <f>SUM(D71:D72)</f>
        <v>0</v>
      </c>
      <c r="E70" s="50">
        <v>0</v>
      </c>
      <c r="F70" s="50">
        <f t="shared" ref="F70:F83" si="24">G70-D70</f>
        <v>0</v>
      </c>
      <c r="G70" s="50">
        <f t="shared" ref="G70" si="25">SUM(G71:G72)</f>
        <v>0</v>
      </c>
    </row>
    <row r="71" spans="1:7" s="68" customFormat="1" ht="12" customHeight="1">
      <c r="A71" s="69" t="s">
        <v>183</v>
      </c>
      <c r="B71" s="301" t="s">
        <v>543</v>
      </c>
      <c r="C71" s="70" t="s">
        <v>184</v>
      </c>
      <c r="D71" s="80"/>
      <c r="E71" s="80">
        <v>0</v>
      </c>
      <c r="F71" s="80">
        <f t="shared" ref="F71:F72" si="26">G71-E71</f>
        <v>0</v>
      </c>
      <c r="G71" s="80"/>
    </row>
    <row r="72" spans="1:7" s="68" customFormat="1" ht="12" customHeight="1" thickBot="1">
      <c r="A72" s="75" t="s">
        <v>185</v>
      </c>
      <c r="B72" s="301" t="s">
        <v>544</v>
      </c>
      <c r="C72" s="76" t="s">
        <v>186</v>
      </c>
      <c r="D72" s="80"/>
      <c r="E72" s="80">
        <v>0</v>
      </c>
      <c r="F72" s="80">
        <f t="shared" si="26"/>
        <v>0</v>
      </c>
      <c r="G72" s="80"/>
    </row>
    <row r="73" spans="1:7" s="68" customFormat="1" ht="12" customHeight="1" thickBot="1">
      <c r="A73" s="83" t="s">
        <v>187</v>
      </c>
      <c r="B73" s="300"/>
      <c r="C73" s="77" t="s">
        <v>188</v>
      </c>
      <c r="D73" s="50">
        <f>SUM(D74:D76)</f>
        <v>0</v>
      </c>
      <c r="E73" s="50">
        <v>0</v>
      </c>
      <c r="F73" s="50">
        <f t="shared" si="24"/>
        <v>0</v>
      </c>
      <c r="G73" s="50">
        <f t="shared" ref="G73" si="27">SUM(G74:G76)</f>
        <v>0</v>
      </c>
    </row>
    <row r="74" spans="1:7" s="68" customFormat="1" ht="12" customHeight="1">
      <c r="A74" s="69" t="s">
        <v>189</v>
      </c>
      <c r="B74" s="301" t="s">
        <v>545</v>
      </c>
      <c r="C74" s="70" t="s">
        <v>190</v>
      </c>
      <c r="D74" s="80"/>
      <c r="E74" s="80">
        <v>0</v>
      </c>
      <c r="F74" s="80">
        <f t="shared" ref="F74:F76" si="28">G74-E74</f>
        <v>0</v>
      </c>
      <c r="G74" s="80"/>
    </row>
    <row r="75" spans="1:7" s="68" customFormat="1" ht="12" customHeight="1">
      <c r="A75" s="72" t="s">
        <v>191</v>
      </c>
      <c r="B75" s="302" t="s">
        <v>546</v>
      </c>
      <c r="C75" s="73" t="s">
        <v>192</v>
      </c>
      <c r="D75" s="80"/>
      <c r="E75" s="80">
        <v>0</v>
      </c>
      <c r="F75" s="80">
        <f t="shared" si="28"/>
        <v>0</v>
      </c>
      <c r="G75" s="80"/>
    </row>
    <row r="76" spans="1:7" s="68" customFormat="1" ht="12" customHeight="1" thickBot="1">
      <c r="A76" s="75" t="s">
        <v>193</v>
      </c>
      <c r="B76" s="303" t="s">
        <v>547</v>
      </c>
      <c r="C76" s="76" t="s">
        <v>194</v>
      </c>
      <c r="D76" s="80"/>
      <c r="E76" s="80">
        <v>0</v>
      </c>
      <c r="F76" s="80">
        <f t="shared" si="28"/>
        <v>0</v>
      </c>
      <c r="G76" s="80"/>
    </row>
    <row r="77" spans="1:7" s="68" customFormat="1" ht="12" customHeight="1" thickBot="1">
      <c r="A77" s="83" t="s">
        <v>195</v>
      </c>
      <c r="B77" s="300" t="s">
        <v>548</v>
      </c>
      <c r="C77" s="77" t="s">
        <v>196</v>
      </c>
      <c r="D77" s="50">
        <f>SUM(D78:D81)</f>
        <v>0</v>
      </c>
      <c r="E77" s="50">
        <v>0</v>
      </c>
      <c r="F77" s="50">
        <f t="shared" si="24"/>
        <v>0</v>
      </c>
      <c r="G77" s="50">
        <f t="shared" ref="G77" si="29">SUM(G78:G81)</f>
        <v>0</v>
      </c>
    </row>
    <row r="78" spans="1:7" s="68" customFormat="1" ht="12" customHeight="1">
      <c r="A78" s="85" t="s">
        <v>197</v>
      </c>
      <c r="B78" s="301" t="s">
        <v>549</v>
      </c>
      <c r="C78" s="70" t="s">
        <v>198</v>
      </c>
      <c r="D78" s="80"/>
      <c r="E78" s="80">
        <v>0</v>
      </c>
      <c r="F78" s="80">
        <f t="shared" ref="F78:F82" si="30">G78-E78</f>
        <v>0</v>
      </c>
      <c r="G78" s="80"/>
    </row>
    <row r="79" spans="1:7" s="68" customFormat="1" ht="12" customHeight="1">
      <c r="A79" s="86" t="s">
        <v>199</v>
      </c>
      <c r="B79" s="301" t="s">
        <v>550</v>
      </c>
      <c r="C79" s="73" t="s">
        <v>200</v>
      </c>
      <c r="D79" s="80"/>
      <c r="E79" s="80">
        <v>0</v>
      </c>
      <c r="F79" s="80">
        <f t="shared" si="30"/>
        <v>0</v>
      </c>
      <c r="G79" s="80"/>
    </row>
    <row r="80" spans="1:7" s="68" customFormat="1" ht="12" customHeight="1">
      <c r="A80" s="86" t="s">
        <v>201</v>
      </c>
      <c r="B80" s="301" t="s">
        <v>551</v>
      </c>
      <c r="C80" s="73" t="s">
        <v>202</v>
      </c>
      <c r="D80" s="80"/>
      <c r="E80" s="80">
        <v>0</v>
      </c>
      <c r="F80" s="80">
        <f t="shared" si="30"/>
        <v>0</v>
      </c>
      <c r="G80" s="80"/>
    </row>
    <row r="81" spans="1:7" s="68" customFormat="1" ht="12" customHeight="1" thickBot="1">
      <c r="A81" s="87" t="s">
        <v>203</v>
      </c>
      <c r="B81" s="301" t="s">
        <v>552</v>
      </c>
      <c r="C81" s="76" t="s">
        <v>204</v>
      </c>
      <c r="D81" s="80"/>
      <c r="E81" s="80">
        <v>0</v>
      </c>
      <c r="F81" s="80">
        <f t="shared" si="30"/>
        <v>0</v>
      </c>
      <c r="G81" s="80"/>
    </row>
    <row r="82" spans="1:7" s="68" customFormat="1" ht="13.5" customHeight="1" thickBot="1">
      <c r="A82" s="83" t="s">
        <v>205</v>
      </c>
      <c r="B82" s="300" t="s">
        <v>553</v>
      </c>
      <c r="C82" s="77" t="s">
        <v>206</v>
      </c>
      <c r="D82" s="88"/>
      <c r="E82" s="88">
        <v>0</v>
      </c>
      <c r="F82" s="88">
        <f t="shared" si="30"/>
        <v>0</v>
      </c>
      <c r="G82" s="88"/>
    </row>
    <row r="83" spans="1:7" s="68" customFormat="1" ht="15.75" customHeight="1" thickBot="1">
      <c r="A83" s="83" t="s">
        <v>207</v>
      </c>
      <c r="B83" s="300" t="s">
        <v>532</v>
      </c>
      <c r="C83" s="89" t="s">
        <v>208</v>
      </c>
      <c r="D83" s="57">
        <f>+D61+D65+D70+D73+D77+D82</f>
        <v>0</v>
      </c>
      <c r="E83" s="57">
        <v>0</v>
      </c>
      <c r="F83" s="57">
        <f t="shared" si="24"/>
        <v>0</v>
      </c>
      <c r="G83" s="57">
        <f t="shared" ref="G83" si="31">+G61+G65+G70+G73+G77+G82</f>
        <v>0</v>
      </c>
    </row>
    <row r="84" spans="1:7" s="68" customFormat="1" ht="16.5" customHeight="1" thickBot="1">
      <c r="A84" s="90" t="s">
        <v>209</v>
      </c>
      <c r="B84" s="304"/>
      <c r="C84" s="91" t="s">
        <v>210</v>
      </c>
      <c r="D84" s="57">
        <f>+D60+D83</f>
        <v>79562</v>
      </c>
      <c r="E84" s="57">
        <v>80405</v>
      </c>
      <c r="F84" s="57">
        <f t="shared" ref="F84:G84" si="32">+F60+F83</f>
        <v>135</v>
      </c>
      <c r="G84" s="57">
        <f t="shared" si="32"/>
        <v>80540</v>
      </c>
    </row>
    <row r="85" spans="1:7" s="68" customFormat="1" ht="16.5" customHeight="1" thickBot="1">
      <c r="A85" s="92"/>
      <c r="B85" s="92"/>
      <c r="C85" s="92"/>
      <c r="D85" s="551"/>
      <c r="E85" s="551"/>
      <c r="F85" s="551"/>
      <c r="G85" s="551"/>
    </row>
    <row r="86" spans="1:7" ht="16.5" customHeight="1">
      <c r="A86" s="680" t="s">
        <v>211</v>
      </c>
      <c r="B86" s="680"/>
      <c r="C86" s="680"/>
      <c r="D86" s="680"/>
      <c r="E86" s="680"/>
      <c r="F86" s="680"/>
      <c r="G86" s="680"/>
    </row>
    <row r="87" spans="1:7" s="95" customFormat="1" ht="16.5" customHeight="1" thickBot="1">
      <c r="A87" s="678" t="s">
        <v>212</v>
      </c>
      <c r="B87" s="678"/>
      <c r="C87" s="678"/>
      <c r="D87" s="94"/>
      <c r="E87" s="94"/>
      <c r="F87" s="94"/>
      <c r="G87" s="94" t="s">
        <v>48</v>
      </c>
    </row>
    <row r="88" spans="1:7" ht="60.75" thickBot="1">
      <c r="A88" s="61" t="s">
        <v>49</v>
      </c>
      <c r="B88" s="175" t="s">
        <v>455</v>
      </c>
      <c r="C88" s="62" t="s">
        <v>213</v>
      </c>
      <c r="D88" s="63" t="s">
        <v>695</v>
      </c>
      <c r="E88" s="63" t="s">
        <v>818</v>
      </c>
      <c r="F88" s="63" t="s">
        <v>769</v>
      </c>
      <c r="G88" s="63" t="s">
        <v>748</v>
      </c>
    </row>
    <row r="89" spans="1:7" s="65" customFormat="1" ht="12" customHeight="1" thickBot="1">
      <c r="A89" s="49">
        <v>1</v>
      </c>
      <c r="B89" s="49">
        <v>2</v>
      </c>
      <c r="C89" s="49">
        <v>3</v>
      </c>
      <c r="D89" s="49">
        <v>4</v>
      </c>
      <c r="E89" s="49"/>
      <c r="F89" s="49">
        <v>5</v>
      </c>
      <c r="G89" s="49">
        <v>6</v>
      </c>
    </row>
    <row r="90" spans="1:7" ht="12" customHeight="1" thickBot="1">
      <c r="A90" s="96" t="s">
        <v>51</v>
      </c>
      <c r="B90" s="305"/>
      <c r="C90" s="97" t="s">
        <v>214</v>
      </c>
      <c r="D90" s="98">
        <f>SUM(D91:D95)</f>
        <v>79562.257761500005</v>
      </c>
      <c r="E90" s="98">
        <v>80405</v>
      </c>
      <c r="F90" s="98">
        <f t="shared" ref="F90:G90" si="33">SUM(F91:F95)</f>
        <v>135</v>
      </c>
      <c r="G90" s="98">
        <f t="shared" si="33"/>
        <v>80540</v>
      </c>
    </row>
    <row r="91" spans="1:7" ht="12" customHeight="1">
      <c r="A91" s="99" t="s">
        <v>53</v>
      </c>
      <c r="B91" s="306" t="s">
        <v>456</v>
      </c>
      <c r="C91" s="100" t="s">
        <v>215</v>
      </c>
      <c r="D91" s="101">
        <v>60765.195</v>
      </c>
      <c r="E91" s="101">
        <v>61431</v>
      </c>
      <c r="F91" s="101">
        <f t="shared" ref="F91:F95" si="34">G91-E91</f>
        <v>106</v>
      </c>
      <c r="G91" s="101">
        <v>61537</v>
      </c>
    </row>
    <row r="92" spans="1:7" ht="12" customHeight="1">
      <c r="A92" s="72" t="s">
        <v>55</v>
      </c>
      <c r="B92" s="302" t="s">
        <v>457</v>
      </c>
      <c r="C92" s="16" t="s">
        <v>216</v>
      </c>
      <c r="D92" s="74">
        <v>17127.062761500001</v>
      </c>
      <c r="E92" s="74">
        <v>17304</v>
      </c>
      <c r="F92" s="74">
        <f t="shared" si="34"/>
        <v>29</v>
      </c>
      <c r="G92" s="74">
        <v>17333</v>
      </c>
    </row>
    <row r="93" spans="1:7" ht="12" customHeight="1">
      <c r="A93" s="72" t="s">
        <v>57</v>
      </c>
      <c r="B93" s="302" t="s">
        <v>458</v>
      </c>
      <c r="C93" s="16" t="s">
        <v>217</v>
      </c>
      <c r="D93" s="78">
        <v>1670</v>
      </c>
      <c r="E93" s="78">
        <v>1670</v>
      </c>
      <c r="F93" s="78">
        <f t="shared" si="34"/>
        <v>0</v>
      </c>
      <c r="G93" s="78">
        <v>1670</v>
      </c>
    </row>
    <row r="94" spans="1:7" ht="12" customHeight="1">
      <c r="A94" s="72" t="s">
        <v>59</v>
      </c>
      <c r="B94" s="302" t="s">
        <v>459</v>
      </c>
      <c r="C94" s="102" t="s">
        <v>218</v>
      </c>
      <c r="D94" s="78"/>
      <c r="E94" s="78">
        <v>0</v>
      </c>
      <c r="F94" s="78">
        <f t="shared" si="34"/>
        <v>0</v>
      </c>
      <c r="G94" s="78"/>
    </row>
    <row r="95" spans="1:7" ht="12" customHeight="1" thickBot="1">
      <c r="A95" s="72" t="s">
        <v>219</v>
      </c>
      <c r="B95" s="309" t="s">
        <v>460</v>
      </c>
      <c r="C95" s="103" t="s">
        <v>220</v>
      </c>
      <c r="D95" s="78"/>
      <c r="E95" s="78">
        <v>0</v>
      </c>
      <c r="F95" s="78">
        <f t="shared" si="34"/>
        <v>0</v>
      </c>
      <c r="G95" s="78"/>
    </row>
    <row r="96" spans="1:7" ht="12" customHeight="1" thickBot="1">
      <c r="A96" s="66" t="s">
        <v>65</v>
      </c>
      <c r="B96" s="300"/>
      <c r="C96" s="105" t="s">
        <v>221</v>
      </c>
      <c r="D96" s="50">
        <f>+D97+D99+D101</f>
        <v>0</v>
      </c>
      <c r="E96" s="50">
        <v>0</v>
      </c>
      <c r="F96" s="50">
        <f t="shared" ref="F96:F127" si="35">G96-D96</f>
        <v>0</v>
      </c>
      <c r="G96" s="50">
        <f t="shared" ref="G96" si="36">+G97+G99+G101</f>
        <v>0</v>
      </c>
    </row>
    <row r="97" spans="1:7" ht="12" customHeight="1">
      <c r="A97" s="69" t="s">
        <v>67</v>
      </c>
      <c r="B97" s="301" t="s">
        <v>461</v>
      </c>
      <c r="C97" s="16" t="s">
        <v>222</v>
      </c>
      <c r="D97" s="71"/>
      <c r="E97" s="71">
        <v>0</v>
      </c>
      <c r="F97" s="71">
        <f t="shared" ref="F97:F101" si="37">G97-E97</f>
        <v>0</v>
      </c>
      <c r="G97" s="71"/>
    </row>
    <row r="98" spans="1:7" ht="12" customHeight="1">
      <c r="A98" s="69" t="s">
        <v>69</v>
      </c>
      <c r="B98" s="310" t="s">
        <v>461</v>
      </c>
      <c r="C98" s="106" t="s">
        <v>223</v>
      </c>
      <c r="D98" s="71"/>
      <c r="E98" s="71">
        <v>0</v>
      </c>
      <c r="F98" s="71">
        <f t="shared" si="37"/>
        <v>0</v>
      </c>
      <c r="G98" s="71"/>
    </row>
    <row r="99" spans="1:7" ht="12" customHeight="1">
      <c r="A99" s="69" t="s">
        <v>71</v>
      </c>
      <c r="B99" s="310" t="s">
        <v>462</v>
      </c>
      <c r="C99" s="106" t="s">
        <v>224</v>
      </c>
      <c r="D99" s="74"/>
      <c r="E99" s="74">
        <v>0</v>
      </c>
      <c r="F99" s="74">
        <f t="shared" si="37"/>
        <v>0</v>
      </c>
      <c r="G99" s="74"/>
    </row>
    <row r="100" spans="1:7" ht="12" customHeight="1">
      <c r="A100" s="69" t="s">
        <v>73</v>
      </c>
      <c r="B100" s="310" t="s">
        <v>462</v>
      </c>
      <c r="C100" s="106" t="s">
        <v>225</v>
      </c>
      <c r="D100" s="53"/>
      <c r="E100" s="53">
        <v>0</v>
      </c>
      <c r="F100" s="53">
        <f t="shared" si="37"/>
        <v>0</v>
      </c>
      <c r="G100" s="53"/>
    </row>
    <row r="101" spans="1:7" ht="12" customHeight="1" thickBot="1">
      <c r="A101" s="69" t="s">
        <v>75</v>
      </c>
      <c r="B101" s="307" t="s">
        <v>463</v>
      </c>
      <c r="C101" s="107" t="s">
        <v>226</v>
      </c>
      <c r="D101" s="53"/>
      <c r="E101" s="53">
        <v>0</v>
      </c>
      <c r="F101" s="53">
        <f t="shared" si="37"/>
        <v>0</v>
      </c>
      <c r="G101" s="53"/>
    </row>
    <row r="102" spans="1:7" ht="12" customHeight="1" thickBot="1">
      <c r="A102" s="66" t="s">
        <v>79</v>
      </c>
      <c r="B102" s="300" t="s">
        <v>464</v>
      </c>
      <c r="C102" s="21" t="s">
        <v>227</v>
      </c>
      <c r="D102" s="50">
        <f>+D103+D105+D104</f>
        <v>0</v>
      </c>
      <c r="E102" s="50">
        <v>0</v>
      </c>
      <c r="F102" s="50">
        <f t="shared" si="35"/>
        <v>0</v>
      </c>
      <c r="G102" s="50">
        <f t="shared" ref="G102" si="38">+G103+G105+G104</f>
        <v>0</v>
      </c>
    </row>
    <row r="103" spans="1:7" ht="12" customHeight="1">
      <c r="A103" s="69" t="s">
        <v>81</v>
      </c>
      <c r="B103" s="301" t="s">
        <v>464</v>
      </c>
      <c r="C103" s="19" t="s">
        <v>228</v>
      </c>
      <c r="D103" s="71"/>
      <c r="E103" s="71">
        <v>0</v>
      </c>
      <c r="F103" s="71">
        <f t="shared" ref="F103:F105" si="39">G103-E103</f>
        <v>0</v>
      </c>
      <c r="G103" s="71"/>
    </row>
    <row r="104" spans="1:7" ht="12" customHeight="1">
      <c r="A104" s="104"/>
      <c r="B104" s="307" t="s">
        <v>464</v>
      </c>
      <c r="C104" s="342" t="s">
        <v>391</v>
      </c>
      <c r="D104" s="292"/>
      <c r="E104" s="292">
        <v>0</v>
      </c>
      <c r="F104" s="292">
        <f t="shared" si="39"/>
        <v>0</v>
      </c>
      <c r="G104" s="292"/>
    </row>
    <row r="105" spans="1:7" ht="12" customHeight="1" thickBot="1">
      <c r="A105" s="75" t="s">
        <v>83</v>
      </c>
      <c r="B105" s="303" t="s">
        <v>464</v>
      </c>
      <c r="C105" s="106" t="s">
        <v>229</v>
      </c>
      <c r="D105" s="78"/>
      <c r="E105" s="78">
        <v>0</v>
      </c>
      <c r="F105" s="78">
        <f t="shared" si="39"/>
        <v>0</v>
      </c>
      <c r="G105" s="78"/>
    </row>
    <row r="106" spans="1:7" ht="12" customHeight="1" thickBot="1">
      <c r="A106" s="66" t="s">
        <v>230</v>
      </c>
      <c r="B106" s="300"/>
      <c r="C106" s="21" t="s">
        <v>231</v>
      </c>
      <c r="D106" s="50">
        <f>+D90+D96+D102</f>
        <v>79562.257761500005</v>
      </c>
      <c r="E106" s="50">
        <v>80405</v>
      </c>
      <c r="F106" s="50">
        <f t="shared" ref="F106:G106" si="40">+F90+F96+F102</f>
        <v>135</v>
      </c>
      <c r="G106" s="50">
        <f t="shared" si="40"/>
        <v>80540</v>
      </c>
    </row>
    <row r="107" spans="1:7" ht="12" customHeight="1" thickBot="1">
      <c r="A107" s="66" t="s">
        <v>107</v>
      </c>
      <c r="B107" s="300"/>
      <c r="C107" s="21" t="s">
        <v>232</v>
      </c>
      <c r="D107" s="50">
        <f>+D108+D109+D110</f>
        <v>0</v>
      </c>
      <c r="E107" s="50">
        <v>0</v>
      </c>
      <c r="F107" s="50">
        <f t="shared" si="35"/>
        <v>0</v>
      </c>
      <c r="G107" s="50">
        <f t="shared" ref="G107" si="41">+G108+G109+G110</f>
        <v>0</v>
      </c>
    </row>
    <row r="108" spans="1:7" ht="12" customHeight="1">
      <c r="A108" s="69" t="s">
        <v>109</v>
      </c>
      <c r="B108" s="301" t="s">
        <v>465</v>
      </c>
      <c r="C108" s="19" t="s">
        <v>233</v>
      </c>
      <c r="D108" s="53"/>
      <c r="E108" s="53">
        <v>0</v>
      </c>
      <c r="F108" s="53">
        <f t="shared" ref="F108:F110" si="42">G108-E108</f>
        <v>0</v>
      </c>
      <c r="G108" s="53"/>
    </row>
    <row r="109" spans="1:7" ht="12" customHeight="1">
      <c r="A109" s="69" t="s">
        <v>111</v>
      </c>
      <c r="B109" s="301" t="s">
        <v>466</v>
      </c>
      <c r="C109" s="19" t="s">
        <v>234</v>
      </c>
      <c r="D109" s="53"/>
      <c r="E109" s="53">
        <v>0</v>
      </c>
      <c r="F109" s="53">
        <f t="shared" si="42"/>
        <v>0</v>
      </c>
      <c r="G109" s="53"/>
    </row>
    <row r="110" spans="1:7" ht="12" customHeight="1" thickBot="1">
      <c r="A110" s="104" t="s">
        <v>113</v>
      </c>
      <c r="B110" s="307" t="s">
        <v>467</v>
      </c>
      <c r="C110" s="56" t="s">
        <v>235</v>
      </c>
      <c r="D110" s="53"/>
      <c r="E110" s="53">
        <v>0</v>
      </c>
      <c r="F110" s="53">
        <f t="shared" si="42"/>
        <v>0</v>
      </c>
      <c r="G110" s="53"/>
    </row>
    <row r="111" spans="1:7" ht="12" customHeight="1" thickBot="1">
      <c r="A111" s="66" t="s">
        <v>129</v>
      </c>
      <c r="B111" s="300" t="s">
        <v>468</v>
      </c>
      <c r="C111" s="21" t="s">
        <v>236</v>
      </c>
      <c r="D111" s="50">
        <f>+D112+D113+D114+D115</f>
        <v>0</v>
      </c>
      <c r="E111" s="50">
        <v>0</v>
      </c>
      <c r="F111" s="50">
        <f t="shared" si="35"/>
        <v>0</v>
      </c>
      <c r="G111" s="50">
        <f t="shared" ref="G111" si="43">+G112+G113+G114+G115</f>
        <v>0</v>
      </c>
    </row>
    <row r="112" spans="1:7" ht="12" customHeight="1">
      <c r="A112" s="69" t="s">
        <v>131</v>
      </c>
      <c r="B112" s="301" t="s">
        <v>469</v>
      </c>
      <c r="C112" s="19" t="s">
        <v>237</v>
      </c>
      <c r="D112" s="53"/>
      <c r="E112" s="53">
        <v>0</v>
      </c>
      <c r="F112" s="53">
        <f t="shared" ref="F112:F115" si="44">G112-E112</f>
        <v>0</v>
      </c>
      <c r="G112" s="53"/>
    </row>
    <row r="113" spans="1:10" ht="12" customHeight="1">
      <c r="A113" s="69" t="s">
        <v>133</v>
      </c>
      <c r="B113" s="301" t="s">
        <v>470</v>
      </c>
      <c r="C113" s="19" t="s">
        <v>238</v>
      </c>
      <c r="D113" s="53"/>
      <c r="E113" s="53">
        <v>0</v>
      </c>
      <c r="F113" s="53">
        <f t="shared" si="44"/>
        <v>0</v>
      </c>
      <c r="G113" s="53"/>
    </row>
    <row r="114" spans="1:10" ht="12" customHeight="1">
      <c r="A114" s="69" t="s">
        <v>135</v>
      </c>
      <c r="B114" s="301" t="s">
        <v>471</v>
      </c>
      <c r="C114" s="19" t="s">
        <v>239</v>
      </c>
      <c r="D114" s="53"/>
      <c r="E114" s="53">
        <v>0</v>
      </c>
      <c r="F114" s="53">
        <f t="shared" si="44"/>
        <v>0</v>
      </c>
      <c r="G114" s="53"/>
    </row>
    <row r="115" spans="1:10" ht="12" customHeight="1" thickBot="1">
      <c r="A115" s="104" t="s">
        <v>137</v>
      </c>
      <c r="B115" s="307" t="s">
        <v>472</v>
      </c>
      <c r="C115" s="56" t="s">
        <v>240</v>
      </c>
      <c r="D115" s="53"/>
      <c r="E115" s="53">
        <v>0</v>
      </c>
      <c r="F115" s="53">
        <f t="shared" si="44"/>
        <v>0</v>
      </c>
      <c r="G115" s="53"/>
    </row>
    <row r="116" spans="1:10" ht="12" customHeight="1" thickBot="1">
      <c r="A116" s="66" t="s">
        <v>241</v>
      </c>
      <c r="B116" s="300"/>
      <c r="C116" s="21" t="s">
        <v>242</v>
      </c>
      <c r="D116" s="57">
        <f>+D117+D118+D120+D121</f>
        <v>0</v>
      </c>
      <c r="E116" s="57">
        <v>0</v>
      </c>
      <c r="F116" s="57">
        <f t="shared" si="35"/>
        <v>0</v>
      </c>
      <c r="G116" s="57">
        <f t="shared" ref="G116" si="45">+G117+G118+G120+G121</f>
        <v>0</v>
      </c>
    </row>
    <row r="117" spans="1:10" ht="12" customHeight="1">
      <c r="A117" s="69" t="s">
        <v>143</v>
      </c>
      <c r="B117" s="301" t="s">
        <v>473</v>
      </c>
      <c r="C117" s="19" t="s">
        <v>243</v>
      </c>
      <c r="D117" s="53"/>
      <c r="E117" s="53">
        <v>0</v>
      </c>
      <c r="F117" s="53">
        <f t="shared" ref="F117:F121" si="46">G117-E117</f>
        <v>0</v>
      </c>
      <c r="G117" s="53"/>
    </row>
    <row r="118" spans="1:10" ht="12" customHeight="1">
      <c r="A118" s="69" t="s">
        <v>145</v>
      </c>
      <c r="B118" s="301" t="s">
        <v>474</v>
      </c>
      <c r="C118" s="19" t="s">
        <v>244</v>
      </c>
      <c r="D118" s="53"/>
      <c r="E118" s="53">
        <v>0</v>
      </c>
      <c r="F118" s="53">
        <f t="shared" si="46"/>
        <v>0</v>
      </c>
      <c r="G118" s="53"/>
    </row>
    <row r="119" spans="1:10" ht="12" customHeight="1">
      <c r="A119" s="69" t="s">
        <v>147</v>
      </c>
      <c r="B119" s="301" t="s">
        <v>475</v>
      </c>
      <c r="C119" s="19" t="s">
        <v>259</v>
      </c>
      <c r="D119" s="53"/>
      <c r="E119" s="53">
        <v>0</v>
      </c>
      <c r="F119" s="53">
        <f t="shared" si="46"/>
        <v>0</v>
      </c>
      <c r="G119" s="53"/>
    </row>
    <row r="120" spans="1:10" ht="12" customHeight="1">
      <c r="A120" s="69" t="s">
        <v>149</v>
      </c>
      <c r="B120" s="301" t="s">
        <v>476</v>
      </c>
      <c r="C120" s="19" t="s">
        <v>245</v>
      </c>
      <c r="D120" s="53"/>
      <c r="E120" s="53">
        <v>0</v>
      </c>
      <c r="F120" s="53">
        <f t="shared" si="46"/>
        <v>0</v>
      </c>
      <c r="G120" s="53"/>
    </row>
    <row r="121" spans="1:10" ht="12" customHeight="1" thickBot="1">
      <c r="A121" s="104" t="s">
        <v>260</v>
      </c>
      <c r="B121" s="307" t="s">
        <v>477</v>
      </c>
      <c r="C121" s="56" t="s">
        <v>246</v>
      </c>
      <c r="D121" s="53"/>
      <c r="E121" s="53">
        <v>0</v>
      </c>
      <c r="F121" s="53">
        <f t="shared" si="46"/>
        <v>0</v>
      </c>
      <c r="G121" s="53"/>
    </row>
    <row r="122" spans="1:10" ht="12" customHeight="1" thickBot="1">
      <c r="A122" s="66" t="s">
        <v>151</v>
      </c>
      <c r="B122" s="300" t="s">
        <v>478</v>
      </c>
      <c r="C122" s="21" t="s">
        <v>247</v>
      </c>
      <c r="D122" s="109">
        <f>+D123+D124+D125+D126</f>
        <v>0</v>
      </c>
      <c r="E122" s="109">
        <v>0</v>
      </c>
      <c r="F122" s="109">
        <f t="shared" si="35"/>
        <v>0</v>
      </c>
      <c r="G122" s="109">
        <f t="shared" ref="G122" si="47">+G123+G124+G125+G126</f>
        <v>0</v>
      </c>
    </row>
    <row r="123" spans="1:10" ht="12" customHeight="1">
      <c r="A123" s="69" t="s">
        <v>153</v>
      </c>
      <c r="B123" s="301" t="s">
        <v>479</v>
      </c>
      <c r="C123" s="19" t="s">
        <v>248</v>
      </c>
      <c r="D123" s="53"/>
      <c r="E123" s="53">
        <v>0</v>
      </c>
      <c r="F123" s="53">
        <f t="shared" ref="F123:F126" si="48">G123-E123</f>
        <v>0</v>
      </c>
      <c r="G123" s="53"/>
    </row>
    <row r="124" spans="1:10" ht="12" customHeight="1">
      <c r="A124" s="69" t="s">
        <v>155</v>
      </c>
      <c r="B124" s="301" t="s">
        <v>480</v>
      </c>
      <c r="C124" s="19" t="s">
        <v>249</v>
      </c>
      <c r="D124" s="53"/>
      <c r="E124" s="53">
        <v>0</v>
      </c>
      <c r="F124" s="53">
        <f t="shared" si="48"/>
        <v>0</v>
      </c>
      <c r="G124" s="53"/>
    </row>
    <row r="125" spans="1:10" ht="12" customHeight="1">
      <c r="A125" s="69" t="s">
        <v>157</v>
      </c>
      <c r="B125" s="301" t="s">
        <v>481</v>
      </c>
      <c r="C125" s="19" t="s">
        <v>250</v>
      </c>
      <c r="D125" s="53"/>
      <c r="E125" s="53">
        <v>0</v>
      </c>
      <c r="F125" s="53">
        <f t="shared" si="48"/>
        <v>0</v>
      </c>
      <c r="G125" s="53"/>
    </row>
    <row r="126" spans="1:10" ht="12" customHeight="1" thickBot="1">
      <c r="A126" s="69" t="s">
        <v>159</v>
      </c>
      <c r="B126" s="301" t="s">
        <v>482</v>
      </c>
      <c r="C126" s="19" t="s">
        <v>251</v>
      </c>
      <c r="D126" s="53"/>
      <c r="E126" s="53">
        <v>0</v>
      </c>
      <c r="F126" s="53">
        <f t="shared" si="48"/>
        <v>0</v>
      </c>
      <c r="G126" s="53"/>
    </row>
    <row r="127" spans="1:10" ht="15" customHeight="1" thickBot="1">
      <c r="A127" s="66" t="s">
        <v>161</v>
      </c>
      <c r="B127" s="300"/>
      <c r="C127" s="21" t="s">
        <v>252</v>
      </c>
      <c r="D127" s="110">
        <f>+D107+D111+D116+D122</f>
        <v>0</v>
      </c>
      <c r="E127" s="110">
        <v>0</v>
      </c>
      <c r="F127" s="110">
        <f t="shared" si="35"/>
        <v>0</v>
      </c>
      <c r="G127" s="110">
        <f t="shared" ref="G127" si="49">+G107+G111+G116+G122</f>
        <v>0</v>
      </c>
      <c r="H127" s="112"/>
      <c r="I127" s="112"/>
      <c r="J127" s="112"/>
    </row>
    <row r="128" spans="1:10" s="68" customFormat="1" ht="12.95" customHeight="1" thickBot="1">
      <c r="A128" s="113" t="s">
        <v>253</v>
      </c>
      <c r="B128" s="308"/>
      <c r="C128" s="114" t="s">
        <v>254</v>
      </c>
      <c r="D128" s="110">
        <f>+D106+D127</f>
        <v>79562.257761500005</v>
      </c>
      <c r="E128" s="110">
        <v>80405</v>
      </c>
      <c r="F128" s="110">
        <f t="shared" ref="F128:G128" si="50">+F106+F127</f>
        <v>135</v>
      </c>
      <c r="G128" s="110">
        <f t="shared" si="50"/>
        <v>80540</v>
      </c>
    </row>
    <row r="129" spans="1:7" ht="7.5" customHeight="1"/>
    <row r="130" spans="1:7">
      <c r="A130" s="679" t="s">
        <v>255</v>
      </c>
      <c r="B130" s="679"/>
      <c r="C130" s="679"/>
      <c r="D130" s="679"/>
      <c r="E130" s="679"/>
      <c r="F130" s="679"/>
      <c r="G130" s="679"/>
    </row>
    <row r="131" spans="1:7" ht="15" customHeight="1" thickBot="1">
      <c r="A131" s="677" t="s">
        <v>256</v>
      </c>
      <c r="B131" s="677"/>
      <c r="C131" s="677"/>
      <c r="D131" s="60"/>
      <c r="E131" s="60"/>
      <c r="F131" s="60"/>
      <c r="G131" s="60"/>
    </row>
    <row r="132" spans="1:7" ht="13.5" customHeight="1" thickBot="1">
      <c r="A132" s="66">
        <v>1</v>
      </c>
      <c r="B132" s="300"/>
      <c r="C132" s="105" t="s">
        <v>257</v>
      </c>
      <c r="D132" s="50">
        <f>+D60-D106</f>
        <v>-0.25776150000456255</v>
      </c>
      <c r="E132" s="50"/>
      <c r="F132" s="50">
        <f t="shared" ref="F132:G132" si="51">+F60-F106</f>
        <v>0</v>
      </c>
      <c r="G132" s="50">
        <f t="shared" si="51"/>
        <v>0</v>
      </c>
    </row>
    <row r="133" spans="1:7" ht="27.75" customHeight="1" thickBot="1">
      <c r="A133" s="66" t="s">
        <v>65</v>
      </c>
      <c r="B133" s="300"/>
      <c r="C133" s="105" t="s">
        <v>258</v>
      </c>
      <c r="D133" s="50">
        <f>+D83-D127</f>
        <v>0</v>
      </c>
      <c r="E133" s="50"/>
      <c r="F133" s="50">
        <f t="shared" ref="F133:G133" si="52">+F83-F127</f>
        <v>0</v>
      </c>
      <c r="G133" s="50">
        <f t="shared" si="52"/>
        <v>0</v>
      </c>
    </row>
  </sheetData>
  <mergeCells count="6">
    <mergeCell ref="A131:C131"/>
    <mergeCell ref="A2:C2"/>
    <mergeCell ref="A87:C87"/>
    <mergeCell ref="A1:G1"/>
    <mergeCell ref="A86:G86"/>
    <mergeCell ref="A130:G130"/>
  </mergeCells>
  <phoneticPr fontId="35" type="noConversion"/>
  <printOptions horizontalCentered="1"/>
  <pageMargins left="0.17" right="0.18" top="0.82677165354330717" bottom="0.44" header="0.31496062992125984" footer="0.25"/>
  <pageSetup paperSize="9" scale="64" fitToHeight="2" orientation="portrait" r:id="rId1"/>
  <headerFooter alignWithMargins="0">
    <oddHeader xml:space="preserve">&amp;C&amp;"Times New Roman CE,Félkövér"&amp;12BONYHÁD VÁROS ÖNKORMÁNYZATA
 2015. ÉVI KÖLTSÉGVETÉSÁLLAMI (ÁLLAMIGAZGATÁSI) FELADATOK MÉRLEGE&amp;R&amp;"Times New Roman CE,Félkövér dőlt" 1.4. melléklet </oddHeader>
  </headerFooter>
  <rowBreaks count="1" manualBreakCount="1">
    <brk id="85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K65"/>
  <sheetViews>
    <sheetView view="pageBreakPreview" topLeftCell="A22" zoomScale="130" zoomScaleNormal="115" zoomScaleSheetLayoutView="130" workbookViewId="0">
      <selection activeCell="H22" sqref="H1:J1048576"/>
    </sheetView>
  </sheetViews>
  <sheetFormatPr defaultRowHeight="12.75"/>
  <cols>
    <col min="1" max="1" width="5.85546875" style="48" customWidth="1"/>
    <col min="2" max="2" width="46.28515625" style="122" bestFit="1" customWidth="1"/>
    <col min="3" max="5" width="10.140625" style="48" hidden="1" customWidth="1"/>
    <col min="6" max="6" width="10.140625" style="48" bestFit="1" customWidth="1"/>
    <col min="7" max="7" width="43.5703125" style="48" customWidth="1"/>
    <col min="8" max="10" width="10.5703125" style="48" hidden="1" customWidth="1"/>
    <col min="11" max="11" width="10.140625" style="48" bestFit="1" customWidth="1"/>
    <col min="12" max="16384" width="9.140625" style="48"/>
  </cols>
  <sheetData>
    <row r="1" spans="1:11" ht="39.75" customHeight="1">
      <c r="B1" s="120" t="s">
        <v>262</v>
      </c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5.75" customHeight="1" thickBot="1">
      <c r="H2" s="123"/>
      <c r="I2" s="123"/>
      <c r="J2" s="123"/>
      <c r="K2" s="672" t="s">
        <v>263</v>
      </c>
    </row>
    <row r="3" spans="1:11" ht="18" customHeight="1" thickBot="1">
      <c r="A3" s="681" t="s">
        <v>49</v>
      </c>
      <c r="B3" s="124" t="s">
        <v>264</v>
      </c>
      <c r="C3" s="125"/>
      <c r="D3" s="496"/>
      <c r="E3" s="496"/>
      <c r="F3" s="496"/>
      <c r="G3" s="124" t="s">
        <v>265</v>
      </c>
      <c r="H3" s="126"/>
      <c r="I3" s="126"/>
      <c r="J3" s="126"/>
      <c r="K3" s="126"/>
    </row>
    <row r="4" spans="1:11" s="128" customFormat="1" ht="60.75" thickBot="1">
      <c r="A4" s="682"/>
      <c r="B4" s="127" t="s">
        <v>266</v>
      </c>
      <c r="C4" s="63" t="s">
        <v>695</v>
      </c>
      <c r="D4" s="63" t="s">
        <v>818</v>
      </c>
      <c r="E4" s="63" t="s">
        <v>769</v>
      </c>
      <c r="F4" s="63" t="s">
        <v>748</v>
      </c>
      <c r="G4" s="127" t="s">
        <v>266</v>
      </c>
      <c r="H4" s="63" t="s">
        <v>695</v>
      </c>
      <c r="I4" s="63" t="s">
        <v>818</v>
      </c>
      <c r="J4" s="63" t="s">
        <v>769</v>
      </c>
      <c r="K4" s="63" t="s">
        <v>748</v>
      </c>
    </row>
    <row r="5" spans="1:11" s="132" customFormat="1" ht="12" customHeight="1" thickBot="1">
      <c r="A5" s="129">
        <v>1</v>
      </c>
      <c r="B5" s="130">
        <v>2</v>
      </c>
      <c r="C5" s="131">
        <v>3</v>
      </c>
      <c r="D5" s="131"/>
      <c r="E5" s="131">
        <v>4</v>
      </c>
      <c r="F5" s="131">
        <v>5</v>
      </c>
      <c r="G5" s="131">
        <v>8</v>
      </c>
      <c r="H5" s="131">
        <v>9</v>
      </c>
      <c r="I5" s="131"/>
      <c r="J5" s="131">
        <v>10</v>
      </c>
      <c r="K5" s="131">
        <v>11</v>
      </c>
    </row>
    <row r="6" spans="1:11" ht="12.95" customHeight="1">
      <c r="A6" s="133" t="s">
        <v>51</v>
      </c>
      <c r="B6" s="134" t="s">
        <v>267</v>
      </c>
      <c r="C6" s="135">
        <f>'1.1.sz.mell.'!D5</f>
        <v>752656</v>
      </c>
      <c r="D6" s="135">
        <f>'1.1.sz.mell.'!E5</f>
        <v>840836</v>
      </c>
      <c r="E6" s="135">
        <f>'1.1.sz.mell.'!F5</f>
        <v>19224</v>
      </c>
      <c r="F6" s="135">
        <f>'1.1.sz.mell.'!G5</f>
        <v>860060</v>
      </c>
      <c r="G6" s="134" t="s">
        <v>268</v>
      </c>
      <c r="H6" s="136">
        <f>'1.1.sz.mell.'!D91</f>
        <v>591967.64999999991</v>
      </c>
      <c r="I6" s="136">
        <f>'1.1.sz.mell.'!E91</f>
        <v>627008</v>
      </c>
      <c r="J6" s="136">
        <f>'1.1.sz.mell.'!F91</f>
        <v>13208</v>
      </c>
      <c r="K6" s="136">
        <f>'1.1.sz.mell.'!G91</f>
        <v>640216</v>
      </c>
    </row>
    <row r="7" spans="1:11" ht="12.95" customHeight="1">
      <c r="A7" s="137" t="s">
        <v>65</v>
      </c>
      <c r="B7" s="138" t="s">
        <v>269</v>
      </c>
      <c r="C7" s="139">
        <f>'1.1.sz.mell.'!D12</f>
        <v>60628</v>
      </c>
      <c r="D7" s="139">
        <f>'1.1.sz.mell.'!E12</f>
        <v>88958</v>
      </c>
      <c r="E7" s="139">
        <f>'1.1.sz.mell.'!F12</f>
        <v>38296</v>
      </c>
      <c r="F7" s="139">
        <f>'1.1.sz.mell.'!G12</f>
        <v>127254</v>
      </c>
      <c r="G7" s="138" t="s">
        <v>216</v>
      </c>
      <c r="H7" s="136">
        <f>'1.1.sz.mell.'!D92</f>
        <v>167062.347523</v>
      </c>
      <c r="I7" s="136">
        <f>'1.1.sz.mell.'!E92</f>
        <v>177809</v>
      </c>
      <c r="J7" s="136">
        <f>'1.1.sz.mell.'!F92</f>
        <v>968</v>
      </c>
      <c r="K7" s="136">
        <f>'1.1.sz.mell.'!G92</f>
        <v>178777</v>
      </c>
    </row>
    <row r="8" spans="1:11" ht="12.95" customHeight="1">
      <c r="A8" s="137" t="s">
        <v>79</v>
      </c>
      <c r="B8" s="138" t="s">
        <v>270</v>
      </c>
      <c r="C8" s="139">
        <f>'1.1.sz.mell.'!D18</f>
        <v>6631</v>
      </c>
      <c r="D8" s="139">
        <f>'1.1.sz.mell.'!E18</f>
        <v>6631</v>
      </c>
      <c r="E8" s="139">
        <f>'1.1.sz.mell.'!F18</f>
        <v>2235</v>
      </c>
      <c r="F8" s="139">
        <f>'1.1.sz.mell.'!G18</f>
        <v>8866</v>
      </c>
      <c r="G8" s="138" t="s">
        <v>271</v>
      </c>
      <c r="H8" s="136">
        <f>'1.1.sz.mell.'!D93</f>
        <v>612821</v>
      </c>
      <c r="I8" s="136">
        <f>'1.1.sz.mell.'!E93</f>
        <v>762976</v>
      </c>
      <c r="J8" s="136">
        <f>'1.1.sz.mell.'!F93</f>
        <v>21695</v>
      </c>
      <c r="K8" s="136">
        <f>'1.1.sz.mell.'!G93</f>
        <v>784671</v>
      </c>
    </row>
    <row r="9" spans="1:11" ht="12.95" customHeight="1">
      <c r="A9" s="137" t="s">
        <v>230</v>
      </c>
      <c r="B9" s="138" t="s">
        <v>272</v>
      </c>
      <c r="C9" s="139">
        <f>'1.1.sz.mell.'!D26</f>
        <v>474626</v>
      </c>
      <c r="D9" s="139">
        <f>'1.1.sz.mell.'!E26</f>
        <v>474626</v>
      </c>
      <c r="E9" s="139">
        <f>'1.1.sz.mell.'!F26</f>
        <v>0</v>
      </c>
      <c r="F9" s="139">
        <f>'1.1.sz.mell.'!G26</f>
        <v>474626</v>
      </c>
      <c r="G9" s="138" t="s">
        <v>218</v>
      </c>
      <c r="H9" s="136">
        <f>'1.1.sz.mell.'!D94</f>
        <v>42288</v>
      </c>
      <c r="I9" s="136">
        <f>'1.1.sz.mell.'!E94</f>
        <v>47078</v>
      </c>
      <c r="J9" s="136">
        <f>'1.1.sz.mell.'!F94</f>
        <v>2800</v>
      </c>
      <c r="K9" s="136">
        <f>'1.1.sz.mell.'!G94</f>
        <v>49878</v>
      </c>
    </row>
    <row r="10" spans="1:11" ht="12.95" customHeight="1">
      <c r="A10" s="137" t="s">
        <v>107</v>
      </c>
      <c r="B10" s="138" t="s">
        <v>452</v>
      </c>
      <c r="C10" s="139">
        <f>'1.1.sz.mell.'!D33</f>
        <v>226688</v>
      </c>
      <c r="D10" s="139">
        <f>'1.1.sz.mell.'!E33</f>
        <v>229258</v>
      </c>
      <c r="E10" s="139">
        <f>'1.1.sz.mell.'!F33</f>
        <v>1</v>
      </c>
      <c r="F10" s="139">
        <f>'1.1.sz.mell.'!G33</f>
        <v>229259</v>
      </c>
      <c r="G10" s="138" t="s">
        <v>220</v>
      </c>
      <c r="H10" s="136">
        <f>'1.1.sz.mell.'!D95</f>
        <v>208627</v>
      </c>
      <c r="I10" s="136">
        <f>'1.1.sz.mell.'!E95</f>
        <v>237392</v>
      </c>
      <c r="J10" s="136">
        <f>'1.1.sz.mell.'!F95</f>
        <v>2069</v>
      </c>
      <c r="K10" s="136">
        <f>'1.1.sz.mell.'!G95</f>
        <v>239461</v>
      </c>
    </row>
    <row r="11" spans="1:11" ht="12.95" customHeight="1">
      <c r="A11" s="137" t="s">
        <v>129</v>
      </c>
      <c r="B11" s="140" t="s">
        <v>273</v>
      </c>
      <c r="C11" s="139">
        <f>'1.1.sz.mell.'!D50</f>
        <v>3035</v>
      </c>
      <c r="D11" s="139">
        <f>'1.1.sz.mell.'!E50</f>
        <v>3238</v>
      </c>
      <c r="E11" s="139">
        <f>'1.1.sz.mell.'!F50</f>
        <v>8524</v>
      </c>
      <c r="F11" s="139">
        <f>'1.1.sz.mell.'!G50</f>
        <v>11762</v>
      </c>
      <c r="G11" s="138" t="s">
        <v>275</v>
      </c>
      <c r="H11" s="17">
        <f>'1.1.sz.mell.'!D103+'1.1.sz.mell.'!D104</f>
        <v>5000</v>
      </c>
      <c r="I11" s="17">
        <f>'1.1.sz.mell.'!E103+'1.1.sz.mell.'!E104</f>
        <v>8337</v>
      </c>
      <c r="J11" s="17">
        <f>'1.1.sz.mell.'!F103+'1.1.sz.mell.'!F104</f>
        <v>37657</v>
      </c>
      <c r="K11" s="17">
        <f>'1.1.sz.mell.'!G103+'1.1.sz.mell.'!G104</f>
        <v>45994</v>
      </c>
    </row>
    <row r="12" spans="1:11" ht="12.95" customHeight="1">
      <c r="A12" s="137" t="s">
        <v>241</v>
      </c>
      <c r="B12" s="138" t="s">
        <v>274</v>
      </c>
      <c r="C12" s="141"/>
      <c r="D12" s="141"/>
      <c r="E12" s="141"/>
      <c r="F12" s="141"/>
      <c r="G12" s="142"/>
      <c r="H12" s="17"/>
      <c r="I12" s="17"/>
      <c r="J12" s="17"/>
      <c r="K12" s="17"/>
    </row>
    <row r="13" spans="1:11" ht="12.95" customHeight="1">
      <c r="A13" s="137" t="s">
        <v>151</v>
      </c>
      <c r="B13" s="142"/>
      <c r="C13" s="139"/>
      <c r="D13" s="139"/>
      <c r="E13" s="139"/>
      <c r="F13" s="139"/>
      <c r="G13" s="142"/>
      <c r="H13" s="17"/>
      <c r="I13" s="17"/>
      <c r="J13" s="17"/>
      <c r="K13" s="17"/>
    </row>
    <row r="14" spans="1:11" ht="12.95" customHeight="1">
      <c r="A14" s="137" t="s">
        <v>161</v>
      </c>
      <c r="B14" s="143"/>
      <c r="C14" s="141"/>
      <c r="D14" s="141"/>
      <c r="E14" s="141"/>
      <c r="F14" s="141"/>
      <c r="G14" s="142"/>
      <c r="H14" s="17"/>
      <c r="I14" s="17"/>
      <c r="J14" s="17"/>
      <c r="K14" s="17"/>
    </row>
    <row r="15" spans="1:11" ht="12.95" customHeight="1">
      <c r="A15" s="137" t="s">
        <v>253</v>
      </c>
      <c r="B15" s="142"/>
      <c r="C15" s="139"/>
      <c r="D15" s="139"/>
      <c r="E15" s="139"/>
      <c r="F15" s="139"/>
      <c r="G15" s="142"/>
      <c r="H15" s="17"/>
      <c r="I15" s="17"/>
      <c r="J15" s="17"/>
      <c r="K15" s="17"/>
    </row>
    <row r="16" spans="1:11" ht="12.95" customHeight="1">
      <c r="A16" s="137" t="s">
        <v>276</v>
      </c>
      <c r="B16" s="142"/>
      <c r="C16" s="139"/>
      <c r="D16" s="139"/>
      <c r="E16" s="139"/>
      <c r="F16" s="139"/>
      <c r="G16" s="142"/>
      <c r="H16" s="17"/>
      <c r="I16" s="17"/>
      <c r="J16" s="17"/>
      <c r="K16" s="17"/>
    </row>
    <row r="17" spans="1:11" ht="12.95" customHeight="1" thickBot="1">
      <c r="A17" s="137" t="s">
        <v>277</v>
      </c>
      <c r="B17" s="144"/>
      <c r="C17" s="145"/>
      <c r="D17" s="145"/>
      <c r="E17" s="145"/>
      <c r="F17" s="145"/>
      <c r="G17" s="142"/>
      <c r="H17" s="146"/>
      <c r="I17" s="146"/>
      <c r="J17" s="146"/>
      <c r="K17" s="146"/>
    </row>
    <row r="18" spans="1:11" ht="15.95" customHeight="1" thickBot="1">
      <c r="A18" s="147" t="s">
        <v>278</v>
      </c>
      <c r="B18" s="148" t="s">
        <v>279</v>
      </c>
      <c r="C18" s="149">
        <f>SUM(C6:C7,C9:C11,C13:C17)</f>
        <v>1517633</v>
      </c>
      <c r="D18" s="149">
        <f t="shared" ref="D18:F18" si="0">SUM(D6:D7,D9:D11,D13:D17)</f>
        <v>1636916</v>
      </c>
      <c r="E18" s="149">
        <f t="shared" si="0"/>
        <v>66045</v>
      </c>
      <c r="F18" s="149">
        <f t="shared" si="0"/>
        <v>1702961</v>
      </c>
      <c r="G18" s="148" t="s">
        <v>280</v>
      </c>
      <c r="H18" s="13">
        <f>SUM(H6:H17)</f>
        <v>1627765.997523</v>
      </c>
      <c r="I18" s="13">
        <f t="shared" ref="I18:K18" si="1">SUM(I6:I17)</f>
        <v>1860600</v>
      </c>
      <c r="J18" s="13">
        <f t="shared" si="1"/>
        <v>78397</v>
      </c>
      <c r="K18" s="13">
        <f t="shared" si="1"/>
        <v>1938997</v>
      </c>
    </row>
    <row r="19" spans="1:11" ht="12.95" customHeight="1">
      <c r="A19" s="150" t="s">
        <v>281</v>
      </c>
      <c r="B19" s="151" t="s">
        <v>282</v>
      </c>
      <c r="C19" s="152">
        <f>+C20+C21+C22+C23</f>
        <v>221847</v>
      </c>
      <c r="D19" s="152">
        <f t="shared" ref="D19:F19" si="2">+D20+D21+D22+D23</f>
        <v>221847</v>
      </c>
      <c r="E19" s="152">
        <f t="shared" si="2"/>
        <v>0</v>
      </c>
      <c r="F19" s="152">
        <f t="shared" si="2"/>
        <v>221847</v>
      </c>
      <c r="G19" s="153" t="s">
        <v>283</v>
      </c>
      <c r="H19" s="25"/>
      <c r="I19" s="25"/>
      <c r="J19" s="25"/>
      <c r="K19" s="25"/>
    </row>
    <row r="20" spans="1:11" ht="12.95" customHeight="1">
      <c r="A20" s="154" t="s">
        <v>284</v>
      </c>
      <c r="B20" s="153" t="s">
        <v>285</v>
      </c>
      <c r="C20" s="155">
        <v>221847</v>
      </c>
      <c r="D20" s="155">
        <v>221847</v>
      </c>
      <c r="E20" s="155"/>
      <c r="F20" s="155">
        <v>221847</v>
      </c>
      <c r="G20" s="153" t="s">
        <v>286</v>
      </c>
      <c r="H20" s="39"/>
      <c r="I20" s="39"/>
      <c r="J20" s="39"/>
      <c r="K20" s="39"/>
    </row>
    <row r="21" spans="1:11" ht="12.95" customHeight="1">
      <c r="A21" s="154" t="s">
        <v>287</v>
      </c>
      <c r="B21" s="153" t="s">
        <v>288</v>
      </c>
      <c r="C21" s="155"/>
      <c r="D21" s="155"/>
      <c r="E21" s="155"/>
      <c r="F21" s="155"/>
      <c r="G21" s="153" t="s">
        <v>289</v>
      </c>
      <c r="H21" s="39"/>
      <c r="I21" s="39"/>
      <c r="J21" s="39"/>
      <c r="K21" s="39"/>
    </row>
    <row r="22" spans="1:11" ht="12.95" customHeight="1">
      <c r="A22" s="154" t="s">
        <v>290</v>
      </c>
      <c r="B22" s="153" t="s">
        <v>291</v>
      </c>
      <c r="C22" s="155"/>
      <c r="D22" s="155"/>
      <c r="E22" s="155"/>
      <c r="F22" s="155"/>
      <c r="G22" s="153" t="s">
        <v>292</v>
      </c>
      <c r="H22" s="39"/>
      <c r="I22" s="39"/>
      <c r="J22" s="39"/>
      <c r="K22" s="39"/>
    </row>
    <row r="23" spans="1:11" ht="12.95" customHeight="1">
      <c r="A23" s="154" t="s">
        <v>293</v>
      </c>
      <c r="B23" s="153" t="s">
        <v>294</v>
      </c>
      <c r="C23" s="155"/>
      <c r="D23" s="155"/>
      <c r="E23" s="155"/>
      <c r="F23" s="155"/>
      <c r="G23" s="151" t="s">
        <v>295</v>
      </c>
      <c r="H23" s="39"/>
      <c r="I23" s="39"/>
      <c r="J23" s="39"/>
      <c r="K23" s="39"/>
    </row>
    <row r="24" spans="1:11" ht="12.95" customHeight="1">
      <c r="A24" s="154" t="s">
        <v>296</v>
      </c>
      <c r="B24" s="153" t="s">
        <v>297</v>
      </c>
      <c r="C24" s="156">
        <f>+C25+C26</f>
        <v>0</v>
      </c>
      <c r="D24" s="156"/>
      <c r="E24" s="156"/>
      <c r="F24" s="156">
        <f t="shared" ref="F24" si="3">+F25+F26</f>
        <v>0</v>
      </c>
      <c r="G24" s="153" t="s">
        <v>298</v>
      </c>
      <c r="H24" s="39"/>
      <c r="I24" s="39"/>
      <c r="J24" s="39"/>
      <c r="K24" s="39"/>
    </row>
    <row r="25" spans="1:11" ht="12.95" customHeight="1">
      <c r="A25" s="150" t="s">
        <v>299</v>
      </c>
      <c r="B25" s="151" t="s">
        <v>300</v>
      </c>
      <c r="C25" s="157"/>
      <c r="D25" s="157"/>
      <c r="E25" s="157"/>
      <c r="F25" s="157"/>
      <c r="G25" s="134" t="s">
        <v>301</v>
      </c>
      <c r="H25" s="25"/>
      <c r="I25" s="25"/>
      <c r="J25" s="25"/>
      <c r="K25" s="25"/>
    </row>
    <row r="26" spans="1:11" ht="12.95" customHeight="1" thickBot="1">
      <c r="A26" s="154" t="s">
        <v>302</v>
      </c>
      <c r="B26" s="153" t="s">
        <v>303</v>
      </c>
      <c r="C26" s="155"/>
      <c r="D26" s="155"/>
      <c r="E26" s="155"/>
      <c r="F26" s="155"/>
      <c r="G26" s="19" t="s">
        <v>244</v>
      </c>
      <c r="H26" s="39">
        <f>'1.1.sz.mell.'!D118</f>
        <v>24352</v>
      </c>
      <c r="I26" s="39">
        <f>'1.1.sz.mell.'!E118</f>
        <v>24352</v>
      </c>
      <c r="J26" s="39">
        <f>'1.1.sz.mell.'!F118</f>
        <v>0</v>
      </c>
      <c r="K26" s="39">
        <f>'1.1.sz.mell.'!G118</f>
        <v>24352</v>
      </c>
    </row>
    <row r="27" spans="1:11" ht="15.95" customHeight="1" thickBot="1">
      <c r="A27" s="147" t="s">
        <v>304</v>
      </c>
      <c r="B27" s="148" t="s">
        <v>305</v>
      </c>
      <c r="C27" s="149">
        <f>+C19+C24</f>
        <v>221847</v>
      </c>
      <c r="D27" s="149">
        <f t="shared" ref="D27:F27" si="4">+D19+D24</f>
        <v>221847</v>
      </c>
      <c r="E27" s="149">
        <f t="shared" si="4"/>
        <v>0</v>
      </c>
      <c r="F27" s="149">
        <f t="shared" si="4"/>
        <v>221847</v>
      </c>
      <c r="G27" s="148" t="s">
        <v>306</v>
      </c>
      <c r="H27" s="13">
        <f>SUM(H19:H26)</f>
        <v>24352</v>
      </c>
      <c r="I27" s="13">
        <f t="shared" ref="I27:K27" si="5">SUM(I19:I26)</f>
        <v>24352</v>
      </c>
      <c r="J27" s="13">
        <f t="shared" si="5"/>
        <v>0</v>
      </c>
      <c r="K27" s="13">
        <f t="shared" si="5"/>
        <v>24352</v>
      </c>
    </row>
    <row r="28" spans="1:11" ht="13.5" thickBot="1">
      <c r="A28" s="147" t="s">
        <v>307</v>
      </c>
      <c r="B28" s="158" t="s">
        <v>308</v>
      </c>
      <c r="C28" s="159">
        <f>+C18+C27</f>
        <v>1739480</v>
      </c>
      <c r="D28" s="159">
        <f t="shared" ref="D28:F28" si="6">+D18+D27</f>
        <v>1858763</v>
      </c>
      <c r="E28" s="159">
        <f t="shared" si="6"/>
        <v>66045</v>
      </c>
      <c r="F28" s="159">
        <f t="shared" si="6"/>
        <v>1924808</v>
      </c>
      <c r="G28" s="158" t="s">
        <v>309</v>
      </c>
      <c r="H28" s="159">
        <f>+H18+H27</f>
        <v>1652117.997523</v>
      </c>
      <c r="I28" s="159">
        <f t="shared" ref="I28:K28" si="7">+I18+I27</f>
        <v>1884952</v>
      </c>
      <c r="J28" s="159">
        <f t="shared" si="7"/>
        <v>78397</v>
      </c>
      <c r="K28" s="159">
        <f t="shared" si="7"/>
        <v>1963349</v>
      </c>
    </row>
    <row r="29" spans="1:11" ht="13.5" thickBot="1">
      <c r="A29" s="147" t="s">
        <v>310</v>
      </c>
      <c r="B29" s="158" t="s">
        <v>311</v>
      </c>
      <c r="C29" s="159">
        <f>IF(C18-H18&lt;0,H18-C18,"-")</f>
        <v>110132.997523</v>
      </c>
      <c r="D29" s="159">
        <f>IF(D18-I18&lt;0,I18-D18,"-")</f>
        <v>223684</v>
      </c>
      <c r="E29" s="159">
        <f>IF(E18-J18&lt;0,J18-E18,"-")</f>
        <v>12352</v>
      </c>
      <c r="F29" s="159">
        <f>IF(F18-K18&lt;0,K18-F18,"-")</f>
        <v>236036</v>
      </c>
      <c r="G29" s="158" t="s">
        <v>312</v>
      </c>
      <c r="H29" s="159" t="str">
        <f>IF(C18-H18&gt;0,C18-H18,"-")</f>
        <v>-</v>
      </c>
      <c r="I29" s="159" t="str">
        <f>IF(D18-I18&gt;0,D18-I18,"-")</f>
        <v>-</v>
      </c>
      <c r="J29" s="159" t="str">
        <f>IF(E18-J18&gt;0,E18-J18,"-")</f>
        <v>-</v>
      </c>
      <c r="K29" s="159" t="str">
        <f>IF(F18-K18&gt;0,F18-K18,"-")</f>
        <v>-</v>
      </c>
    </row>
    <row r="30" spans="1:11" ht="13.5" thickBot="1">
      <c r="A30" s="147" t="s">
        <v>313</v>
      </c>
      <c r="B30" s="158" t="s">
        <v>314</v>
      </c>
      <c r="C30" s="159" t="str">
        <f>IF(C18+C19-H28&lt;0,H28-(C18+C19),"-")</f>
        <v>-</v>
      </c>
      <c r="D30" s="159">
        <f>IF(D18+D19-I28&lt;0,I28-(D18+D19),"-")</f>
        <v>26189</v>
      </c>
      <c r="E30" s="159">
        <f>IF(E18+E19-J28&lt;0,J28-(E18+E19),"-")</f>
        <v>12352</v>
      </c>
      <c r="F30" s="159">
        <f>IF(F18+F19-K28&lt;0,K28-(F18+F19),"-")</f>
        <v>38541</v>
      </c>
      <c r="G30" s="158" t="s">
        <v>315</v>
      </c>
      <c r="H30" s="159">
        <f>IF(C18+C19-H28&gt;0,C18+C19-H28,"-")</f>
        <v>87362.002477000002</v>
      </c>
      <c r="I30" s="159" t="str">
        <f>IF(D18+D19-I28&gt;0,D18+D19-I28,"-")</f>
        <v>-</v>
      </c>
      <c r="J30" s="159" t="str">
        <f>IF(E18+E19-J28&gt;0,E18+E19-J28,"-")</f>
        <v>-</v>
      </c>
      <c r="K30" s="159" t="str">
        <f>IF(F18+F19-K28&gt;0,F18+F19-K28,"-")</f>
        <v>-</v>
      </c>
    </row>
    <row r="31" spans="1:11" ht="18.75">
      <c r="B31" s="683"/>
      <c r="C31" s="683"/>
      <c r="D31" s="683"/>
      <c r="E31" s="683"/>
      <c r="F31" s="683"/>
      <c r="G31" s="683"/>
    </row>
    <row r="32" spans="1:11" ht="31.5" customHeight="1">
      <c r="B32" s="686" t="s">
        <v>316</v>
      </c>
      <c r="C32" s="686"/>
      <c r="D32" s="686"/>
      <c r="E32" s="686"/>
      <c r="F32" s="686"/>
      <c r="G32" s="686"/>
      <c r="H32" s="686"/>
      <c r="I32" s="686"/>
      <c r="J32" s="686"/>
      <c r="K32" s="686"/>
    </row>
    <row r="33" spans="1:11" ht="14.25" thickBot="1">
      <c r="H33" s="123"/>
      <c r="I33" s="123"/>
      <c r="J33" s="123"/>
      <c r="K33" s="123"/>
    </row>
    <row r="34" spans="1:11" ht="13.5" thickBot="1">
      <c r="A34" s="684" t="s">
        <v>49</v>
      </c>
      <c r="B34" s="124" t="s">
        <v>264</v>
      </c>
      <c r="C34" s="125"/>
      <c r="D34" s="496"/>
      <c r="E34" s="496"/>
      <c r="F34" s="496"/>
      <c r="G34" s="124" t="s">
        <v>265</v>
      </c>
      <c r="H34" s="126"/>
      <c r="I34" s="126"/>
      <c r="J34" s="126"/>
      <c r="K34" s="126"/>
    </row>
    <row r="35" spans="1:11" s="128" customFormat="1" ht="60.75" thickBot="1">
      <c r="A35" s="685"/>
      <c r="B35" s="127" t="s">
        <v>266</v>
      </c>
      <c r="C35" s="63" t="s">
        <v>695</v>
      </c>
      <c r="D35" s="63" t="s">
        <v>818</v>
      </c>
      <c r="E35" s="63" t="s">
        <v>769</v>
      </c>
      <c r="F35" s="63" t="s">
        <v>748</v>
      </c>
      <c r="G35" s="127" t="s">
        <v>266</v>
      </c>
      <c r="H35" s="63" t="s">
        <v>695</v>
      </c>
      <c r="I35" s="63" t="s">
        <v>818</v>
      </c>
      <c r="J35" s="63" t="s">
        <v>769</v>
      </c>
      <c r="K35" s="63" t="s">
        <v>748</v>
      </c>
    </row>
    <row r="36" spans="1:11" s="128" customFormat="1" ht="13.5" thickBot="1">
      <c r="A36" s="129">
        <v>1</v>
      </c>
      <c r="B36" s="130">
        <v>2</v>
      </c>
      <c r="C36" s="131">
        <v>3</v>
      </c>
      <c r="D36" s="131"/>
      <c r="E36" s="131">
        <v>4</v>
      </c>
      <c r="F36" s="131">
        <v>5</v>
      </c>
      <c r="G36" s="131">
        <v>8</v>
      </c>
      <c r="H36" s="131">
        <v>9</v>
      </c>
      <c r="I36" s="131"/>
      <c r="J36" s="131">
        <v>10</v>
      </c>
      <c r="K36" s="131">
        <v>11</v>
      </c>
    </row>
    <row r="37" spans="1:11" ht="12.95" customHeight="1">
      <c r="A37" s="133" t="s">
        <v>51</v>
      </c>
      <c r="B37" s="134" t="s">
        <v>317</v>
      </c>
      <c r="C37" s="135">
        <f>'1.1.sz.mell.'!D19</f>
        <v>0</v>
      </c>
      <c r="D37" s="135">
        <f>'1.1.sz.mell.'!E19</f>
        <v>278155</v>
      </c>
      <c r="E37" s="135">
        <f>'1.1.sz.mell.'!F19</f>
        <v>148122</v>
      </c>
      <c r="F37" s="135">
        <f>'1.1.sz.mell.'!G19</f>
        <v>426277</v>
      </c>
      <c r="G37" s="134" t="s">
        <v>222</v>
      </c>
      <c r="H37" s="136">
        <f>'1.1.sz.mell.'!D97</f>
        <v>638404</v>
      </c>
      <c r="I37" s="136">
        <f>'1.1.sz.mell.'!E97</f>
        <v>678582</v>
      </c>
      <c r="J37" s="136">
        <f>'1.1.sz.mell.'!F97</f>
        <v>14639</v>
      </c>
      <c r="K37" s="136">
        <f>'1.1.sz.mell.'!G97</f>
        <v>693221</v>
      </c>
    </row>
    <row r="38" spans="1:11">
      <c r="A38" s="137" t="s">
        <v>65</v>
      </c>
      <c r="B38" s="138" t="s">
        <v>318</v>
      </c>
      <c r="C38" s="139">
        <f>'1.1.sz.mell.'!D25</f>
        <v>0</v>
      </c>
      <c r="D38" s="139">
        <f>'1.1.sz.mell.'!E25</f>
        <v>265655</v>
      </c>
      <c r="E38" s="139">
        <f>'1.1.sz.mell.'!F25</f>
        <v>145562</v>
      </c>
      <c r="F38" s="139">
        <f>'1.1.sz.mell.'!G25</f>
        <v>411217</v>
      </c>
      <c r="G38" s="138" t="s">
        <v>319</v>
      </c>
      <c r="H38" s="136">
        <f>'1.1.sz.mell.'!D98</f>
        <v>0</v>
      </c>
      <c r="I38" s="136">
        <f>'1.1.sz.mell.'!E98</f>
        <v>131009</v>
      </c>
      <c r="J38" s="136">
        <f>'1.1.sz.mell.'!F98</f>
        <v>20273</v>
      </c>
      <c r="K38" s="136">
        <f>'1.1.sz.mell.'!G98</f>
        <v>151282</v>
      </c>
    </row>
    <row r="39" spans="1:11" ht="12.95" customHeight="1">
      <c r="A39" s="137" t="s">
        <v>79</v>
      </c>
      <c r="B39" s="138" t="s">
        <v>320</v>
      </c>
      <c r="C39" s="139">
        <f>'1.1.sz.mell.'!D44</f>
        <v>20000</v>
      </c>
      <c r="D39" s="139">
        <f>'1.1.sz.mell.'!E44</f>
        <v>20413</v>
      </c>
      <c r="E39" s="139">
        <f>'1.1.sz.mell.'!F44</f>
        <v>0</v>
      </c>
      <c r="F39" s="139">
        <f>'1.1.sz.mell.'!G44</f>
        <v>20413</v>
      </c>
      <c r="G39" s="138" t="s">
        <v>224</v>
      </c>
      <c r="H39" s="136">
        <f>'1.1.sz.mell.'!D99</f>
        <v>178268</v>
      </c>
      <c r="I39" s="136">
        <f>'1.1.sz.mell.'!E99</f>
        <v>335879</v>
      </c>
      <c r="J39" s="136">
        <f>'1.1.sz.mell.'!F99</f>
        <v>121131</v>
      </c>
      <c r="K39" s="136">
        <f>'1.1.sz.mell.'!G99</f>
        <v>457010</v>
      </c>
    </row>
    <row r="40" spans="1:11" ht="12.95" customHeight="1">
      <c r="A40" s="137" t="s">
        <v>230</v>
      </c>
      <c r="B40" s="138" t="s">
        <v>321</v>
      </c>
      <c r="C40" s="139">
        <f>'1.1.sz.mell.'!D55</f>
        <v>0</v>
      </c>
      <c r="D40" s="139">
        <f>'1.1.sz.mell.'!E55</f>
        <v>25000</v>
      </c>
      <c r="E40" s="139">
        <f>'1.1.sz.mell.'!F55</f>
        <v>0</v>
      </c>
      <c r="F40" s="139">
        <f>'1.1.sz.mell.'!G55</f>
        <v>25000</v>
      </c>
      <c r="G40" s="138" t="s">
        <v>322</v>
      </c>
      <c r="H40" s="136">
        <f>'1.1.sz.mell.'!D100</f>
        <v>0</v>
      </c>
      <c r="I40" s="136">
        <f>'1.1.sz.mell.'!E100</f>
        <v>138085</v>
      </c>
      <c r="J40" s="136">
        <f>'1.1.sz.mell.'!F100</f>
        <v>121131</v>
      </c>
      <c r="K40" s="136">
        <f>'1.1.sz.mell.'!G100</f>
        <v>259216</v>
      </c>
    </row>
    <row r="41" spans="1:11" ht="12.75" customHeight="1">
      <c r="A41" s="137" t="s">
        <v>107</v>
      </c>
      <c r="B41" s="138" t="s">
        <v>323</v>
      </c>
      <c r="C41" s="139">
        <f>'1.1.sz.mell.'!D59</f>
        <v>0</v>
      </c>
      <c r="D41" s="139">
        <f>'1.1.sz.mell.'!E59</f>
        <v>0</v>
      </c>
      <c r="E41" s="139">
        <f>'1.1.sz.mell.'!F59</f>
        <v>0</v>
      </c>
      <c r="F41" s="139">
        <f>'1.1.sz.mell.'!G59</f>
        <v>0</v>
      </c>
      <c r="G41" s="138" t="s">
        <v>226</v>
      </c>
      <c r="H41" s="17">
        <f>'1.1.sz.mell.'!D101</f>
        <v>2848</v>
      </c>
      <c r="I41" s="17">
        <f>'1.1.sz.mell.'!E101</f>
        <v>29530</v>
      </c>
      <c r="J41" s="17">
        <f>'1.1.sz.mell.'!F101</f>
        <v>0</v>
      </c>
      <c r="K41" s="17">
        <f>'1.1.sz.mell.'!G101</f>
        <v>29530</v>
      </c>
    </row>
    <row r="42" spans="1:11" ht="12.95" customHeight="1">
      <c r="A42" s="137" t="s">
        <v>129</v>
      </c>
      <c r="B42" s="138"/>
      <c r="C42" s="141"/>
      <c r="D42" s="141"/>
      <c r="E42" s="141"/>
      <c r="F42" s="141"/>
      <c r="G42" s="142" t="s">
        <v>275</v>
      </c>
      <c r="H42" s="17">
        <f>'1.1.sz.mell.'!D105</f>
        <v>30000</v>
      </c>
      <c r="I42" s="17">
        <f>'1.1.sz.mell.'!E105</f>
        <v>895</v>
      </c>
      <c r="J42" s="17">
        <f>'1.1.sz.mell.'!F105</f>
        <v>0</v>
      </c>
      <c r="K42" s="17">
        <f>'1.1.sz.mell.'!G105</f>
        <v>895</v>
      </c>
    </row>
    <row r="43" spans="1:11" ht="12.95" customHeight="1">
      <c r="A43" s="137" t="s">
        <v>241</v>
      </c>
      <c r="B43" s="142"/>
      <c r="C43" s="139"/>
      <c r="D43" s="139"/>
      <c r="E43" s="139"/>
      <c r="F43" s="139"/>
      <c r="G43" s="142"/>
      <c r="H43" s="17"/>
      <c r="I43" s="17"/>
      <c r="J43" s="17"/>
      <c r="K43" s="17"/>
    </row>
    <row r="44" spans="1:11" ht="12.95" customHeight="1">
      <c r="A44" s="137" t="s">
        <v>151</v>
      </c>
      <c r="B44" s="142"/>
      <c r="C44" s="139"/>
      <c r="D44" s="139"/>
      <c r="E44" s="139"/>
      <c r="F44" s="139"/>
      <c r="G44" s="142"/>
      <c r="H44" s="17"/>
      <c r="I44" s="17"/>
      <c r="J44" s="17"/>
      <c r="K44" s="17"/>
    </row>
    <row r="45" spans="1:11" ht="12.95" customHeight="1">
      <c r="A45" s="137" t="s">
        <v>161</v>
      </c>
      <c r="B45" s="142"/>
      <c r="C45" s="141"/>
      <c r="D45" s="141"/>
      <c r="E45" s="141"/>
      <c r="F45" s="141"/>
      <c r="G45" s="142"/>
      <c r="H45" s="17"/>
      <c r="I45" s="17"/>
      <c r="J45" s="17"/>
      <c r="K45" s="17"/>
    </row>
    <row r="46" spans="1:11">
      <c r="A46" s="137" t="s">
        <v>253</v>
      </c>
      <c r="B46" s="142"/>
      <c r="C46" s="141"/>
      <c r="D46" s="141"/>
      <c r="E46" s="141"/>
      <c r="F46" s="141"/>
      <c r="G46" s="142"/>
      <c r="H46" s="17"/>
      <c r="I46" s="17"/>
      <c r="J46" s="17"/>
      <c r="K46" s="17"/>
    </row>
    <row r="47" spans="1:11" ht="12.95" customHeight="1" thickBot="1">
      <c r="A47" s="160" t="s">
        <v>276</v>
      </c>
      <c r="B47" s="161"/>
      <c r="C47" s="162"/>
      <c r="D47" s="162"/>
      <c r="E47" s="162"/>
      <c r="F47" s="162"/>
      <c r="G47" s="163" t="s">
        <v>275</v>
      </c>
      <c r="H47" s="164"/>
      <c r="I47" s="164"/>
      <c r="J47" s="164"/>
      <c r="K47" s="164"/>
    </row>
    <row r="48" spans="1:11" ht="15.95" customHeight="1" thickBot="1">
      <c r="A48" s="147" t="s">
        <v>277</v>
      </c>
      <c r="B48" s="148" t="s">
        <v>324</v>
      </c>
      <c r="C48" s="149">
        <f>+C37+C39+C40+C42+C43+C44+C45+C46+C47</f>
        <v>20000</v>
      </c>
      <c r="D48" s="149">
        <f t="shared" ref="D48:F48" si="8">+D37+D39+D40+D42+D43+D44+D45+D46+D47</f>
        <v>323568</v>
      </c>
      <c r="E48" s="149">
        <f t="shared" si="8"/>
        <v>148122</v>
      </c>
      <c r="F48" s="149">
        <f t="shared" si="8"/>
        <v>471690</v>
      </c>
      <c r="G48" s="148" t="s">
        <v>325</v>
      </c>
      <c r="H48" s="13">
        <f>+H37+H39+H41+H42+H43+H44+H45+H46+H47</f>
        <v>849520</v>
      </c>
      <c r="I48" s="13">
        <f t="shared" ref="I48:K48" si="9">+I37+I39+I41+I42+I43+I44+I45+I46+I47</f>
        <v>1044886</v>
      </c>
      <c r="J48" s="13">
        <f t="shared" si="9"/>
        <v>135770</v>
      </c>
      <c r="K48" s="13">
        <f t="shared" si="9"/>
        <v>1180656</v>
      </c>
    </row>
    <row r="49" spans="1:11" ht="12.95" customHeight="1">
      <c r="A49" s="133" t="s">
        <v>278</v>
      </c>
      <c r="B49" s="165" t="s">
        <v>326</v>
      </c>
      <c r="C49" s="166">
        <f>+C50+C51+C52+C53+C54</f>
        <v>643777</v>
      </c>
      <c r="D49" s="166">
        <f>+D50+D51+D52+D53+D54</f>
        <v>1829126</v>
      </c>
      <c r="E49" s="166">
        <f t="shared" ref="E49:F49" si="10">+E50+E51+E52+E53+E54</f>
        <v>0</v>
      </c>
      <c r="F49" s="166">
        <f t="shared" si="10"/>
        <v>1829126</v>
      </c>
      <c r="G49" s="153" t="s">
        <v>283</v>
      </c>
      <c r="H49" s="24"/>
      <c r="I49" s="24"/>
      <c r="J49" s="24"/>
      <c r="K49" s="24"/>
    </row>
    <row r="50" spans="1:11" ht="12.95" customHeight="1">
      <c r="A50" s="137" t="s">
        <v>281</v>
      </c>
      <c r="B50" s="167" t="s">
        <v>327</v>
      </c>
      <c r="C50" s="155">
        <v>643777</v>
      </c>
      <c r="D50" s="155">
        <v>649126</v>
      </c>
      <c r="E50" s="155"/>
      <c r="F50" s="155">
        <v>649126</v>
      </c>
      <c r="G50" s="153" t="s">
        <v>328</v>
      </c>
      <c r="H50" s="39"/>
      <c r="I50" s="39"/>
      <c r="J50" s="39"/>
      <c r="K50" s="39"/>
    </row>
    <row r="51" spans="1:11" ht="12.95" customHeight="1">
      <c r="A51" s="133" t="s">
        <v>284</v>
      </c>
      <c r="B51" s="167" t="s">
        <v>329</v>
      </c>
      <c r="C51" s="155"/>
      <c r="D51" s="155"/>
      <c r="E51" s="155"/>
      <c r="F51" s="155"/>
      <c r="G51" s="153" t="s">
        <v>289</v>
      </c>
      <c r="H51" s="39"/>
      <c r="I51" s="39"/>
      <c r="J51" s="39"/>
      <c r="K51" s="39"/>
    </row>
    <row r="52" spans="1:11" ht="12.95" customHeight="1">
      <c r="A52" s="137" t="s">
        <v>287</v>
      </c>
      <c r="B52" s="167" t="s">
        <v>330</v>
      </c>
      <c r="C52" s="155">
        <f>'1.1.sz.mell.'!D76</f>
        <v>0</v>
      </c>
      <c r="D52" s="155">
        <f>'1.1.sz.mell.'!E76</f>
        <v>1180000</v>
      </c>
      <c r="E52" s="155">
        <f>'1.1.sz.mell.'!F76</f>
        <v>0</v>
      </c>
      <c r="F52" s="155">
        <f>'1.1.sz.mell.'!G76</f>
        <v>1180000</v>
      </c>
      <c r="G52" s="153" t="s">
        <v>292</v>
      </c>
      <c r="H52" s="39">
        <f>'1.1.sz.mell.'!D108</f>
        <v>9199</v>
      </c>
      <c r="I52" s="39">
        <f>'1.1.sz.mell.'!E108</f>
        <v>9199</v>
      </c>
      <c r="J52" s="39">
        <f>'1.1.sz.mell.'!F108</f>
        <v>0</v>
      </c>
      <c r="K52" s="39">
        <f>'1.1.sz.mell.'!G108</f>
        <v>9199</v>
      </c>
    </row>
    <row r="53" spans="1:11" ht="12.95" customHeight="1">
      <c r="A53" s="133" t="s">
        <v>290</v>
      </c>
      <c r="B53" s="167" t="s">
        <v>331</v>
      </c>
      <c r="C53" s="155"/>
      <c r="D53" s="155"/>
      <c r="E53" s="155"/>
      <c r="F53" s="155"/>
      <c r="G53" s="151" t="s">
        <v>295</v>
      </c>
      <c r="H53" s="39"/>
      <c r="I53" s="39"/>
      <c r="J53" s="39"/>
      <c r="K53" s="39"/>
    </row>
    <row r="54" spans="1:11" ht="12.95" customHeight="1">
      <c r="A54" s="137" t="s">
        <v>293</v>
      </c>
      <c r="B54" s="168" t="s">
        <v>332</v>
      </c>
      <c r="C54" s="155"/>
      <c r="D54" s="155"/>
      <c r="E54" s="155"/>
      <c r="F54" s="155"/>
      <c r="G54" s="153" t="s">
        <v>333</v>
      </c>
      <c r="H54" s="39"/>
      <c r="I54" s="39"/>
      <c r="J54" s="39"/>
      <c r="K54" s="39"/>
    </row>
    <row r="55" spans="1:11" ht="12.95" customHeight="1">
      <c r="A55" s="133" t="s">
        <v>296</v>
      </c>
      <c r="B55" s="169" t="s">
        <v>334</v>
      </c>
      <c r="C55" s="156">
        <f>+C56+C57+C58+C59+C60</f>
        <v>107580</v>
      </c>
      <c r="D55" s="156">
        <f t="shared" ref="D55:F55" si="11">+D56+D57+D58+D59+D60</f>
        <v>107580</v>
      </c>
      <c r="E55" s="156">
        <f t="shared" si="11"/>
        <v>0</v>
      </c>
      <c r="F55" s="156">
        <f t="shared" si="11"/>
        <v>107580</v>
      </c>
      <c r="G55" s="170" t="s">
        <v>301</v>
      </c>
      <c r="H55" s="39">
        <f>'1.1.sz.mell.'!D120</f>
        <v>0</v>
      </c>
      <c r="I55" s="39">
        <f>'1.1.sz.mell.'!E120</f>
        <v>1180000</v>
      </c>
      <c r="J55" s="39">
        <f>'1.1.sz.mell.'!F120</f>
        <v>0</v>
      </c>
      <c r="K55" s="39">
        <f>'1.1.sz.mell.'!G120</f>
        <v>1180000</v>
      </c>
    </row>
    <row r="56" spans="1:11" ht="12.95" customHeight="1">
      <c r="A56" s="137" t="s">
        <v>299</v>
      </c>
      <c r="B56" s="168" t="s">
        <v>335</v>
      </c>
      <c r="C56" s="155">
        <f>'1.1.sz.mell.'!D62</f>
        <v>107580</v>
      </c>
      <c r="D56" s="155">
        <f>'1.1.sz.mell.'!E62</f>
        <v>107580</v>
      </c>
      <c r="E56" s="155">
        <f>'1.1.sz.mell.'!F62</f>
        <v>0</v>
      </c>
      <c r="F56" s="155">
        <f>'1.1.sz.mell.'!G62</f>
        <v>107580</v>
      </c>
      <c r="G56" s="170" t="s">
        <v>336</v>
      </c>
      <c r="H56" s="39"/>
      <c r="I56" s="39"/>
      <c r="J56" s="39"/>
      <c r="K56" s="39"/>
    </row>
    <row r="57" spans="1:11" ht="12.95" customHeight="1">
      <c r="A57" s="133" t="s">
        <v>302</v>
      </c>
      <c r="B57" s="168" t="s">
        <v>337</v>
      </c>
      <c r="C57" s="155"/>
      <c r="D57" s="155"/>
      <c r="E57" s="155"/>
      <c r="F57" s="155"/>
      <c r="G57" s="171"/>
      <c r="H57" s="39"/>
      <c r="I57" s="39"/>
      <c r="J57" s="39"/>
      <c r="K57" s="39"/>
    </row>
    <row r="58" spans="1:11" ht="12.95" customHeight="1">
      <c r="A58" s="137" t="s">
        <v>304</v>
      </c>
      <c r="B58" s="167" t="s">
        <v>338</v>
      </c>
      <c r="C58" s="155"/>
      <c r="D58" s="155"/>
      <c r="E58" s="155"/>
      <c r="F58" s="155"/>
      <c r="G58" s="172"/>
      <c r="H58" s="39"/>
      <c r="I58" s="39"/>
      <c r="J58" s="39"/>
      <c r="K58" s="39"/>
    </row>
    <row r="59" spans="1:11" ht="12.95" customHeight="1">
      <c r="A59" s="133" t="s">
        <v>307</v>
      </c>
      <c r="B59" s="173" t="s">
        <v>339</v>
      </c>
      <c r="C59" s="155"/>
      <c r="D59" s="155"/>
      <c r="E59" s="155"/>
      <c r="F59" s="155"/>
      <c r="G59" s="142"/>
      <c r="H59" s="39"/>
      <c r="I59" s="39"/>
      <c r="J59" s="39"/>
      <c r="K59" s="39"/>
    </row>
    <row r="60" spans="1:11" ht="12.95" customHeight="1" thickBot="1">
      <c r="A60" s="137" t="s">
        <v>310</v>
      </c>
      <c r="B60" s="174" t="s">
        <v>340</v>
      </c>
      <c r="C60" s="155"/>
      <c r="D60" s="155"/>
      <c r="E60" s="155"/>
      <c r="F60" s="155"/>
      <c r="G60" s="172"/>
      <c r="H60" s="39"/>
      <c r="I60" s="39"/>
      <c r="J60" s="39"/>
      <c r="K60" s="39"/>
    </row>
    <row r="61" spans="1:11" ht="21.75" customHeight="1" thickBot="1">
      <c r="A61" s="147" t="s">
        <v>313</v>
      </c>
      <c r="B61" s="148" t="s">
        <v>341</v>
      </c>
      <c r="C61" s="149">
        <f>+C49+C55</f>
        <v>751357</v>
      </c>
      <c r="D61" s="149">
        <f t="shared" ref="D61:F61" si="12">+D49+D55</f>
        <v>1936706</v>
      </c>
      <c r="E61" s="149">
        <f t="shared" si="12"/>
        <v>0</v>
      </c>
      <c r="F61" s="149">
        <f t="shared" si="12"/>
        <v>1936706</v>
      </c>
      <c r="G61" s="148" t="s">
        <v>342</v>
      </c>
      <c r="H61" s="13">
        <f>SUM(H49:H60)</f>
        <v>9199</v>
      </c>
      <c r="I61" s="13">
        <f t="shared" ref="I61:K61" si="13">SUM(I49:I60)</f>
        <v>1189199</v>
      </c>
      <c r="J61" s="13">
        <f t="shared" si="13"/>
        <v>0</v>
      </c>
      <c r="K61" s="13">
        <f t="shared" si="13"/>
        <v>1189199</v>
      </c>
    </row>
    <row r="62" spans="1:11" ht="13.5" thickBot="1">
      <c r="A62" s="147" t="s">
        <v>343</v>
      </c>
      <c r="B62" s="158" t="s">
        <v>344</v>
      </c>
      <c r="C62" s="159">
        <f>+C48+C61</f>
        <v>771357</v>
      </c>
      <c r="D62" s="159">
        <f t="shared" ref="D62:F62" si="14">+D48+D61</f>
        <v>2260274</v>
      </c>
      <c r="E62" s="159">
        <f t="shared" si="14"/>
        <v>148122</v>
      </c>
      <c r="F62" s="159">
        <f t="shared" si="14"/>
        <v>2408396</v>
      </c>
      <c r="G62" s="158" t="s">
        <v>345</v>
      </c>
      <c r="H62" s="159">
        <f>+H48+H61</f>
        <v>858719</v>
      </c>
      <c r="I62" s="159">
        <f t="shared" ref="I62:K62" si="15">+I48+I61</f>
        <v>2234085</v>
      </c>
      <c r="J62" s="159">
        <f t="shared" si="15"/>
        <v>135770</v>
      </c>
      <c r="K62" s="159">
        <f t="shared" si="15"/>
        <v>2369855</v>
      </c>
    </row>
    <row r="63" spans="1:11" ht="13.5" thickBot="1">
      <c r="A63" s="147" t="s">
        <v>346</v>
      </c>
      <c r="B63" s="158" t="s">
        <v>311</v>
      </c>
      <c r="C63" s="159">
        <f>IF(C48-H48&lt;0,H48-C48,"-")</f>
        <v>829520</v>
      </c>
      <c r="D63" s="159">
        <f>IF(D48-I48&lt;0,I48-D48,"-")</f>
        <v>721318</v>
      </c>
      <c r="E63" s="159" t="str">
        <f>IF(E48-J48&lt;0,J48-E48,"-")</f>
        <v>-</v>
      </c>
      <c r="F63" s="159">
        <f>IF(F48-K48&lt;0,K48-F48,"-")</f>
        <v>708966</v>
      </c>
      <c r="G63" s="158" t="s">
        <v>312</v>
      </c>
      <c r="H63" s="159" t="str">
        <f>IF(C48-H48&gt;0,C48-H48,"-")</f>
        <v>-</v>
      </c>
      <c r="I63" s="159" t="str">
        <f>IF(D48-I48&gt;0,D48-I48,"-")</f>
        <v>-</v>
      </c>
      <c r="J63" s="159">
        <f>IF(E48-J48&gt;0,E48-J48,"-")</f>
        <v>12352</v>
      </c>
      <c r="K63" s="159" t="str">
        <f>IF(F48-K48&gt;0,F48-K48,"-")</f>
        <v>-</v>
      </c>
    </row>
    <row r="64" spans="1:11" ht="13.5" thickBot="1">
      <c r="A64" s="147" t="s">
        <v>347</v>
      </c>
      <c r="B64" s="158" t="s">
        <v>314</v>
      </c>
      <c r="C64" s="159">
        <f>IF(C48+C49-H62&lt;0,H62-(C48+C49+C56),"-")</f>
        <v>87362</v>
      </c>
      <c r="D64" s="159">
        <f>IF(D48+D49-I62&lt;0,I62-(D48+D49+D56),"-")</f>
        <v>-26189</v>
      </c>
      <c r="E64" s="159" t="str">
        <f>IF(E48+E49-J62&lt;0,J62-(E48+E49+E56),"-")</f>
        <v>-</v>
      </c>
      <c r="F64" s="159">
        <f>IF(F48+F49-K62&lt;0,K62-(F48+F49+F56),"-")</f>
        <v>-38541</v>
      </c>
      <c r="G64" s="158" t="s">
        <v>315</v>
      </c>
      <c r="H64" s="159" t="str">
        <f>IF(C48+C49-H62&gt;0,C48+C49-H62,"-")</f>
        <v>-</v>
      </c>
      <c r="I64" s="159" t="str">
        <f>IF(D48+D49-I62&gt;0,D48+D49-I62,"-")</f>
        <v>-</v>
      </c>
      <c r="J64" s="159">
        <f>IF(E48+E49-J62&gt;0,E48+E49-J62,"-")</f>
        <v>12352</v>
      </c>
      <c r="K64" s="159" t="str">
        <f>IF(F48+F49-K62&gt;0,F48+F49-K62,"-")</f>
        <v>-</v>
      </c>
    </row>
    <row r="65" spans="1:11" ht="13.5" thickBot="1">
      <c r="A65" s="147" t="s">
        <v>348</v>
      </c>
      <c r="B65" s="158" t="s">
        <v>349</v>
      </c>
      <c r="C65" s="159">
        <f>SUM(C62,C28)</f>
        <v>2510837</v>
      </c>
      <c r="D65" s="159">
        <f t="shared" ref="D65:F65" si="16">SUM(D62,D28)</f>
        <v>4119037</v>
      </c>
      <c r="E65" s="159">
        <f t="shared" si="16"/>
        <v>214167</v>
      </c>
      <c r="F65" s="159">
        <f t="shared" si="16"/>
        <v>4333204</v>
      </c>
      <c r="G65" s="158" t="s">
        <v>350</v>
      </c>
      <c r="H65" s="159">
        <f>SUM(H62,H28)</f>
        <v>2510836.997523</v>
      </c>
      <c r="I65" s="159">
        <f t="shared" ref="I65:K65" si="17">SUM(I62,I28)</f>
        <v>4119037</v>
      </c>
      <c r="J65" s="159">
        <f t="shared" si="17"/>
        <v>214167</v>
      </c>
      <c r="K65" s="159">
        <f t="shared" si="17"/>
        <v>4333204</v>
      </c>
    </row>
  </sheetData>
  <mergeCells count="4">
    <mergeCell ref="A3:A4"/>
    <mergeCell ref="B31:G31"/>
    <mergeCell ref="A34:A35"/>
    <mergeCell ref="B32:K32"/>
  </mergeCells>
  <phoneticPr fontId="3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2" orientation="landscape" verticalDpi="300" r:id="rId1"/>
  <headerFooter alignWithMargins="0">
    <oddHeader xml:space="preserve">&amp;R&amp;"Times New Roman CE,Félkövér dőlt"&amp;14 2. sz. melléklet&amp;11 </oddHeader>
  </headerFooter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BL64"/>
  <sheetViews>
    <sheetView view="pageBreakPreview" topLeftCell="B1" zoomScale="130" zoomScaleNormal="115" zoomScaleSheetLayoutView="130" workbookViewId="0">
      <pane xSplit="1" ySplit="3" topLeftCell="J4" activePane="bottomRight" state="frozen"/>
      <selection activeCell="B1" sqref="B1"/>
      <selection pane="topRight" activeCell="C1" sqref="C1"/>
      <selection pane="bottomLeft" activeCell="B4" sqref="B4"/>
      <selection pane="bottomRight" activeCell="AQ2" sqref="AQ1:AS1048576"/>
    </sheetView>
  </sheetViews>
  <sheetFormatPr defaultRowHeight="12.75"/>
  <cols>
    <col min="1" max="1" width="8.42578125" style="42" customWidth="1"/>
    <col min="2" max="2" width="54.85546875" style="8" bestFit="1" customWidth="1"/>
    <col min="3" max="5" width="10" style="8" hidden="1" customWidth="1"/>
    <col min="6" max="6" width="10" style="8" customWidth="1"/>
    <col min="7" max="9" width="10" style="8" hidden="1" customWidth="1"/>
    <col min="10" max="11" width="10" style="8" customWidth="1"/>
    <col min="12" max="14" width="10" style="8" hidden="1" customWidth="1"/>
    <col min="15" max="15" width="10" style="8" customWidth="1"/>
    <col min="16" max="18" width="10" style="8" hidden="1" customWidth="1"/>
    <col min="19" max="20" width="10" style="8" customWidth="1"/>
    <col min="21" max="23" width="10" style="8" hidden="1" customWidth="1"/>
    <col min="24" max="24" width="10" style="8" customWidth="1"/>
    <col min="25" max="27" width="10" style="8" hidden="1" customWidth="1"/>
    <col min="28" max="29" width="10" style="8" customWidth="1"/>
    <col min="30" max="32" width="10" style="8" hidden="1" customWidth="1"/>
    <col min="33" max="33" width="10" style="8" customWidth="1"/>
    <col min="34" max="36" width="10" style="8" hidden="1" customWidth="1"/>
    <col min="37" max="38" width="10" style="8" customWidth="1"/>
    <col min="39" max="41" width="10" style="8" hidden="1" customWidth="1"/>
    <col min="42" max="42" width="10" style="8" customWidth="1"/>
    <col min="43" max="45" width="10" style="8" hidden="1" customWidth="1"/>
    <col min="46" max="47" width="10" style="8" customWidth="1"/>
    <col min="48" max="48" width="8.140625" style="8" customWidth="1"/>
    <col min="49" max="64" width="9" style="8" hidden="1" customWidth="1"/>
    <col min="65" max="69" width="9" style="8" customWidth="1"/>
    <col min="70" max="16384" width="9.140625" style="8"/>
  </cols>
  <sheetData>
    <row r="1" spans="1:64" ht="15.75" customHeight="1" thickBot="1">
      <c r="A1" s="692" t="s">
        <v>351</v>
      </c>
      <c r="B1" s="694" t="s">
        <v>352</v>
      </c>
      <c r="C1" s="687" t="s">
        <v>353</v>
      </c>
      <c r="D1" s="688"/>
      <c r="E1" s="688"/>
      <c r="F1" s="688"/>
      <c r="G1" s="688"/>
      <c r="H1" s="688"/>
      <c r="I1" s="688"/>
      <c r="J1" s="688"/>
      <c r="K1" s="689"/>
      <c r="L1" s="687" t="s">
        <v>354</v>
      </c>
      <c r="M1" s="688"/>
      <c r="N1" s="688"/>
      <c r="O1" s="688"/>
      <c r="P1" s="688"/>
      <c r="Q1" s="688"/>
      <c r="R1" s="688"/>
      <c r="S1" s="688"/>
      <c r="T1" s="689"/>
      <c r="U1" s="687" t="s">
        <v>355</v>
      </c>
      <c r="V1" s="688"/>
      <c r="W1" s="688"/>
      <c r="X1" s="688"/>
      <c r="Y1" s="688"/>
      <c r="Z1" s="688"/>
      <c r="AA1" s="688"/>
      <c r="AB1" s="688"/>
      <c r="AC1" s="689"/>
      <c r="AD1" s="687" t="s">
        <v>356</v>
      </c>
      <c r="AE1" s="688"/>
      <c r="AF1" s="688"/>
      <c r="AG1" s="688"/>
      <c r="AH1" s="688"/>
      <c r="AI1" s="688"/>
      <c r="AJ1" s="688"/>
      <c r="AK1" s="688"/>
      <c r="AL1" s="689"/>
      <c r="AM1" s="687" t="s">
        <v>357</v>
      </c>
      <c r="AN1" s="688"/>
      <c r="AO1" s="688"/>
      <c r="AP1" s="688"/>
      <c r="AQ1" s="688"/>
      <c r="AR1" s="688"/>
      <c r="AS1" s="688"/>
      <c r="AT1" s="688"/>
      <c r="AU1" s="689"/>
      <c r="AV1" s="271"/>
      <c r="AW1" s="271"/>
      <c r="AX1" s="271"/>
    </row>
    <row r="2" spans="1:64" s="10" customFormat="1" ht="60.75" thickBot="1">
      <c r="A2" s="693"/>
      <c r="B2" s="695"/>
      <c r="C2" s="592" t="s">
        <v>358</v>
      </c>
      <c r="D2" s="63" t="s">
        <v>818</v>
      </c>
      <c r="E2" s="63" t="s">
        <v>769</v>
      </c>
      <c r="F2" s="63" t="s">
        <v>748</v>
      </c>
      <c r="G2" s="47" t="s">
        <v>359</v>
      </c>
      <c r="H2" s="63" t="s">
        <v>818</v>
      </c>
      <c r="I2" s="63" t="s">
        <v>769</v>
      </c>
      <c r="J2" s="63" t="s">
        <v>748</v>
      </c>
      <c r="K2" s="696" t="s">
        <v>360</v>
      </c>
      <c r="L2" s="47" t="s">
        <v>358</v>
      </c>
      <c r="M2" s="63" t="s">
        <v>818</v>
      </c>
      <c r="N2" s="63" t="s">
        <v>769</v>
      </c>
      <c r="O2" s="63" t="s">
        <v>748</v>
      </c>
      <c r="P2" s="47" t="s">
        <v>359</v>
      </c>
      <c r="Q2" s="63" t="s">
        <v>818</v>
      </c>
      <c r="R2" s="63" t="s">
        <v>769</v>
      </c>
      <c r="S2" s="63" t="s">
        <v>748</v>
      </c>
      <c r="T2" s="696" t="s">
        <v>360</v>
      </c>
      <c r="U2" s="47" t="s">
        <v>358</v>
      </c>
      <c r="V2" s="63" t="s">
        <v>818</v>
      </c>
      <c r="W2" s="63" t="s">
        <v>769</v>
      </c>
      <c r="X2" s="63" t="s">
        <v>748</v>
      </c>
      <c r="Y2" s="47" t="s">
        <v>359</v>
      </c>
      <c r="Z2" s="63" t="s">
        <v>818</v>
      </c>
      <c r="AA2" s="63" t="s">
        <v>769</v>
      </c>
      <c r="AB2" s="63" t="s">
        <v>748</v>
      </c>
      <c r="AC2" s="696" t="s">
        <v>360</v>
      </c>
      <c r="AD2" s="47" t="s">
        <v>358</v>
      </c>
      <c r="AE2" s="63" t="s">
        <v>818</v>
      </c>
      <c r="AF2" s="63" t="s">
        <v>769</v>
      </c>
      <c r="AG2" s="63" t="s">
        <v>748</v>
      </c>
      <c r="AH2" s="47" t="s">
        <v>359</v>
      </c>
      <c r="AI2" s="63" t="s">
        <v>818</v>
      </c>
      <c r="AJ2" s="63" t="s">
        <v>769</v>
      </c>
      <c r="AK2" s="63" t="s">
        <v>748</v>
      </c>
      <c r="AL2" s="696" t="s">
        <v>360</v>
      </c>
      <c r="AM2" s="47" t="s">
        <v>358</v>
      </c>
      <c r="AN2" s="63" t="s">
        <v>818</v>
      </c>
      <c r="AO2" s="63" t="s">
        <v>769</v>
      </c>
      <c r="AP2" s="63" t="s">
        <v>748</v>
      </c>
      <c r="AQ2" s="47" t="s">
        <v>359</v>
      </c>
      <c r="AR2" s="63" t="s">
        <v>818</v>
      </c>
      <c r="AS2" s="63" t="s">
        <v>769</v>
      </c>
      <c r="AT2" s="63" t="s">
        <v>748</v>
      </c>
      <c r="AU2" s="696" t="s">
        <v>360</v>
      </c>
      <c r="AV2" s="272"/>
      <c r="AW2" s="47" t="s">
        <v>358</v>
      </c>
      <c r="AX2" s="47"/>
      <c r="AY2" s="63" t="s">
        <v>769</v>
      </c>
      <c r="AZ2" s="63" t="s">
        <v>748</v>
      </c>
      <c r="BA2" s="63" t="s">
        <v>770</v>
      </c>
      <c r="BB2" s="63" t="s">
        <v>748</v>
      </c>
      <c r="BC2" s="47" t="s">
        <v>359</v>
      </c>
      <c r="BD2" s="47"/>
      <c r="BE2" s="63" t="s">
        <v>769</v>
      </c>
      <c r="BF2" s="63" t="s">
        <v>748</v>
      </c>
      <c r="BG2" s="63" t="s">
        <v>770</v>
      </c>
      <c r="BH2" s="63" t="s">
        <v>748</v>
      </c>
      <c r="BI2" s="47"/>
      <c r="BJ2" s="63"/>
    </row>
    <row r="3" spans="1:64" s="10" customFormat="1" ht="15.95" customHeight="1" thickBot="1">
      <c r="A3" s="11"/>
      <c r="B3" s="12" t="s">
        <v>264</v>
      </c>
      <c r="C3" s="690" t="s">
        <v>361</v>
      </c>
      <c r="D3" s="691"/>
      <c r="E3" s="691"/>
      <c r="F3" s="691"/>
      <c r="G3" s="691"/>
      <c r="H3" s="562"/>
      <c r="I3" s="562"/>
      <c r="J3" s="562"/>
      <c r="K3" s="697"/>
      <c r="L3" s="690" t="s">
        <v>361</v>
      </c>
      <c r="M3" s="691"/>
      <c r="N3" s="691"/>
      <c r="O3" s="691"/>
      <c r="P3" s="691"/>
      <c r="Q3" s="562"/>
      <c r="R3" s="562"/>
      <c r="S3" s="562"/>
      <c r="T3" s="697"/>
      <c r="U3" s="690" t="s">
        <v>361</v>
      </c>
      <c r="V3" s="691"/>
      <c r="W3" s="691"/>
      <c r="X3" s="691"/>
      <c r="Y3" s="691"/>
      <c r="Z3" s="562"/>
      <c r="AA3" s="562"/>
      <c r="AB3" s="562"/>
      <c r="AC3" s="697"/>
      <c r="AD3" s="690" t="s">
        <v>361</v>
      </c>
      <c r="AE3" s="691"/>
      <c r="AF3" s="691"/>
      <c r="AG3" s="691"/>
      <c r="AH3" s="691"/>
      <c r="AI3" s="562"/>
      <c r="AJ3" s="562"/>
      <c r="AK3" s="562"/>
      <c r="AL3" s="697"/>
      <c r="AM3" s="690" t="s">
        <v>361</v>
      </c>
      <c r="AN3" s="691"/>
      <c r="AO3" s="691"/>
      <c r="AP3" s="691"/>
      <c r="AQ3" s="691"/>
      <c r="AR3" s="562"/>
      <c r="AS3" s="562"/>
      <c r="AT3" s="562"/>
      <c r="AU3" s="697"/>
      <c r="AV3" s="272"/>
      <c r="AW3" s="690"/>
      <c r="AX3" s="691"/>
      <c r="AY3" s="691"/>
      <c r="AZ3" s="691"/>
      <c r="BA3" s="691"/>
      <c r="BB3" s="691"/>
      <c r="BC3" s="691"/>
      <c r="BD3" s="562"/>
      <c r="BE3" s="562"/>
      <c r="BF3" s="562"/>
      <c r="BG3" s="562"/>
      <c r="BH3" s="562"/>
      <c r="BI3" s="690"/>
      <c r="BJ3" s="698"/>
    </row>
    <row r="4" spans="1:64" s="14" customFormat="1" ht="12" customHeight="1" thickBot="1">
      <c r="A4" s="9" t="s">
        <v>51</v>
      </c>
      <c r="B4" s="185" t="s">
        <v>362</v>
      </c>
      <c r="C4" s="195">
        <f>SUM(C5:C14)</f>
        <v>50719</v>
      </c>
      <c r="D4" s="28">
        <v>51171</v>
      </c>
      <c r="E4" s="13">
        <f t="shared" ref="E4:AT4" si="0">SUM(E5:E14)</f>
        <v>0</v>
      </c>
      <c r="F4" s="13">
        <f t="shared" si="0"/>
        <v>51171</v>
      </c>
      <c r="G4" s="13">
        <f t="shared" si="0"/>
        <v>0</v>
      </c>
      <c r="H4" s="13"/>
      <c r="I4" s="13">
        <f t="shared" ref="I4" si="1">SUM(I5:I14)</f>
        <v>0</v>
      </c>
      <c r="J4" s="13">
        <f t="shared" si="0"/>
        <v>0</v>
      </c>
      <c r="K4" s="13">
        <f>SUM(J4,F4)</f>
        <v>51171</v>
      </c>
      <c r="L4" s="195">
        <f t="shared" si="0"/>
        <v>33195</v>
      </c>
      <c r="M4" s="28">
        <v>27695</v>
      </c>
      <c r="N4" s="13">
        <f t="shared" ref="N4" si="2">SUM(N5:N14)</f>
        <v>0</v>
      </c>
      <c r="O4" s="13">
        <f t="shared" si="0"/>
        <v>27695</v>
      </c>
      <c r="P4" s="13">
        <f t="shared" si="0"/>
        <v>0</v>
      </c>
      <c r="Q4" s="13"/>
      <c r="R4" s="13">
        <f t="shared" ref="R4" si="3">SUM(R5:R14)</f>
        <v>0</v>
      </c>
      <c r="S4" s="13">
        <f t="shared" si="0"/>
        <v>0</v>
      </c>
      <c r="T4" s="13">
        <f t="shared" ref="T4:T45" si="4">SUM(S4,O4)</f>
        <v>27695</v>
      </c>
      <c r="U4" s="195">
        <f t="shared" si="0"/>
        <v>9000</v>
      </c>
      <c r="V4" s="28">
        <v>7900</v>
      </c>
      <c r="W4" s="13">
        <f t="shared" ref="W4" si="5">SUM(W5:W14)</f>
        <v>0</v>
      </c>
      <c r="X4" s="13">
        <f t="shared" si="0"/>
        <v>7900</v>
      </c>
      <c r="Y4" s="13">
        <f t="shared" si="0"/>
        <v>0</v>
      </c>
      <c r="Z4" s="13"/>
      <c r="AA4" s="13">
        <f t="shared" ref="AA4" si="6">SUM(AA5:AA14)</f>
        <v>0</v>
      </c>
      <c r="AB4" s="13">
        <f t="shared" si="0"/>
        <v>0</v>
      </c>
      <c r="AC4" s="13">
        <f t="shared" ref="AC4:AC45" si="7">SUM(AB4,X4)</f>
        <v>7900</v>
      </c>
      <c r="AD4" s="195">
        <f t="shared" si="0"/>
        <v>1140</v>
      </c>
      <c r="AE4" s="28">
        <v>1858</v>
      </c>
      <c r="AF4" s="13">
        <f t="shared" ref="AF4" si="8">SUM(AF5:AF14)</f>
        <v>0</v>
      </c>
      <c r="AG4" s="13">
        <f t="shared" si="0"/>
        <v>1858</v>
      </c>
      <c r="AH4" s="13">
        <f t="shared" si="0"/>
        <v>0</v>
      </c>
      <c r="AI4" s="13"/>
      <c r="AJ4" s="13">
        <f t="shared" ref="AJ4" si="9">SUM(AJ5:AJ14)</f>
        <v>0</v>
      </c>
      <c r="AK4" s="13">
        <f t="shared" si="0"/>
        <v>0</v>
      </c>
      <c r="AL4" s="13">
        <f t="shared" ref="AL4:AL45" si="10">SUM(AK4,AG4)</f>
        <v>1858</v>
      </c>
      <c r="AM4" s="13">
        <f t="shared" si="0"/>
        <v>0</v>
      </c>
      <c r="AN4" s="13"/>
      <c r="AO4" s="13">
        <f t="shared" ref="AO4" si="11">SUM(AO5:AO14)</f>
        <v>0</v>
      </c>
      <c r="AP4" s="13">
        <f t="shared" si="0"/>
        <v>0</v>
      </c>
      <c r="AQ4" s="13">
        <f t="shared" si="0"/>
        <v>700</v>
      </c>
      <c r="AR4" s="13">
        <v>700</v>
      </c>
      <c r="AS4" s="13">
        <f t="shared" ref="AS4" si="12">SUM(AS5:AS14)</f>
        <v>1</v>
      </c>
      <c r="AT4" s="13">
        <f t="shared" si="0"/>
        <v>701</v>
      </c>
      <c r="AU4" s="13">
        <f t="shared" ref="AU4:AU45" si="13">SUM(AT4,AP4)</f>
        <v>701</v>
      </c>
      <c r="AV4" s="273"/>
      <c r="AW4" s="13">
        <f t="shared" ref="AW4:AW35" si="14">SUM(C4,L4,U4,AD4,AM4)</f>
        <v>94054</v>
      </c>
      <c r="AX4" s="13"/>
      <c r="AY4" s="13">
        <f t="shared" ref="AY4:AY35" si="15">SUM(E4,N4,W4,AF4,AO4)</f>
        <v>0</v>
      </c>
      <c r="AZ4" s="13">
        <f t="shared" ref="AZ4:AZ35" si="16">SUM(F4,O4,X4,AG4,AP4)</f>
        <v>88624</v>
      </c>
      <c r="BA4" s="13" t="e">
        <f>SUM(#REF!,#REF!,#REF!,#REF!,#REF!)</f>
        <v>#REF!</v>
      </c>
      <c r="BB4" s="13" t="e">
        <f>SUM(#REF!,#REF!,#REF!,#REF!,#REF!)</f>
        <v>#REF!</v>
      </c>
      <c r="BC4" s="13">
        <f t="shared" ref="BC4:BC35" si="17">SUM(AQ4,AH4,Y4,P4,G4)</f>
        <v>700</v>
      </c>
      <c r="BD4" s="13"/>
      <c r="BE4" s="13">
        <f t="shared" ref="BE4:BE35" si="18">SUM(AS4,AJ4,AA4,R4,I4)</f>
        <v>1</v>
      </c>
      <c r="BF4" s="13">
        <f t="shared" ref="BF4:BF35" si="19">SUM(AT4,AK4,AB4,S4,J4)</f>
        <v>701</v>
      </c>
      <c r="BG4" s="13" t="e">
        <f>SUM(#REF!,#REF!,#REF!,#REF!,#REF!)</f>
        <v>#REF!</v>
      </c>
      <c r="BH4" s="13" t="e">
        <f>SUM(#REF!,#REF!,#REF!,#REF!,#REF!)</f>
        <v>#REF!</v>
      </c>
      <c r="BI4" s="13"/>
      <c r="BJ4" s="13"/>
    </row>
    <row r="5" spans="1:64" s="68" customFormat="1" ht="12" customHeight="1">
      <c r="A5" s="15" t="s">
        <v>554</v>
      </c>
      <c r="B5" s="313" t="s">
        <v>110</v>
      </c>
      <c r="C5" s="316"/>
      <c r="D5" s="177">
        <v>0</v>
      </c>
      <c r="E5" s="71">
        <f>F5-D5</f>
        <v>0</v>
      </c>
      <c r="F5" s="71"/>
      <c r="G5" s="71"/>
      <c r="H5" s="71"/>
      <c r="I5" s="71">
        <f>J5-H5</f>
        <v>0</v>
      </c>
      <c r="J5" s="71"/>
      <c r="K5" s="71">
        <f t="shared" ref="K5:K39" si="20">SUM(J5,F5)</f>
        <v>0</v>
      </c>
      <c r="L5" s="316"/>
      <c r="M5" s="177">
        <v>0</v>
      </c>
      <c r="N5" s="71">
        <f>O5-M5</f>
        <v>0</v>
      </c>
      <c r="O5" s="71"/>
      <c r="P5" s="71"/>
      <c r="Q5" s="71"/>
      <c r="R5" s="71">
        <f>S5-Q5</f>
        <v>0</v>
      </c>
      <c r="S5" s="71"/>
      <c r="T5" s="71">
        <f t="shared" si="4"/>
        <v>0</v>
      </c>
      <c r="U5" s="316"/>
      <c r="V5" s="177">
        <v>0</v>
      </c>
      <c r="W5" s="71">
        <f>X5-V5</f>
        <v>0</v>
      </c>
      <c r="X5" s="71">
        <v>0</v>
      </c>
      <c r="Y5" s="71"/>
      <c r="Z5" s="71"/>
      <c r="AA5" s="71">
        <f>AB5-Z5</f>
        <v>0</v>
      </c>
      <c r="AB5" s="71"/>
      <c r="AC5" s="71">
        <f t="shared" si="7"/>
        <v>0</v>
      </c>
      <c r="AD5" s="316"/>
      <c r="AE5" s="177">
        <v>88</v>
      </c>
      <c r="AF5" s="71">
        <f>AG5-AE5</f>
        <v>10</v>
      </c>
      <c r="AG5" s="71">
        <v>98</v>
      </c>
      <c r="AH5" s="71"/>
      <c r="AI5" s="71"/>
      <c r="AJ5" s="71">
        <f>AK5-AI5</f>
        <v>0</v>
      </c>
      <c r="AK5" s="71"/>
      <c r="AL5" s="71">
        <f t="shared" si="10"/>
        <v>98</v>
      </c>
      <c r="AM5" s="71"/>
      <c r="AN5" s="71"/>
      <c r="AO5" s="71">
        <f>AP5-AN5</f>
        <v>0</v>
      </c>
      <c r="AP5" s="71"/>
      <c r="AQ5" s="71"/>
      <c r="AR5" s="71">
        <v>300</v>
      </c>
      <c r="AS5" s="71">
        <f>AT5-AR5</f>
        <v>0</v>
      </c>
      <c r="AT5" s="71">
        <v>300</v>
      </c>
      <c r="AU5" s="71">
        <f t="shared" si="13"/>
        <v>300</v>
      </c>
      <c r="AW5" s="71">
        <f t="shared" si="14"/>
        <v>0</v>
      </c>
      <c r="AX5" s="71">
        <f t="shared" ref="AX5:AX14" si="21">SUM(D5,M5,V5,AE5,AN5)</f>
        <v>88</v>
      </c>
      <c r="AY5" s="71">
        <f t="shared" si="15"/>
        <v>10</v>
      </c>
      <c r="AZ5" s="71">
        <f t="shared" si="16"/>
        <v>98</v>
      </c>
      <c r="BA5" s="71" t="e">
        <f>SUM(#REF!,#REF!,#REF!,#REF!,#REF!)</f>
        <v>#REF!</v>
      </c>
      <c r="BB5" s="71" t="e">
        <f>SUM(#REF!,#REF!,#REF!,#REF!,#REF!)</f>
        <v>#REF!</v>
      </c>
      <c r="BC5" s="71">
        <f t="shared" si="17"/>
        <v>0</v>
      </c>
      <c r="BD5" s="71">
        <f t="shared" ref="BD5:BD14" si="22">SUM(AR5,AI5,Z5,Q5,H5)</f>
        <v>300</v>
      </c>
      <c r="BE5" s="71">
        <f t="shared" si="18"/>
        <v>0</v>
      </c>
      <c r="BF5" s="71">
        <f t="shared" si="19"/>
        <v>300</v>
      </c>
      <c r="BG5" s="71" t="e">
        <f>SUM(#REF!,#REF!,#REF!,#REF!,#REF!)</f>
        <v>#REF!</v>
      </c>
      <c r="BH5" s="71" t="e">
        <f>SUM(#REF!,#REF!,#REF!,#REF!,#REF!)</f>
        <v>#REF!</v>
      </c>
      <c r="BI5" s="71"/>
      <c r="BJ5" s="71"/>
      <c r="BL5" s="675">
        <f>SUM(AZ5,BF5)</f>
        <v>398</v>
      </c>
    </row>
    <row r="6" spans="1:64" s="68" customFormat="1" ht="12" customHeight="1">
      <c r="A6" s="15" t="s">
        <v>555</v>
      </c>
      <c r="B6" s="314" t="s">
        <v>112</v>
      </c>
      <c r="C6" s="317"/>
      <c r="D6" s="53">
        <v>7357</v>
      </c>
      <c r="E6" s="74">
        <f t="shared" ref="E6:E21" si="23">F6-D6</f>
        <v>0</v>
      </c>
      <c r="F6" s="74">
        <v>7357</v>
      </c>
      <c r="G6" s="74"/>
      <c r="H6" s="74"/>
      <c r="I6" s="74">
        <f t="shared" ref="I6:I21" si="24">J6-H6</f>
        <v>0</v>
      </c>
      <c r="J6" s="74"/>
      <c r="K6" s="74">
        <f t="shared" si="20"/>
        <v>7357</v>
      </c>
      <c r="L6" s="317"/>
      <c r="M6" s="177">
        <v>2552</v>
      </c>
      <c r="N6" s="74">
        <f t="shared" ref="N6:N21" si="25">O6-M6</f>
        <v>-1000</v>
      </c>
      <c r="O6" s="74">
        <v>1552</v>
      </c>
      <c r="P6" s="74"/>
      <c r="Q6" s="74"/>
      <c r="R6" s="74">
        <f t="shared" ref="R6:R21" si="26">S6-Q6</f>
        <v>0</v>
      </c>
      <c r="S6" s="74"/>
      <c r="T6" s="74">
        <f t="shared" si="4"/>
        <v>1552</v>
      </c>
      <c r="U6" s="317"/>
      <c r="V6" s="53">
        <v>6880</v>
      </c>
      <c r="W6" s="74">
        <f t="shared" ref="W6:W21" si="27">X6-V6</f>
        <v>0</v>
      </c>
      <c r="X6" s="74">
        <v>6880</v>
      </c>
      <c r="Y6" s="74"/>
      <c r="Z6" s="74"/>
      <c r="AA6" s="74">
        <f t="shared" ref="AA6:AA21" si="28">AB6-Z6</f>
        <v>0</v>
      </c>
      <c r="AB6" s="74"/>
      <c r="AC6" s="74">
        <f t="shared" si="7"/>
        <v>6880</v>
      </c>
      <c r="AD6" s="317"/>
      <c r="AE6" s="53">
        <v>1765</v>
      </c>
      <c r="AF6" s="74">
        <f t="shared" ref="AF6:AF21" si="29">AG6-AE6</f>
        <v>-10</v>
      </c>
      <c r="AG6" s="74">
        <v>1755</v>
      </c>
      <c r="AH6" s="74"/>
      <c r="AI6" s="74"/>
      <c r="AJ6" s="74">
        <f t="shared" ref="AJ6:AJ21" si="30">AK6-AI6</f>
        <v>0</v>
      </c>
      <c r="AK6" s="74"/>
      <c r="AL6" s="74">
        <f t="shared" si="10"/>
        <v>1755</v>
      </c>
      <c r="AM6" s="74"/>
      <c r="AN6" s="74"/>
      <c r="AO6" s="74">
        <f t="shared" ref="AO6:AO21" si="31">AP6-AN6</f>
        <v>0</v>
      </c>
      <c r="AP6" s="74"/>
      <c r="AQ6" s="74"/>
      <c r="AR6" s="74">
        <v>400</v>
      </c>
      <c r="AS6" s="74">
        <f t="shared" ref="AS6:AS21" si="32">AT6-AR6</f>
        <v>0</v>
      </c>
      <c r="AT6" s="74">
        <v>400</v>
      </c>
      <c r="AU6" s="74">
        <f t="shared" si="13"/>
        <v>400</v>
      </c>
      <c r="AW6" s="74">
        <f t="shared" si="14"/>
        <v>0</v>
      </c>
      <c r="AX6" s="74">
        <f t="shared" si="21"/>
        <v>18554</v>
      </c>
      <c r="AY6" s="74">
        <f t="shared" si="15"/>
        <v>-1010</v>
      </c>
      <c r="AZ6" s="74">
        <f t="shared" si="16"/>
        <v>17544</v>
      </c>
      <c r="BA6" s="74" t="e">
        <f>SUM(#REF!,#REF!,#REF!,#REF!,#REF!)</f>
        <v>#REF!</v>
      </c>
      <c r="BB6" s="74" t="e">
        <f>SUM(#REF!,#REF!,#REF!,#REF!,#REF!)</f>
        <v>#REF!</v>
      </c>
      <c r="BC6" s="74">
        <f t="shared" si="17"/>
        <v>0</v>
      </c>
      <c r="BD6" s="74">
        <f t="shared" si="22"/>
        <v>400</v>
      </c>
      <c r="BE6" s="74">
        <f t="shared" si="18"/>
        <v>0</v>
      </c>
      <c r="BF6" s="74">
        <f t="shared" si="19"/>
        <v>400</v>
      </c>
      <c r="BG6" s="74" t="e">
        <f>SUM(#REF!,#REF!,#REF!,#REF!,#REF!)</f>
        <v>#REF!</v>
      </c>
      <c r="BH6" s="74" t="e">
        <f>SUM(#REF!,#REF!,#REF!,#REF!,#REF!)</f>
        <v>#REF!</v>
      </c>
      <c r="BI6" s="74"/>
      <c r="BJ6" s="74"/>
      <c r="BL6" s="675">
        <f t="shared" ref="BL6:BL14" si="33">SUM(AZ6,BF6)</f>
        <v>17944</v>
      </c>
    </row>
    <row r="7" spans="1:64" s="68" customFormat="1" ht="12" customHeight="1">
      <c r="A7" s="15" t="s">
        <v>556</v>
      </c>
      <c r="B7" s="314" t="s">
        <v>114</v>
      </c>
      <c r="C7" s="317"/>
      <c r="D7" s="53">
        <v>5982</v>
      </c>
      <c r="E7" s="74">
        <f t="shared" si="23"/>
        <v>0</v>
      </c>
      <c r="F7" s="74">
        <v>5982</v>
      </c>
      <c r="G7" s="74"/>
      <c r="H7" s="74"/>
      <c r="I7" s="74">
        <f t="shared" si="24"/>
        <v>0</v>
      </c>
      <c r="J7" s="74"/>
      <c r="K7" s="74">
        <f t="shared" si="20"/>
        <v>5982</v>
      </c>
      <c r="L7" s="317"/>
      <c r="M7" s="53">
        <v>1825</v>
      </c>
      <c r="N7" s="74">
        <f t="shared" si="25"/>
        <v>0</v>
      </c>
      <c r="O7" s="74">
        <v>1825</v>
      </c>
      <c r="P7" s="74"/>
      <c r="Q7" s="74"/>
      <c r="R7" s="74">
        <f t="shared" si="26"/>
        <v>0</v>
      </c>
      <c r="S7" s="74"/>
      <c r="T7" s="74">
        <f t="shared" si="4"/>
        <v>1825</v>
      </c>
      <c r="U7" s="317"/>
      <c r="V7" s="53">
        <v>0</v>
      </c>
      <c r="W7" s="74">
        <f t="shared" si="27"/>
        <v>0</v>
      </c>
      <c r="X7" s="74">
        <v>0</v>
      </c>
      <c r="Y7" s="74"/>
      <c r="Z7" s="74"/>
      <c r="AA7" s="74">
        <f t="shared" si="28"/>
        <v>0</v>
      </c>
      <c r="AB7" s="74"/>
      <c r="AC7" s="74">
        <f t="shared" si="7"/>
        <v>0</v>
      </c>
      <c r="AD7" s="317"/>
      <c r="AE7" s="53">
        <v>0</v>
      </c>
      <c r="AF7" s="74">
        <f t="shared" si="29"/>
        <v>0</v>
      </c>
      <c r="AG7" s="74">
        <v>0</v>
      </c>
      <c r="AH7" s="74"/>
      <c r="AI7" s="74"/>
      <c r="AJ7" s="74">
        <f t="shared" si="30"/>
        <v>0</v>
      </c>
      <c r="AK7" s="74"/>
      <c r="AL7" s="74">
        <f t="shared" si="10"/>
        <v>0</v>
      </c>
      <c r="AM7" s="74"/>
      <c r="AN7" s="74"/>
      <c r="AO7" s="74">
        <f t="shared" si="31"/>
        <v>0</v>
      </c>
      <c r="AP7" s="74"/>
      <c r="AQ7" s="74"/>
      <c r="AR7" s="74"/>
      <c r="AS7" s="74">
        <f t="shared" si="32"/>
        <v>0</v>
      </c>
      <c r="AT7" s="74">
        <v>0</v>
      </c>
      <c r="AU7" s="74">
        <f t="shared" si="13"/>
        <v>0</v>
      </c>
      <c r="AW7" s="74">
        <f t="shared" si="14"/>
        <v>0</v>
      </c>
      <c r="AX7" s="74">
        <f t="shared" si="21"/>
        <v>7807</v>
      </c>
      <c r="AY7" s="74">
        <f t="shared" si="15"/>
        <v>0</v>
      </c>
      <c r="AZ7" s="74">
        <f t="shared" si="16"/>
        <v>7807</v>
      </c>
      <c r="BA7" s="74" t="e">
        <f>SUM(#REF!,#REF!,#REF!,#REF!,#REF!)</f>
        <v>#REF!</v>
      </c>
      <c r="BB7" s="74" t="e">
        <f>SUM(#REF!,#REF!,#REF!,#REF!,#REF!)</f>
        <v>#REF!</v>
      </c>
      <c r="BC7" s="74">
        <f t="shared" si="17"/>
        <v>0</v>
      </c>
      <c r="BD7" s="74">
        <f t="shared" si="22"/>
        <v>0</v>
      </c>
      <c r="BE7" s="74">
        <f t="shared" si="18"/>
        <v>0</v>
      </c>
      <c r="BF7" s="74">
        <f t="shared" si="19"/>
        <v>0</v>
      </c>
      <c r="BG7" s="74" t="e">
        <f>SUM(#REF!,#REF!,#REF!,#REF!,#REF!)</f>
        <v>#REF!</v>
      </c>
      <c r="BH7" s="74" t="e">
        <f>SUM(#REF!,#REF!,#REF!,#REF!,#REF!)</f>
        <v>#REF!</v>
      </c>
      <c r="BI7" s="74"/>
      <c r="BJ7" s="74"/>
      <c r="BL7" s="675">
        <f t="shared" si="33"/>
        <v>7807</v>
      </c>
    </row>
    <row r="8" spans="1:64" s="68" customFormat="1" ht="12" customHeight="1">
      <c r="A8" s="15" t="s">
        <v>557</v>
      </c>
      <c r="B8" s="314" t="s">
        <v>116</v>
      </c>
      <c r="C8" s="317"/>
      <c r="D8" s="53">
        <v>0</v>
      </c>
      <c r="E8" s="74">
        <f t="shared" si="23"/>
        <v>0</v>
      </c>
      <c r="F8" s="74"/>
      <c r="G8" s="74"/>
      <c r="H8" s="74"/>
      <c r="I8" s="74">
        <f t="shared" si="24"/>
        <v>0</v>
      </c>
      <c r="J8" s="74"/>
      <c r="K8" s="74">
        <f t="shared" si="20"/>
        <v>0</v>
      </c>
      <c r="L8" s="317"/>
      <c r="M8" s="53"/>
      <c r="N8" s="74">
        <f t="shared" si="25"/>
        <v>0</v>
      </c>
      <c r="O8" s="74">
        <v>0</v>
      </c>
      <c r="P8" s="74"/>
      <c r="Q8" s="74"/>
      <c r="R8" s="74">
        <f t="shared" si="26"/>
        <v>0</v>
      </c>
      <c r="S8" s="74"/>
      <c r="T8" s="74">
        <f t="shared" si="4"/>
        <v>0</v>
      </c>
      <c r="U8" s="317"/>
      <c r="V8" s="53">
        <v>0</v>
      </c>
      <c r="W8" s="74">
        <f t="shared" si="27"/>
        <v>0</v>
      </c>
      <c r="X8" s="74">
        <v>0</v>
      </c>
      <c r="Y8" s="74"/>
      <c r="Z8" s="74"/>
      <c r="AA8" s="74">
        <f t="shared" si="28"/>
        <v>0</v>
      </c>
      <c r="AB8" s="74"/>
      <c r="AC8" s="74">
        <f t="shared" si="7"/>
        <v>0</v>
      </c>
      <c r="AD8" s="317"/>
      <c r="AE8" s="53">
        <v>0</v>
      </c>
      <c r="AF8" s="74">
        <f t="shared" si="29"/>
        <v>0</v>
      </c>
      <c r="AG8" s="74">
        <v>0</v>
      </c>
      <c r="AH8" s="74"/>
      <c r="AI8" s="74"/>
      <c r="AJ8" s="74">
        <f t="shared" si="30"/>
        <v>0</v>
      </c>
      <c r="AK8" s="74"/>
      <c r="AL8" s="74">
        <f t="shared" si="10"/>
        <v>0</v>
      </c>
      <c r="AM8" s="74"/>
      <c r="AN8" s="74"/>
      <c r="AO8" s="74">
        <f t="shared" si="31"/>
        <v>0</v>
      </c>
      <c r="AP8" s="74"/>
      <c r="AQ8" s="74"/>
      <c r="AR8" s="74">
        <v>0</v>
      </c>
      <c r="AS8" s="74">
        <f t="shared" si="32"/>
        <v>0</v>
      </c>
      <c r="AT8" s="74"/>
      <c r="AU8" s="74">
        <f t="shared" si="13"/>
        <v>0</v>
      </c>
      <c r="AW8" s="74">
        <f t="shared" si="14"/>
        <v>0</v>
      </c>
      <c r="AX8" s="74">
        <f t="shared" si="21"/>
        <v>0</v>
      </c>
      <c r="AY8" s="74">
        <f t="shared" si="15"/>
        <v>0</v>
      </c>
      <c r="AZ8" s="74">
        <f t="shared" si="16"/>
        <v>0</v>
      </c>
      <c r="BA8" s="74" t="e">
        <f>SUM(#REF!,#REF!,#REF!,#REF!,#REF!)</f>
        <v>#REF!</v>
      </c>
      <c r="BB8" s="74" t="e">
        <f>SUM(#REF!,#REF!,#REF!,#REF!,#REF!)</f>
        <v>#REF!</v>
      </c>
      <c r="BC8" s="74">
        <f t="shared" si="17"/>
        <v>0</v>
      </c>
      <c r="BD8" s="74">
        <f t="shared" si="22"/>
        <v>0</v>
      </c>
      <c r="BE8" s="74">
        <f t="shared" si="18"/>
        <v>0</v>
      </c>
      <c r="BF8" s="74">
        <f t="shared" si="19"/>
        <v>0</v>
      </c>
      <c r="BG8" s="74" t="e">
        <f>SUM(#REF!,#REF!,#REF!,#REF!,#REF!)</f>
        <v>#REF!</v>
      </c>
      <c r="BH8" s="74" t="e">
        <f>SUM(#REF!,#REF!,#REF!,#REF!,#REF!)</f>
        <v>#REF!</v>
      </c>
      <c r="BI8" s="74"/>
      <c r="BJ8" s="74"/>
      <c r="BL8" s="675">
        <f t="shared" si="33"/>
        <v>0</v>
      </c>
    </row>
    <row r="9" spans="1:64" s="68" customFormat="1" ht="12" customHeight="1">
      <c r="A9" s="15" t="s">
        <v>219</v>
      </c>
      <c r="B9" s="314" t="s">
        <v>118</v>
      </c>
      <c r="C9" s="317"/>
      <c r="D9" s="53">
        <v>22293</v>
      </c>
      <c r="E9" s="74">
        <f t="shared" si="23"/>
        <v>2000</v>
      </c>
      <c r="F9" s="74">
        <v>24293</v>
      </c>
      <c r="G9" s="74"/>
      <c r="H9" s="74"/>
      <c r="I9" s="74">
        <f t="shared" si="24"/>
        <v>0</v>
      </c>
      <c r="J9" s="74"/>
      <c r="K9" s="74">
        <f t="shared" si="20"/>
        <v>24293</v>
      </c>
      <c r="L9" s="317"/>
      <c r="M9" s="53">
        <v>15406</v>
      </c>
      <c r="N9" s="74">
        <f t="shared" si="25"/>
        <v>1000</v>
      </c>
      <c r="O9" s="74">
        <v>16406</v>
      </c>
      <c r="P9" s="74"/>
      <c r="Q9" s="74"/>
      <c r="R9" s="74">
        <f t="shared" si="26"/>
        <v>0</v>
      </c>
      <c r="S9" s="74"/>
      <c r="T9" s="74">
        <f t="shared" si="4"/>
        <v>16406</v>
      </c>
      <c r="U9" s="317"/>
      <c r="V9" s="53">
        <v>0</v>
      </c>
      <c r="W9" s="74">
        <f t="shared" si="27"/>
        <v>0</v>
      </c>
      <c r="X9" s="74">
        <v>0</v>
      </c>
      <c r="Y9" s="74"/>
      <c r="Z9" s="74"/>
      <c r="AA9" s="74">
        <f t="shared" si="28"/>
        <v>0</v>
      </c>
      <c r="AB9" s="74"/>
      <c r="AC9" s="74">
        <f t="shared" si="7"/>
        <v>0</v>
      </c>
      <c r="AD9" s="317"/>
      <c r="AE9" s="53">
        <v>0</v>
      </c>
      <c r="AF9" s="74">
        <f t="shared" si="29"/>
        <v>0</v>
      </c>
      <c r="AG9" s="74">
        <v>0</v>
      </c>
      <c r="AH9" s="74"/>
      <c r="AI9" s="74"/>
      <c r="AJ9" s="74">
        <f t="shared" si="30"/>
        <v>0</v>
      </c>
      <c r="AK9" s="74"/>
      <c r="AL9" s="74">
        <f t="shared" si="10"/>
        <v>0</v>
      </c>
      <c r="AM9" s="74"/>
      <c r="AN9" s="74"/>
      <c r="AO9" s="74">
        <f t="shared" si="31"/>
        <v>0</v>
      </c>
      <c r="AP9" s="74"/>
      <c r="AQ9" s="74"/>
      <c r="AR9" s="74">
        <v>0</v>
      </c>
      <c r="AS9" s="74">
        <f t="shared" si="32"/>
        <v>0</v>
      </c>
      <c r="AT9" s="74"/>
      <c r="AU9" s="74">
        <f t="shared" si="13"/>
        <v>0</v>
      </c>
      <c r="AW9" s="74">
        <f t="shared" si="14"/>
        <v>0</v>
      </c>
      <c r="AX9" s="74">
        <f t="shared" si="21"/>
        <v>37699</v>
      </c>
      <c r="AY9" s="74">
        <f t="shared" si="15"/>
        <v>3000</v>
      </c>
      <c r="AZ9" s="74">
        <f t="shared" si="16"/>
        <v>40699</v>
      </c>
      <c r="BA9" s="74" t="e">
        <f>SUM(#REF!,#REF!,#REF!,#REF!,#REF!)</f>
        <v>#REF!</v>
      </c>
      <c r="BB9" s="74" t="e">
        <f>SUM(#REF!,#REF!,#REF!,#REF!,#REF!)</f>
        <v>#REF!</v>
      </c>
      <c r="BC9" s="74">
        <f t="shared" si="17"/>
        <v>0</v>
      </c>
      <c r="BD9" s="74">
        <f t="shared" si="22"/>
        <v>0</v>
      </c>
      <c r="BE9" s="74">
        <f t="shared" si="18"/>
        <v>0</v>
      </c>
      <c r="BF9" s="74">
        <f t="shared" si="19"/>
        <v>0</v>
      </c>
      <c r="BG9" s="74" t="e">
        <f>SUM(#REF!,#REF!,#REF!,#REF!,#REF!)</f>
        <v>#REF!</v>
      </c>
      <c r="BH9" s="74" t="e">
        <f>SUM(#REF!,#REF!,#REF!,#REF!,#REF!)</f>
        <v>#REF!</v>
      </c>
      <c r="BI9" s="74"/>
      <c r="BJ9" s="74"/>
      <c r="BL9" s="675">
        <f t="shared" si="33"/>
        <v>40699</v>
      </c>
    </row>
    <row r="10" spans="1:64" s="68" customFormat="1" ht="12" customHeight="1">
      <c r="A10" s="15" t="s">
        <v>558</v>
      </c>
      <c r="B10" s="314" t="s">
        <v>120</v>
      </c>
      <c r="C10" s="317"/>
      <c r="D10" s="53">
        <v>10212</v>
      </c>
      <c r="E10" s="74">
        <f t="shared" si="23"/>
        <v>-51</v>
      </c>
      <c r="F10" s="74">
        <v>10161</v>
      </c>
      <c r="G10" s="74"/>
      <c r="H10" s="74"/>
      <c r="I10" s="74">
        <f t="shared" si="24"/>
        <v>0</v>
      </c>
      <c r="J10" s="74"/>
      <c r="K10" s="74">
        <f t="shared" si="20"/>
        <v>10161</v>
      </c>
      <c r="L10" s="317"/>
      <c r="M10" s="53">
        <v>6448</v>
      </c>
      <c r="N10" s="74">
        <f t="shared" si="25"/>
        <v>-1170</v>
      </c>
      <c r="O10" s="74">
        <v>5278</v>
      </c>
      <c r="P10" s="74"/>
      <c r="Q10" s="74"/>
      <c r="R10" s="74">
        <f t="shared" si="26"/>
        <v>0</v>
      </c>
      <c r="S10" s="74"/>
      <c r="T10" s="74">
        <f t="shared" si="4"/>
        <v>5278</v>
      </c>
      <c r="U10" s="317"/>
      <c r="V10" s="53">
        <v>1020</v>
      </c>
      <c r="W10" s="74">
        <f t="shared" si="27"/>
        <v>0</v>
      </c>
      <c r="X10" s="74">
        <v>1020</v>
      </c>
      <c r="Y10" s="74"/>
      <c r="Z10" s="74"/>
      <c r="AA10" s="74">
        <f t="shared" si="28"/>
        <v>0</v>
      </c>
      <c r="AB10" s="74"/>
      <c r="AC10" s="74">
        <f t="shared" si="7"/>
        <v>1020</v>
      </c>
      <c r="AD10" s="317"/>
      <c r="AE10" s="53">
        <v>0</v>
      </c>
      <c r="AF10" s="74">
        <f t="shared" si="29"/>
        <v>0</v>
      </c>
      <c r="AG10" s="74">
        <v>0</v>
      </c>
      <c r="AH10" s="74"/>
      <c r="AI10" s="74"/>
      <c r="AJ10" s="74">
        <f t="shared" si="30"/>
        <v>0</v>
      </c>
      <c r="AK10" s="74"/>
      <c r="AL10" s="74">
        <f t="shared" si="10"/>
        <v>0</v>
      </c>
      <c r="AM10" s="74"/>
      <c r="AN10" s="74"/>
      <c r="AO10" s="74">
        <f t="shared" si="31"/>
        <v>0</v>
      </c>
      <c r="AP10" s="74"/>
      <c r="AQ10" s="74"/>
      <c r="AR10" s="74">
        <v>0</v>
      </c>
      <c r="AS10" s="74">
        <f t="shared" si="32"/>
        <v>0</v>
      </c>
      <c r="AT10" s="74"/>
      <c r="AU10" s="74">
        <f t="shared" si="13"/>
        <v>0</v>
      </c>
      <c r="AW10" s="74">
        <f t="shared" si="14"/>
        <v>0</v>
      </c>
      <c r="AX10" s="74">
        <f t="shared" si="21"/>
        <v>17680</v>
      </c>
      <c r="AY10" s="74">
        <f t="shared" si="15"/>
        <v>-1221</v>
      </c>
      <c r="AZ10" s="74">
        <f t="shared" si="16"/>
        <v>16459</v>
      </c>
      <c r="BA10" s="74" t="e">
        <f>SUM(#REF!,#REF!,#REF!,#REF!,#REF!)</f>
        <v>#REF!</v>
      </c>
      <c r="BB10" s="74" t="e">
        <f>SUM(#REF!,#REF!,#REF!,#REF!,#REF!)</f>
        <v>#REF!</v>
      </c>
      <c r="BC10" s="74">
        <f t="shared" si="17"/>
        <v>0</v>
      </c>
      <c r="BD10" s="74">
        <f t="shared" si="22"/>
        <v>0</v>
      </c>
      <c r="BE10" s="74">
        <f t="shared" si="18"/>
        <v>0</v>
      </c>
      <c r="BF10" s="74">
        <f t="shared" si="19"/>
        <v>0</v>
      </c>
      <c r="BG10" s="74" t="e">
        <f>SUM(#REF!,#REF!,#REF!,#REF!,#REF!)</f>
        <v>#REF!</v>
      </c>
      <c r="BH10" s="74" t="e">
        <f>SUM(#REF!,#REF!,#REF!,#REF!,#REF!)</f>
        <v>#REF!</v>
      </c>
      <c r="BI10" s="74"/>
      <c r="BJ10" s="74"/>
      <c r="BL10" s="675">
        <f t="shared" si="33"/>
        <v>16459</v>
      </c>
    </row>
    <row r="11" spans="1:64" s="68" customFormat="1" ht="12" customHeight="1">
      <c r="A11" s="15" t="s">
        <v>559</v>
      </c>
      <c r="B11" s="314" t="s">
        <v>122</v>
      </c>
      <c r="C11" s="317"/>
      <c r="D11" s="53">
        <v>5317</v>
      </c>
      <c r="E11" s="74">
        <f t="shared" si="23"/>
        <v>-1949</v>
      </c>
      <c r="F11" s="74">
        <v>3368</v>
      </c>
      <c r="G11" s="74"/>
      <c r="H11" s="74"/>
      <c r="I11" s="74">
        <f t="shared" si="24"/>
        <v>0</v>
      </c>
      <c r="J11" s="74"/>
      <c r="K11" s="74">
        <f t="shared" si="20"/>
        <v>3368</v>
      </c>
      <c r="L11" s="317"/>
      <c r="M11" s="53">
        <v>1464</v>
      </c>
      <c r="N11" s="74">
        <f t="shared" si="25"/>
        <v>1170</v>
      </c>
      <c r="O11" s="74">
        <v>2634</v>
      </c>
      <c r="P11" s="74"/>
      <c r="Q11" s="74"/>
      <c r="R11" s="74">
        <f t="shared" si="26"/>
        <v>0</v>
      </c>
      <c r="S11" s="74"/>
      <c r="T11" s="74">
        <f t="shared" si="4"/>
        <v>2634</v>
      </c>
      <c r="U11" s="317"/>
      <c r="V11" s="53">
        <v>0</v>
      </c>
      <c r="W11" s="74">
        <f t="shared" si="27"/>
        <v>0</v>
      </c>
      <c r="X11" s="74">
        <v>0</v>
      </c>
      <c r="Y11" s="74"/>
      <c r="Z11" s="74"/>
      <c r="AA11" s="74">
        <f t="shared" si="28"/>
        <v>0</v>
      </c>
      <c r="AB11" s="74"/>
      <c r="AC11" s="74">
        <f t="shared" si="7"/>
        <v>0</v>
      </c>
      <c r="AD11" s="317"/>
      <c r="AE11" s="53">
        <v>0</v>
      </c>
      <c r="AF11" s="74">
        <f t="shared" si="29"/>
        <v>0</v>
      </c>
      <c r="AG11" s="74">
        <v>0</v>
      </c>
      <c r="AH11" s="74"/>
      <c r="AI11" s="74"/>
      <c r="AJ11" s="74">
        <f t="shared" si="30"/>
        <v>0</v>
      </c>
      <c r="AK11" s="74"/>
      <c r="AL11" s="74">
        <f t="shared" si="10"/>
        <v>0</v>
      </c>
      <c r="AM11" s="74"/>
      <c r="AN11" s="74"/>
      <c r="AO11" s="74">
        <f t="shared" si="31"/>
        <v>0</v>
      </c>
      <c r="AP11" s="74"/>
      <c r="AQ11" s="74"/>
      <c r="AR11" s="74">
        <v>0</v>
      </c>
      <c r="AS11" s="74">
        <f t="shared" si="32"/>
        <v>0</v>
      </c>
      <c r="AT11" s="74"/>
      <c r="AU11" s="74">
        <f t="shared" si="13"/>
        <v>0</v>
      </c>
      <c r="AW11" s="74">
        <f t="shared" si="14"/>
        <v>0</v>
      </c>
      <c r="AX11" s="74">
        <f t="shared" si="21"/>
        <v>6781</v>
      </c>
      <c r="AY11" s="74">
        <f t="shared" si="15"/>
        <v>-779</v>
      </c>
      <c r="AZ11" s="74">
        <f t="shared" si="16"/>
        <v>6002</v>
      </c>
      <c r="BA11" s="74" t="e">
        <f>SUM(#REF!,#REF!,#REF!,#REF!,#REF!)</f>
        <v>#REF!</v>
      </c>
      <c r="BB11" s="74" t="e">
        <f>SUM(#REF!,#REF!,#REF!,#REF!,#REF!)</f>
        <v>#REF!</v>
      </c>
      <c r="BC11" s="74">
        <f t="shared" si="17"/>
        <v>0</v>
      </c>
      <c r="BD11" s="74">
        <f t="shared" si="22"/>
        <v>0</v>
      </c>
      <c r="BE11" s="74">
        <f t="shared" si="18"/>
        <v>0</v>
      </c>
      <c r="BF11" s="74">
        <f t="shared" si="19"/>
        <v>0</v>
      </c>
      <c r="BG11" s="74" t="e">
        <f>SUM(#REF!,#REF!,#REF!,#REF!,#REF!)</f>
        <v>#REF!</v>
      </c>
      <c r="BH11" s="74" t="e">
        <f>SUM(#REF!,#REF!,#REF!,#REF!,#REF!)</f>
        <v>#REF!</v>
      </c>
      <c r="BI11" s="74"/>
      <c r="BJ11" s="74"/>
      <c r="BL11" s="675">
        <f t="shared" si="33"/>
        <v>6002</v>
      </c>
    </row>
    <row r="12" spans="1:64" s="68" customFormat="1" ht="12" customHeight="1">
      <c r="A12" s="15" t="s">
        <v>560</v>
      </c>
      <c r="B12" s="314" t="s">
        <v>124</v>
      </c>
      <c r="C12" s="317"/>
      <c r="D12" s="53">
        <v>10</v>
      </c>
      <c r="E12" s="74">
        <f t="shared" si="23"/>
        <v>0</v>
      </c>
      <c r="F12" s="74">
        <v>10</v>
      </c>
      <c r="G12" s="74"/>
      <c r="H12" s="74"/>
      <c r="I12" s="74">
        <f t="shared" si="24"/>
        <v>0</v>
      </c>
      <c r="J12" s="74"/>
      <c r="K12" s="74">
        <f t="shared" si="20"/>
        <v>10</v>
      </c>
      <c r="L12" s="317"/>
      <c r="M12" s="53">
        <v>0</v>
      </c>
      <c r="N12" s="74">
        <f t="shared" si="25"/>
        <v>0</v>
      </c>
      <c r="O12" s="74">
        <v>0</v>
      </c>
      <c r="P12" s="74"/>
      <c r="Q12" s="74"/>
      <c r="R12" s="74">
        <f t="shared" si="26"/>
        <v>0</v>
      </c>
      <c r="S12" s="74"/>
      <c r="T12" s="74">
        <f t="shared" si="4"/>
        <v>0</v>
      </c>
      <c r="U12" s="317"/>
      <c r="V12" s="53">
        <v>0</v>
      </c>
      <c r="W12" s="74">
        <f t="shared" si="27"/>
        <v>0</v>
      </c>
      <c r="X12" s="74">
        <v>0</v>
      </c>
      <c r="Y12" s="74"/>
      <c r="Z12" s="74"/>
      <c r="AA12" s="74">
        <f t="shared" si="28"/>
        <v>0</v>
      </c>
      <c r="AB12" s="74"/>
      <c r="AC12" s="74">
        <f t="shared" si="7"/>
        <v>0</v>
      </c>
      <c r="AD12" s="317"/>
      <c r="AE12" s="53">
        <v>5</v>
      </c>
      <c r="AF12" s="74">
        <f t="shared" si="29"/>
        <v>0</v>
      </c>
      <c r="AG12" s="74">
        <v>5</v>
      </c>
      <c r="AH12" s="74"/>
      <c r="AI12" s="74"/>
      <c r="AJ12" s="74">
        <f t="shared" si="30"/>
        <v>0</v>
      </c>
      <c r="AK12" s="74"/>
      <c r="AL12" s="74">
        <f t="shared" si="10"/>
        <v>5</v>
      </c>
      <c r="AM12" s="74"/>
      <c r="AN12" s="74"/>
      <c r="AO12" s="74">
        <f t="shared" si="31"/>
        <v>0</v>
      </c>
      <c r="AP12" s="74"/>
      <c r="AQ12" s="74"/>
      <c r="AR12" s="74">
        <v>0</v>
      </c>
      <c r="AS12" s="74">
        <f t="shared" si="32"/>
        <v>1</v>
      </c>
      <c r="AT12" s="74">
        <v>1</v>
      </c>
      <c r="AU12" s="74">
        <f t="shared" si="13"/>
        <v>1</v>
      </c>
      <c r="AW12" s="74">
        <f t="shared" si="14"/>
        <v>0</v>
      </c>
      <c r="AX12" s="74">
        <f t="shared" si="21"/>
        <v>15</v>
      </c>
      <c r="AY12" s="74">
        <f t="shared" si="15"/>
        <v>0</v>
      </c>
      <c r="AZ12" s="74">
        <f t="shared" si="16"/>
        <v>15</v>
      </c>
      <c r="BA12" s="74" t="e">
        <f>SUM(#REF!,#REF!,#REF!,#REF!,#REF!)</f>
        <v>#REF!</v>
      </c>
      <c r="BB12" s="74" t="e">
        <f>SUM(#REF!,#REF!,#REF!,#REF!,#REF!)</f>
        <v>#REF!</v>
      </c>
      <c r="BC12" s="74">
        <f t="shared" si="17"/>
        <v>0</v>
      </c>
      <c r="BD12" s="74">
        <f t="shared" si="22"/>
        <v>0</v>
      </c>
      <c r="BE12" s="74">
        <f t="shared" si="18"/>
        <v>1</v>
      </c>
      <c r="BF12" s="74">
        <f t="shared" si="19"/>
        <v>1</v>
      </c>
      <c r="BG12" s="74" t="e">
        <f>SUM(#REF!,#REF!,#REF!,#REF!,#REF!)</f>
        <v>#REF!</v>
      </c>
      <c r="BH12" s="74" t="e">
        <f>SUM(#REF!,#REF!,#REF!,#REF!,#REF!)</f>
        <v>#REF!</v>
      </c>
      <c r="BI12" s="74"/>
      <c r="BJ12" s="74"/>
      <c r="BL12" s="675">
        <f t="shared" si="33"/>
        <v>16</v>
      </c>
    </row>
    <row r="13" spans="1:64" s="68" customFormat="1">
      <c r="A13" s="15" t="s">
        <v>561</v>
      </c>
      <c r="B13" s="314" t="s">
        <v>126</v>
      </c>
      <c r="C13" s="318"/>
      <c r="D13" s="178">
        <v>0</v>
      </c>
      <c r="E13" s="80">
        <f t="shared" si="23"/>
        <v>0</v>
      </c>
      <c r="F13" s="80">
        <v>0</v>
      </c>
      <c r="G13" s="80"/>
      <c r="H13" s="80"/>
      <c r="I13" s="80">
        <f t="shared" si="24"/>
        <v>0</v>
      </c>
      <c r="J13" s="80"/>
      <c r="K13" s="80">
        <f t="shared" si="20"/>
        <v>0</v>
      </c>
      <c r="L13" s="318"/>
      <c r="M13" s="178">
        <v>0</v>
      </c>
      <c r="N13" s="80">
        <f t="shared" si="25"/>
        <v>0</v>
      </c>
      <c r="O13" s="80">
        <v>0</v>
      </c>
      <c r="P13" s="80"/>
      <c r="Q13" s="80"/>
      <c r="R13" s="80">
        <f t="shared" si="26"/>
        <v>0</v>
      </c>
      <c r="S13" s="80"/>
      <c r="T13" s="80">
        <f t="shared" si="4"/>
        <v>0</v>
      </c>
      <c r="U13" s="318"/>
      <c r="V13" s="178">
        <v>0</v>
      </c>
      <c r="W13" s="80">
        <f t="shared" si="27"/>
        <v>0</v>
      </c>
      <c r="X13" s="80">
        <v>0</v>
      </c>
      <c r="Y13" s="80"/>
      <c r="Z13" s="80"/>
      <c r="AA13" s="80">
        <f t="shared" si="28"/>
        <v>0</v>
      </c>
      <c r="AB13" s="80"/>
      <c r="AC13" s="80">
        <f t="shared" si="7"/>
        <v>0</v>
      </c>
      <c r="AD13" s="318"/>
      <c r="AE13" s="178">
        <v>0</v>
      </c>
      <c r="AF13" s="80">
        <f t="shared" si="29"/>
        <v>0</v>
      </c>
      <c r="AG13" s="80">
        <v>0</v>
      </c>
      <c r="AH13" s="80"/>
      <c r="AI13" s="80"/>
      <c r="AJ13" s="80">
        <f t="shared" si="30"/>
        <v>0</v>
      </c>
      <c r="AK13" s="80"/>
      <c r="AL13" s="80">
        <f t="shared" si="10"/>
        <v>0</v>
      </c>
      <c r="AM13" s="80"/>
      <c r="AN13" s="80"/>
      <c r="AO13" s="80">
        <f t="shared" si="31"/>
        <v>0</v>
      </c>
      <c r="AP13" s="80"/>
      <c r="AQ13" s="80"/>
      <c r="AR13" s="80">
        <v>0</v>
      </c>
      <c r="AS13" s="80">
        <f t="shared" si="32"/>
        <v>0</v>
      </c>
      <c r="AT13" s="80"/>
      <c r="AU13" s="80">
        <f t="shared" si="13"/>
        <v>0</v>
      </c>
      <c r="AW13" s="80">
        <f t="shared" si="14"/>
        <v>0</v>
      </c>
      <c r="AX13" s="80">
        <f t="shared" si="21"/>
        <v>0</v>
      </c>
      <c r="AY13" s="80">
        <f t="shared" si="15"/>
        <v>0</v>
      </c>
      <c r="AZ13" s="80">
        <f t="shared" si="16"/>
        <v>0</v>
      </c>
      <c r="BA13" s="80" t="e">
        <f>SUM(#REF!,#REF!,#REF!,#REF!,#REF!)</f>
        <v>#REF!</v>
      </c>
      <c r="BB13" s="80" t="e">
        <f>SUM(#REF!,#REF!,#REF!,#REF!,#REF!)</f>
        <v>#REF!</v>
      </c>
      <c r="BC13" s="80">
        <f t="shared" si="17"/>
        <v>0</v>
      </c>
      <c r="BD13" s="80">
        <f t="shared" si="22"/>
        <v>0</v>
      </c>
      <c r="BE13" s="80">
        <f t="shared" si="18"/>
        <v>0</v>
      </c>
      <c r="BF13" s="80">
        <f t="shared" si="19"/>
        <v>0</v>
      </c>
      <c r="BG13" s="80" t="e">
        <f>SUM(#REF!,#REF!,#REF!,#REF!,#REF!)</f>
        <v>#REF!</v>
      </c>
      <c r="BH13" s="80" t="e">
        <f>SUM(#REF!,#REF!,#REF!,#REF!,#REF!)</f>
        <v>#REF!</v>
      </c>
      <c r="BI13" s="80"/>
      <c r="BJ13" s="80"/>
      <c r="BL13" s="675">
        <f t="shared" si="33"/>
        <v>0</v>
      </c>
    </row>
    <row r="14" spans="1:64" s="68" customFormat="1" ht="12" customHeight="1" thickBot="1">
      <c r="A14" s="15" t="s">
        <v>562</v>
      </c>
      <c r="B14" s="315" t="s">
        <v>128</v>
      </c>
      <c r="C14" s="319">
        <v>50719</v>
      </c>
      <c r="D14" s="179">
        <v>0</v>
      </c>
      <c r="E14" s="81">
        <f t="shared" si="23"/>
        <v>0</v>
      </c>
      <c r="F14" s="81"/>
      <c r="G14" s="81"/>
      <c r="H14" s="81"/>
      <c r="I14" s="81">
        <f t="shared" si="24"/>
        <v>0</v>
      </c>
      <c r="J14" s="81"/>
      <c r="K14" s="81">
        <f t="shared" si="20"/>
        <v>0</v>
      </c>
      <c r="L14" s="319">
        <v>33195</v>
      </c>
      <c r="M14" s="179">
        <v>0</v>
      </c>
      <c r="N14" s="81">
        <f t="shared" si="25"/>
        <v>0</v>
      </c>
      <c r="O14" s="81">
        <v>0</v>
      </c>
      <c r="P14" s="81"/>
      <c r="Q14" s="81"/>
      <c r="R14" s="81">
        <f t="shared" si="26"/>
        <v>0</v>
      </c>
      <c r="S14" s="81"/>
      <c r="T14" s="81">
        <f t="shared" si="4"/>
        <v>0</v>
      </c>
      <c r="U14" s="319">
        <v>9000</v>
      </c>
      <c r="V14" s="179">
        <v>0</v>
      </c>
      <c r="W14" s="81">
        <f t="shared" si="27"/>
        <v>0</v>
      </c>
      <c r="X14" s="81">
        <v>0</v>
      </c>
      <c r="Y14" s="81"/>
      <c r="Z14" s="81"/>
      <c r="AA14" s="81">
        <f t="shared" si="28"/>
        <v>0</v>
      </c>
      <c r="AB14" s="81"/>
      <c r="AC14" s="81">
        <f t="shared" si="7"/>
        <v>0</v>
      </c>
      <c r="AD14" s="319">
        <v>1140</v>
      </c>
      <c r="AE14" s="179">
        <v>0</v>
      </c>
      <c r="AF14" s="81">
        <f t="shared" si="29"/>
        <v>0</v>
      </c>
      <c r="AG14" s="81"/>
      <c r="AH14" s="81"/>
      <c r="AI14" s="81"/>
      <c r="AJ14" s="81">
        <f t="shared" si="30"/>
        <v>0</v>
      </c>
      <c r="AK14" s="81"/>
      <c r="AL14" s="81">
        <f t="shared" si="10"/>
        <v>0</v>
      </c>
      <c r="AM14" s="81"/>
      <c r="AN14" s="81"/>
      <c r="AO14" s="81">
        <f t="shared" si="31"/>
        <v>0</v>
      </c>
      <c r="AP14" s="81"/>
      <c r="AQ14" s="81">
        <v>700</v>
      </c>
      <c r="AR14" s="81">
        <v>0</v>
      </c>
      <c r="AS14" s="81">
        <f t="shared" si="32"/>
        <v>0</v>
      </c>
      <c r="AT14" s="81"/>
      <c r="AU14" s="81">
        <f t="shared" si="13"/>
        <v>0</v>
      </c>
      <c r="AW14" s="81">
        <f t="shared" si="14"/>
        <v>94054</v>
      </c>
      <c r="AX14" s="81">
        <f t="shared" si="21"/>
        <v>0</v>
      </c>
      <c r="AY14" s="81">
        <f t="shared" si="15"/>
        <v>0</v>
      </c>
      <c r="AZ14" s="81">
        <f t="shared" si="16"/>
        <v>0</v>
      </c>
      <c r="BA14" s="81" t="e">
        <f>SUM(#REF!,#REF!,#REF!,#REF!,#REF!)</f>
        <v>#REF!</v>
      </c>
      <c r="BB14" s="81" t="e">
        <f>SUM(#REF!,#REF!,#REF!,#REF!,#REF!)</f>
        <v>#REF!</v>
      </c>
      <c r="BC14" s="81">
        <f t="shared" si="17"/>
        <v>700</v>
      </c>
      <c r="BD14" s="81">
        <f t="shared" si="22"/>
        <v>0</v>
      </c>
      <c r="BE14" s="81">
        <f t="shared" si="18"/>
        <v>0</v>
      </c>
      <c r="BF14" s="81">
        <f t="shared" si="19"/>
        <v>0</v>
      </c>
      <c r="BG14" s="81" t="e">
        <f>SUM(#REF!,#REF!,#REF!,#REF!,#REF!)</f>
        <v>#REF!</v>
      </c>
      <c r="BH14" s="81" t="e">
        <f>SUM(#REF!,#REF!,#REF!,#REF!,#REF!)</f>
        <v>#REF!</v>
      </c>
      <c r="BI14" s="81"/>
      <c r="BJ14" s="81"/>
      <c r="BL14" s="675">
        <f t="shared" si="33"/>
        <v>0</v>
      </c>
    </row>
    <row r="15" spans="1:64" s="14" customFormat="1" ht="12" customHeight="1" thickBot="1">
      <c r="A15" s="9" t="s">
        <v>65</v>
      </c>
      <c r="B15" s="185" t="s">
        <v>363</v>
      </c>
      <c r="C15" s="195">
        <f>SUM(C16:C20)</f>
        <v>0</v>
      </c>
      <c r="D15" s="28">
        <v>0</v>
      </c>
      <c r="E15" s="13">
        <f t="shared" si="23"/>
        <v>1535</v>
      </c>
      <c r="F15" s="13">
        <f t="shared" ref="F15:AT15" si="34">SUM(F16:F20)</f>
        <v>1535</v>
      </c>
      <c r="G15" s="13">
        <f t="shared" si="34"/>
        <v>0</v>
      </c>
      <c r="H15" s="13"/>
      <c r="I15" s="13">
        <f t="shared" si="24"/>
        <v>0</v>
      </c>
      <c r="J15" s="13">
        <f t="shared" si="34"/>
        <v>0</v>
      </c>
      <c r="K15" s="13">
        <f t="shared" si="20"/>
        <v>1535</v>
      </c>
      <c r="L15" s="195">
        <f t="shared" si="34"/>
        <v>0</v>
      </c>
      <c r="M15" s="28">
        <v>0</v>
      </c>
      <c r="N15" s="13">
        <f t="shared" si="25"/>
        <v>200</v>
      </c>
      <c r="O15" s="13">
        <f t="shared" si="34"/>
        <v>200</v>
      </c>
      <c r="P15" s="13">
        <f t="shared" si="34"/>
        <v>0</v>
      </c>
      <c r="Q15" s="13"/>
      <c r="R15" s="13">
        <f t="shared" si="26"/>
        <v>0</v>
      </c>
      <c r="S15" s="13">
        <f t="shared" si="34"/>
        <v>0</v>
      </c>
      <c r="T15" s="13">
        <f t="shared" si="4"/>
        <v>200</v>
      </c>
      <c r="U15" s="195">
        <f t="shared" si="34"/>
        <v>0</v>
      </c>
      <c r="V15" s="28">
        <v>300</v>
      </c>
      <c r="W15" s="13">
        <f t="shared" si="27"/>
        <v>7415</v>
      </c>
      <c r="X15" s="13">
        <f t="shared" si="34"/>
        <v>7715</v>
      </c>
      <c r="Y15" s="13">
        <f t="shared" si="34"/>
        <v>0</v>
      </c>
      <c r="Z15" s="13"/>
      <c r="AA15" s="13">
        <f t="shared" si="28"/>
        <v>0</v>
      </c>
      <c r="AB15" s="13">
        <f t="shared" si="34"/>
        <v>0</v>
      </c>
      <c r="AC15" s="13">
        <f t="shared" si="7"/>
        <v>7715</v>
      </c>
      <c r="AD15" s="195">
        <f t="shared" si="34"/>
        <v>0</v>
      </c>
      <c r="AE15" s="28">
        <v>748</v>
      </c>
      <c r="AF15" s="13">
        <f t="shared" si="29"/>
        <v>0</v>
      </c>
      <c r="AG15" s="13">
        <f t="shared" si="34"/>
        <v>748</v>
      </c>
      <c r="AH15" s="13">
        <f t="shared" si="34"/>
        <v>0</v>
      </c>
      <c r="AI15" s="13"/>
      <c r="AJ15" s="13">
        <f t="shared" si="30"/>
        <v>0</v>
      </c>
      <c r="AK15" s="13">
        <f t="shared" si="34"/>
        <v>0</v>
      </c>
      <c r="AL15" s="13">
        <f t="shared" si="10"/>
        <v>748</v>
      </c>
      <c r="AM15" s="13">
        <f t="shared" si="34"/>
        <v>0</v>
      </c>
      <c r="AN15" s="13"/>
      <c r="AO15" s="13">
        <f t="shared" si="31"/>
        <v>0</v>
      </c>
      <c r="AP15" s="13">
        <f t="shared" si="34"/>
        <v>0</v>
      </c>
      <c r="AQ15" s="13">
        <f t="shared" si="34"/>
        <v>0</v>
      </c>
      <c r="AR15" s="13">
        <v>0</v>
      </c>
      <c r="AS15" s="13">
        <f t="shared" si="32"/>
        <v>500</v>
      </c>
      <c r="AT15" s="13">
        <f t="shared" si="34"/>
        <v>500</v>
      </c>
      <c r="AU15" s="13">
        <f t="shared" si="13"/>
        <v>500</v>
      </c>
      <c r="AV15" s="273"/>
      <c r="AW15" s="13">
        <f t="shared" si="14"/>
        <v>0</v>
      </c>
      <c r="AX15" s="13"/>
      <c r="AY15" s="13">
        <f t="shared" si="15"/>
        <v>9150</v>
      </c>
      <c r="AZ15" s="13">
        <f t="shared" si="16"/>
        <v>10198</v>
      </c>
      <c r="BA15" s="13" t="e">
        <f>SUM(#REF!,#REF!,#REF!,#REF!,#REF!)</f>
        <v>#REF!</v>
      </c>
      <c r="BB15" s="13" t="e">
        <f>SUM(#REF!,#REF!,#REF!,#REF!,#REF!)</f>
        <v>#REF!</v>
      </c>
      <c r="BC15" s="13">
        <f t="shared" si="17"/>
        <v>0</v>
      </c>
      <c r="BD15" s="13"/>
      <c r="BE15" s="13">
        <f t="shared" si="18"/>
        <v>500</v>
      </c>
      <c r="BF15" s="13">
        <f t="shared" si="19"/>
        <v>500</v>
      </c>
      <c r="BG15" s="13" t="e">
        <f>SUM(#REF!,#REF!,#REF!,#REF!,#REF!)</f>
        <v>#REF!</v>
      </c>
      <c r="BH15" s="13" t="e">
        <f>SUM(#REF!,#REF!,#REF!,#REF!,#REF!)</f>
        <v>#REF!</v>
      </c>
      <c r="BI15" s="13"/>
      <c r="BJ15" s="13"/>
    </row>
    <row r="16" spans="1:64" s="18" customFormat="1" ht="12" customHeight="1">
      <c r="A16" s="15" t="s">
        <v>563</v>
      </c>
      <c r="B16" s="313" t="s">
        <v>68</v>
      </c>
      <c r="C16" s="196"/>
      <c r="D16" s="563">
        <v>0</v>
      </c>
      <c r="E16" s="17">
        <f t="shared" si="23"/>
        <v>0</v>
      </c>
      <c r="F16" s="17"/>
      <c r="G16" s="17"/>
      <c r="H16" s="17"/>
      <c r="I16" s="17">
        <f t="shared" si="24"/>
        <v>0</v>
      </c>
      <c r="J16" s="17"/>
      <c r="K16" s="17">
        <f t="shared" si="20"/>
        <v>0</v>
      </c>
      <c r="L16" s="196"/>
      <c r="M16" s="563">
        <v>0</v>
      </c>
      <c r="N16" s="17">
        <f t="shared" si="25"/>
        <v>0</v>
      </c>
      <c r="O16" s="17"/>
      <c r="P16" s="17"/>
      <c r="Q16" s="17"/>
      <c r="R16" s="17">
        <f t="shared" si="26"/>
        <v>0</v>
      </c>
      <c r="S16" s="17"/>
      <c r="T16" s="17">
        <f t="shared" si="4"/>
        <v>0</v>
      </c>
      <c r="U16" s="196"/>
      <c r="V16" s="563">
        <v>0</v>
      </c>
      <c r="W16" s="17">
        <f t="shared" si="27"/>
        <v>0</v>
      </c>
      <c r="X16" s="17"/>
      <c r="Y16" s="17"/>
      <c r="Z16" s="17"/>
      <c r="AA16" s="17">
        <f t="shared" si="28"/>
        <v>0</v>
      </c>
      <c r="AB16" s="17"/>
      <c r="AC16" s="17">
        <f t="shared" si="7"/>
        <v>0</v>
      </c>
      <c r="AD16" s="196"/>
      <c r="AE16" s="563">
        <v>0</v>
      </c>
      <c r="AF16" s="17">
        <f t="shared" si="29"/>
        <v>0</v>
      </c>
      <c r="AG16" s="17"/>
      <c r="AH16" s="17"/>
      <c r="AI16" s="17"/>
      <c r="AJ16" s="17">
        <f t="shared" si="30"/>
        <v>0</v>
      </c>
      <c r="AK16" s="17"/>
      <c r="AL16" s="17">
        <f t="shared" si="10"/>
        <v>0</v>
      </c>
      <c r="AM16" s="17"/>
      <c r="AN16" s="17"/>
      <c r="AO16" s="17">
        <f t="shared" si="31"/>
        <v>0</v>
      </c>
      <c r="AP16" s="17"/>
      <c r="AQ16" s="17"/>
      <c r="AR16" s="17">
        <v>0</v>
      </c>
      <c r="AS16" s="17">
        <f t="shared" si="32"/>
        <v>0</v>
      </c>
      <c r="AT16" s="17"/>
      <c r="AU16" s="17">
        <f t="shared" si="13"/>
        <v>0</v>
      </c>
      <c r="AV16" s="274"/>
      <c r="AW16" s="17">
        <f t="shared" si="14"/>
        <v>0</v>
      </c>
      <c r="AX16" s="17"/>
      <c r="AY16" s="17">
        <f t="shared" si="15"/>
        <v>0</v>
      </c>
      <c r="AZ16" s="17">
        <f t="shared" si="16"/>
        <v>0</v>
      </c>
      <c r="BA16" s="17" t="e">
        <f>SUM(#REF!,#REF!,#REF!,#REF!,#REF!)</f>
        <v>#REF!</v>
      </c>
      <c r="BB16" s="17" t="e">
        <f>SUM(#REF!,#REF!,#REF!,#REF!,#REF!)</f>
        <v>#REF!</v>
      </c>
      <c r="BC16" s="17">
        <f t="shared" si="17"/>
        <v>0</v>
      </c>
      <c r="BD16" s="17"/>
      <c r="BE16" s="17">
        <f t="shared" si="18"/>
        <v>0</v>
      </c>
      <c r="BF16" s="17">
        <f t="shared" si="19"/>
        <v>0</v>
      </c>
      <c r="BG16" s="17" t="e">
        <f>SUM(#REF!,#REF!,#REF!,#REF!,#REF!)</f>
        <v>#REF!</v>
      </c>
      <c r="BH16" s="17" t="e">
        <f>SUM(#REF!,#REF!,#REF!,#REF!,#REF!)</f>
        <v>#REF!</v>
      </c>
      <c r="BI16" s="17"/>
      <c r="BJ16" s="17"/>
    </row>
    <row r="17" spans="1:62" s="18" customFormat="1" ht="12" customHeight="1">
      <c r="A17" s="15" t="s">
        <v>564</v>
      </c>
      <c r="B17" s="314" t="s">
        <v>70</v>
      </c>
      <c r="C17" s="196"/>
      <c r="D17" s="563">
        <v>0</v>
      </c>
      <c r="E17" s="17">
        <f t="shared" si="23"/>
        <v>0</v>
      </c>
      <c r="F17" s="17"/>
      <c r="G17" s="17"/>
      <c r="H17" s="17"/>
      <c r="I17" s="17">
        <f t="shared" si="24"/>
        <v>0</v>
      </c>
      <c r="J17" s="17"/>
      <c r="K17" s="17">
        <f t="shared" si="20"/>
        <v>0</v>
      </c>
      <c r="L17" s="196"/>
      <c r="M17" s="563">
        <v>0</v>
      </c>
      <c r="N17" s="17">
        <f t="shared" si="25"/>
        <v>0</v>
      </c>
      <c r="O17" s="17"/>
      <c r="P17" s="17"/>
      <c r="Q17" s="17"/>
      <c r="R17" s="17">
        <f t="shared" si="26"/>
        <v>0</v>
      </c>
      <c r="S17" s="17"/>
      <c r="T17" s="17">
        <f t="shared" si="4"/>
        <v>0</v>
      </c>
      <c r="U17" s="196"/>
      <c r="V17" s="563">
        <v>0</v>
      </c>
      <c r="W17" s="17">
        <f t="shared" si="27"/>
        <v>0</v>
      </c>
      <c r="X17" s="17"/>
      <c r="Y17" s="17"/>
      <c r="Z17" s="17"/>
      <c r="AA17" s="17">
        <f t="shared" si="28"/>
        <v>0</v>
      </c>
      <c r="AB17" s="17"/>
      <c r="AC17" s="17">
        <f t="shared" si="7"/>
        <v>0</v>
      </c>
      <c r="AD17" s="196"/>
      <c r="AE17" s="563">
        <v>0</v>
      </c>
      <c r="AF17" s="17">
        <f t="shared" si="29"/>
        <v>0</v>
      </c>
      <c r="AG17" s="17"/>
      <c r="AH17" s="17"/>
      <c r="AI17" s="17"/>
      <c r="AJ17" s="17">
        <f t="shared" si="30"/>
        <v>0</v>
      </c>
      <c r="AK17" s="17"/>
      <c r="AL17" s="17">
        <f t="shared" si="10"/>
        <v>0</v>
      </c>
      <c r="AM17" s="17"/>
      <c r="AN17" s="17"/>
      <c r="AO17" s="17">
        <f t="shared" si="31"/>
        <v>0</v>
      </c>
      <c r="AP17" s="17"/>
      <c r="AQ17" s="17"/>
      <c r="AR17" s="17">
        <v>0</v>
      </c>
      <c r="AS17" s="17">
        <f t="shared" si="32"/>
        <v>0</v>
      </c>
      <c r="AT17" s="17"/>
      <c r="AU17" s="17">
        <f t="shared" si="13"/>
        <v>0</v>
      </c>
      <c r="AV17" s="274"/>
      <c r="AW17" s="17">
        <f t="shared" si="14"/>
        <v>0</v>
      </c>
      <c r="AX17" s="17"/>
      <c r="AY17" s="17">
        <f t="shared" si="15"/>
        <v>0</v>
      </c>
      <c r="AZ17" s="17">
        <f t="shared" si="16"/>
        <v>0</v>
      </c>
      <c r="BA17" s="17" t="e">
        <f>SUM(#REF!,#REF!,#REF!,#REF!,#REF!)</f>
        <v>#REF!</v>
      </c>
      <c r="BB17" s="17" t="e">
        <f>SUM(#REF!,#REF!,#REF!,#REF!,#REF!)</f>
        <v>#REF!</v>
      </c>
      <c r="BC17" s="17">
        <f t="shared" si="17"/>
        <v>0</v>
      </c>
      <c r="BD17" s="17"/>
      <c r="BE17" s="17">
        <f t="shared" si="18"/>
        <v>0</v>
      </c>
      <c r="BF17" s="17">
        <f t="shared" si="19"/>
        <v>0</v>
      </c>
      <c r="BG17" s="17" t="e">
        <f>SUM(#REF!,#REF!,#REF!,#REF!,#REF!)</f>
        <v>#REF!</v>
      </c>
      <c r="BH17" s="17" t="e">
        <f>SUM(#REF!,#REF!,#REF!,#REF!,#REF!)</f>
        <v>#REF!</v>
      </c>
      <c r="BI17" s="17"/>
      <c r="BJ17" s="17"/>
    </row>
    <row r="18" spans="1:62" s="18" customFormat="1" ht="12" customHeight="1">
      <c r="A18" s="15" t="s">
        <v>565</v>
      </c>
      <c r="B18" s="314" t="s">
        <v>72</v>
      </c>
      <c r="C18" s="196"/>
      <c r="D18" s="563">
        <v>0</v>
      </c>
      <c r="E18" s="17">
        <f t="shared" si="23"/>
        <v>0</v>
      </c>
      <c r="F18" s="17"/>
      <c r="G18" s="17"/>
      <c r="H18" s="17"/>
      <c r="I18" s="17">
        <f t="shared" si="24"/>
        <v>0</v>
      </c>
      <c r="J18" s="17"/>
      <c r="K18" s="17">
        <f t="shared" si="20"/>
        <v>0</v>
      </c>
      <c r="L18" s="196"/>
      <c r="M18" s="563">
        <v>0</v>
      </c>
      <c r="N18" s="17">
        <f t="shared" si="25"/>
        <v>0</v>
      </c>
      <c r="O18" s="17"/>
      <c r="P18" s="17"/>
      <c r="Q18" s="17"/>
      <c r="R18" s="17">
        <f t="shared" si="26"/>
        <v>0</v>
      </c>
      <c r="S18" s="17"/>
      <c r="T18" s="17">
        <f t="shared" si="4"/>
        <v>0</v>
      </c>
      <c r="U18" s="196"/>
      <c r="V18" s="563">
        <v>0</v>
      </c>
      <c r="W18" s="17">
        <f t="shared" si="27"/>
        <v>0</v>
      </c>
      <c r="X18" s="17"/>
      <c r="Y18" s="17"/>
      <c r="Z18" s="17"/>
      <c r="AA18" s="17">
        <f t="shared" si="28"/>
        <v>0</v>
      </c>
      <c r="AB18" s="17"/>
      <c r="AC18" s="17">
        <f t="shared" si="7"/>
        <v>0</v>
      </c>
      <c r="AD18" s="196"/>
      <c r="AE18" s="563">
        <v>0</v>
      </c>
      <c r="AF18" s="17">
        <f t="shared" si="29"/>
        <v>0</v>
      </c>
      <c r="AG18" s="17"/>
      <c r="AH18" s="17"/>
      <c r="AI18" s="17"/>
      <c r="AJ18" s="17">
        <f t="shared" si="30"/>
        <v>0</v>
      </c>
      <c r="AK18" s="17"/>
      <c r="AL18" s="17">
        <f t="shared" si="10"/>
        <v>0</v>
      </c>
      <c r="AM18" s="17"/>
      <c r="AN18" s="17"/>
      <c r="AO18" s="17">
        <f t="shared" si="31"/>
        <v>0</v>
      </c>
      <c r="AP18" s="17"/>
      <c r="AQ18" s="17"/>
      <c r="AR18" s="17">
        <v>0</v>
      </c>
      <c r="AS18" s="17">
        <f t="shared" si="32"/>
        <v>0</v>
      </c>
      <c r="AT18" s="17"/>
      <c r="AU18" s="17">
        <f t="shared" si="13"/>
        <v>0</v>
      </c>
      <c r="AV18" s="274"/>
      <c r="AW18" s="17">
        <f t="shared" si="14"/>
        <v>0</v>
      </c>
      <c r="AX18" s="17"/>
      <c r="AY18" s="17">
        <f t="shared" si="15"/>
        <v>0</v>
      </c>
      <c r="AZ18" s="17">
        <f t="shared" si="16"/>
        <v>0</v>
      </c>
      <c r="BA18" s="17" t="e">
        <f>SUM(#REF!,#REF!,#REF!,#REF!,#REF!)</f>
        <v>#REF!</v>
      </c>
      <c r="BB18" s="17" t="e">
        <f>SUM(#REF!,#REF!,#REF!,#REF!,#REF!)</f>
        <v>#REF!</v>
      </c>
      <c r="BC18" s="17">
        <f t="shared" si="17"/>
        <v>0</v>
      </c>
      <c r="BD18" s="17"/>
      <c r="BE18" s="17">
        <f t="shared" si="18"/>
        <v>0</v>
      </c>
      <c r="BF18" s="17">
        <f t="shared" si="19"/>
        <v>0</v>
      </c>
      <c r="BG18" s="17" t="e">
        <f>SUM(#REF!,#REF!,#REF!,#REF!,#REF!)</f>
        <v>#REF!</v>
      </c>
      <c r="BH18" s="17" t="e">
        <f>SUM(#REF!,#REF!,#REF!,#REF!,#REF!)</f>
        <v>#REF!</v>
      </c>
      <c r="BI18" s="17"/>
      <c r="BJ18" s="17"/>
    </row>
    <row r="19" spans="1:62" s="18" customFormat="1" ht="12" customHeight="1">
      <c r="A19" s="15" t="s">
        <v>566</v>
      </c>
      <c r="B19" s="314" t="s">
        <v>74</v>
      </c>
      <c r="C19" s="196"/>
      <c r="D19" s="563">
        <v>0</v>
      </c>
      <c r="E19" s="17">
        <f t="shared" si="23"/>
        <v>0</v>
      </c>
      <c r="F19" s="17"/>
      <c r="G19" s="17"/>
      <c r="H19" s="17"/>
      <c r="I19" s="17">
        <f t="shared" si="24"/>
        <v>0</v>
      </c>
      <c r="J19" s="17"/>
      <c r="K19" s="17">
        <f t="shared" si="20"/>
        <v>0</v>
      </c>
      <c r="L19" s="196"/>
      <c r="M19" s="563">
        <v>0</v>
      </c>
      <c r="N19" s="17">
        <f t="shared" si="25"/>
        <v>0</v>
      </c>
      <c r="O19" s="17"/>
      <c r="P19" s="17"/>
      <c r="Q19" s="17"/>
      <c r="R19" s="17">
        <f t="shared" si="26"/>
        <v>0</v>
      </c>
      <c r="S19" s="17"/>
      <c r="T19" s="17">
        <f t="shared" si="4"/>
        <v>0</v>
      </c>
      <c r="U19" s="196"/>
      <c r="V19" s="563">
        <v>0</v>
      </c>
      <c r="W19" s="17">
        <f t="shared" si="27"/>
        <v>0</v>
      </c>
      <c r="X19" s="17"/>
      <c r="Y19" s="17"/>
      <c r="Z19" s="17"/>
      <c r="AA19" s="17">
        <f t="shared" si="28"/>
        <v>0</v>
      </c>
      <c r="AB19" s="17"/>
      <c r="AC19" s="17">
        <f t="shared" si="7"/>
        <v>0</v>
      </c>
      <c r="AD19" s="196"/>
      <c r="AE19" s="563">
        <v>0</v>
      </c>
      <c r="AF19" s="17">
        <f t="shared" si="29"/>
        <v>0</v>
      </c>
      <c r="AG19" s="17"/>
      <c r="AH19" s="17"/>
      <c r="AI19" s="17"/>
      <c r="AJ19" s="17">
        <f t="shared" si="30"/>
        <v>0</v>
      </c>
      <c r="AK19" s="17"/>
      <c r="AL19" s="17">
        <f t="shared" si="10"/>
        <v>0</v>
      </c>
      <c r="AM19" s="17"/>
      <c r="AN19" s="17"/>
      <c r="AO19" s="17">
        <f t="shared" si="31"/>
        <v>0</v>
      </c>
      <c r="AP19" s="17"/>
      <c r="AQ19" s="17"/>
      <c r="AR19" s="17">
        <v>0</v>
      </c>
      <c r="AS19" s="17">
        <f t="shared" si="32"/>
        <v>0</v>
      </c>
      <c r="AT19" s="17"/>
      <c r="AU19" s="17">
        <f t="shared" si="13"/>
        <v>0</v>
      </c>
      <c r="AV19" s="274"/>
      <c r="AW19" s="17">
        <f t="shared" si="14"/>
        <v>0</v>
      </c>
      <c r="AX19" s="17"/>
      <c r="AY19" s="17">
        <f t="shared" si="15"/>
        <v>0</v>
      </c>
      <c r="AZ19" s="17">
        <f t="shared" si="16"/>
        <v>0</v>
      </c>
      <c r="BA19" s="17" t="e">
        <f>SUM(#REF!,#REF!,#REF!,#REF!,#REF!)</f>
        <v>#REF!</v>
      </c>
      <c r="BB19" s="17" t="e">
        <f>SUM(#REF!,#REF!,#REF!,#REF!,#REF!)</f>
        <v>#REF!</v>
      </c>
      <c r="BC19" s="17">
        <f t="shared" si="17"/>
        <v>0</v>
      </c>
      <c r="BD19" s="17"/>
      <c r="BE19" s="17">
        <f t="shared" si="18"/>
        <v>0</v>
      </c>
      <c r="BF19" s="17">
        <f t="shared" si="19"/>
        <v>0</v>
      </c>
      <c r="BG19" s="17" t="e">
        <f>SUM(#REF!,#REF!,#REF!,#REF!,#REF!)</f>
        <v>#REF!</v>
      </c>
      <c r="BH19" s="17" t="e">
        <f>SUM(#REF!,#REF!,#REF!,#REF!,#REF!)</f>
        <v>#REF!</v>
      </c>
      <c r="BI19" s="17"/>
      <c r="BJ19" s="17"/>
    </row>
    <row r="20" spans="1:62" s="18" customFormat="1" ht="12" customHeight="1">
      <c r="A20" s="15" t="s">
        <v>567</v>
      </c>
      <c r="B20" s="187" t="s">
        <v>364</v>
      </c>
      <c r="C20" s="196"/>
      <c r="D20" s="563">
        <v>0</v>
      </c>
      <c r="E20" s="17">
        <f t="shared" si="23"/>
        <v>1535</v>
      </c>
      <c r="F20" s="17">
        <v>1535</v>
      </c>
      <c r="G20" s="17"/>
      <c r="H20" s="17"/>
      <c r="I20" s="17">
        <f t="shared" si="24"/>
        <v>0</v>
      </c>
      <c r="J20" s="17"/>
      <c r="K20" s="17">
        <f t="shared" si="20"/>
        <v>1535</v>
      </c>
      <c r="L20" s="196"/>
      <c r="M20" s="563">
        <v>0</v>
      </c>
      <c r="N20" s="17">
        <f t="shared" si="25"/>
        <v>200</v>
      </c>
      <c r="O20" s="17">
        <v>200</v>
      </c>
      <c r="P20" s="17"/>
      <c r="Q20" s="17"/>
      <c r="R20" s="17">
        <f t="shared" si="26"/>
        <v>0</v>
      </c>
      <c r="S20" s="17"/>
      <c r="T20" s="17">
        <f t="shared" si="4"/>
        <v>200</v>
      </c>
      <c r="U20" s="196"/>
      <c r="V20" s="563">
        <v>300</v>
      </c>
      <c r="W20" s="17">
        <f t="shared" si="27"/>
        <v>7415</v>
      </c>
      <c r="X20" s="17">
        <v>7715</v>
      </c>
      <c r="Y20" s="17"/>
      <c r="Z20" s="17"/>
      <c r="AA20" s="17">
        <f t="shared" si="28"/>
        <v>0</v>
      </c>
      <c r="AB20" s="17"/>
      <c r="AC20" s="17">
        <f t="shared" si="7"/>
        <v>7715</v>
      </c>
      <c r="AD20" s="196"/>
      <c r="AE20" s="563">
        <v>748</v>
      </c>
      <c r="AF20" s="17">
        <f t="shared" si="29"/>
        <v>0</v>
      </c>
      <c r="AG20" s="17">
        <v>748</v>
      </c>
      <c r="AH20" s="17"/>
      <c r="AI20" s="17"/>
      <c r="AJ20" s="17">
        <f t="shared" si="30"/>
        <v>0</v>
      </c>
      <c r="AK20" s="17"/>
      <c r="AL20" s="17">
        <f t="shared" si="10"/>
        <v>748</v>
      </c>
      <c r="AM20" s="17"/>
      <c r="AN20" s="17"/>
      <c r="AO20" s="17">
        <f t="shared" si="31"/>
        <v>0</v>
      </c>
      <c r="AP20" s="17"/>
      <c r="AQ20" s="17"/>
      <c r="AR20" s="17">
        <v>0</v>
      </c>
      <c r="AS20" s="17">
        <f t="shared" si="32"/>
        <v>500</v>
      </c>
      <c r="AT20" s="17">
        <v>500</v>
      </c>
      <c r="AU20" s="17">
        <f t="shared" si="13"/>
        <v>500</v>
      </c>
      <c r="AV20" s="274"/>
      <c r="AW20" s="17">
        <f t="shared" si="14"/>
        <v>0</v>
      </c>
      <c r="AX20" s="17"/>
      <c r="AY20" s="17">
        <f t="shared" si="15"/>
        <v>9150</v>
      </c>
      <c r="AZ20" s="17">
        <f t="shared" si="16"/>
        <v>10198</v>
      </c>
      <c r="BA20" s="17" t="e">
        <f>SUM(#REF!,#REF!,#REF!,#REF!,#REF!)</f>
        <v>#REF!</v>
      </c>
      <c r="BB20" s="17" t="e">
        <f>SUM(#REF!,#REF!,#REF!,#REF!,#REF!)</f>
        <v>#REF!</v>
      </c>
      <c r="BC20" s="17">
        <f t="shared" si="17"/>
        <v>0</v>
      </c>
      <c r="BD20" s="17"/>
      <c r="BE20" s="17">
        <f t="shared" si="18"/>
        <v>500</v>
      </c>
      <c r="BF20" s="17">
        <f t="shared" si="19"/>
        <v>500</v>
      </c>
      <c r="BG20" s="17" t="e">
        <f>SUM(#REF!,#REF!,#REF!,#REF!,#REF!)</f>
        <v>#REF!</v>
      </c>
      <c r="BH20" s="17" t="e">
        <f>SUM(#REF!,#REF!,#REF!,#REF!,#REF!)</f>
        <v>#REF!</v>
      </c>
      <c r="BI20" s="17"/>
      <c r="BJ20" s="17"/>
    </row>
    <row r="21" spans="1:62" s="18" customFormat="1" ht="12" customHeight="1" thickBot="1">
      <c r="A21" s="15" t="s">
        <v>568</v>
      </c>
      <c r="B21" s="187" t="s">
        <v>365</v>
      </c>
      <c r="C21" s="196"/>
      <c r="D21" s="563">
        <v>0</v>
      </c>
      <c r="E21" s="17">
        <f t="shared" si="23"/>
        <v>0</v>
      </c>
      <c r="F21" s="17"/>
      <c r="G21" s="17"/>
      <c r="H21" s="17"/>
      <c r="I21" s="17">
        <f t="shared" si="24"/>
        <v>0</v>
      </c>
      <c r="J21" s="17"/>
      <c r="K21" s="17">
        <f t="shared" si="20"/>
        <v>0</v>
      </c>
      <c r="L21" s="196"/>
      <c r="M21" s="563">
        <v>0</v>
      </c>
      <c r="N21" s="17">
        <f t="shared" si="25"/>
        <v>0</v>
      </c>
      <c r="O21" s="17"/>
      <c r="P21" s="17"/>
      <c r="Q21" s="17"/>
      <c r="R21" s="17">
        <f t="shared" si="26"/>
        <v>0</v>
      </c>
      <c r="S21" s="17"/>
      <c r="T21" s="17">
        <f t="shared" si="4"/>
        <v>0</v>
      </c>
      <c r="U21" s="196"/>
      <c r="V21" s="563">
        <v>0</v>
      </c>
      <c r="W21" s="17">
        <f t="shared" si="27"/>
        <v>0</v>
      </c>
      <c r="X21" s="17"/>
      <c r="Y21" s="17"/>
      <c r="Z21" s="17"/>
      <c r="AA21" s="17">
        <f t="shared" si="28"/>
        <v>0</v>
      </c>
      <c r="AB21" s="17"/>
      <c r="AC21" s="17">
        <f t="shared" si="7"/>
        <v>0</v>
      </c>
      <c r="AD21" s="196"/>
      <c r="AE21" s="563">
        <v>0</v>
      </c>
      <c r="AF21" s="17">
        <f t="shared" si="29"/>
        <v>0</v>
      </c>
      <c r="AG21" s="17"/>
      <c r="AH21" s="17"/>
      <c r="AI21" s="17"/>
      <c r="AJ21" s="17">
        <f t="shared" si="30"/>
        <v>0</v>
      </c>
      <c r="AK21" s="17"/>
      <c r="AL21" s="17">
        <f t="shared" si="10"/>
        <v>0</v>
      </c>
      <c r="AM21" s="17"/>
      <c r="AN21" s="17"/>
      <c r="AO21" s="17">
        <f t="shared" si="31"/>
        <v>0</v>
      </c>
      <c r="AP21" s="17"/>
      <c r="AQ21" s="17"/>
      <c r="AR21" s="17">
        <v>0</v>
      </c>
      <c r="AS21" s="17">
        <f t="shared" si="32"/>
        <v>0</v>
      </c>
      <c r="AT21" s="17"/>
      <c r="AU21" s="17">
        <f t="shared" si="13"/>
        <v>0</v>
      </c>
      <c r="AV21" s="274"/>
      <c r="AW21" s="17">
        <f t="shared" si="14"/>
        <v>0</v>
      </c>
      <c r="AX21" s="17"/>
      <c r="AY21" s="17">
        <f t="shared" si="15"/>
        <v>0</v>
      </c>
      <c r="AZ21" s="17">
        <f t="shared" si="16"/>
        <v>0</v>
      </c>
      <c r="BA21" s="17" t="e">
        <f>SUM(#REF!,#REF!,#REF!,#REF!,#REF!)</f>
        <v>#REF!</v>
      </c>
      <c r="BB21" s="17" t="e">
        <f>SUM(#REF!,#REF!,#REF!,#REF!,#REF!)</f>
        <v>#REF!</v>
      </c>
      <c r="BC21" s="17">
        <f t="shared" si="17"/>
        <v>0</v>
      </c>
      <c r="BD21" s="17"/>
      <c r="BE21" s="17">
        <f t="shared" si="18"/>
        <v>0</v>
      </c>
      <c r="BF21" s="17">
        <f t="shared" si="19"/>
        <v>0</v>
      </c>
      <c r="BG21" s="17" t="e">
        <f>SUM(#REF!,#REF!,#REF!,#REF!,#REF!)</f>
        <v>#REF!</v>
      </c>
      <c r="BH21" s="17" t="e">
        <f>SUM(#REF!,#REF!,#REF!,#REF!,#REF!)</f>
        <v>#REF!</v>
      </c>
      <c r="BI21" s="17"/>
      <c r="BJ21" s="17"/>
    </row>
    <row r="22" spans="1:62" s="18" customFormat="1" ht="12" customHeight="1" thickBot="1">
      <c r="A22" s="20" t="s">
        <v>79</v>
      </c>
      <c r="B22" s="188" t="s">
        <v>272</v>
      </c>
      <c r="C22" s="197"/>
      <c r="D22" s="27"/>
      <c r="E22" s="22"/>
      <c r="F22" s="22"/>
      <c r="G22" s="22"/>
      <c r="H22" s="22"/>
      <c r="I22" s="22"/>
      <c r="J22" s="22"/>
      <c r="K22" s="22">
        <f t="shared" si="20"/>
        <v>0</v>
      </c>
      <c r="L22" s="197"/>
      <c r="M22" s="27"/>
      <c r="N22" s="22"/>
      <c r="O22" s="22"/>
      <c r="P22" s="22"/>
      <c r="Q22" s="22"/>
      <c r="R22" s="22"/>
      <c r="S22" s="22"/>
      <c r="T22" s="22">
        <f t="shared" si="4"/>
        <v>0</v>
      </c>
      <c r="U22" s="197"/>
      <c r="V22" s="27"/>
      <c r="W22" s="22"/>
      <c r="X22" s="22"/>
      <c r="Y22" s="22"/>
      <c r="Z22" s="22"/>
      <c r="AA22" s="22"/>
      <c r="AB22" s="22"/>
      <c r="AC22" s="22">
        <f t="shared" si="7"/>
        <v>0</v>
      </c>
      <c r="AD22" s="197"/>
      <c r="AE22" s="27"/>
      <c r="AF22" s="22"/>
      <c r="AG22" s="22"/>
      <c r="AH22" s="22"/>
      <c r="AI22" s="22"/>
      <c r="AJ22" s="22"/>
      <c r="AK22" s="22"/>
      <c r="AL22" s="22">
        <f t="shared" si="10"/>
        <v>0</v>
      </c>
      <c r="AM22" s="22"/>
      <c r="AN22" s="22"/>
      <c r="AO22" s="22"/>
      <c r="AP22" s="22"/>
      <c r="AQ22" s="22"/>
      <c r="AR22" s="22"/>
      <c r="AS22" s="22"/>
      <c r="AT22" s="22"/>
      <c r="AU22" s="22">
        <f t="shared" si="13"/>
        <v>0</v>
      </c>
      <c r="AV22" s="275"/>
      <c r="AW22" s="22">
        <f t="shared" si="14"/>
        <v>0</v>
      </c>
      <c r="AX22" s="22"/>
      <c r="AY22" s="22">
        <f t="shared" si="15"/>
        <v>0</v>
      </c>
      <c r="AZ22" s="22">
        <f t="shared" si="16"/>
        <v>0</v>
      </c>
      <c r="BA22" s="22" t="e">
        <f>SUM(#REF!,#REF!,#REF!,#REF!,#REF!)</f>
        <v>#REF!</v>
      </c>
      <c r="BB22" s="22" t="e">
        <f>SUM(#REF!,#REF!,#REF!,#REF!,#REF!)</f>
        <v>#REF!</v>
      </c>
      <c r="BC22" s="22">
        <f t="shared" si="17"/>
        <v>0</v>
      </c>
      <c r="BD22" s="22"/>
      <c r="BE22" s="22">
        <f t="shared" si="18"/>
        <v>0</v>
      </c>
      <c r="BF22" s="22">
        <f t="shared" si="19"/>
        <v>0</v>
      </c>
      <c r="BG22" s="22" t="e">
        <f>SUM(#REF!,#REF!,#REF!,#REF!,#REF!)</f>
        <v>#REF!</v>
      </c>
      <c r="BH22" s="22" t="e">
        <f>SUM(#REF!,#REF!,#REF!,#REF!,#REF!)</f>
        <v>#REF!</v>
      </c>
      <c r="BI22" s="22"/>
      <c r="BJ22" s="22"/>
    </row>
    <row r="23" spans="1:62" s="18" customFormat="1" ht="12" customHeight="1" thickBot="1">
      <c r="A23" s="20" t="s">
        <v>230</v>
      </c>
      <c r="B23" s="188" t="s">
        <v>366</v>
      </c>
      <c r="C23" s="195">
        <f>+C24+C28</f>
        <v>0</v>
      </c>
      <c r="D23" s="28">
        <v>0</v>
      </c>
      <c r="E23" s="13">
        <f t="shared" ref="E23:AT23" si="35">+E24+E28</f>
        <v>0</v>
      </c>
      <c r="F23" s="13">
        <f t="shared" si="35"/>
        <v>0</v>
      </c>
      <c r="G23" s="13">
        <f t="shared" si="35"/>
        <v>0</v>
      </c>
      <c r="H23" s="13"/>
      <c r="I23" s="13">
        <f t="shared" ref="I23" si="36">+I24+I28</f>
        <v>0</v>
      </c>
      <c r="J23" s="13">
        <f t="shared" si="35"/>
        <v>0</v>
      </c>
      <c r="K23" s="13">
        <f t="shared" si="20"/>
        <v>0</v>
      </c>
      <c r="L23" s="195">
        <f t="shared" si="35"/>
        <v>0</v>
      </c>
      <c r="M23" s="28">
        <v>0</v>
      </c>
      <c r="N23" s="13">
        <f t="shared" ref="N23" si="37">+N24+N28</f>
        <v>0</v>
      </c>
      <c r="O23" s="13">
        <f t="shared" si="35"/>
        <v>0</v>
      </c>
      <c r="P23" s="13">
        <f t="shared" si="35"/>
        <v>0</v>
      </c>
      <c r="Q23" s="13"/>
      <c r="R23" s="13">
        <f t="shared" ref="R23" si="38">+R24+R28</f>
        <v>0</v>
      </c>
      <c r="S23" s="13">
        <f t="shared" si="35"/>
        <v>0</v>
      </c>
      <c r="T23" s="13">
        <f t="shared" si="4"/>
        <v>0</v>
      </c>
      <c r="U23" s="195">
        <f t="shared" si="35"/>
        <v>0</v>
      </c>
      <c r="V23" s="28">
        <v>0</v>
      </c>
      <c r="W23" s="13">
        <f t="shared" ref="W23" si="39">+W24+W28</f>
        <v>0</v>
      </c>
      <c r="X23" s="13">
        <f t="shared" si="35"/>
        <v>0</v>
      </c>
      <c r="Y23" s="13">
        <f t="shared" si="35"/>
        <v>0</v>
      </c>
      <c r="Z23" s="13"/>
      <c r="AA23" s="13">
        <f t="shared" ref="AA23" si="40">+AA24+AA28</f>
        <v>141404</v>
      </c>
      <c r="AB23" s="13">
        <f t="shared" si="35"/>
        <v>141404</v>
      </c>
      <c r="AC23" s="13">
        <f t="shared" si="7"/>
        <v>141404</v>
      </c>
      <c r="AD23" s="195">
        <f t="shared" si="35"/>
        <v>0</v>
      </c>
      <c r="AE23" s="28">
        <v>0</v>
      </c>
      <c r="AF23" s="13">
        <f t="shared" ref="AF23" si="41">+AF24+AF28</f>
        <v>0</v>
      </c>
      <c r="AG23" s="13">
        <f t="shared" si="35"/>
        <v>0</v>
      </c>
      <c r="AH23" s="13">
        <f t="shared" si="35"/>
        <v>0</v>
      </c>
      <c r="AI23" s="13"/>
      <c r="AJ23" s="13">
        <f t="shared" ref="AJ23" si="42">+AJ24+AJ28</f>
        <v>0</v>
      </c>
      <c r="AK23" s="13">
        <f t="shared" si="35"/>
        <v>0</v>
      </c>
      <c r="AL23" s="13">
        <f t="shared" si="10"/>
        <v>0</v>
      </c>
      <c r="AM23" s="13">
        <f t="shared" si="35"/>
        <v>0</v>
      </c>
      <c r="AN23" s="13"/>
      <c r="AO23" s="13">
        <f t="shared" ref="AO23" si="43">+AO24+AO28</f>
        <v>0</v>
      </c>
      <c r="AP23" s="13">
        <f t="shared" si="35"/>
        <v>0</v>
      </c>
      <c r="AQ23" s="13">
        <f t="shared" si="35"/>
        <v>0</v>
      </c>
      <c r="AR23" s="13">
        <v>0</v>
      </c>
      <c r="AS23" s="13">
        <f t="shared" ref="AS23" si="44">+AS24+AS28</f>
        <v>0</v>
      </c>
      <c r="AT23" s="13">
        <f t="shared" si="35"/>
        <v>0</v>
      </c>
      <c r="AU23" s="13">
        <f t="shared" si="13"/>
        <v>0</v>
      </c>
      <c r="AV23" s="273"/>
      <c r="AW23" s="13">
        <f t="shared" si="14"/>
        <v>0</v>
      </c>
      <c r="AX23" s="13"/>
      <c r="AY23" s="13">
        <f t="shared" si="15"/>
        <v>0</v>
      </c>
      <c r="AZ23" s="13">
        <f t="shared" si="16"/>
        <v>0</v>
      </c>
      <c r="BA23" s="13" t="e">
        <f>SUM(#REF!,#REF!,#REF!,#REF!,#REF!)</f>
        <v>#REF!</v>
      </c>
      <c r="BB23" s="13" t="e">
        <f>SUM(#REF!,#REF!,#REF!,#REF!,#REF!)</f>
        <v>#REF!</v>
      </c>
      <c r="BC23" s="13">
        <f t="shared" si="17"/>
        <v>0</v>
      </c>
      <c r="BD23" s="13"/>
      <c r="BE23" s="13">
        <f t="shared" si="18"/>
        <v>141404</v>
      </c>
      <c r="BF23" s="13">
        <f t="shared" si="19"/>
        <v>141404</v>
      </c>
      <c r="BG23" s="13" t="e">
        <f>SUM(#REF!,#REF!,#REF!,#REF!,#REF!)</f>
        <v>#REF!</v>
      </c>
      <c r="BH23" s="13" t="e">
        <f>SUM(#REF!,#REF!,#REF!,#REF!,#REF!)</f>
        <v>#REF!</v>
      </c>
      <c r="BI23" s="13"/>
      <c r="BJ23" s="13"/>
    </row>
    <row r="24" spans="1:62" s="18" customFormat="1" ht="12" customHeight="1">
      <c r="A24" s="23" t="s">
        <v>569</v>
      </c>
      <c r="B24" s="313" t="s">
        <v>82</v>
      </c>
      <c r="C24" s="198"/>
      <c r="D24" s="346">
        <v>0</v>
      </c>
      <c r="E24" s="24">
        <f t="shared" ref="E24:E38" si="45">F24-D24</f>
        <v>0</v>
      </c>
      <c r="F24" s="24"/>
      <c r="G24" s="24"/>
      <c r="H24" s="24"/>
      <c r="I24" s="24">
        <f t="shared" ref="I24:I38" si="46">J24-H24</f>
        <v>0</v>
      </c>
      <c r="J24" s="24"/>
      <c r="K24" s="24">
        <f t="shared" si="20"/>
        <v>0</v>
      </c>
      <c r="L24" s="198"/>
      <c r="M24" s="346">
        <v>0</v>
      </c>
      <c r="N24" s="24">
        <f t="shared" ref="N24:N38" si="47">O24-M24</f>
        <v>0</v>
      </c>
      <c r="O24" s="24"/>
      <c r="P24" s="24"/>
      <c r="Q24" s="24"/>
      <c r="R24" s="24">
        <f t="shared" ref="R24:R38" si="48">S24-Q24</f>
        <v>0</v>
      </c>
      <c r="S24" s="24"/>
      <c r="T24" s="24">
        <f t="shared" si="4"/>
        <v>0</v>
      </c>
      <c r="U24" s="198"/>
      <c r="V24" s="346">
        <v>0</v>
      </c>
      <c r="W24" s="24">
        <f t="shared" ref="W24:W38" si="49">X24-V24</f>
        <v>0</v>
      </c>
      <c r="X24" s="24"/>
      <c r="Y24" s="24"/>
      <c r="Z24" s="24"/>
      <c r="AA24" s="24">
        <f t="shared" ref="AA24:AA38" si="50">AB24-Z24</f>
        <v>0</v>
      </c>
      <c r="AB24" s="24"/>
      <c r="AC24" s="24">
        <f t="shared" si="7"/>
        <v>0</v>
      </c>
      <c r="AD24" s="198"/>
      <c r="AE24" s="346">
        <v>0</v>
      </c>
      <c r="AF24" s="24">
        <f t="shared" ref="AF24:AF38" si="51">AG24-AE24</f>
        <v>0</v>
      </c>
      <c r="AG24" s="24"/>
      <c r="AH24" s="24"/>
      <c r="AI24" s="24"/>
      <c r="AJ24" s="24">
        <f t="shared" ref="AJ24:AJ38" si="52">AK24-AI24</f>
        <v>0</v>
      </c>
      <c r="AK24" s="24"/>
      <c r="AL24" s="24">
        <f t="shared" si="10"/>
        <v>0</v>
      </c>
      <c r="AM24" s="24"/>
      <c r="AN24" s="24"/>
      <c r="AO24" s="24">
        <f t="shared" ref="AO24:AO38" si="53">AP24-AN24</f>
        <v>0</v>
      </c>
      <c r="AP24" s="24"/>
      <c r="AQ24" s="24"/>
      <c r="AR24" s="24">
        <v>0</v>
      </c>
      <c r="AS24" s="24">
        <f t="shared" ref="AS24:AS38" si="54">AT24-AR24</f>
        <v>0</v>
      </c>
      <c r="AT24" s="24"/>
      <c r="AU24" s="24">
        <f t="shared" si="13"/>
        <v>0</v>
      </c>
      <c r="AV24" s="276"/>
      <c r="AW24" s="24">
        <f t="shared" si="14"/>
        <v>0</v>
      </c>
      <c r="AX24" s="24"/>
      <c r="AY24" s="24">
        <f t="shared" si="15"/>
        <v>0</v>
      </c>
      <c r="AZ24" s="24">
        <f t="shared" si="16"/>
        <v>0</v>
      </c>
      <c r="BA24" s="24" t="e">
        <f>SUM(#REF!,#REF!,#REF!,#REF!,#REF!)</f>
        <v>#REF!</v>
      </c>
      <c r="BB24" s="24" t="e">
        <f>SUM(#REF!,#REF!,#REF!,#REF!,#REF!)</f>
        <v>#REF!</v>
      </c>
      <c r="BC24" s="24">
        <f t="shared" si="17"/>
        <v>0</v>
      </c>
      <c r="BD24" s="24"/>
      <c r="BE24" s="24">
        <f t="shared" si="18"/>
        <v>0</v>
      </c>
      <c r="BF24" s="24">
        <f t="shared" si="19"/>
        <v>0</v>
      </c>
      <c r="BG24" s="24" t="e">
        <f>SUM(#REF!,#REF!,#REF!,#REF!,#REF!)</f>
        <v>#REF!</v>
      </c>
      <c r="BH24" s="24" t="e">
        <f>SUM(#REF!,#REF!,#REF!,#REF!,#REF!)</f>
        <v>#REF!</v>
      </c>
      <c r="BI24" s="24"/>
      <c r="BJ24" s="24"/>
    </row>
    <row r="25" spans="1:62" s="18" customFormat="1" ht="12" customHeight="1">
      <c r="A25" s="23" t="s">
        <v>570</v>
      </c>
      <c r="B25" s="314" t="s">
        <v>84</v>
      </c>
      <c r="C25" s="317"/>
      <c r="D25" s="53">
        <v>0</v>
      </c>
      <c r="E25" s="74">
        <f t="shared" si="45"/>
        <v>0</v>
      </c>
      <c r="F25" s="74"/>
      <c r="G25" s="74"/>
      <c r="H25" s="74"/>
      <c r="I25" s="74">
        <f t="shared" si="46"/>
        <v>0</v>
      </c>
      <c r="J25" s="74"/>
      <c r="K25" s="74">
        <f t="shared" si="20"/>
        <v>0</v>
      </c>
      <c r="L25" s="317"/>
      <c r="M25" s="53">
        <v>0</v>
      </c>
      <c r="N25" s="74">
        <f t="shared" si="47"/>
        <v>0</v>
      </c>
      <c r="O25" s="74"/>
      <c r="P25" s="74"/>
      <c r="Q25" s="74"/>
      <c r="R25" s="74">
        <f t="shared" si="48"/>
        <v>0</v>
      </c>
      <c r="S25" s="74"/>
      <c r="T25" s="74">
        <f t="shared" si="4"/>
        <v>0</v>
      </c>
      <c r="U25" s="317"/>
      <c r="V25" s="53">
        <v>0</v>
      </c>
      <c r="W25" s="74">
        <f t="shared" si="49"/>
        <v>0</v>
      </c>
      <c r="X25" s="74"/>
      <c r="Y25" s="74"/>
      <c r="Z25" s="74"/>
      <c r="AA25" s="74">
        <f t="shared" si="50"/>
        <v>0</v>
      </c>
      <c r="AB25" s="74"/>
      <c r="AC25" s="74">
        <f t="shared" si="7"/>
        <v>0</v>
      </c>
      <c r="AD25" s="317"/>
      <c r="AE25" s="53">
        <v>0</v>
      </c>
      <c r="AF25" s="74">
        <f t="shared" si="51"/>
        <v>0</v>
      </c>
      <c r="AG25" s="74"/>
      <c r="AH25" s="74"/>
      <c r="AI25" s="74"/>
      <c r="AJ25" s="74">
        <f t="shared" si="52"/>
        <v>0</v>
      </c>
      <c r="AK25" s="74"/>
      <c r="AL25" s="74">
        <f t="shared" si="10"/>
        <v>0</v>
      </c>
      <c r="AM25" s="74"/>
      <c r="AN25" s="74"/>
      <c r="AO25" s="74">
        <f t="shared" si="53"/>
        <v>0</v>
      </c>
      <c r="AP25" s="74"/>
      <c r="AQ25" s="74"/>
      <c r="AR25" s="74">
        <v>0</v>
      </c>
      <c r="AS25" s="74">
        <f t="shared" si="54"/>
        <v>0</v>
      </c>
      <c r="AT25" s="74"/>
      <c r="AU25" s="74">
        <f t="shared" si="13"/>
        <v>0</v>
      </c>
      <c r="AV25" s="276"/>
      <c r="AW25" s="74">
        <f t="shared" si="14"/>
        <v>0</v>
      </c>
      <c r="AX25" s="74"/>
      <c r="AY25" s="74">
        <f t="shared" si="15"/>
        <v>0</v>
      </c>
      <c r="AZ25" s="74">
        <f t="shared" si="16"/>
        <v>0</v>
      </c>
      <c r="BA25" s="74" t="e">
        <f>SUM(#REF!,#REF!,#REF!,#REF!,#REF!)</f>
        <v>#REF!</v>
      </c>
      <c r="BB25" s="74" t="e">
        <f>SUM(#REF!,#REF!,#REF!,#REF!,#REF!)</f>
        <v>#REF!</v>
      </c>
      <c r="BC25" s="74">
        <f t="shared" si="17"/>
        <v>0</v>
      </c>
      <c r="BD25" s="74"/>
      <c r="BE25" s="74">
        <f t="shared" si="18"/>
        <v>0</v>
      </c>
      <c r="BF25" s="74">
        <f t="shared" si="19"/>
        <v>0</v>
      </c>
      <c r="BG25" s="74" t="e">
        <f>SUM(#REF!,#REF!,#REF!,#REF!,#REF!)</f>
        <v>#REF!</v>
      </c>
      <c r="BH25" s="74" t="e">
        <f>SUM(#REF!,#REF!,#REF!,#REF!,#REF!)</f>
        <v>#REF!</v>
      </c>
      <c r="BI25" s="74"/>
      <c r="BJ25" s="74"/>
    </row>
    <row r="26" spans="1:62" s="18" customFormat="1" ht="12" customHeight="1">
      <c r="A26" s="23" t="s">
        <v>571</v>
      </c>
      <c r="B26" s="314" t="s">
        <v>86</v>
      </c>
      <c r="C26" s="317"/>
      <c r="D26" s="53">
        <v>0</v>
      </c>
      <c r="E26" s="74">
        <f t="shared" si="45"/>
        <v>0</v>
      </c>
      <c r="F26" s="74"/>
      <c r="G26" s="74"/>
      <c r="H26" s="74"/>
      <c r="I26" s="74">
        <f t="shared" si="46"/>
        <v>0</v>
      </c>
      <c r="J26" s="74"/>
      <c r="K26" s="74">
        <f t="shared" si="20"/>
        <v>0</v>
      </c>
      <c r="L26" s="317"/>
      <c r="M26" s="53">
        <v>0</v>
      </c>
      <c r="N26" s="74">
        <f t="shared" si="47"/>
        <v>0</v>
      </c>
      <c r="O26" s="74"/>
      <c r="P26" s="74"/>
      <c r="Q26" s="74"/>
      <c r="R26" s="74">
        <f t="shared" si="48"/>
        <v>0</v>
      </c>
      <c r="S26" s="74"/>
      <c r="T26" s="74">
        <f t="shared" si="4"/>
        <v>0</v>
      </c>
      <c r="U26" s="317"/>
      <c r="V26" s="53">
        <v>0</v>
      </c>
      <c r="W26" s="74">
        <f t="shared" si="49"/>
        <v>0</v>
      </c>
      <c r="X26" s="74"/>
      <c r="Y26" s="74"/>
      <c r="Z26" s="74"/>
      <c r="AA26" s="74">
        <f t="shared" si="50"/>
        <v>0</v>
      </c>
      <c r="AB26" s="74"/>
      <c r="AC26" s="74">
        <f t="shared" si="7"/>
        <v>0</v>
      </c>
      <c r="AD26" s="317"/>
      <c r="AE26" s="53">
        <v>0</v>
      </c>
      <c r="AF26" s="74">
        <f t="shared" si="51"/>
        <v>0</v>
      </c>
      <c r="AG26" s="74"/>
      <c r="AH26" s="74"/>
      <c r="AI26" s="74"/>
      <c r="AJ26" s="74">
        <f t="shared" si="52"/>
        <v>0</v>
      </c>
      <c r="AK26" s="74"/>
      <c r="AL26" s="74">
        <f t="shared" si="10"/>
        <v>0</v>
      </c>
      <c r="AM26" s="74"/>
      <c r="AN26" s="74"/>
      <c r="AO26" s="74">
        <f t="shared" si="53"/>
        <v>0</v>
      </c>
      <c r="AP26" s="74"/>
      <c r="AQ26" s="74"/>
      <c r="AR26" s="74">
        <v>0</v>
      </c>
      <c r="AS26" s="74">
        <f t="shared" si="54"/>
        <v>0</v>
      </c>
      <c r="AT26" s="74"/>
      <c r="AU26" s="74">
        <f t="shared" si="13"/>
        <v>0</v>
      </c>
      <c r="AV26" s="276"/>
      <c r="AW26" s="74">
        <f t="shared" si="14"/>
        <v>0</v>
      </c>
      <c r="AX26" s="74"/>
      <c r="AY26" s="74">
        <f t="shared" si="15"/>
        <v>0</v>
      </c>
      <c r="AZ26" s="74">
        <f t="shared" si="16"/>
        <v>0</v>
      </c>
      <c r="BA26" s="74" t="e">
        <f>SUM(#REF!,#REF!,#REF!,#REF!,#REF!)</f>
        <v>#REF!</v>
      </c>
      <c r="BB26" s="74" t="e">
        <f>SUM(#REF!,#REF!,#REF!,#REF!,#REF!)</f>
        <v>#REF!</v>
      </c>
      <c r="BC26" s="74">
        <f t="shared" si="17"/>
        <v>0</v>
      </c>
      <c r="BD26" s="74"/>
      <c r="BE26" s="74">
        <f t="shared" si="18"/>
        <v>0</v>
      </c>
      <c r="BF26" s="74">
        <f t="shared" si="19"/>
        <v>0</v>
      </c>
      <c r="BG26" s="74" t="e">
        <f>SUM(#REF!,#REF!,#REF!,#REF!,#REF!)</f>
        <v>#REF!</v>
      </c>
      <c r="BH26" s="74" t="e">
        <f>SUM(#REF!,#REF!,#REF!,#REF!,#REF!)</f>
        <v>#REF!</v>
      </c>
      <c r="BI26" s="74"/>
      <c r="BJ26" s="74"/>
    </row>
    <row r="27" spans="1:62" s="18" customFormat="1" ht="12" customHeight="1">
      <c r="A27" s="23" t="s">
        <v>572</v>
      </c>
      <c r="B27" s="314" t="s">
        <v>88</v>
      </c>
      <c r="C27" s="317"/>
      <c r="D27" s="53">
        <v>0</v>
      </c>
      <c r="E27" s="74">
        <f t="shared" si="45"/>
        <v>0</v>
      </c>
      <c r="F27" s="74"/>
      <c r="G27" s="74"/>
      <c r="H27" s="74"/>
      <c r="I27" s="74">
        <f t="shared" si="46"/>
        <v>0</v>
      </c>
      <c r="J27" s="74"/>
      <c r="K27" s="74">
        <f t="shared" si="20"/>
        <v>0</v>
      </c>
      <c r="L27" s="317"/>
      <c r="M27" s="53">
        <v>0</v>
      </c>
      <c r="N27" s="74">
        <f t="shared" si="47"/>
        <v>0</v>
      </c>
      <c r="O27" s="74"/>
      <c r="P27" s="74"/>
      <c r="Q27" s="74"/>
      <c r="R27" s="74">
        <f t="shared" si="48"/>
        <v>0</v>
      </c>
      <c r="S27" s="74"/>
      <c r="T27" s="74">
        <f t="shared" si="4"/>
        <v>0</v>
      </c>
      <c r="U27" s="317"/>
      <c r="V27" s="53">
        <v>0</v>
      </c>
      <c r="W27" s="74">
        <f t="shared" si="49"/>
        <v>0</v>
      </c>
      <c r="X27" s="74"/>
      <c r="Y27" s="74"/>
      <c r="Z27" s="74"/>
      <c r="AA27" s="74">
        <f t="shared" si="50"/>
        <v>0</v>
      </c>
      <c r="AB27" s="74"/>
      <c r="AC27" s="74">
        <f t="shared" si="7"/>
        <v>0</v>
      </c>
      <c r="AD27" s="317"/>
      <c r="AE27" s="53">
        <v>0</v>
      </c>
      <c r="AF27" s="74">
        <f t="shared" si="51"/>
        <v>0</v>
      </c>
      <c r="AG27" s="74"/>
      <c r="AH27" s="74"/>
      <c r="AI27" s="74"/>
      <c r="AJ27" s="74">
        <f t="shared" si="52"/>
        <v>0</v>
      </c>
      <c r="AK27" s="74"/>
      <c r="AL27" s="74">
        <f t="shared" si="10"/>
        <v>0</v>
      </c>
      <c r="AM27" s="74"/>
      <c r="AN27" s="74"/>
      <c r="AO27" s="74">
        <f t="shared" si="53"/>
        <v>0</v>
      </c>
      <c r="AP27" s="74"/>
      <c r="AQ27" s="74"/>
      <c r="AR27" s="74">
        <v>0</v>
      </c>
      <c r="AS27" s="74">
        <f t="shared" si="54"/>
        <v>0</v>
      </c>
      <c r="AT27" s="74"/>
      <c r="AU27" s="74">
        <f t="shared" si="13"/>
        <v>0</v>
      </c>
      <c r="AV27" s="276"/>
      <c r="AW27" s="74">
        <f t="shared" si="14"/>
        <v>0</v>
      </c>
      <c r="AX27" s="74"/>
      <c r="AY27" s="74">
        <f t="shared" si="15"/>
        <v>0</v>
      </c>
      <c r="AZ27" s="74">
        <f t="shared" si="16"/>
        <v>0</v>
      </c>
      <c r="BA27" s="74" t="e">
        <f>SUM(#REF!,#REF!,#REF!,#REF!,#REF!)</f>
        <v>#REF!</v>
      </c>
      <c r="BB27" s="74" t="e">
        <f>SUM(#REF!,#REF!,#REF!,#REF!,#REF!)</f>
        <v>#REF!</v>
      </c>
      <c r="BC27" s="74">
        <f t="shared" si="17"/>
        <v>0</v>
      </c>
      <c r="BD27" s="74"/>
      <c r="BE27" s="74">
        <f t="shared" si="18"/>
        <v>0</v>
      </c>
      <c r="BF27" s="74">
        <f t="shared" si="19"/>
        <v>0</v>
      </c>
      <c r="BG27" s="74" t="e">
        <f>SUM(#REF!,#REF!,#REF!,#REF!,#REF!)</f>
        <v>#REF!</v>
      </c>
      <c r="BH27" s="74" t="e">
        <f>SUM(#REF!,#REF!,#REF!,#REF!,#REF!)</f>
        <v>#REF!</v>
      </c>
      <c r="BI27" s="74"/>
      <c r="BJ27" s="74"/>
    </row>
    <row r="28" spans="1:62" s="18" customFormat="1" ht="12" customHeight="1">
      <c r="A28" s="23" t="s">
        <v>573</v>
      </c>
      <c r="B28" s="190" t="s">
        <v>367</v>
      </c>
      <c r="C28" s="199"/>
      <c r="D28" s="565">
        <v>0</v>
      </c>
      <c r="E28" s="25">
        <f t="shared" si="45"/>
        <v>0</v>
      </c>
      <c r="F28" s="25"/>
      <c r="G28" s="25"/>
      <c r="H28" s="25"/>
      <c r="I28" s="25">
        <f t="shared" si="46"/>
        <v>0</v>
      </c>
      <c r="J28" s="25"/>
      <c r="K28" s="25">
        <f t="shared" si="20"/>
        <v>0</v>
      </c>
      <c r="L28" s="199"/>
      <c r="M28" s="565">
        <v>0</v>
      </c>
      <c r="N28" s="25">
        <f t="shared" si="47"/>
        <v>0</v>
      </c>
      <c r="O28" s="25"/>
      <c r="P28" s="25"/>
      <c r="Q28" s="25"/>
      <c r="R28" s="25">
        <f t="shared" si="48"/>
        <v>0</v>
      </c>
      <c r="S28" s="25"/>
      <c r="T28" s="25">
        <f t="shared" si="4"/>
        <v>0</v>
      </c>
      <c r="U28" s="199"/>
      <c r="V28" s="565">
        <v>0</v>
      </c>
      <c r="W28" s="25">
        <f t="shared" si="49"/>
        <v>0</v>
      </c>
      <c r="X28" s="25"/>
      <c r="Y28" s="25"/>
      <c r="Z28" s="25"/>
      <c r="AA28" s="25">
        <f t="shared" si="50"/>
        <v>141404</v>
      </c>
      <c r="AB28" s="25">
        <v>141404</v>
      </c>
      <c r="AC28" s="25">
        <f t="shared" si="7"/>
        <v>141404</v>
      </c>
      <c r="AD28" s="199"/>
      <c r="AE28" s="565">
        <v>0</v>
      </c>
      <c r="AF28" s="25">
        <f t="shared" si="51"/>
        <v>0</v>
      </c>
      <c r="AG28" s="25"/>
      <c r="AH28" s="25"/>
      <c r="AI28" s="25"/>
      <c r="AJ28" s="25">
        <f t="shared" si="52"/>
        <v>0</v>
      </c>
      <c r="AK28" s="25"/>
      <c r="AL28" s="25">
        <f t="shared" si="10"/>
        <v>0</v>
      </c>
      <c r="AM28" s="25"/>
      <c r="AN28" s="25"/>
      <c r="AO28" s="25">
        <f t="shared" si="53"/>
        <v>0</v>
      </c>
      <c r="AP28" s="25"/>
      <c r="AQ28" s="25"/>
      <c r="AR28" s="25">
        <v>0</v>
      </c>
      <c r="AS28" s="25">
        <f t="shared" si="54"/>
        <v>0</v>
      </c>
      <c r="AT28" s="25"/>
      <c r="AU28" s="25">
        <f t="shared" si="13"/>
        <v>0</v>
      </c>
      <c r="AV28" s="276"/>
      <c r="AW28" s="25">
        <f t="shared" si="14"/>
        <v>0</v>
      </c>
      <c r="AX28" s="25"/>
      <c r="AY28" s="25">
        <f t="shared" si="15"/>
        <v>0</v>
      </c>
      <c r="AZ28" s="25">
        <f t="shared" si="16"/>
        <v>0</v>
      </c>
      <c r="BA28" s="25" t="e">
        <f>SUM(#REF!,#REF!,#REF!,#REF!,#REF!)</f>
        <v>#REF!</v>
      </c>
      <c r="BB28" s="25" t="e">
        <f>SUM(#REF!,#REF!,#REF!,#REF!,#REF!)</f>
        <v>#REF!</v>
      </c>
      <c r="BC28" s="25">
        <f t="shared" si="17"/>
        <v>0</v>
      </c>
      <c r="BD28" s="25"/>
      <c r="BE28" s="25">
        <f t="shared" si="18"/>
        <v>141404</v>
      </c>
      <c r="BF28" s="25">
        <f t="shared" si="19"/>
        <v>141404</v>
      </c>
      <c r="BG28" s="25" t="e">
        <f>SUM(#REF!,#REF!,#REF!,#REF!,#REF!)</f>
        <v>#REF!</v>
      </c>
      <c r="BH28" s="25" t="e">
        <f>SUM(#REF!,#REF!,#REF!,#REF!,#REF!)</f>
        <v>#REF!</v>
      </c>
      <c r="BI28" s="25"/>
      <c r="BJ28" s="25"/>
    </row>
    <row r="29" spans="1:62" s="18" customFormat="1" ht="12" customHeight="1" thickBot="1">
      <c r="A29" s="23" t="s">
        <v>574</v>
      </c>
      <c r="B29" s="191" t="s">
        <v>368</v>
      </c>
      <c r="C29" s="200"/>
      <c r="D29" s="564">
        <v>0</v>
      </c>
      <c r="E29" s="26">
        <f t="shared" si="45"/>
        <v>0</v>
      </c>
      <c r="F29" s="26"/>
      <c r="G29" s="26"/>
      <c r="H29" s="26"/>
      <c r="I29" s="26">
        <f t="shared" si="46"/>
        <v>0</v>
      </c>
      <c r="J29" s="26"/>
      <c r="K29" s="26">
        <f t="shared" si="20"/>
        <v>0</v>
      </c>
      <c r="L29" s="200"/>
      <c r="M29" s="564">
        <v>0</v>
      </c>
      <c r="N29" s="26">
        <f t="shared" si="47"/>
        <v>0</v>
      </c>
      <c r="O29" s="26"/>
      <c r="P29" s="26"/>
      <c r="Q29" s="26"/>
      <c r="R29" s="26">
        <f t="shared" si="48"/>
        <v>0</v>
      </c>
      <c r="S29" s="26"/>
      <c r="T29" s="26">
        <f t="shared" si="4"/>
        <v>0</v>
      </c>
      <c r="U29" s="200"/>
      <c r="V29" s="564">
        <v>0</v>
      </c>
      <c r="W29" s="26">
        <f t="shared" si="49"/>
        <v>0</v>
      </c>
      <c r="X29" s="26"/>
      <c r="Y29" s="26"/>
      <c r="Z29" s="26"/>
      <c r="AA29" s="26">
        <f t="shared" si="50"/>
        <v>141404</v>
      </c>
      <c r="AB29" s="26">
        <v>141404</v>
      </c>
      <c r="AC29" s="26">
        <f t="shared" si="7"/>
        <v>141404</v>
      </c>
      <c r="AD29" s="200"/>
      <c r="AE29" s="564">
        <v>0</v>
      </c>
      <c r="AF29" s="26">
        <f t="shared" si="51"/>
        <v>0</v>
      </c>
      <c r="AG29" s="26"/>
      <c r="AH29" s="26"/>
      <c r="AI29" s="26"/>
      <c r="AJ29" s="26">
        <f t="shared" si="52"/>
        <v>0</v>
      </c>
      <c r="AK29" s="26"/>
      <c r="AL29" s="26">
        <f t="shared" si="10"/>
        <v>0</v>
      </c>
      <c r="AM29" s="26"/>
      <c r="AN29" s="26"/>
      <c r="AO29" s="26">
        <f t="shared" si="53"/>
        <v>0</v>
      </c>
      <c r="AP29" s="26"/>
      <c r="AQ29" s="26"/>
      <c r="AR29" s="26">
        <v>0</v>
      </c>
      <c r="AS29" s="26">
        <f t="shared" si="54"/>
        <v>0</v>
      </c>
      <c r="AT29" s="26"/>
      <c r="AU29" s="26">
        <f t="shared" si="13"/>
        <v>0</v>
      </c>
      <c r="AV29" s="276"/>
      <c r="AW29" s="26">
        <f t="shared" si="14"/>
        <v>0</v>
      </c>
      <c r="AX29" s="26"/>
      <c r="AY29" s="26">
        <f t="shared" si="15"/>
        <v>0</v>
      </c>
      <c r="AZ29" s="26">
        <f t="shared" si="16"/>
        <v>0</v>
      </c>
      <c r="BA29" s="26" t="e">
        <f>SUM(#REF!,#REF!,#REF!,#REF!,#REF!)</f>
        <v>#REF!</v>
      </c>
      <c r="BB29" s="26" t="e">
        <f>SUM(#REF!,#REF!,#REF!,#REF!,#REF!)</f>
        <v>#REF!</v>
      </c>
      <c r="BC29" s="26">
        <f t="shared" si="17"/>
        <v>0</v>
      </c>
      <c r="BD29" s="26"/>
      <c r="BE29" s="26">
        <f t="shared" si="18"/>
        <v>141404</v>
      </c>
      <c r="BF29" s="26">
        <f t="shared" si="19"/>
        <v>141404</v>
      </c>
      <c r="BG29" s="26" t="e">
        <f>SUM(#REF!,#REF!,#REF!,#REF!,#REF!)</f>
        <v>#REF!</v>
      </c>
      <c r="BH29" s="26" t="e">
        <f>SUM(#REF!,#REF!,#REF!,#REF!,#REF!)</f>
        <v>#REF!</v>
      </c>
      <c r="BI29" s="26"/>
      <c r="BJ29" s="26"/>
    </row>
    <row r="30" spans="1:62" s="18" customFormat="1" ht="12" customHeight="1" thickBot="1">
      <c r="A30" s="20" t="s">
        <v>107</v>
      </c>
      <c r="B30" s="188" t="s">
        <v>369</v>
      </c>
      <c r="C30" s="195">
        <f>+C31+C32+C33</f>
        <v>0</v>
      </c>
      <c r="D30" s="28">
        <v>0</v>
      </c>
      <c r="E30" s="13">
        <f t="shared" si="45"/>
        <v>0</v>
      </c>
      <c r="F30" s="13">
        <f t="shared" ref="F30:AT30" si="55">+F31+F32+F33</f>
        <v>0</v>
      </c>
      <c r="G30" s="13">
        <f t="shared" si="55"/>
        <v>0</v>
      </c>
      <c r="H30" s="13"/>
      <c r="I30" s="13">
        <f t="shared" si="46"/>
        <v>0</v>
      </c>
      <c r="J30" s="13">
        <f t="shared" si="55"/>
        <v>0</v>
      </c>
      <c r="K30" s="13">
        <f t="shared" si="20"/>
        <v>0</v>
      </c>
      <c r="L30" s="195">
        <f t="shared" si="55"/>
        <v>0</v>
      </c>
      <c r="M30" s="28">
        <v>0</v>
      </c>
      <c r="N30" s="13">
        <f t="shared" si="47"/>
        <v>0</v>
      </c>
      <c r="O30" s="13">
        <f t="shared" si="55"/>
        <v>0</v>
      </c>
      <c r="P30" s="13">
        <f t="shared" si="55"/>
        <v>0</v>
      </c>
      <c r="Q30" s="13"/>
      <c r="R30" s="13">
        <f t="shared" si="48"/>
        <v>0</v>
      </c>
      <c r="S30" s="13">
        <f t="shared" si="55"/>
        <v>0</v>
      </c>
      <c r="T30" s="13">
        <f t="shared" si="4"/>
        <v>0</v>
      </c>
      <c r="U30" s="195">
        <f t="shared" si="55"/>
        <v>0</v>
      </c>
      <c r="V30" s="28">
        <v>0</v>
      </c>
      <c r="W30" s="13">
        <f t="shared" si="49"/>
        <v>0</v>
      </c>
      <c r="X30" s="13">
        <f t="shared" si="55"/>
        <v>0</v>
      </c>
      <c r="Y30" s="13">
        <f t="shared" si="55"/>
        <v>0</v>
      </c>
      <c r="Z30" s="13"/>
      <c r="AA30" s="13">
        <f t="shared" si="50"/>
        <v>0</v>
      </c>
      <c r="AB30" s="13">
        <f t="shared" si="55"/>
        <v>0</v>
      </c>
      <c r="AC30" s="13">
        <f t="shared" si="7"/>
        <v>0</v>
      </c>
      <c r="AD30" s="195">
        <f t="shared" si="55"/>
        <v>0</v>
      </c>
      <c r="AE30" s="28">
        <v>0</v>
      </c>
      <c r="AF30" s="13">
        <f t="shared" si="51"/>
        <v>0</v>
      </c>
      <c r="AG30" s="13">
        <f t="shared" si="55"/>
        <v>0</v>
      </c>
      <c r="AH30" s="13">
        <f t="shared" si="55"/>
        <v>0</v>
      </c>
      <c r="AI30" s="13"/>
      <c r="AJ30" s="13">
        <f t="shared" si="52"/>
        <v>0</v>
      </c>
      <c r="AK30" s="13">
        <f t="shared" si="55"/>
        <v>0</v>
      </c>
      <c r="AL30" s="13">
        <f t="shared" si="10"/>
        <v>0</v>
      </c>
      <c r="AM30" s="13">
        <f t="shared" si="55"/>
        <v>0</v>
      </c>
      <c r="AN30" s="13"/>
      <c r="AO30" s="13">
        <f t="shared" si="53"/>
        <v>0</v>
      </c>
      <c r="AP30" s="13">
        <f t="shared" si="55"/>
        <v>0</v>
      </c>
      <c r="AQ30" s="13">
        <f t="shared" si="55"/>
        <v>0</v>
      </c>
      <c r="AR30" s="13">
        <v>0</v>
      </c>
      <c r="AS30" s="13">
        <f t="shared" si="54"/>
        <v>0</v>
      </c>
      <c r="AT30" s="13">
        <f t="shared" si="55"/>
        <v>0</v>
      </c>
      <c r="AU30" s="13">
        <f t="shared" si="13"/>
        <v>0</v>
      </c>
      <c r="AV30" s="273"/>
      <c r="AW30" s="13">
        <f t="shared" si="14"/>
        <v>0</v>
      </c>
      <c r="AX30" s="13"/>
      <c r="AY30" s="13">
        <f t="shared" si="15"/>
        <v>0</v>
      </c>
      <c r="AZ30" s="13">
        <f t="shared" si="16"/>
        <v>0</v>
      </c>
      <c r="BA30" s="13" t="e">
        <f>SUM(#REF!,#REF!,#REF!,#REF!,#REF!)</f>
        <v>#REF!</v>
      </c>
      <c r="BB30" s="13" t="e">
        <f>SUM(#REF!,#REF!,#REF!,#REF!,#REF!)</f>
        <v>#REF!</v>
      </c>
      <c r="BC30" s="13">
        <f t="shared" si="17"/>
        <v>0</v>
      </c>
      <c r="BD30" s="13"/>
      <c r="BE30" s="13">
        <f t="shared" si="18"/>
        <v>0</v>
      </c>
      <c r="BF30" s="13">
        <f t="shared" si="19"/>
        <v>0</v>
      </c>
      <c r="BG30" s="13" t="e">
        <f>SUM(#REF!,#REF!,#REF!,#REF!,#REF!)</f>
        <v>#REF!</v>
      </c>
      <c r="BH30" s="13" t="e">
        <f>SUM(#REF!,#REF!,#REF!,#REF!,#REF!)</f>
        <v>#REF!</v>
      </c>
      <c r="BI30" s="13"/>
      <c r="BJ30" s="13"/>
    </row>
    <row r="31" spans="1:62" s="18" customFormat="1" ht="12" customHeight="1">
      <c r="A31" s="23" t="s">
        <v>109</v>
      </c>
      <c r="B31" s="189" t="s">
        <v>132</v>
      </c>
      <c r="C31" s="198"/>
      <c r="D31" s="346">
        <v>0</v>
      </c>
      <c r="E31" s="24">
        <f t="shared" si="45"/>
        <v>0</v>
      </c>
      <c r="F31" s="24"/>
      <c r="G31" s="24"/>
      <c r="H31" s="24"/>
      <c r="I31" s="24">
        <f t="shared" si="46"/>
        <v>0</v>
      </c>
      <c r="J31" s="24"/>
      <c r="K31" s="24">
        <f t="shared" si="20"/>
        <v>0</v>
      </c>
      <c r="L31" s="198"/>
      <c r="M31" s="346">
        <v>0</v>
      </c>
      <c r="N31" s="24">
        <f t="shared" si="47"/>
        <v>0</v>
      </c>
      <c r="O31" s="24"/>
      <c r="P31" s="24"/>
      <c r="Q31" s="24"/>
      <c r="R31" s="24">
        <f t="shared" si="48"/>
        <v>0</v>
      </c>
      <c r="S31" s="24"/>
      <c r="T31" s="24">
        <f t="shared" si="4"/>
        <v>0</v>
      </c>
      <c r="U31" s="198"/>
      <c r="V31" s="346">
        <v>0</v>
      </c>
      <c r="W31" s="24">
        <f t="shared" si="49"/>
        <v>0</v>
      </c>
      <c r="X31" s="24"/>
      <c r="Y31" s="24"/>
      <c r="Z31" s="24"/>
      <c r="AA31" s="24">
        <f t="shared" si="50"/>
        <v>0</v>
      </c>
      <c r="AB31" s="24"/>
      <c r="AC31" s="24">
        <f t="shared" si="7"/>
        <v>0</v>
      </c>
      <c r="AD31" s="198"/>
      <c r="AE31" s="346">
        <v>0</v>
      </c>
      <c r="AF31" s="24">
        <f t="shared" si="51"/>
        <v>0</v>
      </c>
      <c r="AG31" s="24"/>
      <c r="AH31" s="24"/>
      <c r="AI31" s="24"/>
      <c r="AJ31" s="24">
        <f t="shared" si="52"/>
        <v>0</v>
      </c>
      <c r="AK31" s="24"/>
      <c r="AL31" s="24">
        <f t="shared" si="10"/>
        <v>0</v>
      </c>
      <c r="AM31" s="24"/>
      <c r="AN31" s="24"/>
      <c r="AO31" s="24">
        <f t="shared" si="53"/>
        <v>0</v>
      </c>
      <c r="AP31" s="24"/>
      <c r="AQ31" s="24"/>
      <c r="AR31" s="24">
        <v>0</v>
      </c>
      <c r="AS31" s="24">
        <f t="shared" si="54"/>
        <v>0</v>
      </c>
      <c r="AT31" s="24"/>
      <c r="AU31" s="24">
        <f t="shared" si="13"/>
        <v>0</v>
      </c>
      <c r="AV31" s="276"/>
      <c r="AW31" s="24">
        <f t="shared" si="14"/>
        <v>0</v>
      </c>
      <c r="AX31" s="24"/>
      <c r="AY31" s="24">
        <f t="shared" si="15"/>
        <v>0</v>
      </c>
      <c r="AZ31" s="24">
        <f t="shared" si="16"/>
        <v>0</v>
      </c>
      <c r="BA31" s="24" t="e">
        <f>SUM(#REF!,#REF!,#REF!,#REF!,#REF!)</f>
        <v>#REF!</v>
      </c>
      <c r="BB31" s="24" t="e">
        <f>SUM(#REF!,#REF!,#REF!,#REF!,#REF!)</f>
        <v>#REF!</v>
      </c>
      <c r="BC31" s="24">
        <f t="shared" si="17"/>
        <v>0</v>
      </c>
      <c r="BD31" s="24"/>
      <c r="BE31" s="24">
        <f t="shared" si="18"/>
        <v>0</v>
      </c>
      <c r="BF31" s="24">
        <f t="shared" si="19"/>
        <v>0</v>
      </c>
      <c r="BG31" s="24" t="e">
        <f>SUM(#REF!,#REF!,#REF!,#REF!,#REF!)</f>
        <v>#REF!</v>
      </c>
      <c r="BH31" s="24" t="e">
        <f>SUM(#REF!,#REF!,#REF!,#REF!,#REF!)</f>
        <v>#REF!</v>
      </c>
      <c r="BI31" s="24"/>
      <c r="BJ31" s="24"/>
    </row>
    <row r="32" spans="1:62" s="18" customFormat="1" ht="12" customHeight="1">
      <c r="A32" s="23" t="s">
        <v>111</v>
      </c>
      <c r="B32" s="190" t="s">
        <v>134</v>
      </c>
      <c r="C32" s="199"/>
      <c r="D32" s="565">
        <v>0</v>
      </c>
      <c r="E32" s="25">
        <f t="shared" si="45"/>
        <v>0</v>
      </c>
      <c r="F32" s="25"/>
      <c r="G32" s="25"/>
      <c r="H32" s="25"/>
      <c r="I32" s="25">
        <f t="shared" si="46"/>
        <v>0</v>
      </c>
      <c r="J32" s="25"/>
      <c r="K32" s="25">
        <f t="shared" si="20"/>
        <v>0</v>
      </c>
      <c r="L32" s="199"/>
      <c r="M32" s="565">
        <v>0</v>
      </c>
      <c r="N32" s="25">
        <f t="shared" si="47"/>
        <v>0</v>
      </c>
      <c r="O32" s="25"/>
      <c r="P32" s="25"/>
      <c r="Q32" s="25"/>
      <c r="R32" s="25">
        <f t="shared" si="48"/>
        <v>0</v>
      </c>
      <c r="S32" s="25"/>
      <c r="T32" s="25">
        <f t="shared" si="4"/>
        <v>0</v>
      </c>
      <c r="U32" s="199"/>
      <c r="V32" s="565">
        <v>0</v>
      </c>
      <c r="W32" s="25">
        <f t="shared" si="49"/>
        <v>0</v>
      </c>
      <c r="X32" s="25"/>
      <c r="Y32" s="25"/>
      <c r="Z32" s="25"/>
      <c r="AA32" s="25">
        <f t="shared" si="50"/>
        <v>0</v>
      </c>
      <c r="AB32" s="25"/>
      <c r="AC32" s="25">
        <f t="shared" si="7"/>
        <v>0</v>
      </c>
      <c r="AD32" s="199"/>
      <c r="AE32" s="565">
        <v>0</v>
      </c>
      <c r="AF32" s="25">
        <f t="shared" si="51"/>
        <v>0</v>
      </c>
      <c r="AG32" s="25"/>
      <c r="AH32" s="25"/>
      <c r="AI32" s="25"/>
      <c r="AJ32" s="25">
        <f t="shared" si="52"/>
        <v>0</v>
      </c>
      <c r="AK32" s="25"/>
      <c r="AL32" s="25">
        <f t="shared" si="10"/>
        <v>0</v>
      </c>
      <c r="AM32" s="25"/>
      <c r="AN32" s="25"/>
      <c r="AO32" s="25">
        <f t="shared" si="53"/>
        <v>0</v>
      </c>
      <c r="AP32" s="25"/>
      <c r="AQ32" s="25"/>
      <c r="AR32" s="25">
        <v>0</v>
      </c>
      <c r="AS32" s="25">
        <f t="shared" si="54"/>
        <v>0</v>
      </c>
      <c r="AT32" s="25"/>
      <c r="AU32" s="25">
        <f t="shared" si="13"/>
        <v>0</v>
      </c>
      <c r="AV32" s="276"/>
      <c r="AW32" s="25">
        <f t="shared" si="14"/>
        <v>0</v>
      </c>
      <c r="AX32" s="25"/>
      <c r="AY32" s="25">
        <f t="shared" si="15"/>
        <v>0</v>
      </c>
      <c r="AZ32" s="25">
        <f t="shared" si="16"/>
        <v>0</v>
      </c>
      <c r="BA32" s="25" t="e">
        <f>SUM(#REF!,#REF!,#REF!,#REF!,#REF!)</f>
        <v>#REF!</v>
      </c>
      <c r="BB32" s="25" t="e">
        <f>SUM(#REF!,#REF!,#REF!,#REF!,#REF!)</f>
        <v>#REF!</v>
      </c>
      <c r="BC32" s="25">
        <f t="shared" si="17"/>
        <v>0</v>
      </c>
      <c r="BD32" s="25"/>
      <c r="BE32" s="25">
        <f t="shared" si="18"/>
        <v>0</v>
      </c>
      <c r="BF32" s="25">
        <f t="shared" si="19"/>
        <v>0</v>
      </c>
      <c r="BG32" s="25" t="e">
        <f>SUM(#REF!,#REF!,#REF!,#REF!,#REF!)</f>
        <v>#REF!</v>
      </c>
      <c r="BH32" s="25" t="e">
        <f>SUM(#REF!,#REF!,#REF!,#REF!,#REF!)</f>
        <v>#REF!</v>
      </c>
      <c r="BI32" s="25"/>
      <c r="BJ32" s="25"/>
    </row>
    <row r="33" spans="1:62" s="18" customFormat="1" ht="12" customHeight="1" thickBot="1">
      <c r="A33" s="15" t="s">
        <v>113</v>
      </c>
      <c r="B33" s="192" t="s">
        <v>136</v>
      </c>
      <c r="C33" s="200"/>
      <c r="D33" s="564">
        <v>0</v>
      </c>
      <c r="E33" s="26">
        <f t="shared" si="45"/>
        <v>0</v>
      </c>
      <c r="F33" s="26"/>
      <c r="G33" s="26"/>
      <c r="H33" s="26"/>
      <c r="I33" s="26">
        <f t="shared" si="46"/>
        <v>0</v>
      </c>
      <c r="J33" s="26"/>
      <c r="K33" s="26">
        <f t="shared" si="20"/>
        <v>0</v>
      </c>
      <c r="L33" s="200"/>
      <c r="M33" s="564">
        <v>0</v>
      </c>
      <c r="N33" s="26">
        <f t="shared" si="47"/>
        <v>0</v>
      </c>
      <c r="O33" s="26"/>
      <c r="P33" s="26"/>
      <c r="Q33" s="26"/>
      <c r="R33" s="26">
        <f t="shared" si="48"/>
        <v>0</v>
      </c>
      <c r="S33" s="26"/>
      <c r="T33" s="26">
        <f t="shared" si="4"/>
        <v>0</v>
      </c>
      <c r="U33" s="200"/>
      <c r="V33" s="564">
        <v>0</v>
      </c>
      <c r="W33" s="26">
        <f t="shared" si="49"/>
        <v>0</v>
      </c>
      <c r="X33" s="26"/>
      <c r="Y33" s="26"/>
      <c r="Z33" s="26"/>
      <c r="AA33" s="26">
        <f t="shared" si="50"/>
        <v>0</v>
      </c>
      <c r="AB33" s="26"/>
      <c r="AC33" s="26">
        <f t="shared" si="7"/>
        <v>0</v>
      </c>
      <c r="AD33" s="200"/>
      <c r="AE33" s="564">
        <v>0</v>
      </c>
      <c r="AF33" s="26">
        <f t="shared" si="51"/>
        <v>0</v>
      </c>
      <c r="AG33" s="26"/>
      <c r="AH33" s="26"/>
      <c r="AI33" s="26"/>
      <c r="AJ33" s="26">
        <f t="shared" si="52"/>
        <v>0</v>
      </c>
      <c r="AK33" s="26"/>
      <c r="AL33" s="26">
        <f t="shared" si="10"/>
        <v>0</v>
      </c>
      <c r="AM33" s="26"/>
      <c r="AN33" s="26"/>
      <c r="AO33" s="26">
        <f t="shared" si="53"/>
        <v>0</v>
      </c>
      <c r="AP33" s="26"/>
      <c r="AQ33" s="26"/>
      <c r="AR33" s="26">
        <v>0</v>
      </c>
      <c r="AS33" s="26">
        <f t="shared" si="54"/>
        <v>0</v>
      </c>
      <c r="AT33" s="26"/>
      <c r="AU33" s="26">
        <f t="shared" si="13"/>
        <v>0</v>
      </c>
      <c r="AV33" s="276"/>
      <c r="AW33" s="26">
        <f t="shared" si="14"/>
        <v>0</v>
      </c>
      <c r="AX33" s="26"/>
      <c r="AY33" s="26">
        <f t="shared" si="15"/>
        <v>0</v>
      </c>
      <c r="AZ33" s="26">
        <f t="shared" si="16"/>
        <v>0</v>
      </c>
      <c r="BA33" s="26" t="e">
        <f>SUM(#REF!,#REF!,#REF!,#REF!,#REF!)</f>
        <v>#REF!</v>
      </c>
      <c r="BB33" s="26" t="e">
        <f>SUM(#REF!,#REF!,#REF!,#REF!,#REF!)</f>
        <v>#REF!</v>
      </c>
      <c r="BC33" s="26">
        <f t="shared" si="17"/>
        <v>0</v>
      </c>
      <c r="BD33" s="26"/>
      <c r="BE33" s="26">
        <f t="shared" si="18"/>
        <v>0</v>
      </c>
      <c r="BF33" s="26">
        <f t="shared" si="19"/>
        <v>0</v>
      </c>
      <c r="BG33" s="26" t="e">
        <f>SUM(#REF!,#REF!,#REF!,#REF!,#REF!)</f>
        <v>#REF!</v>
      </c>
      <c r="BH33" s="26" t="e">
        <f>SUM(#REF!,#REF!,#REF!,#REF!,#REF!)</f>
        <v>#REF!</v>
      </c>
      <c r="BI33" s="26"/>
      <c r="BJ33" s="26"/>
    </row>
    <row r="34" spans="1:62" s="14" customFormat="1" ht="12" customHeight="1" thickBot="1">
      <c r="A34" s="20" t="s">
        <v>129</v>
      </c>
      <c r="B34" s="188" t="s">
        <v>273</v>
      </c>
      <c r="C34" s="197">
        <f>SUM(C35:C38)</f>
        <v>1535</v>
      </c>
      <c r="D34" s="27">
        <v>1535</v>
      </c>
      <c r="E34" s="22">
        <f t="shared" si="45"/>
        <v>-1535</v>
      </c>
      <c r="F34" s="22">
        <f t="shared" ref="F34:AT34" si="56">SUM(F35:F38)</f>
        <v>0</v>
      </c>
      <c r="G34" s="22">
        <f t="shared" si="56"/>
        <v>0</v>
      </c>
      <c r="H34" s="22"/>
      <c r="I34" s="22">
        <f t="shared" si="46"/>
        <v>0</v>
      </c>
      <c r="J34" s="22">
        <f t="shared" si="56"/>
        <v>0</v>
      </c>
      <c r="K34" s="22">
        <f t="shared" si="20"/>
        <v>0</v>
      </c>
      <c r="L34" s="197">
        <f t="shared" si="56"/>
        <v>0</v>
      </c>
      <c r="M34" s="27">
        <v>0</v>
      </c>
      <c r="N34" s="22">
        <f t="shared" si="47"/>
        <v>0</v>
      </c>
      <c r="O34" s="22">
        <f t="shared" si="56"/>
        <v>0</v>
      </c>
      <c r="P34" s="22">
        <f t="shared" si="56"/>
        <v>0</v>
      </c>
      <c r="Q34" s="22"/>
      <c r="R34" s="22">
        <f t="shared" si="48"/>
        <v>0</v>
      </c>
      <c r="S34" s="22">
        <f t="shared" si="56"/>
        <v>0</v>
      </c>
      <c r="T34" s="22">
        <f t="shared" si="4"/>
        <v>0</v>
      </c>
      <c r="U34" s="197">
        <f t="shared" si="56"/>
        <v>0</v>
      </c>
      <c r="V34" s="27">
        <v>203</v>
      </c>
      <c r="W34" s="22">
        <f t="shared" si="49"/>
        <v>0</v>
      </c>
      <c r="X34" s="22">
        <f t="shared" si="56"/>
        <v>203</v>
      </c>
      <c r="Y34" s="22">
        <f t="shared" si="56"/>
        <v>0</v>
      </c>
      <c r="Z34" s="22"/>
      <c r="AA34" s="22">
        <f t="shared" si="50"/>
        <v>0</v>
      </c>
      <c r="AB34" s="22">
        <f t="shared" si="56"/>
        <v>0</v>
      </c>
      <c r="AC34" s="22">
        <f t="shared" si="7"/>
        <v>203</v>
      </c>
      <c r="AD34" s="197">
        <f t="shared" si="56"/>
        <v>0</v>
      </c>
      <c r="AE34" s="27">
        <v>0</v>
      </c>
      <c r="AF34" s="22">
        <f t="shared" si="51"/>
        <v>0</v>
      </c>
      <c r="AG34" s="22">
        <f t="shared" si="56"/>
        <v>0</v>
      </c>
      <c r="AH34" s="22">
        <f t="shared" si="56"/>
        <v>0</v>
      </c>
      <c r="AI34" s="22"/>
      <c r="AJ34" s="22">
        <f t="shared" si="52"/>
        <v>0</v>
      </c>
      <c r="AK34" s="22">
        <f t="shared" si="56"/>
        <v>0</v>
      </c>
      <c r="AL34" s="22">
        <f t="shared" si="10"/>
        <v>0</v>
      </c>
      <c r="AM34" s="22">
        <f t="shared" si="56"/>
        <v>0</v>
      </c>
      <c r="AN34" s="22"/>
      <c r="AO34" s="22">
        <f t="shared" si="53"/>
        <v>0</v>
      </c>
      <c r="AP34" s="22">
        <f t="shared" si="56"/>
        <v>0</v>
      </c>
      <c r="AQ34" s="22">
        <f t="shared" si="56"/>
        <v>0</v>
      </c>
      <c r="AR34" s="22">
        <v>0</v>
      </c>
      <c r="AS34" s="22">
        <f t="shared" si="54"/>
        <v>0</v>
      </c>
      <c r="AT34" s="22">
        <f t="shared" si="56"/>
        <v>0</v>
      </c>
      <c r="AU34" s="22">
        <f t="shared" si="13"/>
        <v>0</v>
      </c>
      <c r="AV34" s="275"/>
      <c r="AW34" s="22">
        <f t="shared" si="14"/>
        <v>1535</v>
      </c>
      <c r="AX34" s="22"/>
      <c r="AY34" s="22">
        <f t="shared" si="15"/>
        <v>-1535</v>
      </c>
      <c r="AZ34" s="22">
        <f t="shared" si="16"/>
        <v>203</v>
      </c>
      <c r="BA34" s="22" t="e">
        <f>SUM(#REF!,#REF!,#REF!,#REF!,#REF!)</f>
        <v>#REF!</v>
      </c>
      <c r="BB34" s="22" t="e">
        <f>SUM(#REF!,#REF!,#REF!,#REF!,#REF!)</f>
        <v>#REF!</v>
      </c>
      <c r="BC34" s="22">
        <f t="shared" si="17"/>
        <v>0</v>
      </c>
      <c r="BD34" s="22"/>
      <c r="BE34" s="22">
        <f t="shared" si="18"/>
        <v>0</v>
      </c>
      <c r="BF34" s="22">
        <f t="shared" si="19"/>
        <v>0</v>
      </c>
      <c r="BG34" s="22" t="e">
        <f>SUM(#REF!,#REF!,#REF!,#REF!,#REF!)</f>
        <v>#REF!</v>
      </c>
      <c r="BH34" s="22" t="e">
        <f>SUM(#REF!,#REF!,#REF!,#REF!,#REF!)</f>
        <v>#REF!</v>
      </c>
      <c r="BI34" s="22"/>
      <c r="BJ34" s="22"/>
    </row>
    <row r="35" spans="1:62" s="68" customFormat="1" ht="12" customHeight="1">
      <c r="A35" s="23" t="s">
        <v>575</v>
      </c>
      <c r="B35" s="313" t="s">
        <v>144</v>
      </c>
      <c r="C35" s="316"/>
      <c r="D35" s="177">
        <v>0</v>
      </c>
      <c r="E35" s="71">
        <f t="shared" si="45"/>
        <v>0</v>
      </c>
      <c r="F35" s="71"/>
      <c r="G35" s="71"/>
      <c r="H35" s="71"/>
      <c r="I35" s="71">
        <f t="shared" si="46"/>
        <v>0</v>
      </c>
      <c r="J35" s="71"/>
      <c r="K35" s="71">
        <f t="shared" si="20"/>
        <v>0</v>
      </c>
      <c r="L35" s="316"/>
      <c r="M35" s="177">
        <v>0</v>
      </c>
      <c r="N35" s="71">
        <f t="shared" si="47"/>
        <v>0</v>
      </c>
      <c r="O35" s="71"/>
      <c r="P35" s="71"/>
      <c r="Q35" s="71"/>
      <c r="R35" s="71">
        <f t="shared" si="48"/>
        <v>0</v>
      </c>
      <c r="S35" s="71"/>
      <c r="T35" s="71">
        <f t="shared" si="4"/>
        <v>0</v>
      </c>
      <c r="U35" s="316"/>
      <c r="V35" s="177">
        <v>0</v>
      </c>
      <c r="W35" s="71">
        <f t="shared" si="49"/>
        <v>0</v>
      </c>
      <c r="X35" s="71"/>
      <c r="Y35" s="71"/>
      <c r="Z35" s="71"/>
      <c r="AA35" s="71">
        <f t="shared" si="50"/>
        <v>0</v>
      </c>
      <c r="AB35" s="71"/>
      <c r="AC35" s="71">
        <f t="shared" si="7"/>
        <v>0</v>
      </c>
      <c r="AD35" s="316"/>
      <c r="AE35" s="177">
        <v>0</v>
      </c>
      <c r="AF35" s="71">
        <f t="shared" si="51"/>
        <v>0</v>
      </c>
      <c r="AG35" s="71"/>
      <c r="AH35" s="71"/>
      <c r="AI35" s="71"/>
      <c r="AJ35" s="71">
        <f t="shared" si="52"/>
        <v>0</v>
      </c>
      <c r="AK35" s="71"/>
      <c r="AL35" s="71">
        <f t="shared" si="10"/>
        <v>0</v>
      </c>
      <c r="AM35" s="71"/>
      <c r="AN35" s="71"/>
      <c r="AO35" s="71">
        <f t="shared" si="53"/>
        <v>0</v>
      </c>
      <c r="AP35" s="71"/>
      <c r="AQ35" s="71"/>
      <c r="AR35" s="71">
        <v>0</v>
      </c>
      <c r="AS35" s="71">
        <f t="shared" si="54"/>
        <v>0</v>
      </c>
      <c r="AT35" s="71"/>
      <c r="AU35" s="71">
        <f t="shared" si="13"/>
        <v>0</v>
      </c>
      <c r="AW35" s="71">
        <f t="shared" si="14"/>
        <v>0</v>
      </c>
      <c r="AX35" s="71"/>
      <c r="AY35" s="71">
        <f t="shared" si="15"/>
        <v>0</v>
      </c>
      <c r="AZ35" s="71">
        <f t="shared" si="16"/>
        <v>0</v>
      </c>
      <c r="BA35" s="71" t="e">
        <f>SUM(#REF!,#REF!,#REF!,#REF!,#REF!)</f>
        <v>#REF!</v>
      </c>
      <c r="BB35" s="71" t="e">
        <f>SUM(#REF!,#REF!,#REF!,#REF!,#REF!)</f>
        <v>#REF!</v>
      </c>
      <c r="BC35" s="71">
        <f t="shared" si="17"/>
        <v>0</v>
      </c>
      <c r="BD35" s="71"/>
      <c r="BE35" s="71">
        <f t="shared" si="18"/>
        <v>0</v>
      </c>
      <c r="BF35" s="71">
        <f t="shared" si="19"/>
        <v>0</v>
      </c>
      <c r="BG35" s="71" t="e">
        <f>SUM(#REF!,#REF!,#REF!,#REF!,#REF!)</f>
        <v>#REF!</v>
      </c>
      <c r="BH35" s="71" t="e">
        <f>SUM(#REF!,#REF!,#REF!,#REF!,#REF!)</f>
        <v>#REF!</v>
      </c>
      <c r="BI35" s="71"/>
      <c r="BJ35" s="71"/>
    </row>
    <row r="36" spans="1:62" s="68" customFormat="1" ht="12" customHeight="1">
      <c r="A36" s="23" t="s">
        <v>576</v>
      </c>
      <c r="B36" s="314" t="s">
        <v>146</v>
      </c>
      <c r="C36" s="317"/>
      <c r="D36" s="53">
        <v>0</v>
      </c>
      <c r="E36" s="74">
        <f t="shared" si="45"/>
        <v>0</v>
      </c>
      <c r="F36" s="74"/>
      <c r="G36" s="74"/>
      <c r="H36" s="74"/>
      <c r="I36" s="74">
        <f t="shared" si="46"/>
        <v>0</v>
      </c>
      <c r="J36" s="74"/>
      <c r="K36" s="74">
        <f t="shared" si="20"/>
        <v>0</v>
      </c>
      <c r="L36" s="317"/>
      <c r="M36" s="53">
        <v>0</v>
      </c>
      <c r="N36" s="74">
        <f t="shared" si="47"/>
        <v>0</v>
      </c>
      <c r="O36" s="74"/>
      <c r="P36" s="74"/>
      <c r="Q36" s="74"/>
      <c r="R36" s="74">
        <f t="shared" si="48"/>
        <v>0</v>
      </c>
      <c r="S36" s="74"/>
      <c r="T36" s="74">
        <f t="shared" si="4"/>
        <v>0</v>
      </c>
      <c r="U36" s="317"/>
      <c r="V36" s="53">
        <v>0</v>
      </c>
      <c r="W36" s="74">
        <f t="shared" si="49"/>
        <v>0</v>
      </c>
      <c r="X36" s="74"/>
      <c r="Y36" s="74"/>
      <c r="Z36" s="74"/>
      <c r="AA36" s="74">
        <f t="shared" si="50"/>
        <v>0</v>
      </c>
      <c r="AB36" s="74"/>
      <c r="AC36" s="74">
        <f t="shared" si="7"/>
        <v>0</v>
      </c>
      <c r="AD36" s="317"/>
      <c r="AE36" s="53">
        <v>0</v>
      </c>
      <c r="AF36" s="74">
        <f t="shared" si="51"/>
        <v>0</v>
      </c>
      <c r="AG36" s="74"/>
      <c r="AH36" s="74"/>
      <c r="AI36" s="74"/>
      <c r="AJ36" s="74">
        <f t="shared" si="52"/>
        <v>0</v>
      </c>
      <c r="AK36" s="74"/>
      <c r="AL36" s="74">
        <f t="shared" si="10"/>
        <v>0</v>
      </c>
      <c r="AM36" s="74"/>
      <c r="AN36" s="74"/>
      <c r="AO36" s="74">
        <f t="shared" si="53"/>
        <v>0</v>
      </c>
      <c r="AP36" s="74"/>
      <c r="AQ36" s="74"/>
      <c r="AR36" s="74">
        <v>0</v>
      </c>
      <c r="AS36" s="74">
        <f t="shared" si="54"/>
        <v>0</v>
      </c>
      <c r="AT36" s="74"/>
      <c r="AU36" s="74">
        <f t="shared" si="13"/>
        <v>0</v>
      </c>
      <c r="AW36" s="74">
        <f t="shared" ref="AW36:AW64" si="57">SUM(C36,L36,U36,AD36,AM36)</f>
        <v>0</v>
      </c>
      <c r="AX36" s="74"/>
      <c r="AY36" s="74">
        <f t="shared" ref="AY36:AY63" si="58">SUM(E36,N36,W36,AF36,AO36)</f>
        <v>0</v>
      </c>
      <c r="AZ36" s="74">
        <f t="shared" ref="AZ36:AZ63" si="59">SUM(F36,O36,X36,AG36,AP36)</f>
        <v>0</v>
      </c>
      <c r="BA36" s="74" t="e">
        <f>SUM(#REF!,#REF!,#REF!,#REF!,#REF!)</f>
        <v>#REF!</v>
      </c>
      <c r="BB36" s="74" t="e">
        <f>SUM(#REF!,#REF!,#REF!,#REF!,#REF!)</f>
        <v>#REF!</v>
      </c>
      <c r="BC36" s="74">
        <f t="shared" ref="BC36:BC63" si="60">SUM(AQ36,AH36,Y36,P36,G36)</f>
        <v>0</v>
      </c>
      <c r="BD36" s="74"/>
      <c r="BE36" s="74">
        <f t="shared" ref="BE36:BE63" si="61">SUM(AS36,AJ36,AA36,R36,I36)</f>
        <v>0</v>
      </c>
      <c r="BF36" s="74">
        <f t="shared" ref="BF36:BF63" si="62">SUM(AT36,AK36,AB36,S36,J36)</f>
        <v>0</v>
      </c>
      <c r="BG36" s="74" t="e">
        <f>SUM(#REF!,#REF!,#REF!,#REF!,#REF!)</f>
        <v>#REF!</v>
      </c>
      <c r="BH36" s="74" t="e">
        <f>SUM(#REF!,#REF!,#REF!,#REF!,#REF!)</f>
        <v>#REF!</v>
      </c>
      <c r="BI36" s="74"/>
      <c r="BJ36" s="74"/>
    </row>
    <row r="37" spans="1:62" s="68" customFormat="1" ht="12" customHeight="1">
      <c r="A37" s="23" t="s">
        <v>577</v>
      </c>
      <c r="B37" s="314" t="s">
        <v>148</v>
      </c>
      <c r="C37" s="317">
        <v>1535</v>
      </c>
      <c r="D37" s="53">
        <v>1535</v>
      </c>
      <c r="E37" s="74">
        <f t="shared" si="45"/>
        <v>-1535</v>
      </c>
      <c r="F37" s="74">
        <v>0</v>
      </c>
      <c r="G37" s="74"/>
      <c r="H37" s="74"/>
      <c r="I37" s="74">
        <f t="shared" si="46"/>
        <v>0</v>
      </c>
      <c r="J37" s="74"/>
      <c r="K37" s="74">
        <f t="shared" si="20"/>
        <v>0</v>
      </c>
      <c r="L37" s="317"/>
      <c r="M37" s="53">
        <v>0</v>
      </c>
      <c r="N37" s="74">
        <f t="shared" si="47"/>
        <v>0</v>
      </c>
      <c r="O37" s="74"/>
      <c r="P37" s="74"/>
      <c r="Q37" s="74"/>
      <c r="R37" s="74">
        <f t="shared" si="48"/>
        <v>0</v>
      </c>
      <c r="S37" s="74"/>
      <c r="T37" s="74">
        <f t="shared" si="4"/>
        <v>0</v>
      </c>
      <c r="U37" s="317"/>
      <c r="V37" s="53">
        <v>203</v>
      </c>
      <c r="W37" s="74">
        <f t="shared" si="49"/>
        <v>0</v>
      </c>
      <c r="X37" s="74">
        <v>203</v>
      </c>
      <c r="Y37" s="74"/>
      <c r="Z37" s="74"/>
      <c r="AA37" s="74">
        <f t="shared" si="50"/>
        <v>0</v>
      </c>
      <c r="AB37" s="74"/>
      <c r="AC37" s="74">
        <f t="shared" si="7"/>
        <v>203</v>
      </c>
      <c r="AD37" s="317"/>
      <c r="AE37" s="53">
        <v>0</v>
      </c>
      <c r="AF37" s="74">
        <f t="shared" si="51"/>
        <v>0</v>
      </c>
      <c r="AG37" s="74"/>
      <c r="AH37" s="74"/>
      <c r="AI37" s="74"/>
      <c r="AJ37" s="74">
        <f t="shared" si="52"/>
        <v>0</v>
      </c>
      <c r="AK37" s="74"/>
      <c r="AL37" s="74">
        <f t="shared" si="10"/>
        <v>0</v>
      </c>
      <c r="AM37" s="74"/>
      <c r="AN37" s="74"/>
      <c r="AO37" s="74">
        <f t="shared" si="53"/>
        <v>0</v>
      </c>
      <c r="AP37" s="74"/>
      <c r="AQ37" s="74"/>
      <c r="AR37" s="74">
        <v>0</v>
      </c>
      <c r="AS37" s="74">
        <f t="shared" si="54"/>
        <v>0</v>
      </c>
      <c r="AT37" s="74"/>
      <c r="AU37" s="74">
        <f t="shared" si="13"/>
        <v>0</v>
      </c>
      <c r="AW37" s="74">
        <f t="shared" si="57"/>
        <v>1535</v>
      </c>
      <c r="AX37" s="74"/>
      <c r="AY37" s="74">
        <f t="shared" si="58"/>
        <v>-1535</v>
      </c>
      <c r="AZ37" s="74">
        <f t="shared" si="59"/>
        <v>203</v>
      </c>
      <c r="BA37" s="74" t="e">
        <f>SUM(#REF!,#REF!,#REF!,#REF!,#REF!)</f>
        <v>#REF!</v>
      </c>
      <c r="BB37" s="74" t="e">
        <f>SUM(#REF!,#REF!,#REF!,#REF!,#REF!)</f>
        <v>#REF!</v>
      </c>
      <c r="BC37" s="74">
        <f t="shared" si="60"/>
        <v>0</v>
      </c>
      <c r="BD37" s="74"/>
      <c r="BE37" s="74">
        <f t="shared" si="61"/>
        <v>0</v>
      </c>
      <c r="BF37" s="74">
        <f t="shared" si="62"/>
        <v>0</v>
      </c>
      <c r="BG37" s="74" t="e">
        <f>SUM(#REF!,#REF!,#REF!,#REF!,#REF!)</f>
        <v>#REF!</v>
      </c>
      <c r="BH37" s="74" t="e">
        <f>SUM(#REF!,#REF!,#REF!,#REF!,#REF!)</f>
        <v>#REF!</v>
      </c>
      <c r="BI37" s="74"/>
      <c r="BJ37" s="74"/>
    </row>
    <row r="38" spans="1:62" s="68" customFormat="1" ht="12" customHeight="1" thickBot="1">
      <c r="A38" s="23" t="s">
        <v>578</v>
      </c>
      <c r="B38" s="315" t="s">
        <v>150</v>
      </c>
      <c r="C38" s="333"/>
      <c r="D38" s="108">
        <v>0</v>
      </c>
      <c r="E38" s="78">
        <f t="shared" si="45"/>
        <v>0</v>
      </c>
      <c r="F38" s="78"/>
      <c r="G38" s="78"/>
      <c r="H38" s="78"/>
      <c r="I38" s="78">
        <f t="shared" si="46"/>
        <v>0</v>
      </c>
      <c r="J38" s="78"/>
      <c r="K38" s="78">
        <f t="shared" si="20"/>
        <v>0</v>
      </c>
      <c r="L38" s="333"/>
      <c r="M38" s="108">
        <v>0</v>
      </c>
      <c r="N38" s="78">
        <f t="shared" si="47"/>
        <v>0</v>
      </c>
      <c r="O38" s="78"/>
      <c r="P38" s="78"/>
      <c r="Q38" s="78"/>
      <c r="R38" s="78">
        <f t="shared" si="48"/>
        <v>0</v>
      </c>
      <c r="S38" s="78"/>
      <c r="T38" s="78">
        <f t="shared" si="4"/>
        <v>0</v>
      </c>
      <c r="U38" s="333"/>
      <c r="V38" s="108">
        <v>0</v>
      </c>
      <c r="W38" s="78">
        <f t="shared" si="49"/>
        <v>0</v>
      </c>
      <c r="X38" s="78"/>
      <c r="Y38" s="78"/>
      <c r="Z38" s="78"/>
      <c r="AA38" s="78">
        <f t="shared" si="50"/>
        <v>0</v>
      </c>
      <c r="AB38" s="78"/>
      <c r="AC38" s="78">
        <f t="shared" si="7"/>
        <v>0</v>
      </c>
      <c r="AD38" s="333"/>
      <c r="AE38" s="108">
        <v>0</v>
      </c>
      <c r="AF38" s="78">
        <f t="shared" si="51"/>
        <v>0</v>
      </c>
      <c r="AG38" s="78"/>
      <c r="AH38" s="78"/>
      <c r="AI38" s="78"/>
      <c r="AJ38" s="78">
        <f t="shared" si="52"/>
        <v>0</v>
      </c>
      <c r="AK38" s="78"/>
      <c r="AL38" s="78">
        <f t="shared" si="10"/>
        <v>0</v>
      </c>
      <c r="AM38" s="78"/>
      <c r="AN38" s="78"/>
      <c r="AO38" s="78">
        <f t="shared" si="53"/>
        <v>0</v>
      </c>
      <c r="AP38" s="78"/>
      <c r="AQ38" s="78"/>
      <c r="AR38" s="78">
        <v>0</v>
      </c>
      <c r="AS38" s="78">
        <f t="shared" si="54"/>
        <v>0</v>
      </c>
      <c r="AT38" s="78"/>
      <c r="AU38" s="78">
        <f t="shared" si="13"/>
        <v>0</v>
      </c>
      <c r="AW38" s="78">
        <f t="shared" si="57"/>
        <v>0</v>
      </c>
      <c r="AX38" s="78"/>
      <c r="AY38" s="78">
        <f t="shared" si="58"/>
        <v>0</v>
      </c>
      <c r="AZ38" s="78">
        <f t="shared" si="59"/>
        <v>0</v>
      </c>
      <c r="BA38" s="78" t="e">
        <f>SUM(#REF!,#REF!,#REF!,#REF!,#REF!)</f>
        <v>#REF!</v>
      </c>
      <c r="BB38" s="78" t="e">
        <f>SUM(#REF!,#REF!,#REF!,#REF!,#REF!)</f>
        <v>#REF!</v>
      </c>
      <c r="BC38" s="78">
        <f t="shared" si="60"/>
        <v>0</v>
      </c>
      <c r="BD38" s="78"/>
      <c r="BE38" s="78">
        <f t="shared" si="61"/>
        <v>0</v>
      </c>
      <c r="BF38" s="78">
        <f t="shared" si="62"/>
        <v>0</v>
      </c>
      <c r="BG38" s="78" t="e">
        <f>SUM(#REF!,#REF!,#REF!,#REF!,#REF!)</f>
        <v>#REF!</v>
      </c>
      <c r="BH38" s="78" t="e">
        <f>SUM(#REF!,#REF!,#REF!,#REF!,#REF!)</f>
        <v>#REF!</v>
      </c>
      <c r="BI38" s="78"/>
      <c r="BJ38" s="78"/>
    </row>
    <row r="39" spans="1:62" s="14" customFormat="1" ht="12" customHeight="1" thickBot="1">
      <c r="A39" s="20" t="s">
        <v>241</v>
      </c>
      <c r="B39" s="188" t="s">
        <v>370</v>
      </c>
      <c r="C39" s="197"/>
      <c r="D39" s="27"/>
      <c r="E39" s="27"/>
      <c r="F39" s="27"/>
      <c r="G39" s="27"/>
      <c r="H39" s="27"/>
      <c r="I39" s="27"/>
      <c r="J39" s="27"/>
      <c r="K39" s="27">
        <f t="shared" si="20"/>
        <v>0</v>
      </c>
      <c r="L39" s="197"/>
      <c r="M39" s="27"/>
      <c r="N39" s="27"/>
      <c r="O39" s="27"/>
      <c r="P39" s="27"/>
      <c r="Q39" s="27"/>
      <c r="R39" s="27"/>
      <c r="S39" s="27"/>
      <c r="T39" s="27">
        <f t="shared" si="4"/>
        <v>0</v>
      </c>
      <c r="U39" s="197"/>
      <c r="V39" s="27"/>
      <c r="W39" s="27"/>
      <c r="X39" s="27"/>
      <c r="Y39" s="27"/>
      <c r="Z39" s="27"/>
      <c r="AA39" s="27"/>
      <c r="AB39" s="27"/>
      <c r="AC39" s="27">
        <f t="shared" si="7"/>
        <v>0</v>
      </c>
      <c r="AD39" s="197"/>
      <c r="AE39" s="27"/>
      <c r="AF39" s="27"/>
      <c r="AG39" s="27"/>
      <c r="AH39" s="27"/>
      <c r="AI39" s="27"/>
      <c r="AJ39" s="27"/>
      <c r="AK39" s="27"/>
      <c r="AL39" s="27">
        <f t="shared" si="10"/>
        <v>0</v>
      </c>
      <c r="AM39" s="27"/>
      <c r="AN39" s="27"/>
      <c r="AO39" s="27"/>
      <c r="AP39" s="27"/>
      <c r="AQ39" s="27"/>
      <c r="AR39" s="27"/>
      <c r="AS39" s="27"/>
      <c r="AT39" s="27"/>
      <c r="AU39" s="27">
        <f t="shared" si="13"/>
        <v>0</v>
      </c>
      <c r="AV39" s="275"/>
      <c r="AW39" s="27">
        <f t="shared" si="57"/>
        <v>0</v>
      </c>
      <c r="AX39" s="27"/>
      <c r="AY39" s="27">
        <f t="shared" si="58"/>
        <v>0</v>
      </c>
      <c r="AZ39" s="27">
        <f t="shared" si="59"/>
        <v>0</v>
      </c>
      <c r="BA39" s="27" t="e">
        <f>SUM(#REF!,#REF!,#REF!,#REF!,#REF!)</f>
        <v>#REF!</v>
      </c>
      <c r="BB39" s="27" t="e">
        <f>SUM(#REF!,#REF!,#REF!,#REF!,#REF!)</f>
        <v>#REF!</v>
      </c>
      <c r="BC39" s="27">
        <f t="shared" si="60"/>
        <v>0</v>
      </c>
      <c r="BD39" s="27"/>
      <c r="BE39" s="27">
        <f t="shared" si="61"/>
        <v>0</v>
      </c>
      <c r="BF39" s="27">
        <f t="shared" si="62"/>
        <v>0</v>
      </c>
      <c r="BG39" s="27" t="e">
        <f>SUM(#REF!,#REF!,#REF!,#REF!,#REF!)</f>
        <v>#REF!</v>
      </c>
      <c r="BH39" s="27" t="e">
        <f>SUM(#REF!,#REF!,#REF!,#REF!,#REF!)</f>
        <v>#REF!</v>
      </c>
      <c r="BI39" s="27"/>
      <c r="BJ39" s="27"/>
    </row>
    <row r="40" spans="1:62" s="14" customFormat="1" ht="12" customHeight="1" thickBot="1">
      <c r="A40" s="9" t="s">
        <v>151</v>
      </c>
      <c r="B40" s="188" t="s">
        <v>371</v>
      </c>
      <c r="C40" s="195">
        <f>+C4+C15+C22+C23+C30+C34+C39</f>
        <v>52254</v>
      </c>
      <c r="D40" s="195">
        <v>52706</v>
      </c>
      <c r="E40" s="195">
        <f t="shared" ref="E40:AT40" si="63">+E4+E15+E22+E23+E30+E34+E39</f>
        <v>0</v>
      </c>
      <c r="F40" s="195">
        <f t="shared" si="63"/>
        <v>52706</v>
      </c>
      <c r="G40" s="195">
        <f t="shared" si="63"/>
        <v>0</v>
      </c>
      <c r="H40" s="195">
        <f t="shared" si="63"/>
        <v>0</v>
      </c>
      <c r="I40" s="195">
        <f t="shared" si="63"/>
        <v>0</v>
      </c>
      <c r="J40" s="195">
        <f t="shared" si="63"/>
        <v>0</v>
      </c>
      <c r="K40" s="195">
        <f t="shared" ref="K40:K45" si="64">SUM(J40,F40)</f>
        <v>52706</v>
      </c>
      <c r="L40" s="195">
        <f t="shared" si="63"/>
        <v>33195</v>
      </c>
      <c r="M40" s="195">
        <v>27695</v>
      </c>
      <c r="N40" s="195">
        <f t="shared" si="63"/>
        <v>200</v>
      </c>
      <c r="O40" s="195">
        <f t="shared" si="63"/>
        <v>27895</v>
      </c>
      <c r="P40" s="195">
        <f t="shared" si="63"/>
        <v>0</v>
      </c>
      <c r="Q40" s="195">
        <f t="shared" si="63"/>
        <v>0</v>
      </c>
      <c r="R40" s="195">
        <f t="shared" si="63"/>
        <v>0</v>
      </c>
      <c r="S40" s="195">
        <f t="shared" si="63"/>
        <v>0</v>
      </c>
      <c r="T40" s="195">
        <f t="shared" si="4"/>
        <v>27895</v>
      </c>
      <c r="U40" s="195">
        <f t="shared" si="63"/>
        <v>9000</v>
      </c>
      <c r="V40" s="195">
        <v>8403</v>
      </c>
      <c r="W40" s="195">
        <f t="shared" si="63"/>
        <v>7415</v>
      </c>
      <c r="X40" s="195">
        <f t="shared" si="63"/>
        <v>15818</v>
      </c>
      <c r="Y40" s="195">
        <f t="shared" si="63"/>
        <v>0</v>
      </c>
      <c r="Z40" s="195">
        <f t="shared" si="63"/>
        <v>0</v>
      </c>
      <c r="AA40" s="195">
        <f t="shared" si="63"/>
        <v>141404</v>
      </c>
      <c r="AB40" s="195">
        <f t="shared" si="63"/>
        <v>141404</v>
      </c>
      <c r="AC40" s="195">
        <f t="shared" si="7"/>
        <v>157222</v>
      </c>
      <c r="AD40" s="195">
        <f t="shared" si="63"/>
        <v>1140</v>
      </c>
      <c r="AE40" s="195">
        <v>2606</v>
      </c>
      <c r="AF40" s="195">
        <f t="shared" si="63"/>
        <v>0</v>
      </c>
      <c r="AG40" s="195">
        <f t="shared" si="63"/>
        <v>2606</v>
      </c>
      <c r="AH40" s="195">
        <f t="shared" si="63"/>
        <v>0</v>
      </c>
      <c r="AI40" s="195">
        <f t="shared" si="63"/>
        <v>0</v>
      </c>
      <c r="AJ40" s="195">
        <f t="shared" si="63"/>
        <v>0</v>
      </c>
      <c r="AK40" s="195">
        <f t="shared" si="63"/>
        <v>0</v>
      </c>
      <c r="AL40" s="195">
        <f t="shared" si="10"/>
        <v>2606</v>
      </c>
      <c r="AM40" s="195">
        <f t="shared" si="63"/>
        <v>0</v>
      </c>
      <c r="AN40" s="195">
        <f t="shared" si="63"/>
        <v>0</v>
      </c>
      <c r="AO40" s="195">
        <f t="shared" si="63"/>
        <v>0</v>
      </c>
      <c r="AP40" s="195">
        <f t="shared" si="63"/>
        <v>0</v>
      </c>
      <c r="AQ40" s="195">
        <f t="shared" si="63"/>
        <v>700</v>
      </c>
      <c r="AR40" s="195">
        <v>700</v>
      </c>
      <c r="AS40" s="195">
        <f t="shared" si="63"/>
        <v>501</v>
      </c>
      <c r="AT40" s="195">
        <f t="shared" si="63"/>
        <v>1201</v>
      </c>
      <c r="AU40" s="195">
        <f t="shared" si="13"/>
        <v>1201</v>
      </c>
      <c r="AV40" s="273"/>
      <c r="AW40" s="28">
        <f t="shared" si="57"/>
        <v>95589</v>
      </c>
      <c r="AX40" s="28"/>
      <c r="AY40" s="28">
        <f t="shared" si="58"/>
        <v>7615</v>
      </c>
      <c r="AZ40" s="28">
        <f t="shared" si="59"/>
        <v>99025</v>
      </c>
      <c r="BA40" s="28" t="e">
        <f>SUM(#REF!,#REF!,#REF!,#REF!,#REF!)</f>
        <v>#REF!</v>
      </c>
      <c r="BB40" s="28" t="e">
        <f>SUM(#REF!,#REF!,#REF!,#REF!,#REF!)</f>
        <v>#REF!</v>
      </c>
      <c r="BC40" s="28">
        <f t="shared" si="60"/>
        <v>700</v>
      </c>
      <c r="BD40" s="28"/>
      <c r="BE40" s="28">
        <f t="shared" si="61"/>
        <v>141905</v>
      </c>
      <c r="BF40" s="28">
        <f t="shared" si="62"/>
        <v>142605</v>
      </c>
      <c r="BG40" s="28" t="e">
        <f>SUM(#REF!,#REF!,#REF!,#REF!,#REF!)</f>
        <v>#REF!</v>
      </c>
      <c r="BH40" s="28" t="e">
        <f>SUM(#REF!,#REF!,#REF!,#REF!,#REF!)</f>
        <v>#REF!</v>
      </c>
      <c r="BI40" s="28"/>
      <c r="BJ40" s="28"/>
    </row>
    <row r="41" spans="1:62" s="14" customFormat="1" ht="12" customHeight="1" thickBot="1">
      <c r="A41" s="29" t="s">
        <v>161</v>
      </c>
      <c r="B41" s="188" t="s">
        <v>372</v>
      </c>
      <c r="C41" s="195">
        <f>+C42+C43+C44</f>
        <v>166492</v>
      </c>
      <c r="D41" s="195">
        <v>168306</v>
      </c>
      <c r="E41" s="195">
        <f t="shared" ref="E41:AT41" si="65">+E42+E43+E44</f>
        <v>448</v>
      </c>
      <c r="F41" s="195">
        <f t="shared" si="65"/>
        <v>168754</v>
      </c>
      <c r="G41" s="195">
        <f t="shared" si="65"/>
        <v>0</v>
      </c>
      <c r="H41" s="195">
        <f t="shared" si="65"/>
        <v>0</v>
      </c>
      <c r="I41" s="195">
        <f t="shared" si="65"/>
        <v>0</v>
      </c>
      <c r="J41" s="195">
        <f t="shared" si="65"/>
        <v>0</v>
      </c>
      <c r="K41" s="195">
        <f t="shared" si="64"/>
        <v>168754</v>
      </c>
      <c r="L41" s="195">
        <f t="shared" si="65"/>
        <v>354185</v>
      </c>
      <c r="M41" s="195">
        <v>367280</v>
      </c>
      <c r="N41" s="195">
        <f t="shared" si="65"/>
        <v>526</v>
      </c>
      <c r="O41" s="195">
        <f t="shared" si="65"/>
        <v>367806</v>
      </c>
      <c r="P41" s="195">
        <f t="shared" si="65"/>
        <v>0</v>
      </c>
      <c r="Q41" s="195">
        <f t="shared" si="65"/>
        <v>0</v>
      </c>
      <c r="R41" s="195">
        <f t="shared" si="65"/>
        <v>0</v>
      </c>
      <c r="S41" s="195">
        <f t="shared" si="65"/>
        <v>0</v>
      </c>
      <c r="T41" s="195">
        <f t="shared" si="4"/>
        <v>367806</v>
      </c>
      <c r="U41" s="195">
        <f t="shared" si="65"/>
        <v>47218</v>
      </c>
      <c r="V41" s="195">
        <v>45221</v>
      </c>
      <c r="W41" s="195">
        <f t="shared" si="65"/>
        <v>86</v>
      </c>
      <c r="X41" s="195">
        <f t="shared" si="65"/>
        <v>45307</v>
      </c>
      <c r="Y41" s="195">
        <f t="shared" si="65"/>
        <v>0</v>
      </c>
      <c r="Z41" s="195">
        <f t="shared" si="65"/>
        <v>0</v>
      </c>
      <c r="AA41" s="195">
        <f t="shared" si="65"/>
        <v>0</v>
      </c>
      <c r="AB41" s="195">
        <f t="shared" si="65"/>
        <v>0</v>
      </c>
      <c r="AC41" s="195">
        <f t="shared" si="7"/>
        <v>45307</v>
      </c>
      <c r="AD41" s="195">
        <f t="shared" si="65"/>
        <v>27873</v>
      </c>
      <c r="AE41" s="195">
        <v>29570</v>
      </c>
      <c r="AF41" s="195">
        <f t="shared" si="65"/>
        <v>96</v>
      </c>
      <c r="AG41" s="195">
        <f t="shared" si="65"/>
        <v>29666</v>
      </c>
      <c r="AH41" s="195">
        <f t="shared" si="65"/>
        <v>0</v>
      </c>
      <c r="AI41" s="195">
        <f t="shared" si="65"/>
        <v>0</v>
      </c>
      <c r="AJ41" s="195">
        <f t="shared" si="65"/>
        <v>0</v>
      </c>
      <c r="AK41" s="195">
        <f t="shared" si="65"/>
        <v>0</v>
      </c>
      <c r="AL41" s="195">
        <f t="shared" si="10"/>
        <v>29666</v>
      </c>
      <c r="AM41" s="195">
        <f t="shared" si="65"/>
        <v>0</v>
      </c>
      <c r="AN41" s="195">
        <f t="shared" si="65"/>
        <v>0</v>
      </c>
      <c r="AO41" s="195">
        <f t="shared" si="65"/>
        <v>0</v>
      </c>
      <c r="AP41" s="195">
        <f t="shared" si="65"/>
        <v>0</v>
      </c>
      <c r="AQ41" s="195">
        <f t="shared" si="65"/>
        <v>11810</v>
      </c>
      <c r="AR41" s="195">
        <v>12082</v>
      </c>
      <c r="AS41" s="195">
        <f t="shared" si="65"/>
        <v>0</v>
      </c>
      <c r="AT41" s="195">
        <f t="shared" si="65"/>
        <v>12082</v>
      </c>
      <c r="AU41" s="195">
        <f t="shared" si="13"/>
        <v>12082</v>
      </c>
      <c r="AV41" s="273"/>
      <c r="AW41" s="28">
        <f t="shared" si="57"/>
        <v>595768</v>
      </c>
      <c r="AX41" s="28"/>
      <c r="AY41" s="28">
        <f t="shared" si="58"/>
        <v>1156</v>
      </c>
      <c r="AZ41" s="28">
        <f t="shared" si="59"/>
        <v>611533</v>
      </c>
      <c r="BA41" s="28" t="e">
        <f>SUM(#REF!,#REF!,#REF!,#REF!,#REF!)</f>
        <v>#REF!</v>
      </c>
      <c r="BB41" s="28" t="e">
        <f>SUM(#REF!,#REF!,#REF!,#REF!,#REF!)</f>
        <v>#REF!</v>
      </c>
      <c r="BC41" s="28">
        <f t="shared" si="60"/>
        <v>11810</v>
      </c>
      <c r="BD41" s="28"/>
      <c r="BE41" s="28">
        <f t="shared" si="61"/>
        <v>0</v>
      </c>
      <c r="BF41" s="28">
        <f t="shared" si="62"/>
        <v>12082</v>
      </c>
      <c r="BG41" s="28" t="e">
        <f>SUM(#REF!,#REF!,#REF!,#REF!,#REF!)</f>
        <v>#REF!</v>
      </c>
      <c r="BH41" s="28" t="e">
        <f>SUM(#REF!,#REF!,#REF!,#REF!,#REF!)</f>
        <v>#REF!</v>
      </c>
      <c r="BI41" s="28"/>
      <c r="BJ41" s="28"/>
    </row>
    <row r="42" spans="1:62" s="14" customFormat="1" ht="12" customHeight="1">
      <c r="A42" s="23" t="s">
        <v>373</v>
      </c>
      <c r="B42" s="189" t="s">
        <v>327</v>
      </c>
      <c r="C42" s="198">
        <v>3230</v>
      </c>
      <c r="D42" s="346">
        <v>1423</v>
      </c>
      <c r="E42" s="24">
        <f t="shared" ref="E42:E43" si="66">F42-D42</f>
        <v>0</v>
      </c>
      <c r="F42" s="24">
        <v>1423</v>
      </c>
      <c r="G42" s="24"/>
      <c r="H42" s="24"/>
      <c r="I42" s="24">
        <f t="shared" ref="I42:I43" si="67">J42-H42</f>
        <v>0</v>
      </c>
      <c r="J42" s="24"/>
      <c r="K42" s="24">
        <f t="shared" si="64"/>
        <v>1423</v>
      </c>
      <c r="L42" s="198">
        <v>1505</v>
      </c>
      <c r="M42" s="346">
        <v>1409</v>
      </c>
      <c r="N42" s="24">
        <f t="shared" ref="N42:N43" si="68">O42-M42</f>
        <v>0</v>
      </c>
      <c r="O42" s="24">
        <v>1409</v>
      </c>
      <c r="P42" s="24"/>
      <c r="Q42" s="24"/>
      <c r="R42" s="24">
        <f t="shared" ref="R42:R43" si="69">S42-Q42</f>
        <v>0</v>
      </c>
      <c r="S42" s="24"/>
      <c r="T42" s="24">
        <f t="shared" si="4"/>
        <v>1409</v>
      </c>
      <c r="U42" s="198">
        <v>654</v>
      </c>
      <c r="V42" s="346">
        <v>473</v>
      </c>
      <c r="W42" s="24">
        <f t="shared" ref="W42:W43" si="70">X42-V42</f>
        <v>0</v>
      </c>
      <c r="X42" s="24">
        <v>473</v>
      </c>
      <c r="Y42" s="24"/>
      <c r="Z42" s="24"/>
      <c r="AA42" s="24">
        <f t="shared" ref="AA42:AA43" si="71">AB42-Z42</f>
        <v>0</v>
      </c>
      <c r="AB42" s="24"/>
      <c r="AC42" s="24">
        <f t="shared" si="7"/>
        <v>473</v>
      </c>
      <c r="AD42" s="198">
        <v>401</v>
      </c>
      <c r="AE42" s="346">
        <v>417</v>
      </c>
      <c r="AF42" s="24">
        <f t="shared" ref="AF42:AF43" si="72">AG42-AE42</f>
        <v>0</v>
      </c>
      <c r="AG42" s="24">
        <v>417</v>
      </c>
      <c r="AH42" s="24"/>
      <c r="AI42" s="24"/>
      <c r="AJ42" s="24">
        <f t="shared" ref="AJ42:AJ43" si="73">AK42-AI42</f>
        <v>0</v>
      </c>
      <c r="AK42" s="24"/>
      <c r="AL42" s="24">
        <f t="shared" si="10"/>
        <v>417</v>
      </c>
      <c r="AM42" s="24"/>
      <c r="AN42" s="24"/>
      <c r="AO42" s="24">
        <f t="shared" ref="AO42:AO43" si="74">AP42-AN42</f>
        <v>0</v>
      </c>
      <c r="AP42" s="24"/>
      <c r="AQ42" s="24">
        <v>282</v>
      </c>
      <c r="AR42" s="24">
        <v>278</v>
      </c>
      <c r="AS42" s="24">
        <f t="shared" ref="AS42:AS43" si="75">AT42-AR42</f>
        <v>0</v>
      </c>
      <c r="AT42" s="24">
        <v>278</v>
      </c>
      <c r="AU42" s="24">
        <f t="shared" si="13"/>
        <v>278</v>
      </c>
      <c r="AV42" s="276"/>
      <c r="AW42" s="24">
        <f t="shared" si="57"/>
        <v>5790</v>
      </c>
      <c r="AX42" s="24"/>
      <c r="AY42" s="24">
        <f t="shared" si="58"/>
        <v>0</v>
      </c>
      <c r="AZ42" s="24">
        <f t="shared" si="59"/>
        <v>3722</v>
      </c>
      <c r="BA42" s="24" t="e">
        <f>SUM(#REF!,#REF!,#REF!,#REF!,#REF!)</f>
        <v>#REF!</v>
      </c>
      <c r="BB42" s="24" t="e">
        <f>SUM(#REF!,#REF!,#REF!,#REF!,#REF!)</f>
        <v>#REF!</v>
      </c>
      <c r="BC42" s="24">
        <f t="shared" si="60"/>
        <v>282</v>
      </c>
      <c r="BD42" s="24">
        <f>SUM(AR42,AI42,Z42,Q42,H42)</f>
        <v>278</v>
      </c>
      <c r="BE42" s="24">
        <f t="shared" si="61"/>
        <v>0</v>
      </c>
      <c r="BF42" s="24">
        <f t="shared" si="62"/>
        <v>278</v>
      </c>
      <c r="BG42" s="24" t="e">
        <f>SUM(#REF!,#REF!,#REF!,#REF!,#REF!)</f>
        <v>#REF!</v>
      </c>
      <c r="BH42" s="24" t="e">
        <f>SUM(#REF!,#REF!,#REF!,#REF!,#REF!)</f>
        <v>#REF!</v>
      </c>
      <c r="BI42" s="24"/>
      <c r="BJ42" s="24"/>
    </row>
    <row r="43" spans="1:62" s="14" customFormat="1" ht="12" customHeight="1">
      <c r="A43" s="23" t="s">
        <v>374</v>
      </c>
      <c r="B43" s="190" t="s">
        <v>375</v>
      </c>
      <c r="C43" s="199"/>
      <c r="D43" s="565">
        <v>0</v>
      </c>
      <c r="E43" s="25">
        <f t="shared" si="66"/>
        <v>0</v>
      </c>
      <c r="F43" s="25"/>
      <c r="G43" s="25"/>
      <c r="H43" s="25"/>
      <c r="I43" s="25">
        <f t="shared" si="67"/>
        <v>0</v>
      </c>
      <c r="J43" s="25"/>
      <c r="K43" s="25">
        <f t="shared" si="64"/>
        <v>0</v>
      </c>
      <c r="L43" s="199"/>
      <c r="M43" s="565">
        <v>0</v>
      </c>
      <c r="N43" s="25">
        <f t="shared" si="68"/>
        <v>0</v>
      </c>
      <c r="O43" s="25"/>
      <c r="P43" s="25"/>
      <c r="Q43" s="25"/>
      <c r="R43" s="25">
        <f t="shared" si="69"/>
        <v>0</v>
      </c>
      <c r="S43" s="25"/>
      <c r="T43" s="25">
        <f t="shared" si="4"/>
        <v>0</v>
      </c>
      <c r="U43" s="199"/>
      <c r="V43" s="565">
        <v>0</v>
      </c>
      <c r="W43" s="25">
        <f t="shared" si="70"/>
        <v>0</v>
      </c>
      <c r="X43" s="25"/>
      <c r="Y43" s="25"/>
      <c r="Z43" s="25"/>
      <c r="AA43" s="25">
        <f t="shared" si="71"/>
        <v>0</v>
      </c>
      <c r="AB43" s="25"/>
      <c r="AC43" s="25">
        <f t="shared" si="7"/>
        <v>0</v>
      </c>
      <c r="AD43" s="199"/>
      <c r="AE43" s="565">
        <v>0</v>
      </c>
      <c r="AF43" s="25">
        <f t="shared" si="72"/>
        <v>0</v>
      </c>
      <c r="AG43" s="25"/>
      <c r="AH43" s="25"/>
      <c r="AI43" s="25"/>
      <c r="AJ43" s="25">
        <f t="shared" si="73"/>
        <v>0</v>
      </c>
      <c r="AK43" s="25"/>
      <c r="AL43" s="25">
        <f t="shared" si="10"/>
        <v>0</v>
      </c>
      <c r="AM43" s="25"/>
      <c r="AN43" s="25"/>
      <c r="AO43" s="25">
        <f t="shared" si="74"/>
        <v>0</v>
      </c>
      <c r="AP43" s="25"/>
      <c r="AQ43" s="25"/>
      <c r="AR43" s="25">
        <v>0</v>
      </c>
      <c r="AS43" s="25">
        <f t="shared" si="75"/>
        <v>0</v>
      </c>
      <c r="AT43" s="25"/>
      <c r="AU43" s="25">
        <f t="shared" si="13"/>
        <v>0</v>
      </c>
      <c r="AV43" s="276"/>
      <c r="AW43" s="25">
        <f t="shared" si="57"/>
        <v>0</v>
      </c>
      <c r="AX43" s="25"/>
      <c r="AY43" s="25">
        <f t="shared" si="58"/>
        <v>0</v>
      </c>
      <c r="AZ43" s="25">
        <f t="shared" si="59"/>
        <v>0</v>
      </c>
      <c r="BA43" s="25" t="e">
        <f>SUM(#REF!,#REF!,#REF!,#REF!,#REF!)</f>
        <v>#REF!</v>
      </c>
      <c r="BB43" s="25" t="e">
        <f>SUM(#REF!,#REF!,#REF!,#REF!,#REF!)</f>
        <v>#REF!</v>
      </c>
      <c r="BC43" s="25">
        <f t="shared" si="60"/>
        <v>0</v>
      </c>
      <c r="BD43" s="25">
        <f>SUM(AR43,AI43,Z43,Q43,H43)</f>
        <v>0</v>
      </c>
      <c r="BE43" s="25">
        <f t="shared" si="61"/>
        <v>0</v>
      </c>
      <c r="BF43" s="25">
        <f t="shared" si="62"/>
        <v>0</v>
      </c>
      <c r="BG43" s="25" t="e">
        <f>SUM(#REF!,#REF!,#REF!,#REF!,#REF!)</f>
        <v>#REF!</v>
      </c>
      <c r="BH43" s="25" t="e">
        <f>SUM(#REF!,#REF!,#REF!,#REF!,#REF!)</f>
        <v>#REF!</v>
      </c>
      <c r="BI43" s="25"/>
      <c r="BJ43" s="25"/>
    </row>
    <row r="44" spans="1:62" s="18" customFormat="1" ht="12" customHeight="1" thickBot="1">
      <c r="A44" s="15" t="s">
        <v>376</v>
      </c>
      <c r="B44" s="192" t="s">
        <v>377</v>
      </c>
      <c r="C44" s="200">
        <f>C63-(C40+C42+C43)</f>
        <v>163262</v>
      </c>
      <c r="D44" s="564">
        <v>166883</v>
      </c>
      <c r="E44" s="26">
        <f t="shared" ref="E44:G44" si="76">E63-(E40+E42+E43)</f>
        <v>448</v>
      </c>
      <c r="F44" s="26">
        <f t="shared" si="76"/>
        <v>167331</v>
      </c>
      <c r="G44" s="26">
        <f t="shared" si="76"/>
        <v>0</v>
      </c>
      <c r="H44" s="26"/>
      <c r="I44" s="26">
        <f t="shared" ref="I44" si="77">I63-(I40+I42+I43)</f>
        <v>0</v>
      </c>
      <c r="J44" s="26">
        <f t="shared" ref="J44" si="78">J63-(J40+J42+J43)</f>
        <v>0</v>
      </c>
      <c r="K44" s="26">
        <f t="shared" si="64"/>
        <v>167331</v>
      </c>
      <c r="L44" s="200">
        <f t="shared" ref="L44:AQ44" si="79">L63-(L40+L42+L43)</f>
        <v>352680</v>
      </c>
      <c r="M44" s="564">
        <v>365871</v>
      </c>
      <c r="N44" s="26">
        <f t="shared" ref="N44" si="80">N63-(N40+N42+N43)</f>
        <v>526</v>
      </c>
      <c r="O44" s="26">
        <f t="shared" ref="O44" si="81">O63-(O40+O42+O43)</f>
        <v>366397</v>
      </c>
      <c r="P44" s="26">
        <f t="shared" si="79"/>
        <v>0</v>
      </c>
      <c r="Q44" s="26"/>
      <c r="R44" s="26">
        <f t="shared" ref="R44" si="82">R63-(R40+R42+R43)</f>
        <v>0</v>
      </c>
      <c r="S44" s="26">
        <f t="shared" ref="S44" si="83">S63-(S40+S42+S43)</f>
        <v>0</v>
      </c>
      <c r="T44" s="26">
        <f t="shared" si="4"/>
        <v>366397</v>
      </c>
      <c r="U44" s="200">
        <f t="shared" si="79"/>
        <v>46564</v>
      </c>
      <c r="V44" s="564">
        <v>44748</v>
      </c>
      <c r="W44" s="26">
        <f t="shared" ref="W44" si="84">W63-(W40+W42+W43)</f>
        <v>86</v>
      </c>
      <c r="X44" s="26">
        <f t="shared" ref="X44" si="85">X63-(X40+X42+X43)</f>
        <v>44834</v>
      </c>
      <c r="Y44" s="26">
        <f t="shared" si="79"/>
        <v>0</v>
      </c>
      <c r="Z44" s="26"/>
      <c r="AA44" s="26">
        <f t="shared" ref="AA44" si="86">AA63-(AA40+AA42+AA43)</f>
        <v>0</v>
      </c>
      <c r="AB44" s="26">
        <f t="shared" ref="AB44" si="87">AB63-(AB40+AB42+AB43)</f>
        <v>0</v>
      </c>
      <c r="AC44" s="26">
        <f t="shared" si="7"/>
        <v>44834</v>
      </c>
      <c r="AD44" s="200">
        <f t="shared" si="79"/>
        <v>27472</v>
      </c>
      <c r="AE44" s="564">
        <v>29153</v>
      </c>
      <c r="AF44" s="26">
        <f t="shared" ref="AF44" si="88">AF63-(AF40+AF42+AF43)</f>
        <v>96</v>
      </c>
      <c r="AG44" s="26">
        <f t="shared" ref="AG44" si="89">AG63-(AG40+AG42+AG43)</f>
        <v>29249</v>
      </c>
      <c r="AH44" s="26">
        <f t="shared" si="79"/>
        <v>0</v>
      </c>
      <c r="AI44" s="26"/>
      <c r="AJ44" s="26">
        <f t="shared" ref="AJ44" si="90">AJ63-(AJ40+AJ42+AJ43)</f>
        <v>0</v>
      </c>
      <c r="AK44" s="26">
        <f t="shared" ref="AK44" si="91">AK63-(AK40+AK42+AK43)</f>
        <v>0</v>
      </c>
      <c r="AL44" s="26">
        <f t="shared" si="10"/>
        <v>29249</v>
      </c>
      <c r="AM44" s="26">
        <f t="shared" si="79"/>
        <v>0</v>
      </c>
      <c r="AN44" s="26"/>
      <c r="AO44" s="26">
        <f t="shared" ref="AO44" si="92">AO63-(AO40+AO42+AO43)</f>
        <v>0</v>
      </c>
      <c r="AP44" s="26">
        <f t="shared" ref="AP44" si="93">AP63-(AP40+AP42+AP43)</f>
        <v>0</v>
      </c>
      <c r="AQ44" s="26">
        <f t="shared" si="79"/>
        <v>11528</v>
      </c>
      <c r="AR44" s="26">
        <v>11804</v>
      </c>
      <c r="AS44" s="26">
        <f t="shared" ref="AS44" si="94">AS63-(AS40+AS42+AS43)</f>
        <v>0</v>
      </c>
      <c r="AT44" s="26">
        <f t="shared" ref="AT44" si="95">AT63-(AT40+AT42+AT43)</f>
        <v>11804</v>
      </c>
      <c r="AU44" s="26">
        <f t="shared" si="13"/>
        <v>11804</v>
      </c>
      <c r="AV44" s="276"/>
      <c r="AW44" s="26">
        <f t="shared" si="57"/>
        <v>589978</v>
      </c>
      <c r="AX44" s="26"/>
      <c r="AY44" s="26">
        <f t="shared" si="58"/>
        <v>1156</v>
      </c>
      <c r="AZ44" s="26">
        <f t="shared" si="59"/>
        <v>607811</v>
      </c>
      <c r="BA44" s="26" t="e">
        <f>SUM(#REF!,#REF!,#REF!,#REF!,#REF!)</f>
        <v>#REF!</v>
      </c>
      <c r="BB44" s="26" t="e">
        <f>SUM(#REF!,#REF!,#REF!,#REF!,#REF!)</f>
        <v>#REF!</v>
      </c>
      <c r="BC44" s="26">
        <f t="shared" si="60"/>
        <v>11528</v>
      </c>
      <c r="BD44" s="26">
        <f>SUM(AR44,AI44,Z44,Q44,H44)</f>
        <v>11804</v>
      </c>
      <c r="BE44" s="26">
        <f t="shared" si="61"/>
        <v>0</v>
      </c>
      <c r="BF44" s="26">
        <f t="shared" si="62"/>
        <v>11804</v>
      </c>
      <c r="BG44" s="26" t="e">
        <f>SUM(#REF!,#REF!,#REF!,#REF!,#REF!)</f>
        <v>#REF!</v>
      </c>
      <c r="BH44" s="26" t="e">
        <f>SUM(#REF!,#REF!,#REF!,#REF!,#REF!)</f>
        <v>#REF!</v>
      </c>
      <c r="BI44" s="26"/>
      <c r="BJ44" s="26"/>
    </row>
    <row r="45" spans="1:62" s="18" customFormat="1" ht="15" customHeight="1" thickBot="1">
      <c r="A45" s="29" t="s">
        <v>253</v>
      </c>
      <c r="B45" s="193" t="s">
        <v>378</v>
      </c>
      <c r="C45" s="201">
        <f>+C40+C41</f>
        <v>218746</v>
      </c>
      <c r="D45" s="201">
        <v>221012</v>
      </c>
      <c r="E45" s="201">
        <f t="shared" ref="E45:AT45" si="96">+E40+E41</f>
        <v>448</v>
      </c>
      <c r="F45" s="201">
        <f t="shared" si="96"/>
        <v>221460</v>
      </c>
      <c r="G45" s="201">
        <f t="shared" si="96"/>
        <v>0</v>
      </c>
      <c r="H45" s="201">
        <f t="shared" si="96"/>
        <v>0</v>
      </c>
      <c r="I45" s="201">
        <f t="shared" si="96"/>
        <v>0</v>
      </c>
      <c r="J45" s="201">
        <f t="shared" si="96"/>
        <v>0</v>
      </c>
      <c r="K45" s="201">
        <f t="shared" si="64"/>
        <v>221460</v>
      </c>
      <c r="L45" s="201">
        <f t="shared" si="96"/>
        <v>387380</v>
      </c>
      <c r="M45" s="201">
        <v>394975</v>
      </c>
      <c r="N45" s="201">
        <f t="shared" si="96"/>
        <v>726</v>
      </c>
      <c r="O45" s="201">
        <f t="shared" si="96"/>
        <v>395701</v>
      </c>
      <c r="P45" s="201">
        <f t="shared" si="96"/>
        <v>0</v>
      </c>
      <c r="Q45" s="201">
        <f t="shared" si="96"/>
        <v>0</v>
      </c>
      <c r="R45" s="201">
        <f t="shared" si="96"/>
        <v>0</v>
      </c>
      <c r="S45" s="201">
        <f t="shared" si="96"/>
        <v>0</v>
      </c>
      <c r="T45" s="201">
        <f t="shared" si="4"/>
        <v>395701</v>
      </c>
      <c r="U45" s="201">
        <f t="shared" si="96"/>
        <v>56218</v>
      </c>
      <c r="V45" s="201">
        <v>53624</v>
      </c>
      <c r="W45" s="201">
        <f t="shared" si="96"/>
        <v>7501</v>
      </c>
      <c r="X45" s="201">
        <f t="shared" si="96"/>
        <v>61125</v>
      </c>
      <c r="Y45" s="201">
        <f t="shared" si="96"/>
        <v>0</v>
      </c>
      <c r="Z45" s="201">
        <f t="shared" si="96"/>
        <v>0</v>
      </c>
      <c r="AA45" s="201">
        <f t="shared" si="96"/>
        <v>141404</v>
      </c>
      <c r="AB45" s="201">
        <f t="shared" si="96"/>
        <v>141404</v>
      </c>
      <c r="AC45" s="201">
        <f t="shared" si="7"/>
        <v>202529</v>
      </c>
      <c r="AD45" s="201">
        <f t="shared" si="96"/>
        <v>29013</v>
      </c>
      <c r="AE45" s="201">
        <v>32176</v>
      </c>
      <c r="AF45" s="201">
        <f t="shared" si="96"/>
        <v>96</v>
      </c>
      <c r="AG45" s="201">
        <f t="shared" si="96"/>
        <v>32272</v>
      </c>
      <c r="AH45" s="201">
        <f t="shared" si="96"/>
        <v>0</v>
      </c>
      <c r="AI45" s="201">
        <f t="shared" si="96"/>
        <v>0</v>
      </c>
      <c r="AJ45" s="201">
        <f t="shared" si="96"/>
        <v>0</v>
      </c>
      <c r="AK45" s="201">
        <f t="shared" si="96"/>
        <v>0</v>
      </c>
      <c r="AL45" s="201">
        <f t="shared" si="10"/>
        <v>32272</v>
      </c>
      <c r="AM45" s="201">
        <f t="shared" si="96"/>
        <v>0</v>
      </c>
      <c r="AN45" s="201">
        <f t="shared" si="96"/>
        <v>0</v>
      </c>
      <c r="AO45" s="201">
        <f t="shared" si="96"/>
        <v>0</v>
      </c>
      <c r="AP45" s="201">
        <f t="shared" si="96"/>
        <v>0</v>
      </c>
      <c r="AQ45" s="201">
        <f t="shared" si="96"/>
        <v>12510</v>
      </c>
      <c r="AR45" s="201">
        <v>12782</v>
      </c>
      <c r="AS45" s="201">
        <f t="shared" si="96"/>
        <v>501</v>
      </c>
      <c r="AT45" s="201">
        <f t="shared" si="96"/>
        <v>13283</v>
      </c>
      <c r="AU45" s="201">
        <f t="shared" si="13"/>
        <v>13283</v>
      </c>
      <c r="AV45" s="33"/>
      <c r="AW45" s="30">
        <f t="shared" si="57"/>
        <v>691357</v>
      </c>
      <c r="AX45" s="30"/>
      <c r="AY45" s="30">
        <f t="shared" si="58"/>
        <v>8771</v>
      </c>
      <c r="AZ45" s="30">
        <f t="shared" si="59"/>
        <v>710558</v>
      </c>
      <c r="BA45" s="30" t="e">
        <f>SUM(#REF!,#REF!,#REF!,#REF!,#REF!)</f>
        <v>#REF!</v>
      </c>
      <c r="BB45" s="30" t="e">
        <f>SUM(#REF!,#REF!,#REF!,#REF!,#REF!)</f>
        <v>#REF!</v>
      </c>
      <c r="BC45" s="30">
        <f t="shared" si="60"/>
        <v>12510</v>
      </c>
      <c r="BD45" s="30"/>
      <c r="BE45" s="30">
        <f t="shared" si="61"/>
        <v>141905</v>
      </c>
      <c r="BF45" s="30">
        <f t="shared" si="62"/>
        <v>154687</v>
      </c>
      <c r="BG45" s="30" t="e">
        <f>SUM(#REF!,#REF!,#REF!,#REF!,#REF!)</f>
        <v>#REF!</v>
      </c>
      <c r="BH45" s="30" t="e">
        <f>SUM(#REF!,#REF!,#REF!,#REF!,#REF!)</f>
        <v>#REF!</v>
      </c>
      <c r="BI45" s="30"/>
      <c r="BJ45" s="30"/>
    </row>
    <row r="46" spans="1:62" s="18" customFormat="1" ht="15" customHeight="1">
      <c r="A46" s="31"/>
      <c r="B46" s="32"/>
      <c r="C46" s="506"/>
      <c r="D46" s="506"/>
      <c r="E46" s="506"/>
      <c r="F46" s="506"/>
      <c r="G46" s="506">
        <f t="shared" ref="G46" si="97">SUM(G42,G40)</f>
        <v>0</v>
      </c>
      <c r="H46" s="506"/>
      <c r="I46" s="506"/>
      <c r="J46" s="506"/>
      <c r="K46" s="506"/>
      <c r="L46" s="506"/>
      <c r="M46" s="506"/>
      <c r="N46" s="506"/>
      <c r="O46" s="506"/>
      <c r="P46" s="506"/>
      <c r="Q46" s="506"/>
      <c r="R46" s="506"/>
      <c r="S46" s="506"/>
      <c r="T46" s="506"/>
      <c r="U46" s="506"/>
      <c r="V46" s="506"/>
      <c r="W46" s="506"/>
      <c r="X46" s="506"/>
      <c r="Y46" s="506"/>
      <c r="Z46" s="506"/>
      <c r="AA46" s="506"/>
      <c r="AB46" s="506"/>
      <c r="AC46" s="506"/>
      <c r="AD46" s="506"/>
      <c r="AE46" s="506"/>
      <c r="AF46" s="506"/>
      <c r="AG46" s="506"/>
      <c r="AH46" s="506"/>
      <c r="AI46" s="506"/>
      <c r="AJ46" s="506"/>
      <c r="AK46" s="506"/>
      <c r="AL46" s="506"/>
      <c r="AM46" s="506"/>
      <c r="AN46" s="506"/>
      <c r="AO46" s="506"/>
      <c r="AP46" s="506"/>
      <c r="AQ46" s="506"/>
      <c r="AR46" s="506"/>
      <c r="AS46" s="506"/>
      <c r="AT46" s="506"/>
      <c r="AU46" s="506"/>
      <c r="AV46" s="33"/>
      <c r="AW46" s="506">
        <f t="shared" si="57"/>
        <v>0</v>
      </c>
      <c r="AX46" s="506"/>
      <c r="AY46" s="506">
        <f t="shared" si="58"/>
        <v>0</v>
      </c>
      <c r="AZ46" s="506">
        <f t="shared" si="59"/>
        <v>0</v>
      </c>
      <c r="BA46" s="506" t="e">
        <f>SUM(#REF!,#REF!,#REF!,#REF!,#REF!)</f>
        <v>#REF!</v>
      </c>
      <c r="BB46" s="506" t="e">
        <f>SUM(#REF!,#REF!,#REF!,#REF!,#REF!)</f>
        <v>#REF!</v>
      </c>
      <c r="BC46" s="506">
        <f t="shared" si="60"/>
        <v>0</v>
      </c>
      <c r="BD46" s="506"/>
      <c r="BE46" s="506">
        <f t="shared" si="61"/>
        <v>0</v>
      </c>
      <c r="BF46" s="506">
        <f t="shared" si="62"/>
        <v>0</v>
      </c>
      <c r="BG46" s="506" t="e">
        <f>SUM(#REF!,#REF!,#REF!,#REF!,#REF!)</f>
        <v>#REF!</v>
      </c>
      <c r="BH46" s="506" t="e">
        <f>SUM(#REF!,#REF!,#REF!,#REF!,#REF!)</f>
        <v>#REF!</v>
      </c>
      <c r="BI46" s="506"/>
      <c r="BJ46" s="506"/>
    </row>
    <row r="47" spans="1:62" ht="13.5" thickBot="1">
      <c r="A47" s="34"/>
      <c r="B47" s="35"/>
      <c r="C47" s="35"/>
      <c r="D47" s="35"/>
      <c r="E47" s="35"/>
      <c r="F47" s="35"/>
      <c r="G47" s="35"/>
      <c r="H47" s="35"/>
      <c r="I47" s="35"/>
      <c r="J47" s="35"/>
      <c r="K47" s="36"/>
      <c r="L47" s="35"/>
      <c r="M47" s="35"/>
      <c r="N47" s="35"/>
      <c r="O47" s="35"/>
      <c r="P47" s="35"/>
      <c r="Q47" s="35"/>
      <c r="R47" s="35"/>
      <c r="S47" s="35"/>
      <c r="T47" s="36"/>
      <c r="U47" s="35"/>
      <c r="V47" s="35"/>
      <c r="W47" s="35"/>
      <c r="X47" s="35"/>
      <c r="Y47" s="35"/>
      <c r="Z47" s="35"/>
      <c r="AA47" s="35"/>
      <c r="AB47" s="35"/>
      <c r="AC47" s="36"/>
      <c r="AD47" s="35"/>
      <c r="AE47" s="35"/>
      <c r="AF47" s="35"/>
      <c r="AG47" s="35"/>
      <c r="AH47" s="35"/>
      <c r="AI47" s="35"/>
      <c r="AJ47" s="35"/>
      <c r="AK47" s="35"/>
      <c r="AL47" s="36"/>
      <c r="AM47" s="35"/>
      <c r="AN47" s="35"/>
      <c r="AO47" s="35"/>
      <c r="AP47" s="35"/>
      <c r="AQ47" s="35"/>
      <c r="AR47" s="35"/>
      <c r="AS47" s="35"/>
      <c r="AT47" s="35"/>
      <c r="AU47" s="36"/>
      <c r="AV47" s="36"/>
      <c r="AW47" s="35">
        <f t="shared" si="57"/>
        <v>0</v>
      </c>
      <c r="AX47" s="35"/>
      <c r="AY47" s="35">
        <f t="shared" si="58"/>
        <v>0</v>
      </c>
      <c r="AZ47" s="35">
        <f t="shared" si="59"/>
        <v>0</v>
      </c>
      <c r="BA47" s="35" t="e">
        <f>SUM(#REF!,#REF!,#REF!,#REF!,#REF!)</f>
        <v>#REF!</v>
      </c>
      <c r="BB47" s="35" t="e">
        <f>SUM(#REF!,#REF!,#REF!,#REF!,#REF!)</f>
        <v>#REF!</v>
      </c>
      <c r="BC47" s="35">
        <f t="shared" si="60"/>
        <v>0</v>
      </c>
      <c r="BD47" s="35"/>
      <c r="BE47" s="35">
        <f t="shared" si="61"/>
        <v>0</v>
      </c>
      <c r="BF47" s="35">
        <f t="shared" si="62"/>
        <v>0</v>
      </c>
      <c r="BG47" s="35" t="e">
        <f>SUM(#REF!,#REF!,#REF!,#REF!,#REF!)</f>
        <v>#REF!</v>
      </c>
      <c r="BH47" s="35" t="e">
        <f>SUM(#REF!,#REF!,#REF!,#REF!,#REF!)</f>
        <v>#REF!</v>
      </c>
      <c r="BI47" s="35"/>
      <c r="BJ47" s="35"/>
    </row>
    <row r="48" spans="1:62" s="10" customFormat="1" ht="16.5" customHeight="1" thickBot="1">
      <c r="A48" s="37"/>
      <c r="B48" s="267" t="s">
        <v>265</v>
      </c>
      <c r="C48" s="687" t="s">
        <v>353</v>
      </c>
      <c r="D48" s="688"/>
      <c r="E48" s="688"/>
      <c r="F48" s="688"/>
      <c r="G48" s="688"/>
      <c r="H48" s="688"/>
      <c r="I48" s="688"/>
      <c r="J48" s="688"/>
      <c r="K48" s="689"/>
      <c r="L48" s="687" t="s">
        <v>354</v>
      </c>
      <c r="M48" s="688"/>
      <c r="N48" s="688"/>
      <c r="O48" s="688"/>
      <c r="P48" s="688"/>
      <c r="Q48" s="688"/>
      <c r="R48" s="688"/>
      <c r="S48" s="688"/>
      <c r="T48" s="689"/>
      <c r="U48" s="687" t="s">
        <v>355</v>
      </c>
      <c r="V48" s="688"/>
      <c r="W48" s="688"/>
      <c r="X48" s="688"/>
      <c r="Y48" s="688"/>
      <c r="Z48" s="688"/>
      <c r="AA48" s="688"/>
      <c r="AB48" s="688"/>
      <c r="AC48" s="689"/>
      <c r="AD48" s="687" t="s">
        <v>356</v>
      </c>
      <c r="AE48" s="688"/>
      <c r="AF48" s="688"/>
      <c r="AG48" s="688"/>
      <c r="AH48" s="688"/>
      <c r="AI48" s="688"/>
      <c r="AJ48" s="688"/>
      <c r="AK48" s="688"/>
      <c r="AL48" s="689"/>
      <c r="AM48" s="687" t="s">
        <v>357</v>
      </c>
      <c r="AN48" s="688"/>
      <c r="AO48" s="688"/>
      <c r="AP48" s="688"/>
      <c r="AQ48" s="688"/>
      <c r="AR48" s="688"/>
      <c r="AS48" s="688"/>
      <c r="AT48" s="688"/>
      <c r="AU48" s="689"/>
      <c r="AV48" s="33"/>
      <c r="AW48" s="48">
        <f t="shared" si="57"/>
        <v>0</v>
      </c>
      <c r="AX48" s="48"/>
      <c r="AY48" s="48">
        <f t="shared" si="58"/>
        <v>0</v>
      </c>
      <c r="AZ48" s="48">
        <f t="shared" si="59"/>
        <v>0</v>
      </c>
      <c r="BA48" s="48" t="e">
        <f>SUM(#REF!,#REF!,#REF!,#REF!,#REF!)</f>
        <v>#REF!</v>
      </c>
      <c r="BB48" s="10" t="e">
        <f>SUM(#REF!,#REF!,#REF!,#REF!,#REF!)</f>
        <v>#REF!</v>
      </c>
      <c r="BC48" s="10">
        <f t="shared" si="60"/>
        <v>0</v>
      </c>
      <c r="BD48" s="584"/>
      <c r="BE48" s="10">
        <f t="shared" si="61"/>
        <v>0</v>
      </c>
      <c r="BF48" s="10">
        <f t="shared" si="62"/>
        <v>0</v>
      </c>
      <c r="BG48" s="10" t="e">
        <f>SUM(#REF!,#REF!,#REF!,#REF!,#REF!)</f>
        <v>#REF!</v>
      </c>
      <c r="BH48" s="10" t="e">
        <f>SUM(#REF!,#REF!,#REF!,#REF!,#REF!)</f>
        <v>#REF!</v>
      </c>
    </row>
    <row r="49" spans="1:62" s="38" customFormat="1" ht="12" customHeight="1" thickBot="1">
      <c r="A49" s="20" t="s">
        <v>51</v>
      </c>
      <c r="B49" s="188" t="s">
        <v>379</v>
      </c>
      <c r="C49" s="195">
        <f>SUM(C50:C54)</f>
        <v>217519</v>
      </c>
      <c r="D49" s="195">
        <v>218950</v>
      </c>
      <c r="E49" s="195">
        <f t="shared" ref="E49:AT49" si="98">SUM(E50:E54)</f>
        <v>448</v>
      </c>
      <c r="F49" s="195">
        <f t="shared" si="98"/>
        <v>219398</v>
      </c>
      <c r="G49" s="195">
        <f t="shared" si="98"/>
        <v>0</v>
      </c>
      <c r="H49" s="195">
        <f t="shared" si="98"/>
        <v>0</v>
      </c>
      <c r="I49" s="195">
        <f t="shared" si="98"/>
        <v>0</v>
      </c>
      <c r="J49" s="195">
        <f t="shared" si="98"/>
        <v>0</v>
      </c>
      <c r="K49" s="195">
        <f t="shared" ref="K49:K63" si="99">SUM(J49,F49)</f>
        <v>219398</v>
      </c>
      <c r="L49" s="195">
        <f t="shared" si="98"/>
        <v>384741</v>
      </c>
      <c r="M49" s="195">
        <v>392325</v>
      </c>
      <c r="N49" s="195">
        <f t="shared" si="98"/>
        <v>726</v>
      </c>
      <c r="O49" s="195">
        <f t="shared" si="98"/>
        <v>393051</v>
      </c>
      <c r="P49" s="195">
        <f t="shared" si="98"/>
        <v>0</v>
      </c>
      <c r="Q49" s="195">
        <f t="shared" si="98"/>
        <v>0</v>
      </c>
      <c r="R49" s="195">
        <f t="shared" si="98"/>
        <v>0</v>
      </c>
      <c r="S49" s="195">
        <f t="shared" si="98"/>
        <v>0</v>
      </c>
      <c r="T49" s="195">
        <f t="shared" ref="T49:T63" si="100">SUM(S49,O49)</f>
        <v>393051</v>
      </c>
      <c r="U49" s="195">
        <f t="shared" si="98"/>
        <v>56026</v>
      </c>
      <c r="V49" s="195">
        <v>53539</v>
      </c>
      <c r="W49" s="195">
        <f t="shared" si="98"/>
        <v>7501</v>
      </c>
      <c r="X49" s="195">
        <f t="shared" si="98"/>
        <v>61040</v>
      </c>
      <c r="Y49" s="195">
        <f t="shared" si="98"/>
        <v>0</v>
      </c>
      <c r="Z49" s="195">
        <f t="shared" si="98"/>
        <v>0</v>
      </c>
      <c r="AA49" s="195">
        <f t="shared" si="98"/>
        <v>0</v>
      </c>
      <c r="AB49" s="195">
        <f t="shared" si="98"/>
        <v>0</v>
      </c>
      <c r="AC49" s="195">
        <f t="shared" ref="AC49:AC63" si="101">SUM(AB49,X49)</f>
        <v>61040</v>
      </c>
      <c r="AD49" s="195">
        <f t="shared" si="98"/>
        <v>28784</v>
      </c>
      <c r="AE49" s="195">
        <v>28758</v>
      </c>
      <c r="AF49" s="195">
        <f t="shared" si="98"/>
        <v>-134</v>
      </c>
      <c r="AG49" s="195">
        <f t="shared" si="98"/>
        <v>28624</v>
      </c>
      <c r="AH49" s="195">
        <f t="shared" si="98"/>
        <v>0</v>
      </c>
      <c r="AI49" s="195">
        <f t="shared" si="98"/>
        <v>0</v>
      </c>
      <c r="AJ49" s="195">
        <f t="shared" si="98"/>
        <v>0</v>
      </c>
      <c r="AK49" s="195">
        <f t="shared" si="98"/>
        <v>0</v>
      </c>
      <c r="AL49" s="195">
        <f t="shared" ref="AL49:AL63" si="102">SUM(AK49,AG49)</f>
        <v>28624</v>
      </c>
      <c r="AM49" s="195">
        <f t="shared" si="98"/>
        <v>0</v>
      </c>
      <c r="AN49" s="195">
        <f t="shared" si="98"/>
        <v>0</v>
      </c>
      <c r="AO49" s="195">
        <f t="shared" si="98"/>
        <v>0</v>
      </c>
      <c r="AP49" s="195">
        <f t="shared" si="98"/>
        <v>0</v>
      </c>
      <c r="AQ49" s="195">
        <f t="shared" si="98"/>
        <v>12224</v>
      </c>
      <c r="AR49" s="195">
        <v>12475</v>
      </c>
      <c r="AS49" s="195">
        <f t="shared" si="98"/>
        <v>501</v>
      </c>
      <c r="AT49" s="195">
        <f t="shared" si="98"/>
        <v>12976</v>
      </c>
      <c r="AU49" s="195">
        <f t="shared" ref="AU49:AU63" si="103">SUM(AT49,AP49)</f>
        <v>12976</v>
      </c>
      <c r="AV49" s="273"/>
      <c r="AW49" s="13">
        <f t="shared" si="57"/>
        <v>687070</v>
      </c>
      <c r="AX49" s="13"/>
      <c r="AY49" s="13">
        <f t="shared" si="58"/>
        <v>8541</v>
      </c>
      <c r="AZ49" s="13">
        <f t="shared" si="59"/>
        <v>702113</v>
      </c>
      <c r="BA49" s="13" t="e">
        <f>SUM(#REF!,#REF!,#REF!,#REF!,#REF!)</f>
        <v>#REF!</v>
      </c>
      <c r="BB49" s="13" t="e">
        <f>SUM(#REF!,#REF!,#REF!,#REF!,#REF!)</f>
        <v>#REF!</v>
      </c>
      <c r="BC49" s="13">
        <f t="shared" si="60"/>
        <v>12224</v>
      </c>
      <c r="BD49" s="13">
        <f t="shared" ref="BD49:BD61" si="104">SUM(AR49,AI49,Z49,Q49,H49)</f>
        <v>12475</v>
      </c>
      <c r="BE49" s="13">
        <f t="shared" si="61"/>
        <v>501</v>
      </c>
      <c r="BF49" s="13">
        <f t="shared" si="62"/>
        <v>12976</v>
      </c>
      <c r="BG49" s="13" t="e">
        <f>SUM(#REF!,#REF!,#REF!,#REF!,#REF!)</f>
        <v>#REF!</v>
      </c>
      <c r="BH49" s="13" t="e">
        <f>SUM(#REF!,#REF!,#REF!,#REF!,#REF!)</f>
        <v>#REF!</v>
      </c>
      <c r="BI49" s="13"/>
      <c r="BJ49" s="13"/>
    </row>
    <row r="50" spans="1:62" ht="12" customHeight="1">
      <c r="A50" s="15" t="s">
        <v>53</v>
      </c>
      <c r="B50" s="186" t="s">
        <v>215</v>
      </c>
      <c r="C50" s="198">
        <v>45792</v>
      </c>
      <c r="D50" s="346">
        <v>47800</v>
      </c>
      <c r="E50" s="24">
        <f t="shared" ref="E50:E61" si="105">F50-D50</f>
        <v>353</v>
      </c>
      <c r="F50" s="24">
        <v>48153</v>
      </c>
      <c r="G50" s="24"/>
      <c r="H50" s="24"/>
      <c r="I50" s="24">
        <f t="shared" ref="I50:I61" si="106">J50-H50</f>
        <v>0</v>
      </c>
      <c r="J50" s="24"/>
      <c r="K50" s="24">
        <f t="shared" si="99"/>
        <v>48153</v>
      </c>
      <c r="L50" s="198">
        <v>224235</v>
      </c>
      <c r="M50" s="346">
        <v>228686</v>
      </c>
      <c r="N50" s="24">
        <f t="shared" ref="N50:N61" si="107">O50-M50</f>
        <v>415</v>
      </c>
      <c r="O50" s="24">
        <v>229101</v>
      </c>
      <c r="P50" s="24"/>
      <c r="Q50" s="24"/>
      <c r="R50" s="24">
        <f t="shared" ref="R50:R61" si="108">S50-Q50</f>
        <v>0</v>
      </c>
      <c r="S50" s="24"/>
      <c r="T50" s="24">
        <f t="shared" si="100"/>
        <v>229101</v>
      </c>
      <c r="U50" s="198">
        <v>26118</v>
      </c>
      <c r="V50" s="346">
        <v>26203</v>
      </c>
      <c r="W50" s="24">
        <f t="shared" ref="W50:W61" si="109">X50-V50</f>
        <v>590</v>
      </c>
      <c r="X50" s="24">
        <v>26793</v>
      </c>
      <c r="Y50" s="24"/>
      <c r="Z50" s="24"/>
      <c r="AA50" s="24">
        <f t="shared" ref="AA50:AA61" si="110">AB50-Z50</f>
        <v>0</v>
      </c>
      <c r="AB50" s="24"/>
      <c r="AC50" s="24">
        <f t="shared" si="101"/>
        <v>26793</v>
      </c>
      <c r="AD50" s="198">
        <v>15765</v>
      </c>
      <c r="AE50" s="346">
        <v>15931</v>
      </c>
      <c r="AF50" s="24">
        <f t="shared" ref="AF50:AF61" si="111">AG50-AE50</f>
        <v>25</v>
      </c>
      <c r="AG50" s="24">
        <v>15956</v>
      </c>
      <c r="AH50" s="24"/>
      <c r="AI50" s="24"/>
      <c r="AJ50" s="24">
        <f t="shared" ref="AJ50:AJ61" si="112">AK50-AI50</f>
        <v>0</v>
      </c>
      <c r="AK50" s="24"/>
      <c r="AL50" s="24">
        <f t="shared" si="102"/>
        <v>15956</v>
      </c>
      <c r="AM50" s="24"/>
      <c r="AN50" s="24"/>
      <c r="AO50" s="24">
        <f t="shared" ref="AO50:AO61" si="113">AP50-AN50</f>
        <v>0</v>
      </c>
      <c r="AP50" s="24"/>
      <c r="AQ50" s="24">
        <v>7403</v>
      </c>
      <c r="AR50" s="24">
        <v>7408</v>
      </c>
      <c r="AS50" s="24">
        <f t="shared" ref="AS50:AS61" si="114">AT50-AR50</f>
        <v>0</v>
      </c>
      <c r="AT50" s="24">
        <v>7408</v>
      </c>
      <c r="AU50" s="24">
        <f t="shared" si="103"/>
        <v>7408</v>
      </c>
      <c r="AV50" s="276"/>
      <c r="AW50" s="24">
        <f t="shared" si="57"/>
        <v>311910</v>
      </c>
      <c r="AX50" s="24"/>
      <c r="AY50" s="24">
        <f t="shared" si="58"/>
        <v>1383</v>
      </c>
      <c r="AZ50" s="24">
        <f t="shared" si="59"/>
        <v>320003</v>
      </c>
      <c r="BA50" s="24" t="e">
        <f>SUM(#REF!,#REF!,#REF!,#REF!,#REF!)</f>
        <v>#REF!</v>
      </c>
      <c r="BB50" s="24" t="e">
        <f>SUM(#REF!,#REF!,#REF!,#REF!,#REF!)</f>
        <v>#REF!</v>
      </c>
      <c r="BC50" s="24">
        <f t="shared" si="60"/>
        <v>7403</v>
      </c>
      <c r="BD50" s="24">
        <f t="shared" si="104"/>
        <v>7408</v>
      </c>
      <c r="BE50" s="24">
        <f t="shared" si="61"/>
        <v>0</v>
      </c>
      <c r="BF50" s="24">
        <f t="shared" si="62"/>
        <v>7408</v>
      </c>
      <c r="BG50" s="24" t="e">
        <f>SUM(#REF!,#REF!,#REF!,#REF!,#REF!)</f>
        <v>#REF!</v>
      </c>
      <c r="BH50" s="24" t="e">
        <f>SUM(#REF!,#REF!,#REF!,#REF!,#REF!)</f>
        <v>#REF!</v>
      </c>
      <c r="BI50" s="24"/>
      <c r="BJ50" s="24"/>
    </row>
    <row r="51" spans="1:62" ht="12" customHeight="1">
      <c r="A51" s="15" t="s">
        <v>55</v>
      </c>
      <c r="B51" s="187" t="s">
        <v>216</v>
      </c>
      <c r="C51" s="202">
        <v>12770</v>
      </c>
      <c r="D51" s="347">
        <v>13312</v>
      </c>
      <c r="E51" s="39">
        <f t="shared" si="105"/>
        <v>96</v>
      </c>
      <c r="F51" s="39">
        <v>13408</v>
      </c>
      <c r="G51" s="39"/>
      <c r="H51" s="39"/>
      <c r="I51" s="39">
        <f t="shared" si="106"/>
        <v>0</v>
      </c>
      <c r="J51" s="39"/>
      <c r="K51" s="39">
        <f t="shared" si="99"/>
        <v>13408</v>
      </c>
      <c r="L51" s="202">
        <v>64579</v>
      </c>
      <c r="M51" s="347">
        <v>67079</v>
      </c>
      <c r="N51" s="39">
        <f t="shared" si="107"/>
        <v>112</v>
      </c>
      <c r="O51" s="39">
        <v>67191</v>
      </c>
      <c r="P51" s="39"/>
      <c r="Q51" s="39"/>
      <c r="R51" s="39">
        <f t="shared" si="108"/>
        <v>0</v>
      </c>
      <c r="S51" s="39"/>
      <c r="T51" s="39">
        <f t="shared" si="100"/>
        <v>67191</v>
      </c>
      <c r="U51" s="202">
        <v>6947</v>
      </c>
      <c r="V51" s="347">
        <v>6959</v>
      </c>
      <c r="W51" s="39">
        <f t="shared" si="109"/>
        <v>150</v>
      </c>
      <c r="X51" s="39">
        <v>7109</v>
      </c>
      <c r="Y51" s="39"/>
      <c r="Z51" s="39"/>
      <c r="AA51" s="39">
        <f t="shared" si="110"/>
        <v>0</v>
      </c>
      <c r="AB51" s="39"/>
      <c r="AC51" s="39">
        <f t="shared" si="101"/>
        <v>7109</v>
      </c>
      <c r="AD51" s="202">
        <v>4099</v>
      </c>
      <c r="AE51" s="347">
        <v>4300</v>
      </c>
      <c r="AF51" s="39">
        <f t="shared" si="111"/>
        <v>28</v>
      </c>
      <c r="AG51" s="39">
        <v>4328</v>
      </c>
      <c r="AH51" s="39"/>
      <c r="AI51" s="39"/>
      <c r="AJ51" s="39">
        <f t="shared" si="112"/>
        <v>0</v>
      </c>
      <c r="AK51" s="39"/>
      <c r="AL51" s="39">
        <f t="shared" si="102"/>
        <v>4328</v>
      </c>
      <c r="AM51" s="39"/>
      <c r="AN51" s="39"/>
      <c r="AO51" s="39">
        <f t="shared" si="113"/>
        <v>0</v>
      </c>
      <c r="AP51" s="39"/>
      <c r="AQ51" s="39">
        <v>2030</v>
      </c>
      <c r="AR51" s="39">
        <v>2033</v>
      </c>
      <c r="AS51" s="39">
        <f t="shared" si="114"/>
        <v>0</v>
      </c>
      <c r="AT51" s="39">
        <v>2033</v>
      </c>
      <c r="AU51" s="39">
        <f t="shared" si="103"/>
        <v>2033</v>
      </c>
      <c r="AV51" s="276"/>
      <c r="AW51" s="39">
        <f t="shared" si="57"/>
        <v>88395</v>
      </c>
      <c r="AX51" s="39"/>
      <c r="AY51" s="39">
        <f t="shared" si="58"/>
        <v>386</v>
      </c>
      <c r="AZ51" s="39">
        <f t="shared" si="59"/>
        <v>92036</v>
      </c>
      <c r="BA51" s="39" t="e">
        <f>SUM(#REF!,#REF!,#REF!,#REF!,#REF!)</f>
        <v>#REF!</v>
      </c>
      <c r="BB51" s="39" t="e">
        <f>SUM(#REF!,#REF!,#REF!,#REF!,#REF!)</f>
        <v>#REF!</v>
      </c>
      <c r="BC51" s="39">
        <f t="shared" si="60"/>
        <v>2030</v>
      </c>
      <c r="BD51" s="39">
        <f t="shared" si="104"/>
        <v>2033</v>
      </c>
      <c r="BE51" s="39">
        <f t="shared" si="61"/>
        <v>0</v>
      </c>
      <c r="BF51" s="39">
        <f t="shared" si="62"/>
        <v>2033</v>
      </c>
      <c r="BG51" s="39" t="e">
        <f>SUM(#REF!,#REF!,#REF!,#REF!,#REF!)</f>
        <v>#REF!</v>
      </c>
      <c r="BH51" s="39" t="e">
        <f>SUM(#REF!,#REF!,#REF!,#REF!,#REF!)</f>
        <v>#REF!</v>
      </c>
      <c r="BI51" s="39"/>
      <c r="BJ51" s="39"/>
    </row>
    <row r="52" spans="1:62" ht="12" customHeight="1">
      <c r="A52" s="15" t="s">
        <v>57</v>
      </c>
      <c r="B52" s="187" t="s">
        <v>217</v>
      </c>
      <c r="C52" s="202">
        <v>155727</v>
      </c>
      <c r="D52" s="347">
        <v>157838</v>
      </c>
      <c r="E52" s="39">
        <f t="shared" si="105"/>
        <v>-1</v>
      </c>
      <c r="F52" s="39">
        <v>157837</v>
      </c>
      <c r="G52" s="39"/>
      <c r="H52" s="39"/>
      <c r="I52" s="39">
        <f t="shared" si="106"/>
        <v>0</v>
      </c>
      <c r="J52" s="39"/>
      <c r="K52" s="39">
        <f t="shared" si="99"/>
        <v>157837</v>
      </c>
      <c r="L52" s="202">
        <v>94422</v>
      </c>
      <c r="M52" s="347">
        <v>96560</v>
      </c>
      <c r="N52" s="39">
        <f t="shared" si="107"/>
        <v>199</v>
      </c>
      <c r="O52" s="39">
        <v>96759</v>
      </c>
      <c r="P52" s="39"/>
      <c r="Q52" s="39"/>
      <c r="R52" s="39">
        <f t="shared" si="108"/>
        <v>0</v>
      </c>
      <c r="S52" s="39"/>
      <c r="T52" s="39">
        <f t="shared" si="100"/>
        <v>96759</v>
      </c>
      <c r="U52" s="202">
        <v>22307</v>
      </c>
      <c r="V52" s="347">
        <v>20377</v>
      </c>
      <c r="W52" s="39">
        <f t="shared" si="109"/>
        <v>6761</v>
      </c>
      <c r="X52" s="39">
        <v>27138</v>
      </c>
      <c r="Y52" s="39">
        <v>0</v>
      </c>
      <c r="Z52" s="39"/>
      <c r="AA52" s="39">
        <f t="shared" si="110"/>
        <v>0</v>
      </c>
      <c r="AB52" s="39"/>
      <c r="AC52" s="39">
        <f t="shared" si="101"/>
        <v>27138</v>
      </c>
      <c r="AD52" s="202">
        <v>8519</v>
      </c>
      <c r="AE52" s="347">
        <v>8527</v>
      </c>
      <c r="AF52" s="39">
        <f t="shared" si="111"/>
        <v>-187</v>
      </c>
      <c r="AG52" s="39">
        <v>8340</v>
      </c>
      <c r="AH52" s="39"/>
      <c r="AI52" s="39"/>
      <c r="AJ52" s="39">
        <f t="shared" si="112"/>
        <v>0</v>
      </c>
      <c r="AK52" s="39"/>
      <c r="AL52" s="39">
        <f t="shared" si="102"/>
        <v>8340</v>
      </c>
      <c r="AM52" s="39"/>
      <c r="AN52" s="39"/>
      <c r="AO52" s="39">
        <f t="shared" si="113"/>
        <v>0</v>
      </c>
      <c r="AP52" s="39"/>
      <c r="AQ52" s="39">
        <v>2509</v>
      </c>
      <c r="AR52" s="39">
        <v>3034</v>
      </c>
      <c r="AS52" s="39">
        <f t="shared" si="114"/>
        <v>501</v>
      </c>
      <c r="AT52" s="39">
        <v>3535</v>
      </c>
      <c r="AU52" s="39">
        <f t="shared" si="103"/>
        <v>3535</v>
      </c>
      <c r="AV52" s="276"/>
      <c r="AW52" s="39">
        <f t="shared" si="57"/>
        <v>280975</v>
      </c>
      <c r="AX52" s="39"/>
      <c r="AY52" s="39">
        <f t="shared" si="58"/>
        <v>6772</v>
      </c>
      <c r="AZ52" s="39">
        <f t="shared" si="59"/>
        <v>290074</v>
      </c>
      <c r="BA52" s="39" t="e">
        <f>SUM(#REF!,#REF!,#REF!,#REF!,#REF!)</f>
        <v>#REF!</v>
      </c>
      <c r="BB52" s="39" t="e">
        <f>SUM(#REF!,#REF!,#REF!,#REF!,#REF!)</f>
        <v>#REF!</v>
      </c>
      <c r="BC52" s="39">
        <f t="shared" si="60"/>
        <v>2509</v>
      </c>
      <c r="BD52" s="39">
        <f t="shared" si="104"/>
        <v>3034</v>
      </c>
      <c r="BE52" s="39">
        <f t="shared" si="61"/>
        <v>501</v>
      </c>
      <c r="BF52" s="39">
        <f t="shared" si="62"/>
        <v>3535</v>
      </c>
      <c r="BG52" s="39" t="e">
        <f>SUM(#REF!,#REF!,#REF!,#REF!,#REF!)</f>
        <v>#REF!</v>
      </c>
      <c r="BH52" s="39" t="e">
        <f>SUM(#REF!,#REF!,#REF!,#REF!,#REF!)</f>
        <v>#REF!</v>
      </c>
      <c r="BI52" s="39"/>
      <c r="BJ52" s="39"/>
    </row>
    <row r="53" spans="1:62" ht="12" customHeight="1">
      <c r="A53" s="15" t="s">
        <v>59</v>
      </c>
      <c r="B53" s="187" t="s">
        <v>218</v>
      </c>
      <c r="C53" s="202"/>
      <c r="D53" s="347">
        <v>0</v>
      </c>
      <c r="E53" s="39">
        <f t="shared" si="105"/>
        <v>0</v>
      </c>
      <c r="F53" s="39">
        <v>0</v>
      </c>
      <c r="G53" s="39"/>
      <c r="H53" s="39"/>
      <c r="I53" s="39">
        <f t="shared" si="106"/>
        <v>0</v>
      </c>
      <c r="J53" s="39"/>
      <c r="K53" s="39">
        <f t="shared" si="99"/>
        <v>0</v>
      </c>
      <c r="L53" s="202"/>
      <c r="M53" s="347">
        <v>0</v>
      </c>
      <c r="N53" s="39">
        <f t="shared" si="107"/>
        <v>0</v>
      </c>
      <c r="O53" s="39">
        <v>0</v>
      </c>
      <c r="P53" s="39"/>
      <c r="Q53" s="39"/>
      <c r="R53" s="39">
        <f t="shared" si="108"/>
        <v>0</v>
      </c>
      <c r="S53" s="39"/>
      <c r="T53" s="39">
        <f t="shared" si="100"/>
        <v>0</v>
      </c>
      <c r="U53" s="202"/>
      <c r="V53" s="347">
        <v>0</v>
      </c>
      <c r="W53" s="39">
        <f t="shared" si="109"/>
        <v>0</v>
      </c>
      <c r="X53" s="39">
        <v>0</v>
      </c>
      <c r="Y53" s="39"/>
      <c r="Z53" s="39"/>
      <c r="AA53" s="39">
        <f t="shared" si="110"/>
        <v>0</v>
      </c>
      <c r="AB53" s="39"/>
      <c r="AC53" s="39">
        <f t="shared" si="101"/>
        <v>0</v>
      </c>
      <c r="AD53" s="202"/>
      <c r="AE53" s="347">
        <v>0</v>
      </c>
      <c r="AF53" s="39">
        <f t="shared" si="111"/>
        <v>0</v>
      </c>
      <c r="AG53" s="39">
        <v>0</v>
      </c>
      <c r="AH53" s="39"/>
      <c r="AI53" s="39"/>
      <c r="AJ53" s="39">
        <f t="shared" si="112"/>
        <v>0</v>
      </c>
      <c r="AK53" s="39"/>
      <c r="AL53" s="39">
        <f t="shared" si="102"/>
        <v>0</v>
      </c>
      <c r="AM53" s="39"/>
      <c r="AN53" s="39"/>
      <c r="AO53" s="39">
        <f t="shared" si="113"/>
        <v>0</v>
      </c>
      <c r="AP53" s="39"/>
      <c r="AQ53" s="39"/>
      <c r="AR53" s="39">
        <v>0</v>
      </c>
      <c r="AS53" s="39">
        <f t="shared" si="114"/>
        <v>0</v>
      </c>
      <c r="AT53" s="39">
        <v>0</v>
      </c>
      <c r="AU53" s="39">
        <f t="shared" si="103"/>
        <v>0</v>
      </c>
      <c r="AV53" s="276"/>
      <c r="AW53" s="39">
        <f t="shared" si="57"/>
        <v>0</v>
      </c>
      <c r="AX53" s="39"/>
      <c r="AY53" s="39">
        <f t="shared" si="58"/>
        <v>0</v>
      </c>
      <c r="AZ53" s="39">
        <f t="shared" si="59"/>
        <v>0</v>
      </c>
      <c r="BA53" s="39" t="e">
        <f>SUM(#REF!,#REF!,#REF!,#REF!,#REF!)</f>
        <v>#REF!</v>
      </c>
      <c r="BB53" s="39" t="e">
        <f>SUM(#REF!,#REF!,#REF!,#REF!,#REF!)</f>
        <v>#REF!</v>
      </c>
      <c r="BC53" s="39">
        <f t="shared" si="60"/>
        <v>0</v>
      </c>
      <c r="BD53" s="39">
        <f t="shared" si="104"/>
        <v>0</v>
      </c>
      <c r="BE53" s="39">
        <f t="shared" si="61"/>
        <v>0</v>
      </c>
      <c r="BF53" s="39">
        <f t="shared" si="62"/>
        <v>0</v>
      </c>
      <c r="BG53" s="39" t="e">
        <f>SUM(#REF!,#REF!,#REF!,#REF!,#REF!)</f>
        <v>#REF!</v>
      </c>
      <c r="BH53" s="39" t="e">
        <f>SUM(#REF!,#REF!,#REF!,#REF!,#REF!)</f>
        <v>#REF!</v>
      </c>
      <c r="BI53" s="39"/>
      <c r="BJ53" s="39"/>
    </row>
    <row r="54" spans="1:62" ht="12" customHeight="1" thickBot="1">
      <c r="A54" s="15" t="s">
        <v>61</v>
      </c>
      <c r="B54" s="187" t="s">
        <v>220</v>
      </c>
      <c r="C54" s="202">
        <v>3230</v>
      </c>
      <c r="D54" s="347">
        <v>0</v>
      </c>
      <c r="E54" s="39">
        <f t="shared" si="105"/>
        <v>0</v>
      </c>
      <c r="F54" s="39">
        <v>0</v>
      </c>
      <c r="G54" s="39"/>
      <c r="H54" s="39"/>
      <c r="I54" s="39">
        <f t="shared" si="106"/>
        <v>0</v>
      </c>
      <c r="J54" s="39"/>
      <c r="K54" s="39">
        <f t="shared" si="99"/>
        <v>0</v>
      </c>
      <c r="L54" s="202">
        <v>1505</v>
      </c>
      <c r="M54" s="347">
        <v>0</v>
      </c>
      <c r="N54" s="39">
        <f t="shared" si="107"/>
        <v>0</v>
      </c>
      <c r="O54" s="39">
        <v>0</v>
      </c>
      <c r="P54" s="39"/>
      <c r="Q54" s="39"/>
      <c r="R54" s="39">
        <f t="shared" si="108"/>
        <v>0</v>
      </c>
      <c r="S54" s="39"/>
      <c r="T54" s="39">
        <f t="shared" si="100"/>
        <v>0</v>
      </c>
      <c r="U54" s="202">
        <v>654</v>
      </c>
      <c r="V54" s="347">
        <v>0</v>
      </c>
      <c r="W54" s="39">
        <f t="shared" si="109"/>
        <v>0</v>
      </c>
      <c r="X54" s="39">
        <v>0</v>
      </c>
      <c r="Y54" s="39"/>
      <c r="Z54" s="39"/>
      <c r="AA54" s="39">
        <f t="shared" si="110"/>
        <v>0</v>
      </c>
      <c r="AB54" s="39"/>
      <c r="AC54" s="39">
        <f t="shared" si="101"/>
        <v>0</v>
      </c>
      <c r="AD54" s="202">
        <v>401</v>
      </c>
      <c r="AE54" s="347">
        <v>0</v>
      </c>
      <c r="AF54" s="39">
        <f t="shared" si="111"/>
        <v>0</v>
      </c>
      <c r="AG54" s="39">
        <v>0</v>
      </c>
      <c r="AH54" s="39"/>
      <c r="AI54" s="39"/>
      <c r="AJ54" s="39">
        <f t="shared" si="112"/>
        <v>0</v>
      </c>
      <c r="AK54" s="39"/>
      <c r="AL54" s="39">
        <f t="shared" si="102"/>
        <v>0</v>
      </c>
      <c r="AM54" s="39"/>
      <c r="AN54" s="39"/>
      <c r="AO54" s="39">
        <f t="shared" si="113"/>
        <v>0</v>
      </c>
      <c r="AP54" s="39"/>
      <c r="AQ54" s="39">
        <v>282</v>
      </c>
      <c r="AR54" s="39">
        <v>0</v>
      </c>
      <c r="AS54" s="39">
        <f t="shared" si="114"/>
        <v>0</v>
      </c>
      <c r="AT54" s="39">
        <v>0</v>
      </c>
      <c r="AU54" s="39">
        <f t="shared" si="103"/>
        <v>0</v>
      </c>
      <c r="AV54" s="276"/>
      <c r="AW54" s="39">
        <f t="shared" si="57"/>
        <v>5790</v>
      </c>
      <c r="AX54" s="39"/>
      <c r="AY54" s="39">
        <f t="shared" si="58"/>
        <v>0</v>
      </c>
      <c r="AZ54" s="39">
        <f t="shared" si="59"/>
        <v>0</v>
      </c>
      <c r="BA54" s="39" t="e">
        <f>SUM(#REF!,#REF!,#REF!,#REF!,#REF!)</f>
        <v>#REF!</v>
      </c>
      <c r="BB54" s="39" t="e">
        <f>SUM(#REF!,#REF!,#REF!,#REF!,#REF!)</f>
        <v>#REF!</v>
      </c>
      <c r="BC54" s="39">
        <f t="shared" si="60"/>
        <v>282</v>
      </c>
      <c r="BD54" s="39">
        <f t="shared" si="104"/>
        <v>0</v>
      </c>
      <c r="BE54" s="39">
        <f t="shared" si="61"/>
        <v>0</v>
      </c>
      <c r="BF54" s="39">
        <f t="shared" si="62"/>
        <v>0</v>
      </c>
      <c r="BG54" s="39" t="e">
        <f>SUM(#REF!,#REF!,#REF!,#REF!,#REF!)</f>
        <v>#REF!</v>
      </c>
      <c r="BH54" s="39" t="e">
        <f>SUM(#REF!,#REF!,#REF!,#REF!,#REF!)</f>
        <v>#REF!</v>
      </c>
      <c r="BI54" s="39"/>
      <c r="BJ54" s="39"/>
    </row>
    <row r="55" spans="1:62" ht="12" customHeight="1" thickBot="1">
      <c r="A55" s="20" t="s">
        <v>65</v>
      </c>
      <c r="B55" s="188" t="s">
        <v>380</v>
      </c>
      <c r="C55" s="195">
        <f>C56+C58+C60</f>
        <v>1227</v>
      </c>
      <c r="D55" s="195">
        <v>2062</v>
      </c>
      <c r="E55" s="195">
        <f t="shared" ref="E55:AT55" si="115">E56+E58+E60</f>
        <v>0</v>
      </c>
      <c r="F55" s="195">
        <f t="shared" si="115"/>
        <v>2062</v>
      </c>
      <c r="G55" s="195">
        <f t="shared" si="115"/>
        <v>0</v>
      </c>
      <c r="H55" s="195">
        <f t="shared" si="115"/>
        <v>0</v>
      </c>
      <c r="I55" s="195">
        <f t="shared" si="115"/>
        <v>0</v>
      </c>
      <c r="J55" s="195">
        <f t="shared" si="115"/>
        <v>0</v>
      </c>
      <c r="K55" s="195">
        <f t="shared" si="99"/>
        <v>2062</v>
      </c>
      <c r="L55" s="195">
        <f t="shared" si="115"/>
        <v>2639</v>
      </c>
      <c r="M55" s="195">
        <v>2650</v>
      </c>
      <c r="N55" s="195">
        <f t="shared" si="115"/>
        <v>0</v>
      </c>
      <c r="O55" s="195">
        <f t="shared" si="115"/>
        <v>2650</v>
      </c>
      <c r="P55" s="195">
        <f t="shared" si="115"/>
        <v>0</v>
      </c>
      <c r="Q55" s="195">
        <f t="shared" si="115"/>
        <v>0</v>
      </c>
      <c r="R55" s="195">
        <f t="shared" si="115"/>
        <v>0</v>
      </c>
      <c r="S55" s="195">
        <f t="shared" si="115"/>
        <v>0</v>
      </c>
      <c r="T55" s="195">
        <f t="shared" si="100"/>
        <v>2650</v>
      </c>
      <c r="U55" s="195">
        <f t="shared" si="115"/>
        <v>192</v>
      </c>
      <c r="V55" s="195">
        <v>85</v>
      </c>
      <c r="W55" s="195">
        <f t="shared" si="115"/>
        <v>0</v>
      </c>
      <c r="X55" s="195">
        <f t="shared" si="115"/>
        <v>85</v>
      </c>
      <c r="Y55" s="195">
        <f t="shared" si="115"/>
        <v>0</v>
      </c>
      <c r="Z55" s="195">
        <f t="shared" si="115"/>
        <v>0</v>
      </c>
      <c r="AA55" s="195">
        <f t="shared" si="115"/>
        <v>141404</v>
      </c>
      <c r="AB55" s="195">
        <f t="shared" si="115"/>
        <v>141404</v>
      </c>
      <c r="AC55" s="195">
        <f t="shared" si="101"/>
        <v>141489</v>
      </c>
      <c r="AD55" s="195">
        <f t="shared" si="115"/>
        <v>229</v>
      </c>
      <c r="AE55" s="195">
        <v>3418</v>
      </c>
      <c r="AF55" s="195">
        <f t="shared" si="115"/>
        <v>230</v>
      </c>
      <c r="AG55" s="195">
        <f t="shared" si="115"/>
        <v>3648</v>
      </c>
      <c r="AH55" s="195">
        <f t="shared" si="115"/>
        <v>0</v>
      </c>
      <c r="AI55" s="195">
        <f t="shared" si="115"/>
        <v>0</v>
      </c>
      <c r="AJ55" s="195">
        <f t="shared" si="115"/>
        <v>0</v>
      </c>
      <c r="AK55" s="195">
        <f t="shared" si="115"/>
        <v>0</v>
      </c>
      <c r="AL55" s="195">
        <f t="shared" si="102"/>
        <v>3648</v>
      </c>
      <c r="AM55" s="195">
        <f t="shared" si="115"/>
        <v>0</v>
      </c>
      <c r="AN55" s="195">
        <f t="shared" si="115"/>
        <v>0</v>
      </c>
      <c r="AO55" s="195">
        <f t="shared" si="115"/>
        <v>0</v>
      </c>
      <c r="AP55" s="195">
        <f t="shared" si="115"/>
        <v>0</v>
      </c>
      <c r="AQ55" s="195">
        <f t="shared" si="115"/>
        <v>286</v>
      </c>
      <c r="AR55" s="195">
        <v>307</v>
      </c>
      <c r="AS55" s="195">
        <f t="shared" si="115"/>
        <v>0</v>
      </c>
      <c r="AT55" s="195">
        <f t="shared" si="115"/>
        <v>307</v>
      </c>
      <c r="AU55" s="195">
        <f t="shared" si="103"/>
        <v>307</v>
      </c>
      <c r="AV55" s="273"/>
      <c r="AW55" s="13">
        <f t="shared" si="57"/>
        <v>4287</v>
      </c>
      <c r="AX55" s="13"/>
      <c r="AY55" s="13">
        <f t="shared" si="58"/>
        <v>230</v>
      </c>
      <c r="AZ55" s="13">
        <f t="shared" si="59"/>
        <v>8445</v>
      </c>
      <c r="BA55" s="13" t="e">
        <f>SUM(#REF!,#REF!,#REF!,#REF!,#REF!)</f>
        <v>#REF!</v>
      </c>
      <c r="BB55" s="13" t="e">
        <f>SUM(#REF!,#REF!,#REF!,#REF!,#REF!)</f>
        <v>#REF!</v>
      </c>
      <c r="BC55" s="13">
        <f t="shared" si="60"/>
        <v>286</v>
      </c>
      <c r="BD55" s="13">
        <f t="shared" si="104"/>
        <v>307</v>
      </c>
      <c r="BE55" s="13">
        <f t="shared" si="61"/>
        <v>141404</v>
      </c>
      <c r="BF55" s="13">
        <f t="shared" si="62"/>
        <v>141711</v>
      </c>
      <c r="BG55" s="13" t="e">
        <f>SUM(#REF!,#REF!,#REF!,#REF!,#REF!)</f>
        <v>#REF!</v>
      </c>
      <c r="BH55" s="13" t="e">
        <f>SUM(#REF!,#REF!,#REF!,#REF!,#REF!)</f>
        <v>#REF!</v>
      </c>
      <c r="BI55" s="13"/>
      <c r="BJ55" s="13"/>
    </row>
    <row r="56" spans="1:62" s="38" customFormat="1" ht="12" customHeight="1">
      <c r="A56" s="15" t="s">
        <v>67</v>
      </c>
      <c r="B56" s="187" t="s">
        <v>222</v>
      </c>
      <c r="C56" s="198">
        <v>1227</v>
      </c>
      <c r="D56" s="346">
        <v>2062</v>
      </c>
      <c r="E56" s="24">
        <f t="shared" si="105"/>
        <v>0</v>
      </c>
      <c r="F56" s="24">
        <v>2062</v>
      </c>
      <c r="G56" s="24"/>
      <c r="H56" s="24"/>
      <c r="I56" s="24">
        <f t="shared" si="106"/>
        <v>0</v>
      </c>
      <c r="J56" s="24"/>
      <c r="K56" s="24">
        <f t="shared" si="99"/>
        <v>2062</v>
      </c>
      <c r="L56" s="198">
        <v>2639</v>
      </c>
      <c r="M56" s="346">
        <v>2650</v>
      </c>
      <c r="N56" s="24">
        <f t="shared" si="107"/>
        <v>0</v>
      </c>
      <c r="O56" s="24">
        <v>2650</v>
      </c>
      <c r="P56" s="24"/>
      <c r="Q56" s="24"/>
      <c r="R56" s="24">
        <f t="shared" si="108"/>
        <v>0</v>
      </c>
      <c r="S56" s="24"/>
      <c r="T56" s="24">
        <f t="shared" si="100"/>
        <v>2650</v>
      </c>
      <c r="U56" s="198">
        <v>192</v>
      </c>
      <c r="V56" s="346">
        <v>85</v>
      </c>
      <c r="W56" s="24">
        <f t="shared" si="109"/>
        <v>0</v>
      </c>
      <c r="X56" s="24">
        <v>85</v>
      </c>
      <c r="Y56" s="24"/>
      <c r="Z56" s="24"/>
      <c r="AA56" s="24">
        <f t="shared" si="110"/>
        <v>20273</v>
      </c>
      <c r="AB56" s="24">
        <v>20273</v>
      </c>
      <c r="AC56" s="24">
        <f t="shared" si="101"/>
        <v>20358</v>
      </c>
      <c r="AD56" s="198">
        <v>229</v>
      </c>
      <c r="AE56" s="346">
        <v>3418</v>
      </c>
      <c r="AF56" s="24">
        <f t="shared" si="111"/>
        <v>230</v>
      </c>
      <c r="AG56" s="24">
        <v>3648</v>
      </c>
      <c r="AH56" s="24"/>
      <c r="AI56" s="24"/>
      <c r="AJ56" s="24">
        <f t="shared" si="112"/>
        <v>0</v>
      </c>
      <c r="AK56" s="24"/>
      <c r="AL56" s="24">
        <f t="shared" si="102"/>
        <v>3648</v>
      </c>
      <c r="AM56" s="24"/>
      <c r="AN56" s="24"/>
      <c r="AO56" s="24">
        <f t="shared" si="113"/>
        <v>0</v>
      </c>
      <c r="AP56" s="24"/>
      <c r="AQ56" s="24">
        <v>286</v>
      </c>
      <c r="AR56" s="24">
        <v>307</v>
      </c>
      <c r="AS56" s="24">
        <f t="shared" si="114"/>
        <v>0</v>
      </c>
      <c r="AT56" s="24">
        <v>307</v>
      </c>
      <c r="AU56" s="24">
        <f t="shared" si="103"/>
        <v>307</v>
      </c>
      <c r="AV56" s="276"/>
      <c r="AW56" s="24">
        <f t="shared" si="57"/>
        <v>4287</v>
      </c>
      <c r="AX56" s="24"/>
      <c r="AY56" s="24">
        <f t="shared" si="58"/>
        <v>230</v>
      </c>
      <c r="AZ56" s="24">
        <f t="shared" si="59"/>
        <v>8445</v>
      </c>
      <c r="BA56" s="24" t="e">
        <f>SUM(#REF!,#REF!,#REF!,#REF!,#REF!)</f>
        <v>#REF!</v>
      </c>
      <c r="BB56" s="24" t="e">
        <f>SUM(#REF!,#REF!,#REF!,#REF!,#REF!)</f>
        <v>#REF!</v>
      </c>
      <c r="BC56" s="24">
        <f t="shared" si="60"/>
        <v>286</v>
      </c>
      <c r="BD56" s="24">
        <f t="shared" si="104"/>
        <v>307</v>
      </c>
      <c r="BE56" s="24">
        <f t="shared" si="61"/>
        <v>20273</v>
      </c>
      <c r="BF56" s="24">
        <f t="shared" si="62"/>
        <v>20580</v>
      </c>
      <c r="BG56" s="24" t="e">
        <f>SUM(#REF!,#REF!,#REF!,#REF!,#REF!)</f>
        <v>#REF!</v>
      </c>
      <c r="BH56" s="24" t="e">
        <f>SUM(#REF!,#REF!,#REF!,#REF!,#REF!)</f>
        <v>#REF!</v>
      </c>
      <c r="BI56" s="24"/>
      <c r="BJ56" s="24"/>
    </row>
    <row r="57" spans="1:62" s="38" customFormat="1" ht="12" customHeight="1">
      <c r="A57" s="15" t="s">
        <v>69</v>
      </c>
      <c r="B57" s="343" t="s">
        <v>223</v>
      </c>
      <c r="C57" s="198"/>
      <c r="D57" s="346">
        <v>0</v>
      </c>
      <c r="E57" s="24">
        <f t="shared" si="105"/>
        <v>0</v>
      </c>
      <c r="F57" s="24"/>
      <c r="G57" s="24"/>
      <c r="H57" s="24"/>
      <c r="I57" s="24">
        <f t="shared" si="106"/>
        <v>0</v>
      </c>
      <c r="J57" s="24"/>
      <c r="K57" s="24">
        <f t="shared" si="99"/>
        <v>0</v>
      </c>
      <c r="L57" s="198"/>
      <c r="M57" s="346">
        <v>0</v>
      </c>
      <c r="N57" s="24">
        <f t="shared" si="107"/>
        <v>0</v>
      </c>
      <c r="O57" s="24"/>
      <c r="P57" s="24"/>
      <c r="Q57" s="24"/>
      <c r="R57" s="24">
        <f t="shared" si="108"/>
        <v>0</v>
      </c>
      <c r="S57" s="24"/>
      <c r="T57" s="24">
        <f t="shared" si="100"/>
        <v>0</v>
      </c>
      <c r="U57" s="198"/>
      <c r="V57" s="346">
        <v>0</v>
      </c>
      <c r="W57" s="39">
        <f t="shared" si="109"/>
        <v>0</v>
      </c>
      <c r="X57" s="24"/>
      <c r="Y57" s="24"/>
      <c r="Z57" s="24"/>
      <c r="AA57" s="24">
        <f t="shared" si="110"/>
        <v>20273</v>
      </c>
      <c r="AB57" s="24">
        <v>20273</v>
      </c>
      <c r="AC57" s="24">
        <f t="shared" si="101"/>
        <v>20273</v>
      </c>
      <c r="AD57" s="198"/>
      <c r="AE57" s="346">
        <v>0</v>
      </c>
      <c r="AF57" s="24">
        <f t="shared" si="111"/>
        <v>0</v>
      </c>
      <c r="AG57" s="24"/>
      <c r="AH57" s="24"/>
      <c r="AI57" s="24"/>
      <c r="AJ57" s="24">
        <f t="shared" si="112"/>
        <v>0</v>
      </c>
      <c r="AK57" s="24"/>
      <c r="AL57" s="24">
        <f t="shared" si="102"/>
        <v>0</v>
      </c>
      <c r="AM57" s="24"/>
      <c r="AN57" s="24"/>
      <c r="AO57" s="24">
        <f t="shared" si="113"/>
        <v>0</v>
      </c>
      <c r="AP57" s="24"/>
      <c r="AQ57" s="24"/>
      <c r="AR57" s="24">
        <v>0</v>
      </c>
      <c r="AS57" s="24">
        <f t="shared" si="114"/>
        <v>0</v>
      </c>
      <c r="AT57" s="24"/>
      <c r="AU57" s="24">
        <f t="shared" si="103"/>
        <v>0</v>
      </c>
      <c r="AV57" s="276"/>
      <c r="AW57" s="24">
        <f t="shared" si="57"/>
        <v>0</v>
      </c>
      <c r="AX57" s="24"/>
      <c r="AY57" s="24">
        <f t="shared" si="58"/>
        <v>0</v>
      </c>
      <c r="AZ57" s="24">
        <f t="shared" si="59"/>
        <v>0</v>
      </c>
      <c r="BA57" s="24" t="e">
        <f>SUM(#REF!,#REF!,#REF!,#REF!,#REF!)</f>
        <v>#REF!</v>
      </c>
      <c r="BB57" s="24" t="e">
        <f>SUM(#REF!,#REF!,#REF!,#REF!,#REF!)</f>
        <v>#REF!</v>
      </c>
      <c r="BC57" s="24">
        <f t="shared" si="60"/>
        <v>0</v>
      </c>
      <c r="BD57" s="24">
        <f t="shared" si="104"/>
        <v>0</v>
      </c>
      <c r="BE57" s="24">
        <f t="shared" si="61"/>
        <v>20273</v>
      </c>
      <c r="BF57" s="24">
        <f t="shared" si="62"/>
        <v>20273</v>
      </c>
      <c r="BG57" s="24" t="e">
        <f>SUM(#REF!,#REF!,#REF!,#REF!,#REF!)</f>
        <v>#REF!</v>
      </c>
      <c r="BH57" s="24" t="e">
        <f>SUM(#REF!,#REF!,#REF!,#REF!,#REF!)</f>
        <v>#REF!</v>
      </c>
      <c r="BI57" s="24"/>
      <c r="BJ57" s="24"/>
    </row>
    <row r="58" spans="1:62" ht="12" customHeight="1">
      <c r="A58" s="15" t="s">
        <v>71</v>
      </c>
      <c r="B58" s="343" t="s">
        <v>224</v>
      </c>
      <c r="C58" s="202"/>
      <c r="D58" s="347">
        <v>0</v>
      </c>
      <c r="E58" s="39">
        <f t="shared" si="105"/>
        <v>0</v>
      </c>
      <c r="F58" s="39"/>
      <c r="G58" s="39"/>
      <c r="H58" s="39"/>
      <c r="I58" s="39">
        <f t="shared" si="106"/>
        <v>0</v>
      </c>
      <c r="J58" s="39"/>
      <c r="K58" s="39">
        <f t="shared" si="99"/>
        <v>0</v>
      </c>
      <c r="L58" s="202"/>
      <c r="M58" s="347">
        <v>0</v>
      </c>
      <c r="N58" s="39">
        <f t="shared" si="107"/>
        <v>0</v>
      </c>
      <c r="O58" s="39"/>
      <c r="P58" s="39"/>
      <c r="Q58" s="39"/>
      <c r="R58" s="39">
        <f t="shared" si="108"/>
        <v>0</v>
      </c>
      <c r="S58" s="39"/>
      <c r="T58" s="39">
        <f t="shared" si="100"/>
        <v>0</v>
      </c>
      <c r="U58" s="202"/>
      <c r="V58" s="347">
        <v>0</v>
      </c>
      <c r="W58" s="39">
        <f t="shared" si="109"/>
        <v>0</v>
      </c>
      <c r="X58" s="39"/>
      <c r="Y58" s="39"/>
      <c r="Z58" s="39"/>
      <c r="AA58" s="39">
        <f t="shared" si="110"/>
        <v>121131</v>
      </c>
      <c r="AB58" s="39">
        <v>121131</v>
      </c>
      <c r="AC58" s="39">
        <f t="shared" si="101"/>
        <v>121131</v>
      </c>
      <c r="AD58" s="202"/>
      <c r="AE58" s="347">
        <v>0</v>
      </c>
      <c r="AF58" s="39">
        <f t="shared" si="111"/>
        <v>0</v>
      </c>
      <c r="AG58" s="39"/>
      <c r="AH58" s="39"/>
      <c r="AI58" s="39"/>
      <c r="AJ58" s="39">
        <f t="shared" si="112"/>
        <v>0</v>
      </c>
      <c r="AK58" s="39"/>
      <c r="AL58" s="39">
        <f t="shared" si="102"/>
        <v>0</v>
      </c>
      <c r="AM58" s="39"/>
      <c r="AN58" s="39"/>
      <c r="AO58" s="39">
        <f t="shared" si="113"/>
        <v>0</v>
      </c>
      <c r="AP58" s="39"/>
      <c r="AQ58" s="39"/>
      <c r="AR58" s="39">
        <v>0</v>
      </c>
      <c r="AS58" s="39">
        <f t="shared" si="114"/>
        <v>0</v>
      </c>
      <c r="AT58" s="39"/>
      <c r="AU58" s="39">
        <f t="shared" si="103"/>
        <v>0</v>
      </c>
      <c r="AV58" s="276"/>
      <c r="AW58" s="39">
        <f t="shared" si="57"/>
        <v>0</v>
      </c>
      <c r="AX58" s="39"/>
      <c r="AY58" s="39">
        <f t="shared" si="58"/>
        <v>0</v>
      </c>
      <c r="AZ58" s="39">
        <f t="shared" si="59"/>
        <v>0</v>
      </c>
      <c r="BA58" s="39" t="e">
        <f>SUM(#REF!,#REF!,#REF!,#REF!,#REF!)</f>
        <v>#REF!</v>
      </c>
      <c r="BB58" s="39" t="e">
        <f>SUM(#REF!,#REF!,#REF!,#REF!,#REF!)</f>
        <v>#REF!</v>
      </c>
      <c r="BC58" s="39">
        <f t="shared" si="60"/>
        <v>0</v>
      </c>
      <c r="BD58" s="39">
        <f t="shared" si="104"/>
        <v>0</v>
      </c>
      <c r="BE58" s="39">
        <f t="shared" si="61"/>
        <v>121131</v>
      </c>
      <c r="BF58" s="39">
        <f t="shared" si="62"/>
        <v>121131</v>
      </c>
      <c r="BG58" s="39" t="e">
        <f>SUM(#REF!,#REF!,#REF!,#REF!,#REF!)</f>
        <v>#REF!</v>
      </c>
      <c r="BH58" s="39" t="e">
        <f>SUM(#REF!,#REF!,#REF!,#REF!,#REF!)</f>
        <v>#REF!</v>
      </c>
      <c r="BI58" s="39"/>
      <c r="BJ58" s="39"/>
    </row>
    <row r="59" spans="1:62" ht="12" customHeight="1">
      <c r="A59" s="15" t="s">
        <v>73</v>
      </c>
      <c r="B59" s="343" t="s">
        <v>225</v>
      </c>
      <c r="C59" s="202"/>
      <c r="D59" s="347">
        <v>0</v>
      </c>
      <c r="E59" s="39">
        <f t="shared" si="105"/>
        <v>0</v>
      </c>
      <c r="F59" s="39"/>
      <c r="G59" s="39"/>
      <c r="H59" s="39"/>
      <c r="I59" s="39">
        <f t="shared" si="106"/>
        <v>0</v>
      </c>
      <c r="J59" s="39"/>
      <c r="K59" s="39">
        <f t="shared" si="99"/>
        <v>0</v>
      </c>
      <c r="L59" s="202"/>
      <c r="M59" s="347">
        <v>0</v>
      </c>
      <c r="N59" s="39">
        <f t="shared" si="107"/>
        <v>0</v>
      </c>
      <c r="O59" s="39"/>
      <c r="P59" s="39"/>
      <c r="Q59" s="39"/>
      <c r="R59" s="39">
        <f t="shared" si="108"/>
        <v>0</v>
      </c>
      <c r="S59" s="39"/>
      <c r="T59" s="39">
        <f t="shared" si="100"/>
        <v>0</v>
      </c>
      <c r="U59" s="202"/>
      <c r="V59" s="347">
        <v>0</v>
      </c>
      <c r="W59" s="39">
        <f t="shared" si="109"/>
        <v>0</v>
      </c>
      <c r="X59" s="39"/>
      <c r="Y59" s="39"/>
      <c r="Z59" s="39"/>
      <c r="AA59" s="39">
        <f t="shared" si="110"/>
        <v>121131</v>
      </c>
      <c r="AB59" s="39">
        <v>121131</v>
      </c>
      <c r="AC59" s="39">
        <f t="shared" si="101"/>
        <v>121131</v>
      </c>
      <c r="AD59" s="202"/>
      <c r="AE59" s="347">
        <v>0</v>
      </c>
      <c r="AF59" s="39">
        <f t="shared" si="111"/>
        <v>0</v>
      </c>
      <c r="AG59" s="39"/>
      <c r="AH59" s="39"/>
      <c r="AI59" s="39"/>
      <c r="AJ59" s="39">
        <f t="shared" si="112"/>
        <v>0</v>
      </c>
      <c r="AK59" s="39"/>
      <c r="AL59" s="39">
        <f t="shared" si="102"/>
        <v>0</v>
      </c>
      <c r="AM59" s="39"/>
      <c r="AN59" s="39"/>
      <c r="AO59" s="39">
        <f t="shared" si="113"/>
        <v>0</v>
      </c>
      <c r="AP59" s="39"/>
      <c r="AQ59" s="39"/>
      <c r="AR59" s="39">
        <v>0</v>
      </c>
      <c r="AS59" s="39">
        <f t="shared" si="114"/>
        <v>0</v>
      </c>
      <c r="AT59" s="39"/>
      <c r="AU59" s="39">
        <f t="shared" si="103"/>
        <v>0</v>
      </c>
      <c r="AV59" s="276"/>
      <c r="AW59" s="39">
        <f t="shared" si="57"/>
        <v>0</v>
      </c>
      <c r="AX59" s="39"/>
      <c r="AY59" s="39">
        <f t="shared" si="58"/>
        <v>0</v>
      </c>
      <c r="AZ59" s="39">
        <f t="shared" si="59"/>
        <v>0</v>
      </c>
      <c r="BA59" s="39" t="e">
        <f>SUM(#REF!,#REF!,#REF!,#REF!,#REF!)</f>
        <v>#REF!</v>
      </c>
      <c r="BB59" s="39" t="e">
        <f>SUM(#REF!,#REF!,#REF!,#REF!,#REF!)</f>
        <v>#REF!</v>
      </c>
      <c r="BC59" s="39">
        <f t="shared" si="60"/>
        <v>0</v>
      </c>
      <c r="BD59" s="39">
        <f t="shared" si="104"/>
        <v>0</v>
      </c>
      <c r="BE59" s="39">
        <f t="shared" si="61"/>
        <v>121131</v>
      </c>
      <c r="BF59" s="39">
        <f t="shared" si="62"/>
        <v>121131</v>
      </c>
      <c r="BG59" s="39" t="e">
        <f>SUM(#REF!,#REF!,#REF!,#REF!,#REF!)</f>
        <v>#REF!</v>
      </c>
      <c r="BH59" s="39" t="e">
        <f>SUM(#REF!,#REF!,#REF!,#REF!,#REF!)</f>
        <v>#REF!</v>
      </c>
      <c r="BI59" s="39"/>
      <c r="BJ59" s="39"/>
    </row>
    <row r="60" spans="1:62" ht="12" customHeight="1">
      <c r="A60" s="15" t="s">
        <v>75</v>
      </c>
      <c r="B60" s="582" t="s">
        <v>226</v>
      </c>
      <c r="C60" s="202"/>
      <c r="D60" s="347">
        <v>0</v>
      </c>
      <c r="E60" s="39">
        <f t="shared" si="105"/>
        <v>0</v>
      </c>
      <c r="F60" s="39"/>
      <c r="G60" s="39"/>
      <c r="H60" s="39"/>
      <c r="I60" s="39">
        <f t="shared" si="106"/>
        <v>0</v>
      </c>
      <c r="J60" s="39"/>
      <c r="K60" s="39">
        <f t="shared" si="99"/>
        <v>0</v>
      </c>
      <c r="L60" s="202"/>
      <c r="M60" s="347">
        <v>0</v>
      </c>
      <c r="N60" s="39">
        <f t="shared" si="107"/>
        <v>0</v>
      </c>
      <c r="O60" s="39"/>
      <c r="P60" s="39"/>
      <c r="Q60" s="39"/>
      <c r="R60" s="39">
        <f t="shared" si="108"/>
        <v>0</v>
      </c>
      <c r="S60" s="39"/>
      <c r="T60" s="39">
        <f t="shared" si="100"/>
        <v>0</v>
      </c>
      <c r="U60" s="202"/>
      <c r="V60" s="347">
        <v>0</v>
      </c>
      <c r="W60" s="39">
        <f t="shared" si="109"/>
        <v>0</v>
      </c>
      <c r="X60" s="39"/>
      <c r="Y60" s="39"/>
      <c r="Z60" s="39"/>
      <c r="AA60" s="39">
        <f t="shared" si="110"/>
        <v>0</v>
      </c>
      <c r="AB60" s="39"/>
      <c r="AC60" s="39">
        <f t="shared" si="101"/>
        <v>0</v>
      </c>
      <c r="AD60" s="202"/>
      <c r="AE60" s="347">
        <v>0</v>
      </c>
      <c r="AF60" s="39">
        <f t="shared" si="111"/>
        <v>0</v>
      </c>
      <c r="AG60" s="39"/>
      <c r="AH60" s="39"/>
      <c r="AI60" s="39"/>
      <c r="AJ60" s="39">
        <f t="shared" si="112"/>
        <v>0</v>
      </c>
      <c r="AK60" s="39"/>
      <c r="AL60" s="39">
        <f t="shared" si="102"/>
        <v>0</v>
      </c>
      <c r="AM60" s="39"/>
      <c r="AN60" s="39"/>
      <c r="AO60" s="39">
        <f t="shared" si="113"/>
        <v>0</v>
      </c>
      <c r="AP60" s="39"/>
      <c r="AQ60" s="39"/>
      <c r="AR60" s="39">
        <v>0</v>
      </c>
      <c r="AS60" s="39">
        <f t="shared" si="114"/>
        <v>0</v>
      </c>
      <c r="AT60" s="39"/>
      <c r="AU60" s="39">
        <f t="shared" si="103"/>
        <v>0</v>
      </c>
      <c r="AV60" s="276"/>
      <c r="AW60" s="39">
        <f t="shared" si="57"/>
        <v>0</v>
      </c>
      <c r="AX60" s="39"/>
      <c r="AY60" s="39">
        <f t="shared" si="58"/>
        <v>0</v>
      </c>
      <c r="AZ60" s="39">
        <f t="shared" si="59"/>
        <v>0</v>
      </c>
      <c r="BA60" s="39" t="e">
        <f>SUM(#REF!,#REF!,#REF!,#REF!,#REF!)</f>
        <v>#REF!</v>
      </c>
      <c r="BB60" s="39" t="e">
        <f>SUM(#REF!,#REF!,#REF!,#REF!,#REF!)</f>
        <v>#REF!</v>
      </c>
      <c r="BC60" s="39">
        <f t="shared" si="60"/>
        <v>0</v>
      </c>
      <c r="BD60" s="39">
        <f t="shared" si="104"/>
        <v>0</v>
      </c>
      <c r="BE60" s="39">
        <f t="shared" si="61"/>
        <v>0</v>
      </c>
      <c r="BF60" s="39">
        <f t="shared" si="62"/>
        <v>0</v>
      </c>
      <c r="BG60" s="39" t="e">
        <f>SUM(#REF!,#REF!,#REF!,#REF!,#REF!)</f>
        <v>#REF!</v>
      </c>
      <c r="BH60" s="39" t="e">
        <f>SUM(#REF!,#REF!,#REF!,#REF!,#REF!)</f>
        <v>#REF!</v>
      </c>
      <c r="BI60" s="39"/>
      <c r="BJ60" s="39"/>
    </row>
    <row r="61" spans="1:62" ht="12" customHeight="1" thickBot="1">
      <c r="A61" s="15" t="s">
        <v>73</v>
      </c>
      <c r="B61" s="343" t="s">
        <v>381</v>
      </c>
      <c r="C61" s="265"/>
      <c r="D61" s="566">
        <v>0</v>
      </c>
      <c r="E61" s="262">
        <f t="shared" si="105"/>
        <v>0</v>
      </c>
      <c r="F61" s="262"/>
      <c r="G61" s="262"/>
      <c r="H61" s="262"/>
      <c r="I61" s="262">
        <f t="shared" si="106"/>
        <v>0</v>
      </c>
      <c r="J61" s="262"/>
      <c r="K61" s="262">
        <f t="shared" si="99"/>
        <v>0</v>
      </c>
      <c r="L61" s="265"/>
      <c r="M61" s="566">
        <v>0</v>
      </c>
      <c r="N61" s="262">
        <f t="shared" si="107"/>
        <v>0</v>
      </c>
      <c r="O61" s="262"/>
      <c r="P61" s="262"/>
      <c r="Q61" s="262"/>
      <c r="R61" s="262">
        <f t="shared" si="108"/>
        <v>0</v>
      </c>
      <c r="S61" s="262"/>
      <c r="T61" s="262">
        <f t="shared" si="100"/>
        <v>0</v>
      </c>
      <c r="U61" s="265"/>
      <c r="V61" s="566">
        <v>0</v>
      </c>
      <c r="W61" s="262">
        <f t="shared" si="109"/>
        <v>0</v>
      </c>
      <c r="X61" s="262"/>
      <c r="Y61" s="262"/>
      <c r="Z61" s="262"/>
      <c r="AA61" s="262">
        <f t="shared" si="110"/>
        <v>0</v>
      </c>
      <c r="AB61" s="262"/>
      <c r="AC61" s="262">
        <f t="shared" si="101"/>
        <v>0</v>
      </c>
      <c r="AD61" s="265"/>
      <c r="AE61" s="566">
        <v>0</v>
      </c>
      <c r="AF61" s="262">
        <f t="shared" si="111"/>
        <v>0</v>
      </c>
      <c r="AG61" s="262"/>
      <c r="AH61" s="262"/>
      <c r="AI61" s="262"/>
      <c r="AJ61" s="262">
        <f t="shared" si="112"/>
        <v>0</v>
      </c>
      <c r="AK61" s="262"/>
      <c r="AL61" s="262">
        <f t="shared" si="102"/>
        <v>0</v>
      </c>
      <c r="AM61" s="262"/>
      <c r="AN61" s="262"/>
      <c r="AO61" s="262">
        <f t="shared" si="113"/>
        <v>0</v>
      </c>
      <c r="AP61" s="262"/>
      <c r="AQ61" s="262"/>
      <c r="AR61" s="262">
        <v>0</v>
      </c>
      <c r="AS61" s="262">
        <f t="shared" si="114"/>
        <v>0</v>
      </c>
      <c r="AT61" s="262"/>
      <c r="AU61" s="262">
        <f t="shared" si="103"/>
        <v>0</v>
      </c>
      <c r="AV61" s="276"/>
      <c r="AW61" s="262">
        <f t="shared" si="57"/>
        <v>0</v>
      </c>
      <c r="AX61" s="262"/>
      <c r="AY61" s="262">
        <f t="shared" si="58"/>
        <v>0</v>
      </c>
      <c r="AZ61" s="262">
        <f t="shared" si="59"/>
        <v>0</v>
      </c>
      <c r="BA61" s="262" t="e">
        <f>SUM(#REF!,#REF!,#REF!,#REF!,#REF!)</f>
        <v>#REF!</v>
      </c>
      <c r="BB61" s="262" t="e">
        <f>SUM(#REF!,#REF!,#REF!,#REF!,#REF!)</f>
        <v>#REF!</v>
      </c>
      <c r="BC61" s="262">
        <f t="shared" si="60"/>
        <v>0</v>
      </c>
      <c r="BD61" s="262">
        <f t="shared" si="104"/>
        <v>0</v>
      </c>
      <c r="BE61" s="262">
        <f t="shared" si="61"/>
        <v>0</v>
      </c>
      <c r="BF61" s="262">
        <f t="shared" si="62"/>
        <v>0</v>
      </c>
      <c r="BG61" s="262" t="e">
        <f>SUM(#REF!,#REF!,#REF!,#REF!,#REF!)</f>
        <v>#REF!</v>
      </c>
      <c r="BH61" s="262" t="e">
        <f>SUM(#REF!,#REF!,#REF!,#REF!,#REF!)</f>
        <v>#REF!</v>
      </c>
      <c r="BI61" s="262"/>
      <c r="BJ61" s="262"/>
    </row>
    <row r="62" spans="1:62" ht="12" customHeight="1" thickBot="1">
      <c r="A62" s="264" t="s">
        <v>382</v>
      </c>
      <c r="B62" s="188" t="s">
        <v>275</v>
      </c>
      <c r="C62" s="266"/>
      <c r="D62" s="567"/>
      <c r="E62" s="263"/>
      <c r="F62" s="263"/>
      <c r="G62" s="263"/>
      <c r="H62" s="263"/>
      <c r="I62" s="263"/>
      <c r="J62" s="263"/>
      <c r="K62" s="263">
        <f t="shared" si="99"/>
        <v>0</v>
      </c>
      <c r="L62" s="266"/>
      <c r="M62" s="567"/>
      <c r="N62" s="263"/>
      <c r="O62" s="263"/>
      <c r="P62" s="263"/>
      <c r="Q62" s="263"/>
      <c r="R62" s="263"/>
      <c r="S62" s="263"/>
      <c r="T62" s="263">
        <f t="shared" si="100"/>
        <v>0</v>
      </c>
      <c r="U62" s="266"/>
      <c r="V62" s="567"/>
      <c r="W62" s="263"/>
      <c r="X62" s="263"/>
      <c r="Y62" s="263"/>
      <c r="Z62" s="263"/>
      <c r="AA62" s="263"/>
      <c r="AB62" s="263"/>
      <c r="AC62" s="263">
        <f t="shared" si="101"/>
        <v>0</v>
      </c>
      <c r="AD62" s="266"/>
      <c r="AE62" s="567"/>
      <c r="AF62" s="263"/>
      <c r="AG62" s="263"/>
      <c r="AH62" s="263"/>
      <c r="AI62" s="263"/>
      <c r="AJ62" s="263"/>
      <c r="AK62" s="263"/>
      <c r="AL62" s="263">
        <f t="shared" si="102"/>
        <v>0</v>
      </c>
      <c r="AM62" s="263"/>
      <c r="AN62" s="263"/>
      <c r="AO62" s="263"/>
      <c r="AP62" s="263"/>
      <c r="AQ62" s="263"/>
      <c r="AR62" s="263"/>
      <c r="AS62" s="263"/>
      <c r="AT62" s="263"/>
      <c r="AU62" s="263">
        <f t="shared" si="103"/>
        <v>0</v>
      </c>
      <c r="AV62" s="276"/>
      <c r="AW62" s="263">
        <f t="shared" si="57"/>
        <v>0</v>
      </c>
      <c r="AX62" s="263"/>
      <c r="AY62" s="263">
        <f t="shared" si="58"/>
        <v>0</v>
      </c>
      <c r="AZ62" s="263">
        <f t="shared" si="59"/>
        <v>0</v>
      </c>
      <c r="BA62" s="263" t="e">
        <f>SUM(#REF!,#REF!,#REF!,#REF!,#REF!)</f>
        <v>#REF!</v>
      </c>
      <c r="BB62" s="263" t="e">
        <f>SUM(#REF!,#REF!,#REF!,#REF!,#REF!)</f>
        <v>#REF!</v>
      </c>
      <c r="BC62" s="263">
        <f t="shared" si="60"/>
        <v>0</v>
      </c>
      <c r="BD62" s="263"/>
      <c r="BE62" s="263">
        <f t="shared" si="61"/>
        <v>0</v>
      </c>
      <c r="BF62" s="263">
        <f t="shared" si="62"/>
        <v>0</v>
      </c>
      <c r="BG62" s="263" t="e">
        <f>SUM(#REF!,#REF!,#REF!,#REF!,#REF!)</f>
        <v>#REF!</v>
      </c>
      <c r="BH62" s="263" t="e">
        <f>SUM(#REF!,#REF!,#REF!,#REF!,#REF!)</f>
        <v>#REF!</v>
      </c>
      <c r="BI62" s="263"/>
      <c r="BJ62" s="263"/>
    </row>
    <row r="63" spans="1:62" ht="15" customHeight="1" thickBot="1">
      <c r="A63" s="20" t="s">
        <v>230</v>
      </c>
      <c r="B63" s="344" t="s">
        <v>383</v>
      </c>
      <c r="C63" s="201">
        <f>+C49+C55+C62</f>
        <v>218746</v>
      </c>
      <c r="D63" s="201">
        <v>221012</v>
      </c>
      <c r="E63" s="201">
        <f t="shared" ref="E63:AT63" si="116">+E49+E55+E62</f>
        <v>448</v>
      </c>
      <c r="F63" s="201">
        <f t="shared" si="116"/>
        <v>221460</v>
      </c>
      <c r="G63" s="201">
        <f t="shared" si="116"/>
        <v>0</v>
      </c>
      <c r="H63" s="201">
        <f t="shared" si="116"/>
        <v>0</v>
      </c>
      <c r="I63" s="201">
        <f t="shared" si="116"/>
        <v>0</v>
      </c>
      <c r="J63" s="201">
        <f t="shared" si="116"/>
        <v>0</v>
      </c>
      <c r="K63" s="201">
        <f t="shared" si="99"/>
        <v>221460</v>
      </c>
      <c r="L63" s="201">
        <f t="shared" si="116"/>
        <v>387380</v>
      </c>
      <c r="M63" s="201">
        <v>394975</v>
      </c>
      <c r="N63" s="201">
        <f t="shared" si="116"/>
        <v>726</v>
      </c>
      <c r="O63" s="201">
        <f t="shared" si="116"/>
        <v>395701</v>
      </c>
      <c r="P63" s="201">
        <f t="shared" si="116"/>
        <v>0</v>
      </c>
      <c r="Q63" s="201">
        <f t="shared" si="116"/>
        <v>0</v>
      </c>
      <c r="R63" s="201">
        <f t="shared" si="116"/>
        <v>0</v>
      </c>
      <c r="S63" s="201">
        <f t="shared" si="116"/>
        <v>0</v>
      </c>
      <c r="T63" s="201">
        <f t="shared" si="100"/>
        <v>395701</v>
      </c>
      <c r="U63" s="201">
        <f t="shared" si="116"/>
        <v>56218</v>
      </c>
      <c r="V63" s="201">
        <v>53624</v>
      </c>
      <c r="W63" s="201">
        <f t="shared" si="116"/>
        <v>7501</v>
      </c>
      <c r="X63" s="201">
        <f t="shared" si="116"/>
        <v>61125</v>
      </c>
      <c r="Y63" s="201">
        <f t="shared" si="116"/>
        <v>0</v>
      </c>
      <c r="Z63" s="201">
        <f t="shared" si="116"/>
        <v>0</v>
      </c>
      <c r="AA63" s="201">
        <f t="shared" si="116"/>
        <v>141404</v>
      </c>
      <c r="AB63" s="201">
        <f t="shared" si="116"/>
        <v>141404</v>
      </c>
      <c r="AC63" s="201">
        <f t="shared" si="101"/>
        <v>202529</v>
      </c>
      <c r="AD63" s="201">
        <f t="shared" si="116"/>
        <v>29013</v>
      </c>
      <c r="AE63" s="201">
        <v>32176</v>
      </c>
      <c r="AF63" s="201">
        <f t="shared" si="116"/>
        <v>96</v>
      </c>
      <c r="AG63" s="201">
        <f t="shared" si="116"/>
        <v>32272</v>
      </c>
      <c r="AH63" s="201">
        <f t="shared" si="116"/>
        <v>0</v>
      </c>
      <c r="AI63" s="201">
        <f t="shared" si="116"/>
        <v>0</v>
      </c>
      <c r="AJ63" s="201">
        <f t="shared" si="116"/>
        <v>0</v>
      </c>
      <c r="AK63" s="201">
        <f t="shared" si="116"/>
        <v>0</v>
      </c>
      <c r="AL63" s="201">
        <f t="shared" si="102"/>
        <v>32272</v>
      </c>
      <c r="AM63" s="201">
        <f t="shared" si="116"/>
        <v>0</v>
      </c>
      <c r="AN63" s="201">
        <f t="shared" si="116"/>
        <v>0</v>
      </c>
      <c r="AO63" s="201">
        <f t="shared" si="116"/>
        <v>0</v>
      </c>
      <c r="AP63" s="201">
        <f t="shared" si="116"/>
        <v>0</v>
      </c>
      <c r="AQ63" s="201">
        <f t="shared" si="116"/>
        <v>12510</v>
      </c>
      <c r="AR63" s="201">
        <v>12782</v>
      </c>
      <c r="AS63" s="201">
        <f t="shared" si="116"/>
        <v>501</v>
      </c>
      <c r="AT63" s="201">
        <f t="shared" si="116"/>
        <v>13283</v>
      </c>
      <c r="AU63" s="201">
        <f t="shared" si="103"/>
        <v>13283</v>
      </c>
      <c r="AV63" s="33"/>
      <c r="AW63" s="41">
        <f t="shared" si="57"/>
        <v>691357</v>
      </c>
      <c r="AX63" s="41"/>
      <c r="AY63" s="41">
        <f t="shared" si="58"/>
        <v>8771</v>
      </c>
      <c r="AZ63" s="41">
        <f t="shared" si="59"/>
        <v>710558</v>
      </c>
      <c r="BA63" s="41" t="e">
        <f>SUM(#REF!,#REF!,#REF!,#REF!,#REF!)</f>
        <v>#REF!</v>
      </c>
      <c r="BB63" s="41" t="e">
        <f>SUM(#REF!,#REF!,#REF!,#REF!,#REF!)</f>
        <v>#REF!</v>
      </c>
      <c r="BC63" s="41">
        <f t="shared" si="60"/>
        <v>12510</v>
      </c>
      <c r="BD63" s="41"/>
      <c r="BE63" s="41">
        <f t="shared" si="61"/>
        <v>141905</v>
      </c>
      <c r="BF63" s="41">
        <f t="shared" si="62"/>
        <v>154687</v>
      </c>
      <c r="BG63" s="41" t="e">
        <f>SUM(#REF!,#REF!,#REF!,#REF!,#REF!)</f>
        <v>#REF!</v>
      </c>
      <c r="BH63" s="41" t="e">
        <f>SUM(#REF!,#REF!,#REF!,#REF!,#REF!)</f>
        <v>#REF!</v>
      </c>
      <c r="BI63" s="41"/>
      <c r="BJ63" s="41"/>
    </row>
    <row r="64" spans="1:62"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>
        <f t="shared" si="57"/>
        <v>0</v>
      </c>
      <c r="AX64" s="43"/>
      <c r="AY64" s="43">
        <f>SUM(G64,P64,Y64,AH64,AQ64)</f>
        <v>0</v>
      </c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</row>
  </sheetData>
  <sheetProtection formatCells="0"/>
  <mergeCells count="24">
    <mergeCell ref="BI3:BJ3"/>
    <mergeCell ref="T2:T3"/>
    <mergeCell ref="AC2:AC3"/>
    <mergeCell ref="AL2:AL3"/>
    <mergeCell ref="AU2:AU3"/>
    <mergeCell ref="A1:A2"/>
    <mergeCell ref="B1:B2"/>
    <mergeCell ref="C1:K1"/>
    <mergeCell ref="L1:T1"/>
    <mergeCell ref="AW3:BC3"/>
    <mergeCell ref="AM1:AU1"/>
    <mergeCell ref="K2:K3"/>
    <mergeCell ref="U1:AC1"/>
    <mergeCell ref="AD1:AL1"/>
    <mergeCell ref="AM48:AU48"/>
    <mergeCell ref="C3:G3"/>
    <mergeCell ref="L3:P3"/>
    <mergeCell ref="U3:Y3"/>
    <mergeCell ref="AD3:AH3"/>
    <mergeCell ref="AM3:AQ3"/>
    <mergeCell ref="C48:K48"/>
    <mergeCell ref="L48:T48"/>
    <mergeCell ref="U48:AC48"/>
    <mergeCell ref="AD48:AL48"/>
  </mergeCells>
  <phoneticPr fontId="35" type="noConversion"/>
  <printOptions horizontalCentered="1"/>
  <pageMargins left="0.19685039370078741" right="0.19685039370078741" top="0.94488188976377963" bottom="0.74803149606299213" header="0.31496062992125984" footer="0.31496062992125984"/>
  <pageSetup paperSize="9" scale="75" orientation="landscape" verticalDpi="300" r:id="rId1"/>
  <headerFooter alignWithMargins="0">
    <oddHeader>&amp;C&amp;"-,Félkövér"&amp;14Bonyhád Város Önkormányzata Intézményei
 bevételei és kiadásai előirányzat csoport és kiemelt előirányzat szerinti bontásban&amp;R3. sz. melléklet
Adatok: ezer Ft-ban</oddHeader>
  </headerFooter>
  <rowBreaks count="1" manualBreakCount="1">
    <brk id="47" max="16" man="1"/>
  </rowBreaks>
  <colBreaks count="1" manualBreakCount="1">
    <brk id="23" max="63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T66"/>
  <sheetViews>
    <sheetView view="pageBreakPreview" zoomScaleNormal="130" workbookViewId="0">
      <pane xSplit="2" ySplit="3" topLeftCell="C40" activePane="bottomRight" state="frozen"/>
      <selection pane="topRight" activeCell="C1" sqref="C1"/>
      <selection pane="bottomLeft" activeCell="A4" sqref="A4"/>
      <selection pane="bottomRight" activeCell="Y48" sqref="Y48"/>
    </sheetView>
  </sheetViews>
  <sheetFormatPr defaultRowHeight="12.75"/>
  <cols>
    <col min="1" max="1" width="8.42578125" style="42" customWidth="1"/>
    <col min="2" max="2" width="54.85546875" style="8" bestFit="1" customWidth="1"/>
    <col min="3" max="3" width="7.85546875" style="8" hidden="1" customWidth="1"/>
    <col min="4" max="5" width="9.42578125" style="8" hidden="1" customWidth="1"/>
    <col min="6" max="6" width="9.42578125" style="8" customWidth="1"/>
    <col min="7" max="9" width="9.42578125" style="8" hidden="1" customWidth="1"/>
    <col min="10" max="10" width="9.42578125" style="8" customWidth="1"/>
    <col min="11" max="13" width="9.42578125" style="8" hidden="1" customWidth="1"/>
    <col min="14" max="14" width="9.42578125" style="8" customWidth="1"/>
    <col min="15" max="15" width="9.42578125" style="8" bestFit="1" customWidth="1"/>
    <col min="16" max="16" width="9.140625" style="8"/>
    <col min="17" max="20" width="0" style="8" hidden="1" customWidth="1"/>
    <col min="21" max="253" width="9.140625" style="8"/>
    <col min="254" max="254" width="11.85546875" style="8" customWidth="1"/>
    <col min="255" max="255" width="67.85546875" style="8" customWidth="1"/>
    <col min="256" max="256" width="21.42578125" style="8" customWidth="1"/>
    <col min="257" max="16384" width="9.140625" style="8"/>
  </cols>
  <sheetData>
    <row r="1" spans="1:20" s="7" customFormat="1" ht="15.95" customHeight="1" thickBo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20" ht="15.75" customHeight="1" thickBot="1">
      <c r="A2" s="268" t="s">
        <v>351</v>
      </c>
      <c r="B2" s="184" t="s">
        <v>352</v>
      </c>
      <c r="C2" s="700" t="s">
        <v>386</v>
      </c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9"/>
    </row>
    <row r="3" spans="1:20" s="10" customFormat="1" ht="69" customHeight="1" thickBot="1">
      <c r="A3" s="9">
        <v>1</v>
      </c>
      <c r="B3" s="47">
        <v>2</v>
      </c>
      <c r="C3" s="194" t="s">
        <v>358</v>
      </c>
      <c r="D3" s="63" t="s">
        <v>818</v>
      </c>
      <c r="E3" s="63" t="s">
        <v>769</v>
      </c>
      <c r="F3" s="63" t="s">
        <v>748</v>
      </c>
      <c r="G3" s="182" t="s">
        <v>359</v>
      </c>
      <c r="H3" s="63" t="s">
        <v>818</v>
      </c>
      <c r="I3" s="63" t="s">
        <v>769</v>
      </c>
      <c r="J3" s="63" t="s">
        <v>748</v>
      </c>
      <c r="K3" s="183" t="s">
        <v>387</v>
      </c>
      <c r="L3" s="63" t="s">
        <v>818</v>
      </c>
      <c r="M3" s="63" t="s">
        <v>769</v>
      </c>
      <c r="N3" s="63" t="s">
        <v>748</v>
      </c>
      <c r="O3" s="696" t="s">
        <v>360</v>
      </c>
      <c r="Q3" s="183"/>
      <c r="R3" s="63" t="s">
        <v>748</v>
      </c>
      <c r="S3" s="63" t="s">
        <v>769</v>
      </c>
      <c r="T3" s="63" t="s">
        <v>748</v>
      </c>
    </row>
    <row r="4" spans="1:20" s="10" customFormat="1" ht="15.95" customHeight="1" thickBot="1">
      <c r="A4" s="11"/>
      <c r="B4" s="12" t="s">
        <v>264</v>
      </c>
      <c r="C4" s="690" t="s">
        <v>361</v>
      </c>
      <c r="D4" s="691"/>
      <c r="E4" s="691"/>
      <c r="F4" s="691"/>
      <c r="G4" s="691"/>
      <c r="H4" s="691"/>
      <c r="I4" s="691"/>
      <c r="J4" s="691"/>
      <c r="K4" s="699"/>
      <c r="L4" s="568"/>
      <c r="M4" s="568"/>
      <c r="N4" s="568"/>
      <c r="O4" s="697"/>
    </row>
    <row r="5" spans="1:20" s="14" customFormat="1" ht="12" customHeight="1" thickBot="1">
      <c r="A5" s="9" t="s">
        <v>51</v>
      </c>
      <c r="B5" s="185" t="s">
        <v>362</v>
      </c>
      <c r="C5" s="195">
        <f>SUM(C6:C15)</f>
        <v>250</v>
      </c>
      <c r="D5" s="195">
        <v>250</v>
      </c>
      <c r="E5" s="195">
        <f t="shared" ref="E5" si="0">SUM(E6:E15)</f>
        <v>0</v>
      </c>
      <c r="F5" s="195">
        <f t="shared" ref="F5:N5" si="1">SUM(F6:F15)</f>
        <v>250</v>
      </c>
      <c r="G5" s="195">
        <f t="shared" si="1"/>
        <v>0</v>
      </c>
      <c r="H5" s="195">
        <v>0</v>
      </c>
      <c r="I5" s="195">
        <f t="shared" ref="I5" si="2">SUM(I6:I15)</f>
        <v>0</v>
      </c>
      <c r="J5" s="195">
        <f t="shared" si="1"/>
        <v>0</v>
      </c>
      <c r="K5" s="195">
        <f t="shared" si="1"/>
        <v>0</v>
      </c>
      <c r="L5" s="195">
        <v>0</v>
      </c>
      <c r="M5" s="195">
        <f t="shared" si="1"/>
        <v>0</v>
      </c>
      <c r="N5" s="195">
        <f t="shared" si="1"/>
        <v>0</v>
      </c>
      <c r="O5" s="195">
        <f>SUM(O6:O15)</f>
        <v>250</v>
      </c>
      <c r="Q5" s="48">
        <f t="shared" ref="Q5:Q36" si="3">SUM(C5,G5,K5)</f>
        <v>250</v>
      </c>
      <c r="R5" s="48">
        <f t="shared" ref="R5:R36" si="4">SUM(D5,H5,L5)</f>
        <v>250</v>
      </c>
      <c r="S5" s="48">
        <f t="shared" ref="S5:S36" si="5">SUM(E5,I5,M5)</f>
        <v>0</v>
      </c>
      <c r="T5" s="48">
        <f t="shared" ref="T5:T36" si="6">SUM(F5,J5,N5)</f>
        <v>250</v>
      </c>
    </row>
    <row r="6" spans="1:20" s="68" customFormat="1" ht="12" customHeight="1">
      <c r="A6" s="15" t="s">
        <v>554</v>
      </c>
      <c r="B6" s="313" t="s">
        <v>110</v>
      </c>
      <c r="C6" s="316"/>
      <c r="D6" s="177">
        <v>0</v>
      </c>
      <c r="E6" s="177">
        <f>F6-D6</f>
        <v>0</v>
      </c>
      <c r="F6" s="177"/>
      <c r="G6" s="71"/>
      <c r="H6" s="177">
        <v>0</v>
      </c>
      <c r="I6" s="177">
        <f>J6-H6</f>
        <v>0</v>
      </c>
      <c r="J6" s="177"/>
      <c r="K6" s="71"/>
      <c r="L6" s="177">
        <v>0</v>
      </c>
      <c r="M6" s="177">
        <f>N6-L6</f>
        <v>0</v>
      </c>
      <c r="N6" s="177"/>
      <c r="O6" s="71">
        <f>SUM(F6,J6,N6)</f>
        <v>0</v>
      </c>
      <c r="Q6" s="48">
        <f t="shared" si="3"/>
        <v>0</v>
      </c>
      <c r="R6" s="48">
        <f t="shared" si="4"/>
        <v>0</v>
      </c>
      <c r="S6" s="48">
        <f t="shared" si="5"/>
        <v>0</v>
      </c>
      <c r="T6" s="48">
        <f t="shared" si="6"/>
        <v>0</v>
      </c>
    </row>
    <row r="7" spans="1:20" s="68" customFormat="1" ht="12" customHeight="1">
      <c r="A7" s="15" t="s">
        <v>555</v>
      </c>
      <c r="B7" s="314" t="s">
        <v>112</v>
      </c>
      <c r="C7" s="317"/>
      <c r="D7" s="53">
        <v>0</v>
      </c>
      <c r="E7" s="53">
        <f t="shared" ref="E7:E22" si="7">F7-D7</f>
        <v>207</v>
      </c>
      <c r="F7" s="53">
        <v>207</v>
      </c>
      <c r="G7" s="74"/>
      <c r="H7" s="53">
        <v>0</v>
      </c>
      <c r="I7" s="53">
        <f t="shared" ref="I7:I22" si="8">J7-H7</f>
        <v>0</v>
      </c>
      <c r="J7" s="53"/>
      <c r="K7" s="74"/>
      <c r="L7" s="53">
        <v>0</v>
      </c>
      <c r="M7" s="53">
        <f t="shared" ref="M7:M22" si="9">N7-L7</f>
        <v>0</v>
      </c>
      <c r="N7" s="53"/>
      <c r="O7" s="71">
        <f t="shared" ref="O7:O15" si="10">SUM(F7,J7,N7)</f>
        <v>207</v>
      </c>
      <c r="Q7" s="48">
        <f t="shared" si="3"/>
        <v>0</v>
      </c>
      <c r="R7" s="48">
        <f t="shared" si="4"/>
        <v>0</v>
      </c>
      <c r="S7" s="48">
        <f t="shared" si="5"/>
        <v>207</v>
      </c>
      <c r="T7" s="48">
        <f t="shared" si="6"/>
        <v>207</v>
      </c>
    </row>
    <row r="8" spans="1:20" s="68" customFormat="1" ht="12" customHeight="1">
      <c r="A8" s="15" t="s">
        <v>556</v>
      </c>
      <c r="B8" s="314" t="s">
        <v>114</v>
      </c>
      <c r="C8" s="317"/>
      <c r="D8" s="53">
        <v>0</v>
      </c>
      <c r="E8" s="53">
        <f t="shared" si="7"/>
        <v>0</v>
      </c>
      <c r="F8" s="53"/>
      <c r="G8" s="74"/>
      <c r="H8" s="53">
        <v>0</v>
      </c>
      <c r="I8" s="53">
        <f t="shared" si="8"/>
        <v>0</v>
      </c>
      <c r="J8" s="53"/>
      <c r="K8" s="74"/>
      <c r="L8" s="53">
        <v>0</v>
      </c>
      <c r="M8" s="53">
        <f t="shared" si="9"/>
        <v>0</v>
      </c>
      <c r="N8" s="53"/>
      <c r="O8" s="71">
        <f t="shared" si="10"/>
        <v>0</v>
      </c>
      <c r="Q8" s="48">
        <f t="shared" si="3"/>
        <v>0</v>
      </c>
      <c r="R8" s="48">
        <f t="shared" si="4"/>
        <v>0</v>
      </c>
      <c r="S8" s="48">
        <f t="shared" si="5"/>
        <v>0</v>
      </c>
      <c r="T8" s="48">
        <f t="shared" si="6"/>
        <v>0</v>
      </c>
    </row>
    <row r="9" spans="1:20" s="68" customFormat="1" ht="12" customHeight="1">
      <c r="A9" s="15" t="s">
        <v>557</v>
      </c>
      <c r="B9" s="314" t="s">
        <v>116</v>
      </c>
      <c r="C9" s="317"/>
      <c r="D9" s="53">
        <v>0</v>
      </c>
      <c r="E9" s="53">
        <f t="shared" si="7"/>
        <v>0</v>
      </c>
      <c r="F9" s="53"/>
      <c r="G9" s="74"/>
      <c r="H9" s="53">
        <v>0</v>
      </c>
      <c r="I9" s="53">
        <f t="shared" si="8"/>
        <v>0</v>
      </c>
      <c r="J9" s="53"/>
      <c r="K9" s="74"/>
      <c r="L9" s="53">
        <v>0</v>
      </c>
      <c r="M9" s="53">
        <f t="shared" si="9"/>
        <v>0</v>
      </c>
      <c r="N9" s="53"/>
      <c r="O9" s="71">
        <f t="shared" si="10"/>
        <v>0</v>
      </c>
      <c r="Q9" s="48">
        <f t="shared" si="3"/>
        <v>0</v>
      </c>
      <c r="R9" s="48">
        <f t="shared" si="4"/>
        <v>0</v>
      </c>
      <c r="S9" s="48">
        <f t="shared" si="5"/>
        <v>0</v>
      </c>
      <c r="T9" s="48">
        <f t="shared" si="6"/>
        <v>0</v>
      </c>
    </row>
    <row r="10" spans="1:20" s="68" customFormat="1" ht="12" customHeight="1">
      <c r="A10" s="15" t="s">
        <v>219</v>
      </c>
      <c r="B10" s="314" t="s">
        <v>118</v>
      </c>
      <c r="C10" s="317">
        <v>250</v>
      </c>
      <c r="D10" s="53">
        <v>250</v>
      </c>
      <c r="E10" s="53">
        <f t="shared" si="7"/>
        <v>-250</v>
      </c>
      <c r="F10" s="53">
        <v>0</v>
      </c>
      <c r="G10" s="74"/>
      <c r="H10" s="53">
        <v>0</v>
      </c>
      <c r="I10" s="53">
        <f t="shared" si="8"/>
        <v>0</v>
      </c>
      <c r="J10" s="53"/>
      <c r="K10" s="74"/>
      <c r="L10" s="53">
        <v>0</v>
      </c>
      <c r="M10" s="53">
        <f t="shared" si="9"/>
        <v>0</v>
      </c>
      <c r="N10" s="53"/>
      <c r="O10" s="71">
        <f t="shared" si="10"/>
        <v>0</v>
      </c>
      <c r="Q10" s="48">
        <f t="shared" si="3"/>
        <v>250</v>
      </c>
      <c r="R10" s="48">
        <f t="shared" si="4"/>
        <v>250</v>
      </c>
      <c r="S10" s="48">
        <f t="shared" si="5"/>
        <v>-250</v>
      </c>
      <c r="T10" s="48">
        <f t="shared" si="6"/>
        <v>0</v>
      </c>
    </row>
    <row r="11" spans="1:20" s="68" customFormat="1" ht="12" customHeight="1">
      <c r="A11" s="15" t="s">
        <v>558</v>
      </c>
      <c r="B11" s="314" t="s">
        <v>120</v>
      </c>
      <c r="C11" s="317"/>
      <c r="D11" s="53">
        <v>0</v>
      </c>
      <c r="E11" s="53">
        <f t="shared" si="7"/>
        <v>43</v>
      </c>
      <c r="F11" s="53">
        <v>43</v>
      </c>
      <c r="G11" s="74"/>
      <c r="H11" s="53">
        <v>0</v>
      </c>
      <c r="I11" s="53">
        <f t="shared" si="8"/>
        <v>0</v>
      </c>
      <c r="J11" s="53"/>
      <c r="K11" s="74"/>
      <c r="L11" s="53">
        <v>0</v>
      </c>
      <c r="M11" s="53">
        <f t="shared" si="9"/>
        <v>0</v>
      </c>
      <c r="N11" s="53"/>
      <c r="O11" s="71">
        <f t="shared" si="10"/>
        <v>43</v>
      </c>
      <c r="Q11" s="48">
        <f t="shared" si="3"/>
        <v>0</v>
      </c>
      <c r="R11" s="48">
        <f t="shared" si="4"/>
        <v>0</v>
      </c>
      <c r="S11" s="48">
        <f t="shared" si="5"/>
        <v>43</v>
      </c>
      <c r="T11" s="48">
        <f t="shared" si="6"/>
        <v>43</v>
      </c>
    </row>
    <row r="12" spans="1:20" s="68" customFormat="1" ht="12" customHeight="1">
      <c r="A12" s="15" t="s">
        <v>559</v>
      </c>
      <c r="B12" s="314" t="s">
        <v>122</v>
      </c>
      <c r="C12" s="317"/>
      <c r="D12" s="53">
        <v>0</v>
      </c>
      <c r="E12" s="53">
        <f t="shared" si="7"/>
        <v>0</v>
      </c>
      <c r="F12" s="53"/>
      <c r="G12" s="74"/>
      <c r="H12" s="53">
        <v>0</v>
      </c>
      <c r="I12" s="53">
        <f t="shared" si="8"/>
        <v>0</v>
      </c>
      <c r="J12" s="53"/>
      <c r="K12" s="74"/>
      <c r="L12" s="53">
        <v>0</v>
      </c>
      <c r="M12" s="53">
        <f t="shared" si="9"/>
        <v>0</v>
      </c>
      <c r="N12" s="53"/>
      <c r="O12" s="71">
        <f t="shared" si="10"/>
        <v>0</v>
      </c>
      <c r="Q12" s="48">
        <f t="shared" si="3"/>
        <v>0</v>
      </c>
      <c r="R12" s="48">
        <f t="shared" si="4"/>
        <v>0</v>
      </c>
      <c r="S12" s="48">
        <f t="shared" si="5"/>
        <v>0</v>
      </c>
      <c r="T12" s="48">
        <f t="shared" si="6"/>
        <v>0</v>
      </c>
    </row>
    <row r="13" spans="1:20" s="68" customFormat="1" ht="12" customHeight="1">
      <c r="A13" s="15" t="s">
        <v>560</v>
      </c>
      <c r="B13" s="314" t="s">
        <v>124</v>
      </c>
      <c r="C13" s="317"/>
      <c r="D13" s="53">
        <v>0</v>
      </c>
      <c r="E13" s="53">
        <f t="shared" si="7"/>
        <v>0</v>
      </c>
      <c r="F13" s="53"/>
      <c r="G13" s="74"/>
      <c r="H13" s="53">
        <v>0</v>
      </c>
      <c r="I13" s="53">
        <f t="shared" si="8"/>
        <v>0</v>
      </c>
      <c r="J13" s="53"/>
      <c r="K13" s="74"/>
      <c r="L13" s="53">
        <v>0</v>
      </c>
      <c r="M13" s="53">
        <f t="shared" si="9"/>
        <v>0</v>
      </c>
      <c r="N13" s="53"/>
      <c r="O13" s="71">
        <f t="shared" si="10"/>
        <v>0</v>
      </c>
      <c r="Q13" s="48">
        <f t="shared" si="3"/>
        <v>0</v>
      </c>
      <c r="R13" s="48">
        <f t="shared" si="4"/>
        <v>0</v>
      </c>
      <c r="S13" s="48">
        <f t="shared" si="5"/>
        <v>0</v>
      </c>
      <c r="T13" s="48">
        <f t="shared" si="6"/>
        <v>0</v>
      </c>
    </row>
    <row r="14" spans="1:20" s="68" customFormat="1" ht="12" customHeight="1">
      <c r="A14" s="15" t="s">
        <v>561</v>
      </c>
      <c r="B14" s="314" t="s">
        <v>126</v>
      </c>
      <c r="C14" s="318"/>
      <c r="D14" s="178">
        <v>0</v>
      </c>
      <c r="E14" s="178">
        <f t="shared" si="7"/>
        <v>0</v>
      </c>
      <c r="F14" s="178"/>
      <c r="G14" s="80"/>
      <c r="H14" s="178">
        <v>0</v>
      </c>
      <c r="I14" s="178">
        <f t="shared" si="8"/>
        <v>0</v>
      </c>
      <c r="J14" s="178"/>
      <c r="K14" s="80"/>
      <c r="L14" s="178">
        <v>0</v>
      </c>
      <c r="M14" s="178">
        <f t="shared" si="9"/>
        <v>0</v>
      </c>
      <c r="N14" s="178"/>
      <c r="O14" s="71">
        <f t="shared" si="10"/>
        <v>0</v>
      </c>
      <c r="Q14" s="48">
        <f t="shared" si="3"/>
        <v>0</v>
      </c>
      <c r="R14" s="48">
        <f t="shared" si="4"/>
        <v>0</v>
      </c>
      <c r="S14" s="48">
        <f t="shared" si="5"/>
        <v>0</v>
      </c>
      <c r="T14" s="48">
        <f t="shared" si="6"/>
        <v>0</v>
      </c>
    </row>
    <row r="15" spans="1:20" s="68" customFormat="1" ht="12" customHeight="1" thickBot="1">
      <c r="A15" s="15" t="s">
        <v>562</v>
      </c>
      <c r="B15" s="315" t="s">
        <v>128</v>
      </c>
      <c r="C15" s="319"/>
      <c r="D15" s="179">
        <v>0</v>
      </c>
      <c r="E15" s="179">
        <f t="shared" si="7"/>
        <v>0</v>
      </c>
      <c r="F15" s="179"/>
      <c r="G15" s="81"/>
      <c r="H15" s="179">
        <v>0</v>
      </c>
      <c r="I15" s="179">
        <f t="shared" si="8"/>
        <v>0</v>
      </c>
      <c r="J15" s="179"/>
      <c r="K15" s="81"/>
      <c r="L15" s="179">
        <v>0</v>
      </c>
      <c r="M15" s="179">
        <f t="shared" si="9"/>
        <v>0</v>
      </c>
      <c r="N15" s="179"/>
      <c r="O15" s="71">
        <f t="shared" si="10"/>
        <v>0</v>
      </c>
      <c r="Q15" s="48">
        <f t="shared" si="3"/>
        <v>0</v>
      </c>
      <c r="R15" s="48">
        <f t="shared" si="4"/>
        <v>0</v>
      </c>
      <c r="S15" s="48">
        <f t="shared" si="5"/>
        <v>0</v>
      </c>
      <c r="T15" s="48">
        <f t="shared" si="6"/>
        <v>0</v>
      </c>
    </row>
    <row r="16" spans="1:20" s="14" customFormat="1" ht="12" customHeight="1" thickBot="1">
      <c r="A16" s="9" t="s">
        <v>65</v>
      </c>
      <c r="B16" s="185" t="s">
        <v>688</v>
      </c>
      <c r="C16" s="195">
        <f>SUM(C17:C21)</f>
        <v>14187</v>
      </c>
      <c r="D16" s="195">
        <v>14187</v>
      </c>
      <c r="E16" s="195">
        <f t="shared" si="7"/>
        <v>0</v>
      </c>
      <c r="F16" s="195">
        <f t="shared" ref="F16:N16" si="11">SUM(F17:F21)</f>
        <v>14187</v>
      </c>
      <c r="G16" s="195">
        <f t="shared" si="11"/>
        <v>0</v>
      </c>
      <c r="H16" s="195">
        <v>0</v>
      </c>
      <c r="I16" s="195">
        <f t="shared" si="8"/>
        <v>0</v>
      </c>
      <c r="J16" s="195">
        <f t="shared" si="11"/>
        <v>0</v>
      </c>
      <c r="K16" s="195">
        <f t="shared" si="11"/>
        <v>0</v>
      </c>
      <c r="L16" s="195">
        <v>0</v>
      </c>
      <c r="M16" s="195">
        <f t="shared" si="9"/>
        <v>0</v>
      </c>
      <c r="N16" s="195">
        <f t="shared" si="11"/>
        <v>0</v>
      </c>
      <c r="O16" s="13">
        <f>SUM(O17:O21)</f>
        <v>14187</v>
      </c>
      <c r="Q16" s="48">
        <f t="shared" si="3"/>
        <v>14187</v>
      </c>
      <c r="R16" s="48">
        <f t="shared" si="4"/>
        <v>14187</v>
      </c>
      <c r="S16" s="48">
        <f t="shared" si="5"/>
        <v>0</v>
      </c>
      <c r="T16" s="48">
        <f t="shared" si="6"/>
        <v>14187</v>
      </c>
    </row>
    <row r="17" spans="1:20" s="18" customFormat="1" ht="12" customHeight="1">
      <c r="A17" s="15" t="s">
        <v>563</v>
      </c>
      <c r="B17" s="70" t="s">
        <v>68</v>
      </c>
      <c r="C17" s="196"/>
      <c r="D17" s="563">
        <v>0</v>
      </c>
      <c r="E17" s="563">
        <f t="shared" si="7"/>
        <v>0</v>
      </c>
      <c r="F17" s="563"/>
      <c r="G17" s="17"/>
      <c r="H17" s="563">
        <v>0</v>
      </c>
      <c r="I17" s="563">
        <f t="shared" si="8"/>
        <v>0</v>
      </c>
      <c r="J17" s="563"/>
      <c r="K17" s="17"/>
      <c r="L17" s="563">
        <v>0</v>
      </c>
      <c r="M17" s="563">
        <f t="shared" si="9"/>
        <v>0</v>
      </c>
      <c r="N17" s="563"/>
      <c r="O17" s="17">
        <f t="shared" ref="O17:O22" si="12">SUM(F17,J17,N17)</f>
        <v>0</v>
      </c>
      <c r="Q17" s="48">
        <f t="shared" si="3"/>
        <v>0</v>
      </c>
      <c r="R17" s="48">
        <f t="shared" si="4"/>
        <v>0</v>
      </c>
      <c r="S17" s="48">
        <f t="shared" si="5"/>
        <v>0</v>
      </c>
      <c r="T17" s="48">
        <f t="shared" si="6"/>
        <v>0</v>
      </c>
    </row>
    <row r="18" spans="1:20" s="18" customFormat="1" ht="12" customHeight="1">
      <c r="A18" s="15" t="s">
        <v>564</v>
      </c>
      <c r="B18" s="73" t="s">
        <v>70</v>
      </c>
      <c r="C18" s="196"/>
      <c r="D18" s="563">
        <v>0</v>
      </c>
      <c r="E18" s="563">
        <f t="shared" si="7"/>
        <v>0</v>
      </c>
      <c r="F18" s="563"/>
      <c r="G18" s="17"/>
      <c r="H18" s="563">
        <v>0</v>
      </c>
      <c r="I18" s="563">
        <f t="shared" si="8"/>
        <v>0</v>
      </c>
      <c r="J18" s="563"/>
      <c r="K18" s="17"/>
      <c r="L18" s="563">
        <v>0</v>
      </c>
      <c r="M18" s="563">
        <f t="shared" si="9"/>
        <v>0</v>
      </c>
      <c r="N18" s="563"/>
      <c r="O18" s="17">
        <f t="shared" si="12"/>
        <v>0</v>
      </c>
      <c r="Q18" s="48">
        <f t="shared" si="3"/>
        <v>0</v>
      </c>
      <c r="R18" s="48">
        <f t="shared" si="4"/>
        <v>0</v>
      </c>
      <c r="S18" s="48">
        <f t="shared" si="5"/>
        <v>0</v>
      </c>
      <c r="T18" s="48">
        <f t="shared" si="6"/>
        <v>0</v>
      </c>
    </row>
    <row r="19" spans="1:20" s="18" customFormat="1" ht="12" customHeight="1">
      <c r="A19" s="15" t="s">
        <v>565</v>
      </c>
      <c r="B19" s="73" t="s">
        <v>72</v>
      </c>
      <c r="C19" s="196"/>
      <c r="D19" s="563">
        <v>0</v>
      </c>
      <c r="E19" s="563">
        <f t="shared" si="7"/>
        <v>0</v>
      </c>
      <c r="F19" s="563"/>
      <c r="G19" s="17"/>
      <c r="H19" s="563">
        <v>0</v>
      </c>
      <c r="I19" s="563">
        <f t="shared" si="8"/>
        <v>0</v>
      </c>
      <c r="J19" s="563"/>
      <c r="K19" s="17"/>
      <c r="L19" s="563">
        <v>0</v>
      </c>
      <c r="M19" s="563">
        <f t="shared" si="9"/>
        <v>0</v>
      </c>
      <c r="N19" s="563"/>
      <c r="O19" s="17">
        <f t="shared" si="12"/>
        <v>0</v>
      </c>
      <c r="Q19" s="48">
        <f t="shared" si="3"/>
        <v>0</v>
      </c>
      <c r="R19" s="48">
        <f t="shared" si="4"/>
        <v>0</v>
      </c>
      <c r="S19" s="48">
        <f t="shared" si="5"/>
        <v>0</v>
      </c>
      <c r="T19" s="48">
        <f t="shared" si="6"/>
        <v>0</v>
      </c>
    </row>
    <row r="20" spans="1:20" s="18" customFormat="1" ht="12" customHeight="1">
      <c r="A20" s="15" t="s">
        <v>566</v>
      </c>
      <c r="B20" s="73" t="s">
        <v>74</v>
      </c>
      <c r="C20" s="196"/>
      <c r="D20" s="563">
        <v>0</v>
      </c>
      <c r="E20" s="563">
        <f t="shared" si="7"/>
        <v>0</v>
      </c>
      <c r="F20" s="563"/>
      <c r="G20" s="17"/>
      <c r="H20" s="563">
        <v>0</v>
      </c>
      <c r="I20" s="563">
        <f t="shared" si="8"/>
        <v>0</v>
      </c>
      <c r="J20" s="563"/>
      <c r="K20" s="17"/>
      <c r="L20" s="563">
        <v>0</v>
      </c>
      <c r="M20" s="563">
        <f t="shared" si="9"/>
        <v>0</v>
      </c>
      <c r="N20" s="563"/>
      <c r="O20" s="17">
        <f t="shared" si="12"/>
        <v>0</v>
      </c>
      <c r="Q20" s="48">
        <f t="shared" si="3"/>
        <v>0</v>
      </c>
      <c r="R20" s="48">
        <f t="shared" si="4"/>
        <v>0</v>
      </c>
      <c r="S20" s="48">
        <f t="shared" si="5"/>
        <v>0</v>
      </c>
      <c r="T20" s="48">
        <f t="shared" si="6"/>
        <v>0</v>
      </c>
    </row>
    <row r="21" spans="1:20" s="18" customFormat="1" ht="12" customHeight="1">
      <c r="A21" s="15" t="s">
        <v>567</v>
      </c>
      <c r="B21" s="187" t="s">
        <v>364</v>
      </c>
      <c r="C21" s="196">
        <v>14187</v>
      </c>
      <c r="D21" s="563">
        <v>14187</v>
      </c>
      <c r="E21" s="563">
        <f t="shared" si="7"/>
        <v>0</v>
      </c>
      <c r="F21" s="563">
        <v>14187</v>
      </c>
      <c r="G21" s="17"/>
      <c r="H21" s="563">
        <v>0</v>
      </c>
      <c r="I21" s="563">
        <f t="shared" si="8"/>
        <v>0</v>
      </c>
      <c r="J21" s="563"/>
      <c r="K21" s="17"/>
      <c r="L21" s="563">
        <v>0</v>
      </c>
      <c r="M21" s="563">
        <f t="shared" si="9"/>
        <v>0</v>
      </c>
      <c r="N21" s="563"/>
      <c r="O21" s="17">
        <f t="shared" si="12"/>
        <v>14187</v>
      </c>
      <c r="Q21" s="48">
        <f t="shared" si="3"/>
        <v>14187</v>
      </c>
      <c r="R21" s="48">
        <f t="shared" si="4"/>
        <v>14187</v>
      </c>
      <c r="S21" s="48">
        <f t="shared" si="5"/>
        <v>0</v>
      </c>
      <c r="T21" s="48">
        <f t="shared" si="6"/>
        <v>14187</v>
      </c>
    </row>
    <row r="22" spans="1:20" s="18" customFormat="1" ht="12" customHeight="1" thickBot="1">
      <c r="A22" s="15" t="s">
        <v>568</v>
      </c>
      <c r="B22" s="187" t="s">
        <v>365</v>
      </c>
      <c r="C22" s="196"/>
      <c r="D22" s="563">
        <v>0</v>
      </c>
      <c r="E22" s="563">
        <f t="shared" si="7"/>
        <v>0</v>
      </c>
      <c r="F22" s="563"/>
      <c r="G22" s="17"/>
      <c r="H22" s="563">
        <v>0</v>
      </c>
      <c r="I22" s="563">
        <f t="shared" si="8"/>
        <v>0</v>
      </c>
      <c r="J22" s="563"/>
      <c r="K22" s="17"/>
      <c r="L22" s="563">
        <v>0</v>
      </c>
      <c r="M22" s="563">
        <f t="shared" si="9"/>
        <v>0</v>
      </c>
      <c r="N22" s="563"/>
      <c r="O22" s="17">
        <f t="shared" si="12"/>
        <v>0</v>
      </c>
      <c r="Q22" s="48">
        <f t="shared" si="3"/>
        <v>0</v>
      </c>
      <c r="R22" s="48">
        <f t="shared" si="4"/>
        <v>0</v>
      </c>
      <c r="S22" s="48">
        <f t="shared" si="5"/>
        <v>0</v>
      </c>
      <c r="T22" s="48">
        <f t="shared" si="6"/>
        <v>0</v>
      </c>
    </row>
    <row r="23" spans="1:20" s="18" customFormat="1" ht="12" customHeight="1" thickBot="1">
      <c r="A23" s="20" t="s">
        <v>79</v>
      </c>
      <c r="B23" s="188" t="s">
        <v>272</v>
      </c>
      <c r="C23" s="197"/>
      <c r="D23" s="27"/>
      <c r="E23" s="27"/>
      <c r="F23" s="27"/>
      <c r="G23" s="22"/>
      <c r="H23" s="27"/>
      <c r="I23" s="27"/>
      <c r="J23" s="27"/>
      <c r="K23" s="22"/>
      <c r="L23" s="27"/>
      <c r="M23" s="27"/>
      <c r="N23" s="27"/>
      <c r="O23" s="22"/>
      <c r="Q23" s="48">
        <f t="shared" si="3"/>
        <v>0</v>
      </c>
      <c r="R23" s="48">
        <f t="shared" si="4"/>
        <v>0</v>
      </c>
      <c r="S23" s="48">
        <f t="shared" si="5"/>
        <v>0</v>
      </c>
      <c r="T23" s="48">
        <f t="shared" si="6"/>
        <v>0</v>
      </c>
    </row>
    <row r="24" spans="1:20" s="18" customFormat="1" ht="12" customHeight="1" thickBot="1">
      <c r="A24" s="20" t="s">
        <v>230</v>
      </c>
      <c r="B24" s="188" t="s">
        <v>689</v>
      </c>
      <c r="C24" s="195">
        <f>+C25+C29</f>
        <v>0</v>
      </c>
      <c r="D24" s="195">
        <v>0</v>
      </c>
      <c r="E24" s="195">
        <f t="shared" ref="E24" si="13">+E25+E29</f>
        <v>0</v>
      </c>
      <c r="F24" s="195">
        <f t="shared" ref="F24:N24" si="14">+F25+F29</f>
        <v>0</v>
      </c>
      <c r="G24" s="195">
        <f t="shared" si="14"/>
        <v>0</v>
      </c>
      <c r="H24" s="195">
        <v>0</v>
      </c>
      <c r="I24" s="195">
        <f t="shared" ref="I24" si="15">+I25+I29</f>
        <v>0</v>
      </c>
      <c r="J24" s="195">
        <f t="shared" si="14"/>
        <v>0</v>
      </c>
      <c r="K24" s="195">
        <f t="shared" si="14"/>
        <v>0</v>
      </c>
      <c r="L24" s="195">
        <v>0</v>
      </c>
      <c r="M24" s="195">
        <f t="shared" si="14"/>
        <v>0</v>
      </c>
      <c r="N24" s="195">
        <f t="shared" si="14"/>
        <v>0</v>
      </c>
      <c r="O24" s="13">
        <f>+O25+O29</f>
        <v>0</v>
      </c>
      <c r="Q24" s="48">
        <f t="shared" si="3"/>
        <v>0</v>
      </c>
      <c r="R24" s="48">
        <f t="shared" si="4"/>
        <v>0</v>
      </c>
      <c r="S24" s="48">
        <f t="shared" si="5"/>
        <v>0</v>
      </c>
      <c r="T24" s="48">
        <f t="shared" si="6"/>
        <v>0</v>
      </c>
    </row>
    <row r="25" spans="1:20" s="18" customFormat="1" ht="12" customHeight="1">
      <c r="A25" s="23" t="s">
        <v>569</v>
      </c>
      <c r="B25" s="70" t="s">
        <v>82</v>
      </c>
      <c r="C25" s="198"/>
      <c r="D25" s="198">
        <v>0</v>
      </c>
      <c r="E25" s="198">
        <f t="shared" ref="E25:E34" si="16">F25-D25</f>
        <v>0</v>
      </c>
      <c r="F25" s="198"/>
      <c r="G25" s="198"/>
      <c r="H25" s="198">
        <v>0</v>
      </c>
      <c r="I25" s="198">
        <f t="shared" ref="I25:I34" si="17">J25-H25</f>
        <v>0</v>
      </c>
      <c r="J25" s="198"/>
      <c r="K25" s="198"/>
      <c r="L25" s="198">
        <v>0</v>
      </c>
      <c r="M25" s="198">
        <f t="shared" ref="M25:M34" si="18">N25-L25</f>
        <v>0</v>
      </c>
      <c r="N25" s="198"/>
      <c r="O25" s="198">
        <f t="shared" ref="O25:O29" si="19">SUM(F25,J25,N25)</f>
        <v>0</v>
      </c>
      <c r="Q25" s="48">
        <f t="shared" si="3"/>
        <v>0</v>
      </c>
      <c r="R25" s="48">
        <f t="shared" si="4"/>
        <v>0</v>
      </c>
      <c r="S25" s="48">
        <f t="shared" si="5"/>
        <v>0</v>
      </c>
      <c r="T25" s="48">
        <f t="shared" si="6"/>
        <v>0</v>
      </c>
    </row>
    <row r="26" spans="1:20" s="18" customFormat="1" ht="12" customHeight="1">
      <c r="A26" s="23" t="s">
        <v>570</v>
      </c>
      <c r="B26" s="73" t="s">
        <v>84</v>
      </c>
      <c r="C26" s="198"/>
      <c r="D26" s="198">
        <v>0</v>
      </c>
      <c r="E26" s="198">
        <f t="shared" si="16"/>
        <v>0</v>
      </c>
      <c r="F26" s="198"/>
      <c r="G26" s="198"/>
      <c r="H26" s="198">
        <v>0</v>
      </c>
      <c r="I26" s="198">
        <f t="shared" si="17"/>
        <v>0</v>
      </c>
      <c r="J26" s="198"/>
      <c r="K26" s="198"/>
      <c r="L26" s="198">
        <v>0</v>
      </c>
      <c r="M26" s="198">
        <f t="shared" si="18"/>
        <v>0</v>
      </c>
      <c r="N26" s="198"/>
      <c r="O26" s="198">
        <f t="shared" si="19"/>
        <v>0</v>
      </c>
      <c r="Q26" s="48">
        <f t="shared" si="3"/>
        <v>0</v>
      </c>
      <c r="R26" s="48">
        <f t="shared" si="4"/>
        <v>0</v>
      </c>
      <c r="S26" s="48">
        <f t="shared" si="5"/>
        <v>0</v>
      </c>
      <c r="T26" s="48">
        <f t="shared" si="6"/>
        <v>0</v>
      </c>
    </row>
    <row r="27" spans="1:20" s="18" customFormat="1" ht="12" customHeight="1">
      <c r="A27" s="23" t="s">
        <v>571</v>
      </c>
      <c r="B27" s="73" t="s">
        <v>86</v>
      </c>
      <c r="C27" s="198"/>
      <c r="D27" s="198">
        <v>0</v>
      </c>
      <c r="E27" s="198">
        <f t="shared" si="16"/>
        <v>0</v>
      </c>
      <c r="F27" s="198"/>
      <c r="G27" s="198"/>
      <c r="H27" s="198">
        <v>0</v>
      </c>
      <c r="I27" s="198">
        <f t="shared" si="17"/>
        <v>0</v>
      </c>
      <c r="J27" s="198"/>
      <c r="K27" s="198"/>
      <c r="L27" s="198">
        <v>0</v>
      </c>
      <c r="M27" s="198">
        <f t="shared" si="18"/>
        <v>0</v>
      </c>
      <c r="N27" s="198"/>
      <c r="O27" s="198">
        <f t="shared" si="19"/>
        <v>0</v>
      </c>
      <c r="Q27" s="48">
        <f t="shared" si="3"/>
        <v>0</v>
      </c>
      <c r="R27" s="48">
        <f t="shared" si="4"/>
        <v>0</v>
      </c>
      <c r="S27" s="48">
        <f t="shared" si="5"/>
        <v>0</v>
      </c>
      <c r="T27" s="48">
        <f t="shared" si="6"/>
        <v>0</v>
      </c>
    </row>
    <row r="28" spans="1:20" s="18" customFormat="1" ht="12" customHeight="1">
      <c r="A28" s="23" t="s">
        <v>572</v>
      </c>
      <c r="B28" s="73" t="s">
        <v>88</v>
      </c>
      <c r="C28" s="198"/>
      <c r="D28" s="198">
        <v>0</v>
      </c>
      <c r="E28" s="198">
        <f t="shared" si="16"/>
        <v>0</v>
      </c>
      <c r="F28" s="198"/>
      <c r="G28" s="198"/>
      <c r="H28" s="198">
        <v>0</v>
      </c>
      <c r="I28" s="198">
        <f t="shared" si="17"/>
        <v>0</v>
      </c>
      <c r="J28" s="198"/>
      <c r="K28" s="198"/>
      <c r="L28" s="198">
        <v>0</v>
      </c>
      <c r="M28" s="198">
        <f t="shared" si="18"/>
        <v>0</v>
      </c>
      <c r="N28" s="198"/>
      <c r="O28" s="198">
        <f t="shared" si="19"/>
        <v>0</v>
      </c>
      <c r="Q28" s="48">
        <f t="shared" si="3"/>
        <v>0</v>
      </c>
      <c r="R28" s="48">
        <f t="shared" si="4"/>
        <v>0</v>
      </c>
      <c r="S28" s="48">
        <f t="shared" si="5"/>
        <v>0</v>
      </c>
      <c r="T28" s="48">
        <f t="shared" si="6"/>
        <v>0</v>
      </c>
    </row>
    <row r="29" spans="1:20" s="18" customFormat="1" ht="12" customHeight="1">
      <c r="A29" s="23" t="s">
        <v>573</v>
      </c>
      <c r="B29" s="190" t="s">
        <v>367</v>
      </c>
      <c r="C29" s="198"/>
      <c r="D29" s="198">
        <v>0</v>
      </c>
      <c r="E29" s="198">
        <f t="shared" si="16"/>
        <v>0</v>
      </c>
      <c r="F29" s="198"/>
      <c r="G29" s="198"/>
      <c r="H29" s="198">
        <v>0</v>
      </c>
      <c r="I29" s="198">
        <f t="shared" si="17"/>
        <v>0</v>
      </c>
      <c r="J29" s="198"/>
      <c r="K29" s="198"/>
      <c r="L29" s="198">
        <v>0</v>
      </c>
      <c r="M29" s="198">
        <f t="shared" si="18"/>
        <v>0</v>
      </c>
      <c r="N29" s="198"/>
      <c r="O29" s="198">
        <f t="shared" si="19"/>
        <v>0</v>
      </c>
      <c r="Q29" s="48">
        <f t="shared" si="3"/>
        <v>0</v>
      </c>
      <c r="R29" s="48">
        <f t="shared" si="4"/>
        <v>0</v>
      </c>
      <c r="S29" s="48">
        <f t="shared" si="5"/>
        <v>0</v>
      </c>
      <c r="T29" s="48">
        <f t="shared" si="6"/>
        <v>0</v>
      </c>
    </row>
    <row r="30" spans="1:20" s="18" customFormat="1" ht="12" customHeight="1" thickBot="1">
      <c r="A30" s="23" t="s">
        <v>574</v>
      </c>
      <c r="B30" s="191" t="s">
        <v>368</v>
      </c>
      <c r="C30" s="200"/>
      <c r="D30" s="564">
        <v>0</v>
      </c>
      <c r="E30" s="564">
        <f t="shared" si="16"/>
        <v>0</v>
      </c>
      <c r="F30" s="564"/>
      <c r="G30" s="26"/>
      <c r="H30" s="564">
        <v>0</v>
      </c>
      <c r="I30" s="564">
        <f t="shared" si="17"/>
        <v>0</v>
      </c>
      <c r="J30" s="564"/>
      <c r="K30" s="26"/>
      <c r="L30" s="564">
        <v>0</v>
      </c>
      <c r="M30" s="564">
        <f t="shared" si="18"/>
        <v>0</v>
      </c>
      <c r="N30" s="564"/>
      <c r="O30" s="26">
        <f>SUM(F30,J30,N30)</f>
        <v>0</v>
      </c>
      <c r="Q30" s="48">
        <f t="shared" si="3"/>
        <v>0</v>
      </c>
      <c r="R30" s="48">
        <f t="shared" si="4"/>
        <v>0</v>
      </c>
      <c r="S30" s="48">
        <f t="shared" si="5"/>
        <v>0</v>
      </c>
      <c r="T30" s="48">
        <f t="shared" si="6"/>
        <v>0</v>
      </c>
    </row>
    <row r="31" spans="1:20" s="18" customFormat="1" ht="12" customHeight="1" thickBot="1">
      <c r="A31" s="20" t="s">
        <v>107</v>
      </c>
      <c r="B31" s="188" t="s">
        <v>369</v>
      </c>
      <c r="C31" s="195">
        <f>+C32+C33+C34</f>
        <v>0</v>
      </c>
      <c r="D31" s="195">
        <v>0</v>
      </c>
      <c r="E31" s="195">
        <f t="shared" si="16"/>
        <v>0</v>
      </c>
      <c r="F31" s="195">
        <f t="shared" ref="F31:N31" si="20">+F32+F33+F34</f>
        <v>0</v>
      </c>
      <c r="G31" s="195">
        <f t="shared" si="20"/>
        <v>0</v>
      </c>
      <c r="H31" s="195">
        <v>0</v>
      </c>
      <c r="I31" s="195">
        <f t="shared" si="17"/>
        <v>0</v>
      </c>
      <c r="J31" s="195">
        <f t="shared" si="20"/>
        <v>0</v>
      </c>
      <c r="K31" s="195">
        <f t="shared" si="20"/>
        <v>0</v>
      </c>
      <c r="L31" s="195">
        <v>0</v>
      </c>
      <c r="M31" s="195">
        <f t="shared" si="18"/>
        <v>0</v>
      </c>
      <c r="N31" s="195">
        <f t="shared" si="20"/>
        <v>0</v>
      </c>
      <c r="O31" s="13">
        <f>+O32+O33+O34</f>
        <v>0</v>
      </c>
      <c r="Q31" s="48">
        <f t="shared" si="3"/>
        <v>0</v>
      </c>
      <c r="R31" s="48">
        <f t="shared" si="4"/>
        <v>0</v>
      </c>
      <c r="S31" s="48">
        <f t="shared" si="5"/>
        <v>0</v>
      </c>
      <c r="T31" s="48">
        <f t="shared" si="6"/>
        <v>0</v>
      </c>
    </row>
    <row r="32" spans="1:20" s="18" customFormat="1" ht="12" customHeight="1">
      <c r="A32" s="23" t="s">
        <v>109</v>
      </c>
      <c r="B32" s="189" t="s">
        <v>132</v>
      </c>
      <c r="C32" s="198"/>
      <c r="D32" s="346">
        <v>0</v>
      </c>
      <c r="E32" s="346">
        <f t="shared" si="16"/>
        <v>0</v>
      </c>
      <c r="F32" s="346"/>
      <c r="G32" s="24"/>
      <c r="H32" s="346">
        <v>0</v>
      </c>
      <c r="I32" s="346">
        <f t="shared" si="17"/>
        <v>0</v>
      </c>
      <c r="J32" s="346"/>
      <c r="K32" s="24"/>
      <c r="L32" s="346">
        <v>0</v>
      </c>
      <c r="M32" s="346">
        <f t="shared" si="18"/>
        <v>0</v>
      </c>
      <c r="N32" s="346"/>
      <c r="O32" s="24">
        <f t="shared" ref="O32:O34" si="21">SUM(F32,J32,N32)</f>
        <v>0</v>
      </c>
      <c r="Q32" s="48">
        <f t="shared" si="3"/>
        <v>0</v>
      </c>
      <c r="R32" s="48">
        <f t="shared" si="4"/>
        <v>0</v>
      </c>
      <c r="S32" s="48">
        <f t="shared" si="5"/>
        <v>0</v>
      </c>
      <c r="T32" s="48">
        <f t="shared" si="6"/>
        <v>0</v>
      </c>
    </row>
    <row r="33" spans="1:20" s="18" customFormat="1" ht="12" customHeight="1">
      <c r="A33" s="23" t="s">
        <v>111</v>
      </c>
      <c r="B33" s="190" t="s">
        <v>134</v>
      </c>
      <c r="C33" s="199"/>
      <c r="D33" s="565">
        <v>0</v>
      </c>
      <c r="E33" s="565">
        <f t="shared" si="16"/>
        <v>0</v>
      </c>
      <c r="F33" s="565"/>
      <c r="G33" s="25"/>
      <c r="H33" s="565">
        <v>0</v>
      </c>
      <c r="I33" s="565">
        <f t="shared" si="17"/>
        <v>0</v>
      </c>
      <c r="J33" s="565"/>
      <c r="K33" s="25"/>
      <c r="L33" s="565">
        <v>0</v>
      </c>
      <c r="M33" s="565">
        <f t="shared" si="18"/>
        <v>0</v>
      </c>
      <c r="N33" s="565"/>
      <c r="O33" s="25">
        <f t="shared" si="21"/>
        <v>0</v>
      </c>
      <c r="Q33" s="48">
        <f t="shared" si="3"/>
        <v>0</v>
      </c>
      <c r="R33" s="48">
        <f t="shared" si="4"/>
        <v>0</v>
      </c>
      <c r="S33" s="48">
        <f t="shared" si="5"/>
        <v>0</v>
      </c>
      <c r="T33" s="48">
        <f t="shared" si="6"/>
        <v>0</v>
      </c>
    </row>
    <row r="34" spans="1:20" s="18" customFormat="1" ht="12" customHeight="1" thickBot="1">
      <c r="A34" s="15" t="s">
        <v>113</v>
      </c>
      <c r="B34" s="192" t="s">
        <v>136</v>
      </c>
      <c r="C34" s="200"/>
      <c r="D34" s="564">
        <v>0</v>
      </c>
      <c r="E34" s="564">
        <f t="shared" si="16"/>
        <v>0</v>
      </c>
      <c r="F34" s="564"/>
      <c r="G34" s="26"/>
      <c r="H34" s="564">
        <v>0</v>
      </c>
      <c r="I34" s="564">
        <f t="shared" si="17"/>
        <v>0</v>
      </c>
      <c r="J34" s="564"/>
      <c r="K34" s="26"/>
      <c r="L34" s="564">
        <v>0</v>
      </c>
      <c r="M34" s="564">
        <f t="shared" si="18"/>
        <v>0</v>
      </c>
      <c r="N34" s="564"/>
      <c r="O34" s="26">
        <f t="shared" si="21"/>
        <v>0</v>
      </c>
      <c r="Q34" s="48">
        <f t="shared" si="3"/>
        <v>0</v>
      </c>
      <c r="R34" s="48">
        <f t="shared" si="4"/>
        <v>0</v>
      </c>
      <c r="S34" s="48">
        <f t="shared" si="5"/>
        <v>0</v>
      </c>
      <c r="T34" s="48">
        <f t="shared" si="6"/>
        <v>0</v>
      </c>
    </row>
    <row r="35" spans="1:20" s="14" customFormat="1" ht="12" customHeight="1" thickBot="1">
      <c r="A35" s="20" t="s">
        <v>129</v>
      </c>
      <c r="B35" s="188" t="s">
        <v>273</v>
      </c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22">
        <f>SUM(C35:K35)</f>
        <v>0</v>
      </c>
      <c r="Q35" s="48">
        <f t="shared" si="3"/>
        <v>0</v>
      </c>
      <c r="R35" s="48">
        <f t="shared" si="4"/>
        <v>0</v>
      </c>
      <c r="S35" s="48">
        <f t="shared" si="5"/>
        <v>0</v>
      </c>
      <c r="T35" s="48">
        <f t="shared" si="6"/>
        <v>0</v>
      </c>
    </row>
    <row r="36" spans="1:20" s="68" customFormat="1" ht="12" customHeight="1">
      <c r="A36" s="23" t="s">
        <v>575</v>
      </c>
      <c r="B36" s="313" t="s">
        <v>144</v>
      </c>
      <c r="C36" s="320"/>
      <c r="D36" s="177">
        <v>0</v>
      </c>
      <c r="E36" s="177">
        <f t="shared" ref="E36:E39" si="22">F36-D36</f>
        <v>0</v>
      </c>
      <c r="F36" s="177"/>
      <c r="G36" s="71"/>
      <c r="H36" s="177">
        <v>0</v>
      </c>
      <c r="I36" s="177">
        <f t="shared" ref="I36:I39" si="23">J36-H36</f>
        <v>0</v>
      </c>
      <c r="J36" s="177"/>
      <c r="K36" s="71"/>
      <c r="L36" s="177">
        <v>0</v>
      </c>
      <c r="M36" s="177">
        <f t="shared" ref="M36:M39" si="24">N36-L36</f>
        <v>0</v>
      </c>
      <c r="N36" s="177"/>
      <c r="O36" s="71">
        <f t="shared" ref="O36:O39" si="25">SUM(F36,J36,N36)</f>
        <v>0</v>
      </c>
      <c r="Q36" s="48">
        <f t="shared" si="3"/>
        <v>0</v>
      </c>
      <c r="R36" s="48">
        <f t="shared" si="4"/>
        <v>0</v>
      </c>
      <c r="S36" s="48">
        <f t="shared" si="5"/>
        <v>0</v>
      </c>
      <c r="T36" s="48">
        <f t="shared" si="6"/>
        <v>0</v>
      </c>
    </row>
    <row r="37" spans="1:20" s="68" customFormat="1" ht="12" customHeight="1">
      <c r="A37" s="23" t="s">
        <v>576</v>
      </c>
      <c r="B37" s="314" t="s">
        <v>146</v>
      </c>
      <c r="C37" s="317"/>
      <c r="D37" s="53">
        <v>0</v>
      </c>
      <c r="E37" s="53">
        <f t="shared" si="22"/>
        <v>0</v>
      </c>
      <c r="F37" s="53"/>
      <c r="G37" s="74"/>
      <c r="H37" s="53">
        <v>0</v>
      </c>
      <c r="I37" s="53">
        <f t="shared" si="23"/>
        <v>0</v>
      </c>
      <c r="J37" s="53"/>
      <c r="K37" s="74"/>
      <c r="L37" s="53">
        <v>0</v>
      </c>
      <c r="M37" s="53">
        <f t="shared" si="24"/>
        <v>0</v>
      </c>
      <c r="N37" s="53"/>
      <c r="O37" s="74">
        <f t="shared" si="25"/>
        <v>0</v>
      </c>
      <c r="Q37" s="48">
        <f t="shared" ref="Q37:Q63" si="26">SUM(C37,G37,K37)</f>
        <v>0</v>
      </c>
      <c r="R37" s="48">
        <f t="shared" ref="R37:R63" si="27">SUM(D37,H37,L37)</f>
        <v>0</v>
      </c>
      <c r="S37" s="48">
        <f t="shared" ref="S37:S63" si="28">SUM(E37,I37,M37)</f>
        <v>0</v>
      </c>
      <c r="T37" s="48">
        <f t="shared" ref="T37:T63" si="29">SUM(F37,J37,N37)</f>
        <v>0</v>
      </c>
    </row>
    <row r="38" spans="1:20" s="68" customFormat="1" ht="12" customHeight="1">
      <c r="A38" s="23" t="s">
        <v>577</v>
      </c>
      <c r="B38" s="314" t="s">
        <v>148</v>
      </c>
      <c r="C38" s="317"/>
      <c r="D38" s="53">
        <v>0</v>
      </c>
      <c r="E38" s="53">
        <f t="shared" si="22"/>
        <v>0</v>
      </c>
      <c r="F38" s="53"/>
      <c r="G38" s="74"/>
      <c r="H38" s="53">
        <v>0</v>
      </c>
      <c r="I38" s="53">
        <f t="shared" si="23"/>
        <v>0</v>
      </c>
      <c r="J38" s="53"/>
      <c r="K38" s="74"/>
      <c r="L38" s="53">
        <v>0</v>
      </c>
      <c r="M38" s="53">
        <f t="shared" si="24"/>
        <v>0</v>
      </c>
      <c r="N38" s="53"/>
      <c r="O38" s="74">
        <f t="shared" si="25"/>
        <v>0</v>
      </c>
      <c r="Q38" s="48">
        <f t="shared" si="26"/>
        <v>0</v>
      </c>
      <c r="R38" s="48">
        <f t="shared" si="27"/>
        <v>0</v>
      </c>
      <c r="S38" s="48">
        <f t="shared" si="28"/>
        <v>0</v>
      </c>
      <c r="T38" s="48">
        <f t="shared" si="29"/>
        <v>0</v>
      </c>
    </row>
    <row r="39" spans="1:20" s="68" customFormat="1" ht="12" customHeight="1" thickBot="1">
      <c r="A39" s="23" t="s">
        <v>578</v>
      </c>
      <c r="B39" s="315" t="s">
        <v>150</v>
      </c>
      <c r="C39" s="321"/>
      <c r="D39" s="108">
        <v>0</v>
      </c>
      <c r="E39" s="108">
        <f t="shared" si="22"/>
        <v>0</v>
      </c>
      <c r="F39" s="108"/>
      <c r="G39" s="78"/>
      <c r="H39" s="108">
        <v>0</v>
      </c>
      <c r="I39" s="108">
        <f t="shared" si="23"/>
        <v>0</v>
      </c>
      <c r="J39" s="108"/>
      <c r="K39" s="78"/>
      <c r="L39" s="108">
        <v>0</v>
      </c>
      <c r="M39" s="108">
        <f t="shared" si="24"/>
        <v>0</v>
      </c>
      <c r="N39" s="108"/>
      <c r="O39" s="78">
        <f t="shared" si="25"/>
        <v>0</v>
      </c>
      <c r="Q39" s="48">
        <f t="shared" si="26"/>
        <v>0</v>
      </c>
      <c r="R39" s="48">
        <f t="shared" si="27"/>
        <v>0</v>
      </c>
      <c r="S39" s="48">
        <f t="shared" si="28"/>
        <v>0</v>
      </c>
      <c r="T39" s="48">
        <f t="shared" si="29"/>
        <v>0</v>
      </c>
    </row>
    <row r="40" spans="1:20" s="14" customFormat="1" ht="12" customHeight="1" thickBot="1">
      <c r="A40" s="20" t="s">
        <v>241</v>
      </c>
      <c r="B40" s="188" t="s">
        <v>370</v>
      </c>
      <c r="C40" s="19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>
        <f>SUM(C40:G40)</f>
        <v>0</v>
      </c>
      <c r="Q40" s="48">
        <f t="shared" si="26"/>
        <v>0</v>
      </c>
      <c r="R40" s="48">
        <f t="shared" si="27"/>
        <v>0</v>
      </c>
      <c r="S40" s="48">
        <f t="shared" si="28"/>
        <v>0</v>
      </c>
      <c r="T40" s="48">
        <f t="shared" si="29"/>
        <v>0</v>
      </c>
    </row>
    <row r="41" spans="1:20" s="14" customFormat="1" ht="12" customHeight="1" thickBot="1">
      <c r="A41" s="9" t="s">
        <v>151</v>
      </c>
      <c r="B41" s="188" t="s">
        <v>371</v>
      </c>
      <c r="C41" s="195">
        <f>+C5+C16+C23+C24+C31+C35+C40</f>
        <v>14437</v>
      </c>
      <c r="D41" s="195">
        <v>14437</v>
      </c>
      <c r="E41" s="195">
        <f t="shared" ref="E41" si="30">+E5+E16+E23+E24+E31+E35+E40</f>
        <v>0</v>
      </c>
      <c r="F41" s="195">
        <f t="shared" ref="F41:N41" si="31">+F5+F16+F23+F24+F31+F35+F40</f>
        <v>14437</v>
      </c>
      <c r="G41" s="195">
        <f t="shared" si="31"/>
        <v>0</v>
      </c>
      <c r="H41" s="195">
        <v>0</v>
      </c>
      <c r="I41" s="195">
        <f t="shared" ref="I41" si="32">+I5+I16+I23+I24+I31+I35+I40</f>
        <v>0</v>
      </c>
      <c r="J41" s="195">
        <f t="shared" si="31"/>
        <v>0</v>
      </c>
      <c r="K41" s="195">
        <f t="shared" si="31"/>
        <v>0</v>
      </c>
      <c r="L41" s="195">
        <v>0</v>
      </c>
      <c r="M41" s="195">
        <f t="shared" si="31"/>
        <v>0</v>
      </c>
      <c r="N41" s="195">
        <f t="shared" si="31"/>
        <v>0</v>
      </c>
      <c r="O41" s="28">
        <f>+O5+O16+O23+O24+O31+O35+O40</f>
        <v>14437</v>
      </c>
      <c r="Q41" s="48">
        <f t="shared" si="26"/>
        <v>14437</v>
      </c>
      <c r="R41" s="48">
        <f t="shared" si="27"/>
        <v>14437</v>
      </c>
      <c r="S41" s="48">
        <f t="shared" si="28"/>
        <v>0</v>
      </c>
      <c r="T41" s="48">
        <f t="shared" si="29"/>
        <v>14437</v>
      </c>
    </row>
    <row r="42" spans="1:20" s="14" customFormat="1" ht="12" customHeight="1" thickBot="1">
      <c r="A42" s="29" t="s">
        <v>161</v>
      </c>
      <c r="B42" s="188" t="s">
        <v>372</v>
      </c>
      <c r="C42" s="195">
        <f>+C43+C44+C45</f>
        <v>168486</v>
      </c>
      <c r="D42" s="195">
        <v>170588</v>
      </c>
      <c r="E42" s="195">
        <f t="shared" ref="E42" si="33">+E43+E44+E45</f>
        <v>366</v>
      </c>
      <c r="F42" s="195">
        <f t="shared" ref="F42:N42" si="34">+F43+F44+F45</f>
        <v>170954</v>
      </c>
      <c r="G42" s="195">
        <f t="shared" si="34"/>
        <v>9036.7397615000009</v>
      </c>
      <c r="H42" s="195">
        <v>9196</v>
      </c>
      <c r="I42" s="195">
        <f t="shared" ref="I42" si="35">+I43+I44+I45</f>
        <v>32</v>
      </c>
      <c r="J42" s="195">
        <f t="shared" si="34"/>
        <v>9228</v>
      </c>
      <c r="K42" s="195">
        <f t="shared" si="34"/>
        <v>79562.257761500005</v>
      </c>
      <c r="L42" s="195">
        <v>80405</v>
      </c>
      <c r="M42" s="195">
        <f t="shared" si="34"/>
        <v>135</v>
      </c>
      <c r="N42" s="195">
        <f t="shared" si="34"/>
        <v>80540</v>
      </c>
      <c r="O42" s="28">
        <f>+O43+O44+O45</f>
        <v>260722</v>
      </c>
      <c r="Q42" s="48">
        <f t="shared" si="26"/>
        <v>257084.997523</v>
      </c>
      <c r="R42" s="48">
        <f t="shared" si="27"/>
        <v>260189</v>
      </c>
      <c r="S42" s="48">
        <f t="shared" si="28"/>
        <v>533</v>
      </c>
      <c r="T42" s="48">
        <f t="shared" si="29"/>
        <v>260722</v>
      </c>
    </row>
    <row r="43" spans="1:20" s="14" customFormat="1" ht="12" customHeight="1">
      <c r="A43" s="23" t="s">
        <v>373</v>
      </c>
      <c r="B43" s="189" t="s">
        <v>327</v>
      </c>
      <c r="C43" s="198">
        <v>499</v>
      </c>
      <c r="D43" s="346">
        <v>2627</v>
      </c>
      <c r="E43" s="346">
        <f t="shared" ref="E43:E44" si="36">F43-D43</f>
        <v>0</v>
      </c>
      <c r="F43" s="346">
        <v>2627</v>
      </c>
      <c r="G43" s="24"/>
      <c r="H43" s="346">
        <v>0</v>
      </c>
      <c r="I43" s="346">
        <f t="shared" ref="I43:I44" si="37">J43-H43</f>
        <v>0</v>
      </c>
      <c r="J43" s="346"/>
      <c r="K43" s="24"/>
      <c r="L43" s="346">
        <v>0</v>
      </c>
      <c r="M43" s="346">
        <f t="shared" ref="M43:M44" si="38">N43-L43</f>
        <v>0</v>
      </c>
      <c r="N43" s="346"/>
      <c r="O43" s="24">
        <f t="shared" ref="O43:O45" si="39">SUM(F43,J43,N43)</f>
        <v>2627</v>
      </c>
      <c r="Q43" s="48">
        <f t="shared" si="26"/>
        <v>499</v>
      </c>
      <c r="R43" s="48">
        <f t="shared" si="27"/>
        <v>2627</v>
      </c>
      <c r="S43" s="48">
        <f t="shared" si="28"/>
        <v>0</v>
      </c>
      <c r="T43" s="48">
        <f t="shared" si="29"/>
        <v>2627</v>
      </c>
    </row>
    <row r="44" spans="1:20" s="14" customFormat="1" ht="12" customHeight="1">
      <c r="A44" s="23" t="s">
        <v>374</v>
      </c>
      <c r="B44" s="190" t="s">
        <v>375</v>
      </c>
      <c r="C44" s="199"/>
      <c r="D44" s="565">
        <v>0</v>
      </c>
      <c r="E44" s="565">
        <f t="shared" si="36"/>
        <v>0</v>
      </c>
      <c r="F44" s="565"/>
      <c r="G44" s="25"/>
      <c r="H44" s="565">
        <v>0</v>
      </c>
      <c r="I44" s="565">
        <f t="shared" si="37"/>
        <v>0</v>
      </c>
      <c r="J44" s="565"/>
      <c r="K44" s="25"/>
      <c r="L44" s="565">
        <v>0</v>
      </c>
      <c r="M44" s="565">
        <f t="shared" si="38"/>
        <v>0</v>
      </c>
      <c r="N44" s="565"/>
      <c r="O44" s="25">
        <f t="shared" si="39"/>
        <v>0</v>
      </c>
      <c r="Q44" s="48">
        <f t="shared" si="26"/>
        <v>0</v>
      </c>
      <c r="R44" s="48">
        <f t="shared" si="27"/>
        <v>0</v>
      </c>
      <c r="S44" s="48">
        <f t="shared" si="28"/>
        <v>0</v>
      </c>
      <c r="T44" s="48">
        <f t="shared" si="29"/>
        <v>0</v>
      </c>
    </row>
    <row r="45" spans="1:20" s="18" customFormat="1" ht="12" customHeight="1" thickBot="1">
      <c r="A45" s="15" t="s">
        <v>376</v>
      </c>
      <c r="B45" s="192" t="s">
        <v>377</v>
      </c>
      <c r="C45" s="200">
        <f>C63-(C41+C43+C44)</f>
        <v>167987</v>
      </c>
      <c r="D45" s="200">
        <v>167961</v>
      </c>
      <c r="E45" s="200">
        <f t="shared" ref="E45" si="40">E63-(E41+E43+E44)</f>
        <v>366</v>
      </c>
      <c r="F45" s="200">
        <f t="shared" ref="F45:N45" si="41">F63-(F41+F43+F44)</f>
        <v>168327</v>
      </c>
      <c r="G45" s="200">
        <f t="shared" si="41"/>
        <v>9036.7397615000009</v>
      </c>
      <c r="H45" s="200">
        <v>9196</v>
      </c>
      <c r="I45" s="200">
        <f t="shared" ref="I45" si="42">I63-(I41+I43+I44)</f>
        <v>32</v>
      </c>
      <c r="J45" s="200">
        <f t="shared" si="41"/>
        <v>9228</v>
      </c>
      <c r="K45" s="200">
        <f t="shared" si="41"/>
        <v>79562.257761500005</v>
      </c>
      <c r="L45" s="200">
        <v>80405</v>
      </c>
      <c r="M45" s="200">
        <f t="shared" si="41"/>
        <v>135</v>
      </c>
      <c r="N45" s="200">
        <f t="shared" si="41"/>
        <v>80540</v>
      </c>
      <c r="O45" s="26">
        <f t="shared" si="39"/>
        <v>258095</v>
      </c>
      <c r="Q45" s="48">
        <f t="shared" si="26"/>
        <v>256585.997523</v>
      </c>
      <c r="R45" s="48">
        <f t="shared" si="27"/>
        <v>257562</v>
      </c>
      <c r="S45" s="48">
        <f t="shared" si="28"/>
        <v>533</v>
      </c>
      <c r="T45" s="48">
        <f t="shared" si="29"/>
        <v>258095</v>
      </c>
    </row>
    <row r="46" spans="1:20" s="18" customFormat="1" ht="15" customHeight="1" thickBot="1">
      <c r="A46" s="29" t="s">
        <v>253</v>
      </c>
      <c r="B46" s="193" t="s">
        <v>378</v>
      </c>
      <c r="C46" s="201">
        <f>+C41+C42</f>
        <v>182923</v>
      </c>
      <c r="D46" s="201">
        <v>185025</v>
      </c>
      <c r="E46" s="201">
        <f t="shared" ref="E46" si="43">+E41+E42</f>
        <v>366</v>
      </c>
      <c r="F46" s="201">
        <f t="shared" ref="F46:N46" si="44">+F41+F42</f>
        <v>185391</v>
      </c>
      <c r="G46" s="201">
        <f t="shared" si="44"/>
        <v>9036.7397615000009</v>
      </c>
      <c r="H46" s="201">
        <v>9196</v>
      </c>
      <c r="I46" s="201">
        <f t="shared" ref="I46" si="45">+I41+I42</f>
        <v>32</v>
      </c>
      <c r="J46" s="201">
        <f t="shared" si="44"/>
        <v>9228</v>
      </c>
      <c r="K46" s="201">
        <f t="shared" si="44"/>
        <v>79562.257761500005</v>
      </c>
      <c r="L46" s="201">
        <v>80405</v>
      </c>
      <c r="M46" s="201">
        <f t="shared" ref="M46" si="46">+M41+M42</f>
        <v>135</v>
      </c>
      <c r="N46" s="201">
        <f t="shared" si="44"/>
        <v>80540</v>
      </c>
      <c r="O46" s="30">
        <f>+O41+O42</f>
        <v>275159</v>
      </c>
      <c r="Q46" s="48">
        <f t="shared" si="26"/>
        <v>271521.997523</v>
      </c>
      <c r="R46" s="48">
        <f t="shared" si="27"/>
        <v>274626</v>
      </c>
      <c r="S46" s="48">
        <f t="shared" si="28"/>
        <v>533</v>
      </c>
      <c r="T46" s="48">
        <f t="shared" si="29"/>
        <v>275159</v>
      </c>
    </row>
    <row r="47" spans="1:20" s="18" customFormat="1" ht="15" customHeight="1" thickBot="1">
      <c r="A47" s="3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3"/>
      <c r="Q47" s="48">
        <f t="shared" si="26"/>
        <v>0</v>
      </c>
      <c r="R47" s="48">
        <f t="shared" si="27"/>
        <v>0</v>
      </c>
      <c r="S47" s="48">
        <f t="shared" si="28"/>
        <v>0</v>
      </c>
      <c r="T47" s="48">
        <f t="shared" si="29"/>
        <v>0</v>
      </c>
    </row>
    <row r="48" spans="1:20" s="10" customFormat="1" ht="72.75" thickBot="1">
      <c r="A48" s="37"/>
      <c r="B48" s="267" t="s">
        <v>265</v>
      </c>
      <c r="C48" s="194" t="s">
        <v>358</v>
      </c>
      <c r="D48" s="63" t="s">
        <v>818</v>
      </c>
      <c r="E48" s="63" t="s">
        <v>769</v>
      </c>
      <c r="F48" s="63" t="s">
        <v>748</v>
      </c>
      <c r="G48" s="182" t="s">
        <v>359</v>
      </c>
      <c r="H48" s="63" t="s">
        <v>818</v>
      </c>
      <c r="I48" s="63" t="s">
        <v>769</v>
      </c>
      <c r="J48" s="63" t="s">
        <v>748</v>
      </c>
      <c r="K48" s="183" t="s">
        <v>387</v>
      </c>
      <c r="L48" s="63" t="s">
        <v>818</v>
      </c>
      <c r="M48" s="63" t="s">
        <v>769</v>
      </c>
      <c r="N48" s="63" t="s">
        <v>748</v>
      </c>
      <c r="O48" s="30" t="s">
        <v>360</v>
      </c>
      <c r="Q48" s="48">
        <f t="shared" si="26"/>
        <v>0</v>
      </c>
      <c r="R48" s="48">
        <f t="shared" si="27"/>
        <v>0</v>
      </c>
      <c r="S48" s="48">
        <f t="shared" si="28"/>
        <v>0</v>
      </c>
      <c r="T48" s="48">
        <f t="shared" si="29"/>
        <v>0</v>
      </c>
    </row>
    <row r="49" spans="1:20" s="38" customFormat="1" ht="12" customHeight="1" thickBot="1">
      <c r="A49" s="20" t="s">
        <v>51</v>
      </c>
      <c r="B49" s="188" t="s">
        <v>379</v>
      </c>
      <c r="C49" s="195">
        <f>SUM(C50:C54)</f>
        <v>178923</v>
      </c>
      <c r="D49" s="195">
        <v>179755</v>
      </c>
      <c r="E49" s="195">
        <f t="shared" ref="E49" si="47">SUM(E50:E54)</f>
        <v>366</v>
      </c>
      <c r="F49" s="195">
        <f t="shared" ref="F49:N49" si="48">SUM(F50:F54)</f>
        <v>180121</v>
      </c>
      <c r="G49" s="195">
        <f t="shared" si="48"/>
        <v>9036.7397615000009</v>
      </c>
      <c r="H49" s="195">
        <v>9196</v>
      </c>
      <c r="I49" s="195">
        <f t="shared" ref="I49" si="49">SUM(I50:I54)</f>
        <v>32</v>
      </c>
      <c r="J49" s="195">
        <f t="shared" si="48"/>
        <v>9228</v>
      </c>
      <c r="K49" s="195">
        <f t="shared" si="48"/>
        <v>79562.257761500005</v>
      </c>
      <c r="L49" s="195">
        <v>80405</v>
      </c>
      <c r="M49" s="195">
        <f t="shared" si="48"/>
        <v>135</v>
      </c>
      <c r="N49" s="195">
        <f t="shared" si="48"/>
        <v>80540</v>
      </c>
      <c r="O49" s="13">
        <f>SUM(O50:O54)</f>
        <v>269889</v>
      </c>
      <c r="Q49" s="48">
        <f t="shared" si="26"/>
        <v>267521.997523</v>
      </c>
      <c r="R49" s="48">
        <f t="shared" si="27"/>
        <v>269356</v>
      </c>
      <c r="S49" s="48">
        <f t="shared" si="28"/>
        <v>533</v>
      </c>
      <c r="T49" s="48">
        <f t="shared" si="29"/>
        <v>269889</v>
      </c>
    </row>
    <row r="50" spans="1:20" ht="12" customHeight="1">
      <c r="A50" s="15" t="s">
        <v>53</v>
      </c>
      <c r="B50" s="186" t="s">
        <v>215</v>
      </c>
      <c r="C50" s="198">
        <v>121236</v>
      </c>
      <c r="D50" s="346">
        <v>122834</v>
      </c>
      <c r="E50" s="346">
        <f t="shared" ref="E50:E61" si="50">F50-D50</f>
        <v>289</v>
      </c>
      <c r="F50" s="346">
        <v>123123</v>
      </c>
      <c r="G50" s="24">
        <v>6969.4549999999999</v>
      </c>
      <c r="H50" s="346">
        <v>7095</v>
      </c>
      <c r="I50" s="346">
        <f t="shared" ref="I50:I61" si="51">J50-H50</f>
        <v>25</v>
      </c>
      <c r="J50" s="346">
        <v>7120</v>
      </c>
      <c r="K50" s="24">
        <v>60765.195</v>
      </c>
      <c r="L50" s="346">
        <v>61431</v>
      </c>
      <c r="M50" s="346">
        <f t="shared" ref="M50:M61" si="52">N50-L50</f>
        <v>106</v>
      </c>
      <c r="N50" s="346">
        <v>61537</v>
      </c>
      <c r="O50" s="24">
        <f t="shared" ref="O50:O54" si="53">SUM(F50,J50,N50)</f>
        <v>191780</v>
      </c>
      <c r="Q50" s="48">
        <f t="shared" si="26"/>
        <v>188970.65</v>
      </c>
      <c r="R50" s="48">
        <f t="shared" si="27"/>
        <v>191360</v>
      </c>
      <c r="S50" s="48">
        <f t="shared" si="28"/>
        <v>420</v>
      </c>
      <c r="T50" s="48">
        <f t="shared" si="29"/>
        <v>191780</v>
      </c>
    </row>
    <row r="51" spans="1:20" ht="12" customHeight="1">
      <c r="A51" s="15" t="s">
        <v>55</v>
      </c>
      <c r="B51" s="187" t="s">
        <v>216</v>
      </c>
      <c r="C51" s="202">
        <v>35397</v>
      </c>
      <c r="D51" s="347">
        <v>37631</v>
      </c>
      <c r="E51" s="347">
        <f t="shared" si="50"/>
        <v>77</v>
      </c>
      <c r="F51" s="347">
        <v>37708</v>
      </c>
      <c r="G51" s="39">
        <v>2037.2847615000001</v>
      </c>
      <c r="H51" s="347">
        <v>2071</v>
      </c>
      <c r="I51" s="347">
        <f t="shared" si="51"/>
        <v>7</v>
      </c>
      <c r="J51" s="347">
        <v>2078</v>
      </c>
      <c r="K51" s="39">
        <v>17127.062761500001</v>
      </c>
      <c r="L51" s="347">
        <v>17304</v>
      </c>
      <c r="M51" s="347">
        <f t="shared" si="52"/>
        <v>29</v>
      </c>
      <c r="N51" s="347">
        <v>17333</v>
      </c>
      <c r="O51" s="39">
        <f t="shared" si="53"/>
        <v>57119</v>
      </c>
      <c r="Q51" s="48">
        <f t="shared" si="26"/>
        <v>54561.347523000004</v>
      </c>
      <c r="R51" s="48">
        <f t="shared" si="27"/>
        <v>57006</v>
      </c>
      <c r="S51" s="48">
        <f t="shared" si="28"/>
        <v>113</v>
      </c>
      <c r="T51" s="48">
        <f t="shared" si="29"/>
        <v>57119</v>
      </c>
    </row>
    <row r="52" spans="1:20" ht="12" customHeight="1">
      <c r="A52" s="15" t="s">
        <v>57</v>
      </c>
      <c r="B52" s="187" t="s">
        <v>217</v>
      </c>
      <c r="C52" s="202">
        <v>22290</v>
      </c>
      <c r="D52" s="347">
        <v>19290</v>
      </c>
      <c r="E52" s="347">
        <f t="shared" si="50"/>
        <v>0</v>
      </c>
      <c r="F52" s="347">
        <v>19290</v>
      </c>
      <c r="G52" s="39">
        <v>30</v>
      </c>
      <c r="H52" s="347">
        <v>30</v>
      </c>
      <c r="I52" s="347">
        <f t="shared" si="51"/>
        <v>0</v>
      </c>
      <c r="J52" s="347">
        <v>30</v>
      </c>
      <c r="K52" s="39">
        <v>1670</v>
      </c>
      <c r="L52" s="347">
        <v>1670</v>
      </c>
      <c r="M52" s="347">
        <f t="shared" si="52"/>
        <v>0</v>
      </c>
      <c r="N52" s="347">
        <v>1670</v>
      </c>
      <c r="O52" s="39">
        <f t="shared" si="53"/>
        <v>20990</v>
      </c>
      <c r="Q52" s="48">
        <f t="shared" si="26"/>
        <v>23990</v>
      </c>
      <c r="R52" s="48">
        <f t="shared" si="27"/>
        <v>20990</v>
      </c>
      <c r="S52" s="48">
        <f t="shared" si="28"/>
        <v>0</v>
      </c>
      <c r="T52" s="48">
        <f t="shared" si="29"/>
        <v>20990</v>
      </c>
    </row>
    <row r="53" spans="1:20" ht="12" customHeight="1">
      <c r="A53" s="15" t="s">
        <v>59</v>
      </c>
      <c r="B53" s="187" t="s">
        <v>218</v>
      </c>
      <c r="C53" s="202"/>
      <c r="D53" s="347">
        <v>0</v>
      </c>
      <c r="E53" s="347">
        <f t="shared" si="50"/>
        <v>0</v>
      </c>
      <c r="F53" s="347"/>
      <c r="G53" s="39"/>
      <c r="H53" s="347">
        <v>0</v>
      </c>
      <c r="I53" s="347">
        <f t="shared" si="51"/>
        <v>0</v>
      </c>
      <c r="J53" s="347"/>
      <c r="K53" s="39"/>
      <c r="L53" s="347">
        <v>0</v>
      </c>
      <c r="M53" s="347">
        <f t="shared" si="52"/>
        <v>0</v>
      </c>
      <c r="N53" s="347"/>
      <c r="O53" s="39">
        <f t="shared" si="53"/>
        <v>0</v>
      </c>
      <c r="Q53" s="48">
        <f t="shared" si="26"/>
        <v>0</v>
      </c>
      <c r="R53" s="48">
        <f t="shared" si="27"/>
        <v>0</v>
      </c>
      <c r="S53" s="48">
        <f t="shared" si="28"/>
        <v>0</v>
      </c>
      <c r="T53" s="48">
        <f t="shared" si="29"/>
        <v>0</v>
      </c>
    </row>
    <row r="54" spans="1:20" ht="12" customHeight="1" thickBot="1">
      <c r="A54" s="15" t="s">
        <v>61</v>
      </c>
      <c r="B54" s="187" t="s">
        <v>220</v>
      </c>
      <c r="C54" s="202"/>
      <c r="D54" s="347">
        <v>0</v>
      </c>
      <c r="E54" s="347">
        <f t="shared" si="50"/>
        <v>0</v>
      </c>
      <c r="F54" s="347"/>
      <c r="G54" s="39"/>
      <c r="H54" s="347">
        <v>0</v>
      </c>
      <c r="I54" s="347">
        <f t="shared" si="51"/>
        <v>0</v>
      </c>
      <c r="J54" s="347"/>
      <c r="K54" s="39"/>
      <c r="L54" s="347">
        <v>0</v>
      </c>
      <c r="M54" s="347">
        <f t="shared" si="52"/>
        <v>0</v>
      </c>
      <c r="N54" s="347"/>
      <c r="O54" s="39">
        <f t="shared" si="53"/>
        <v>0</v>
      </c>
      <c r="Q54" s="48">
        <f t="shared" si="26"/>
        <v>0</v>
      </c>
      <c r="R54" s="48">
        <f t="shared" si="27"/>
        <v>0</v>
      </c>
      <c r="S54" s="48">
        <f t="shared" si="28"/>
        <v>0</v>
      </c>
      <c r="T54" s="48">
        <f t="shared" si="29"/>
        <v>0</v>
      </c>
    </row>
    <row r="55" spans="1:20" ht="12" customHeight="1" thickBot="1">
      <c r="A55" s="20" t="s">
        <v>65</v>
      </c>
      <c r="B55" s="188" t="s">
        <v>380</v>
      </c>
      <c r="C55" s="195">
        <f>SUM(C56:C60)</f>
        <v>4000</v>
      </c>
      <c r="D55" s="195">
        <v>5270</v>
      </c>
      <c r="E55" s="195">
        <f t="shared" si="50"/>
        <v>0</v>
      </c>
      <c r="F55" s="195">
        <f t="shared" ref="F55:N55" si="54">SUM(F56:F60)</f>
        <v>5270</v>
      </c>
      <c r="G55" s="195">
        <f t="shared" si="54"/>
        <v>0</v>
      </c>
      <c r="H55" s="195">
        <v>0</v>
      </c>
      <c r="I55" s="195">
        <f t="shared" si="51"/>
        <v>0</v>
      </c>
      <c r="J55" s="195">
        <f t="shared" si="54"/>
        <v>0</v>
      </c>
      <c r="K55" s="195">
        <f t="shared" si="54"/>
        <v>0</v>
      </c>
      <c r="L55" s="195">
        <v>0</v>
      </c>
      <c r="M55" s="195">
        <f t="shared" si="52"/>
        <v>0</v>
      </c>
      <c r="N55" s="195">
        <f t="shared" si="54"/>
        <v>0</v>
      </c>
      <c r="O55" s="13">
        <f>SUM(O56:O60)</f>
        <v>5270</v>
      </c>
      <c r="Q55" s="48">
        <f t="shared" si="26"/>
        <v>4000</v>
      </c>
      <c r="R55" s="48">
        <f t="shared" si="27"/>
        <v>5270</v>
      </c>
      <c r="S55" s="48">
        <f t="shared" si="28"/>
        <v>0</v>
      </c>
      <c r="T55" s="48">
        <f t="shared" si="29"/>
        <v>5270</v>
      </c>
    </row>
    <row r="56" spans="1:20" s="38" customFormat="1" ht="12" customHeight="1">
      <c r="A56" s="69" t="s">
        <v>67</v>
      </c>
      <c r="B56" s="16" t="s">
        <v>222</v>
      </c>
      <c r="C56" s="198">
        <v>4000</v>
      </c>
      <c r="D56" s="346">
        <v>5270</v>
      </c>
      <c r="E56" s="346">
        <f t="shared" si="50"/>
        <v>0</v>
      </c>
      <c r="F56" s="346">
        <v>5270</v>
      </c>
      <c r="G56" s="24"/>
      <c r="H56" s="346">
        <v>0</v>
      </c>
      <c r="I56" s="346">
        <f t="shared" si="51"/>
        <v>0</v>
      </c>
      <c r="J56" s="346"/>
      <c r="K56" s="24"/>
      <c r="L56" s="346">
        <v>0</v>
      </c>
      <c r="M56" s="346">
        <f t="shared" si="52"/>
        <v>0</v>
      </c>
      <c r="N56" s="346"/>
      <c r="O56" s="24">
        <f t="shared" ref="O56:O61" si="55">SUM(F56,J56,N56)</f>
        <v>5270</v>
      </c>
      <c r="Q56" s="48">
        <f t="shared" si="26"/>
        <v>4000</v>
      </c>
      <c r="R56" s="48">
        <f t="shared" si="27"/>
        <v>5270</v>
      </c>
      <c r="S56" s="48">
        <f t="shared" si="28"/>
        <v>0</v>
      </c>
      <c r="T56" s="48">
        <f t="shared" si="29"/>
        <v>5270</v>
      </c>
    </row>
    <row r="57" spans="1:20" s="38" customFormat="1" ht="12" customHeight="1">
      <c r="A57" s="69" t="s">
        <v>69</v>
      </c>
      <c r="B57" s="106" t="s">
        <v>223</v>
      </c>
      <c r="C57" s="198"/>
      <c r="D57" s="346">
        <v>0</v>
      </c>
      <c r="E57" s="346">
        <f t="shared" si="50"/>
        <v>0</v>
      </c>
      <c r="F57" s="346"/>
      <c r="G57" s="24"/>
      <c r="H57" s="346">
        <v>0</v>
      </c>
      <c r="I57" s="346">
        <f t="shared" si="51"/>
        <v>0</v>
      </c>
      <c r="J57" s="346"/>
      <c r="K57" s="24"/>
      <c r="L57" s="346">
        <v>0</v>
      </c>
      <c r="M57" s="346">
        <f t="shared" si="52"/>
        <v>0</v>
      </c>
      <c r="N57" s="346"/>
      <c r="O57" s="24">
        <f t="shared" si="55"/>
        <v>0</v>
      </c>
      <c r="Q57" s="48">
        <f t="shared" si="26"/>
        <v>0</v>
      </c>
      <c r="R57" s="48">
        <f t="shared" si="27"/>
        <v>0</v>
      </c>
      <c r="S57" s="48">
        <f t="shared" si="28"/>
        <v>0</v>
      </c>
      <c r="T57" s="48">
        <f t="shared" si="29"/>
        <v>0</v>
      </c>
    </row>
    <row r="58" spans="1:20" ht="12" customHeight="1">
      <c r="A58" s="69" t="s">
        <v>71</v>
      </c>
      <c r="B58" s="106" t="s">
        <v>224</v>
      </c>
      <c r="C58" s="202"/>
      <c r="D58" s="347">
        <v>0</v>
      </c>
      <c r="E58" s="347">
        <f t="shared" si="50"/>
        <v>0</v>
      </c>
      <c r="F58" s="347"/>
      <c r="G58" s="39"/>
      <c r="H58" s="347">
        <v>0</v>
      </c>
      <c r="I58" s="347">
        <f t="shared" si="51"/>
        <v>0</v>
      </c>
      <c r="J58" s="347"/>
      <c r="K58" s="39"/>
      <c r="L58" s="347">
        <v>0</v>
      </c>
      <c r="M58" s="347">
        <f t="shared" si="52"/>
        <v>0</v>
      </c>
      <c r="N58" s="347"/>
      <c r="O58" s="39">
        <f t="shared" si="55"/>
        <v>0</v>
      </c>
      <c r="Q58" s="48">
        <f t="shared" si="26"/>
        <v>0</v>
      </c>
      <c r="R58" s="48">
        <f t="shared" si="27"/>
        <v>0</v>
      </c>
      <c r="S58" s="48">
        <f t="shared" si="28"/>
        <v>0</v>
      </c>
      <c r="T58" s="48">
        <f t="shared" si="29"/>
        <v>0</v>
      </c>
    </row>
    <row r="59" spans="1:20" ht="12" customHeight="1">
      <c r="A59" s="69" t="s">
        <v>73</v>
      </c>
      <c r="B59" s="106" t="s">
        <v>225</v>
      </c>
      <c r="C59" s="202"/>
      <c r="D59" s="347">
        <v>0</v>
      </c>
      <c r="E59" s="347">
        <f t="shared" si="50"/>
        <v>0</v>
      </c>
      <c r="F59" s="347"/>
      <c r="G59" s="39"/>
      <c r="H59" s="347">
        <v>0</v>
      </c>
      <c r="I59" s="347">
        <f t="shared" si="51"/>
        <v>0</v>
      </c>
      <c r="J59" s="347"/>
      <c r="K59" s="39"/>
      <c r="L59" s="347">
        <v>0</v>
      </c>
      <c r="M59" s="347">
        <f t="shared" si="52"/>
        <v>0</v>
      </c>
      <c r="N59" s="347"/>
      <c r="O59" s="39">
        <f t="shared" si="55"/>
        <v>0</v>
      </c>
      <c r="Q59" s="48">
        <f t="shared" si="26"/>
        <v>0</v>
      </c>
      <c r="R59" s="48">
        <f t="shared" si="27"/>
        <v>0</v>
      </c>
      <c r="S59" s="48">
        <f t="shared" si="28"/>
        <v>0</v>
      </c>
      <c r="T59" s="48">
        <f t="shared" si="29"/>
        <v>0</v>
      </c>
    </row>
    <row r="60" spans="1:20" ht="12" customHeight="1">
      <c r="A60" s="69" t="s">
        <v>75</v>
      </c>
      <c r="B60" s="107" t="s">
        <v>226</v>
      </c>
      <c r="C60" s="202"/>
      <c r="D60" s="347">
        <v>0</v>
      </c>
      <c r="E60" s="347">
        <f t="shared" si="50"/>
        <v>0</v>
      </c>
      <c r="F60" s="347"/>
      <c r="G60" s="39"/>
      <c r="H60" s="347">
        <v>0</v>
      </c>
      <c r="I60" s="347">
        <f t="shared" si="51"/>
        <v>0</v>
      </c>
      <c r="J60" s="347"/>
      <c r="K60" s="39"/>
      <c r="L60" s="347">
        <v>0</v>
      </c>
      <c r="M60" s="347">
        <f t="shared" si="52"/>
        <v>0</v>
      </c>
      <c r="N60" s="347"/>
      <c r="O60" s="39">
        <f t="shared" si="55"/>
        <v>0</v>
      </c>
      <c r="Q60" s="48">
        <f t="shared" si="26"/>
        <v>0</v>
      </c>
      <c r="R60" s="48">
        <f t="shared" si="27"/>
        <v>0</v>
      </c>
      <c r="S60" s="48">
        <f t="shared" si="28"/>
        <v>0</v>
      </c>
      <c r="T60" s="48">
        <f t="shared" si="29"/>
        <v>0</v>
      </c>
    </row>
    <row r="61" spans="1:20" ht="12" customHeight="1" thickBot="1">
      <c r="A61" s="15" t="s">
        <v>73</v>
      </c>
      <c r="B61" s="187" t="s">
        <v>381</v>
      </c>
      <c r="C61" s="265"/>
      <c r="D61" s="566">
        <v>0</v>
      </c>
      <c r="E61" s="566">
        <f t="shared" si="50"/>
        <v>0</v>
      </c>
      <c r="F61" s="566"/>
      <c r="G61" s="262"/>
      <c r="H61" s="566">
        <v>0</v>
      </c>
      <c r="I61" s="566">
        <f t="shared" si="51"/>
        <v>0</v>
      </c>
      <c r="J61" s="566"/>
      <c r="K61" s="262"/>
      <c r="L61" s="566">
        <v>0</v>
      </c>
      <c r="M61" s="566">
        <f t="shared" si="52"/>
        <v>0</v>
      </c>
      <c r="N61" s="566"/>
      <c r="O61" s="262">
        <f t="shared" si="55"/>
        <v>0</v>
      </c>
      <c r="Q61" s="48">
        <f t="shared" si="26"/>
        <v>0</v>
      </c>
      <c r="R61" s="48">
        <f t="shared" si="27"/>
        <v>0</v>
      </c>
      <c r="S61" s="48">
        <f t="shared" si="28"/>
        <v>0</v>
      </c>
      <c r="T61" s="48">
        <f t="shared" si="29"/>
        <v>0</v>
      </c>
    </row>
    <row r="62" spans="1:20" ht="12" customHeight="1" thickBot="1">
      <c r="A62" s="264" t="s">
        <v>382</v>
      </c>
      <c r="B62" s="21" t="s">
        <v>275</v>
      </c>
      <c r="C62" s="266"/>
      <c r="D62" s="567"/>
      <c r="E62" s="567"/>
      <c r="F62" s="567"/>
      <c r="G62" s="263"/>
      <c r="H62" s="567"/>
      <c r="I62" s="567"/>
      <c r="J62" s="567"/>
      <c r="K62" s="263"/>
      <c r="L62" s="567"/>
      <c r="M62" s="567"/>
      <c r="N62" s="567"/>
      <c r="O62" s="263"/>
      <c r="Q62" s="48">
        <f t="shared" si="26"/>
        <v>0</v>
      </c>
      <c r="R62" s="48">
        <f t="shared" si="27"/>
        <v>0</v>
      </c>
      <c r="S62" s="48">
        <f t="shared" si="28"/>
        <v>0</v>
      </c>
      <c r="T62" s="48">
        <f t="shared" si="29"/>
        <v>0</v>
      </c>
    </row>
    <row r="63" spans="1:20" ht="15" customHeight="1" thickBot="1">
      <c r="A63" s="20" t="s">
        <v>230</v>
      </c>
      <c r="B63" s="40" t="s">
        <v>383</v>
      </c>
      <c r="C63" s="201">
        <f>+C49+C55+C62</f>
        <v>182923</v>
      </c>
      <c r="D63" s="201">
        <v>185025</v>
      </c>
      <c r="E63" s="201">
        <f t="shared" ref="E63" si="56">+E49+E55+E62</f>
        <v>366</v>
      </c>
      <c r="F63" s="201">
        <f t="shared" ref="F63:N63" si="57">+F49+F55+F62</f>
        <v>185391</v>
      </c>
      <c r="G63" s="201">
        <f t="shared" si="57"/>
        <v>9036.7397615000009</v>
      </c>
      <c r="H63" s="201">
        <v>9196</v>
      </c>
      <c r="I63" s="201">
        <f t="shared" ref="I63" si="58">+I49+I55+I62</f>
        <v>32</v>
      </c>
      <c r="J63" s="201">
        <f t="shared" si="57"/>
        <v>9228</v>
      </c>
      <c r="K63" s="201">
        <f t="shared" si="57"/>
        <v>79562.257761500005</v>
      </c>
      <c r="L63" s="201">
        <v>80405</v>
      </c>
      <c r="M63" s="201">
        <f t="shared" si="57"/>
        <v>135</v>
      </c>
      <c r="N63" s="201">
        <f t="shared" si="57"/>
        <v>80540</v>
      </c>
      <c r="O63" s="201">
        <f>+O49+O55+O62</f>
        <v>275159</v>
      </c>
      <c r="Q63" s="48">
        <f t="shared" si="26"/>
        <v>271521.997523</v>
      </c>
      <c r="R63" s="48">
        <f t="shared" si="27"/>
        <v>274626</v>
      </c>
      <c r="S63" s="48">
        <f t="shared" si="28"/>
        <v>533</v>
      </c>
      <c r="T63" s="48">
        <f t="shared" si="29"/>
        <v>275159</v>
      </c>
    </row>
    <row r="64" spans="1:20"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15" hidden="1" customHeight="1" thickBot="1">
      <c r="A65" s="44" t="s">
        <v>384</v>
      </c>
      <c r="B65" s="45"/>
      <c r="C65" s="494">
        <v>39.5</v>
      </c>
      <c r="D65" s="494"/>
      <c r="E65" s="494"/>
      <c r="F65" s="494"/>
      <c r="G65" s="494">
        <v>2</v>
      </c>
      <c r="H65" s="494"/>
      <c r="I65" s="494"/>
      <c r="J65" s="494"/>
      <c r="K65" s="494">
        <v>20</v>
      </c>
      <c r="L65" s="494"/>
      <c r="M65" s="494"/>
      <c r="N65" s="494"/>
      <c r="O65" s="494">
        <f>SUM(C65:K65)</f>
        <v>61.5</v>
      </c>
    </row>
    <row r="66" spans="1:15" ht="14.25" hidden="1" customHeight="1" thickBot="1">
      <c r="A66" s="44" t="s">
        <v>385</v>
      </c>
      <c r="B66" s="45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</row>
  </sheetData>
  <sheetProtection formatCells="0"/>
  <mergeCells count="3">
    <mergeCell ref="C4:K4"/>
    <mergeCell ref="C2:O2"/>
    <mergeCell ref="O3:O4"/>
  </mergeCells>
  <phoneticPr fontId="35" type="noConversion"/>
  <printOptions horizontalCentered="1"/>
  <pageMargins left="0.23622047244094491" right="0.23622047244094491" top="0.74803149606299213" bottom="0.53" header="0.31496062992125984" footer="0.31496062992125984"/>
  <pageSetup paperSize="9" scale="80" orientation="landscape" verticalDpi="300" r:id="rId1"/>
  <headerFooter alignWithMargins="0">
    <oddHeader>&amp;C&amp;"-,Félkövér"&amp;14Bonyhádi Közös Önkormányzati Hivatal
 bevételei és kiadásai előirányzat csoport és kiemelt előirányzat szerinti bontásban&amp;R&amp;"-,Félkövér dőlt"&amp;12 4. sz. melléklet
ezer Ft</oddHeader>
  </headerFooter>
  <rowBreaks count="1" manualBreakCount="1">
    <brk id="4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AJ132"/>
  <sheetViews>
    <sheetView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2" sqref="K1:M1048576"/>
    </sheetView>
  </sheetViews>
  <sheetFormatPr defaultRowHeight="12.75"/>
  <cols>
    <col min="1" max="1" width="9.7109375" style="42" customWidth="1"/>
    <col min="2" max="2" width="57.7109375" style="8" customWidth="1"/>
    <col min="3" max="5" width="11.140625" style="8" hidden="1" customWidth="1"/>
    <col min="6" max="6" width="11.140625" style="8" customWidth="1"/>
    <col min="7" max="7" width="10" style="8" hidden="1" customWidth="1"/>
    <col min="8" max="8" width="10.85546875" style="8" hidden="1" customWidth="1"/>
    <col min="9" max="9" width="11.140625" style="8" hidden="1" customWidth="1"/>
    <col min="10" max="10" width="11.140625" style="8" customWidth="1"/>
    <col min="11" max="11" width="8.5703125" style="8" hidden="1" customWidth="1"/>
    <col min="12" max="12" width="10.42578125" style="8" hidden="1" customWidth="1"/>
    <col min="13" max="13" width="11.140625" style="8" hidden="1" customWidth="1"/>
    <col min="14" max="14" width="11.140625" style="8" customWidth="1"/>
    <col min="15" max="15" width="9.5703125" style="8" customWidth="1"/>
    <col min="16" max="16" width="9.140625" style="8"/>
    <col min="17" max="22" width="11.140625" style="8" hidden="1" customWidth="1"/>
    <col min="23" max="23" width="0" style="8" hidden="1" customWidth="1"/>
    <col min="24" max="29" width="11.140625" style="8" hidden="1" customWidth="1"/>
    <col min="30" max="30" width="0" style="8" hidden="1" customWidth="1"/>
    <col min="31" max="36" width="11.140625" style="8" hidden="1" customWidth="1"/>
    <col min="37" max="37" width="0" style="8" hidden="1" customWidth="1"/>
    <col min="38" max="258" width="9.140625" style="8"/>
    <col min="259" max="259" width="11.85546875" style="8" customWidth="1"/>
    <col min="260" max="260" width="67.85546875" style="8" customWidth="1"/>
    <col min="261" max="261" width="21.42578125" style="8" customWidth="1"/>
    <col min="262" max="16384" width="9.140625" style="8"/>
  </cols>
  <sheetData>
    <row r="1" spans="1:36" s="51" customFormat="1" ht="15.75" thickBot="1">
      <c r="A1" s="277" t="s">
        <v>351</v>
      </c>
      <c r="B1" s="298" t="s">
        <v>352</v>
      </c>
      <c r="C1" s="701" t="s">
        <v>388</v>
      </c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2"/>
      <c r="O1" s="703"/>
      <c r="Q1" s="51" t="s">
        <v>388</v>
      </c>
    </row>
    <row r="2" spans="1:36" s="280" customFormat="1" ht="60.75" thickBot="1">
      <c r="A2" s="278">
        <v>1</v>
      </c>
      <c r="B2" s="279">
        <v>2</v>
      </c>
      <c r="C2" s="194" t="s">
        <v>358</v>
      </c>
      <c r="D2" s="63" t="s">
        <v>818</v>
      </c>
      <c r="E2" s="63" t="s">
        <v>769</v>
      </c>
      <c r="F2" s="63" t="s">
        <v>748</v>
      </c>
      <c r="G2" s="182" t="s">
        <v>359</v>
      </c>
      <c r="H2" s="63" t="s">
        <v>818</v>
      </c>
      <c r="I2" s="63" t="s">
        <v>769</v>
      </c>
      <c r="J2" s="63" t="s">
        <v>748</v>
      </c>
      <c r="K2" s="295" t="s">
        <v>387</v>
      </c>
      <c r="L2" s="63" t="s">
        <v>818</v>
      </c>
      <c r="M2" s="63" t="s">
        <v>769</v>
      </c>
      <c r="N2" s="63" t="s">
        <v>748</v>
      </c>
      <c r="O2" s="704" t="s">
        <v>360</v>
      </c>
      <c r="Q2" s="194" t="s">
        <v>360</v>
      </c>
      <c r="R2" s="345"/>
      <c r="S2" s="63" t="s">
        <v>769</v>
      </c>
      <c r="T2" s="63" t="s">
        <v>748</v>
      </c>
      <c r="U2" s="63" t="s">
        <v>770</v>
      </c>
      <c r="V2" s="63" t="s">
        <v>748</v>
      </c>
      <c r="X2" s="194" t="s">
        <v>774</v>
      </c>
      <c r="Y2" s="345"/>
      <c r="Z2" s="63" t="s">
        <v>769</v>
      </c>
      <c r="AA2" s="63" t="s">
        <v>748</v>
      </c>
      <c r="AB2" s="63" t="s">
        <v>770</v>
      </c>
      <c r="AC2" s="63" t="s">
        <v>748</v>
      </c>
      <c r="AE2" s="194" t="s">
        <v>775</v>
      </c>
      <c r="AF2" s="345"/>
      <c r="AG2" s="63" t="s">
        <v>769</v>
      </c>
      <c r="AH2" s="63" t="s">
        <v>748</v>
      </c>
      <c r="AI2" s="63" t="s">
        <v>770</v>
      </c>
      <c r="AJ2" s="63" t="s">
        <v>748</v>
      </c>
    </row>
    <row r="3" spans="1:36" s="280" customFormat="1" ht="16.5" thickBot="1">
      <c r="A3" s="281"/>
      <c r="B3" s="282" t="s">
        <v>264</v>
      </c>
      <c r="C3" s="706" t="s">
        <v>361</v>
      </c>
      <c r="D3" s="707"/>
      <c r="E3" s="707"/>
      <c r="F3" s="707"/>
      <c r="G3" s="707"/>
      <c r="H3" s="707"/>
      <c r="I3" s="707"/>
      <c r="J3" s="707"/>
      <c r="K3" s="707"/>
      <c r="L3" s="707"/>
      <c r="M3" s="707"/>
      <c r="N3" s="707"/>
      <c r="O3" s="705"/>
      <c r="Q3" s="574"/>
      <c r="R3" s="574"/>
      <c r="X3" s="574"/>
      <c r="Y3" s="574"/>
      <c r="AE3" s="574"/>
      <c r="AF3" s="574"/>
    </row>
    <row r="4" spans="1:36" s="280" customFormat="1" ht="16.5" thickBot="1">
      <c r="A4" s="49" t="s">
        <v>51</v>
      </c>
      <c r="B4" s="322" t="s">
        <v>52</v>
      </c>
      <c r="C4" s="330">
        <f>+C5+C6+C7+C8+C9+C10</f>
        <v>752656</v>
      </c>
      <c r="D4" s="330">
        <v>838345</v>
      </c>
      <c r="E4" s="330">
        <f t="shared" ref="E4:N4" si="0">+E5+E6+E7+E8+E9+E10</f>
        <v>19057</v>
      </c>
      <c r="F4" s="330">
        <f t="shared" si="0"/>
        <v>857402</v>
      </c>
      <c r="G4" s="330">
        <f t="shared" si="0"/>
        <v>0</v>
      </c>
      <c r="H4" s="330">
        <v>1658</v>
      </c>
      <c r="I4" s="330">
        <f t="shared" ref="I4:I67" si="1">J4-H4</f>
        <v>32</v>
      </c>
      <c r="J4" s="330">
        <f t="shared" si="0"/>
        <v>1690</v>
      </c>
      <c r="K4" s="330">
        <f t="shared" si="0"/>
        <v>0</v>
      </c>
      <c r="L4" s="330">
        <v>833</v>
      </c>
      <c r="M4" s="330">
        <f t="shared" si="0"/>
        <v>135</v>
      </c>
      <c r="N4" s="330">
        <f t="shared" si="0"/>
        <v>968</v>
      </c>
      <c r="O4" s="50">
        <f>SUM(N4,J4,F4)</f>
        <v>860060</v>
      </c>
      <c r="Q4" s="330">
        <f t="shared" ref="Q4:Q35" si="2">SUM(C4,G4,K4)</f>
        <v>752656</v>
      </c>
      <c r="R4" s="330">
        <f t="shared" ref="R4:R67" si="3">SUM(D4,H4,L4)</f>
        <v>840836</v>
      </c>
      <c r="S4" s="330">
        <f t="shared" ref="S4:S67" si="4">SUM(E4,I4,M4)</f>
        <v>19224</v>
      </c>
      <c r="T4" s="330">
        <f t="shared" ref="T4:T67" si="5">SUM(F4,J4,N4)</f>
        <v>860060</v>
      </c>
      <c r="U4" s="330" t="e">
        <f>SUM(#REF!,#REF!,#REF!)</f>
        <v>#REF!</v>
      </c>
      <c r="V4" s="330" t="e">
        <f>SUM(#REF!,#REF!,#REF!)</f>
        <v>#REF!</v>
      </c>
      <c r="X4" s="330"/>
      <c r="Y4" s="330"/>
      <c r="Z4" s="330"/>
      <c r="AA4" s="330"/>
      <c r="AB4" s="330"/>
      <c r="AC4" s="330"/>
      <c r="AE4" s="330"/>
      <c r="AF4" s="330"/>
      <c r="AG4" s="330"/>
      <c r="AH4" s="330"/>
      <c r="AI4" s="330"/>
      <c r="AJ4" s="330"/>
    </row>
    <row r="5" spans="1:36" s="283" customFormat="1" ht="15">
      <c r="A5" s="52" t="s">
        <v>53</v>
      </c>
      <c r="B5" s="323" t="s">
        <v>54</v>
      </c>
      <c r="C5" s="316">
        <v>267182</v>
      </c>
      <c r="D5" s="177">
        <v>267182</v>
      </c>
      <c r="E5" s="177">
        <f t="shared" ref="E5:E68" si="6">F5-D5</f>
        <v>1338</v>
      </c>
      <c r="F5" s="177">
        <v>268520</v>
      </c>
      <c r="G5" s="71"/>
      <c r="H5" s="177">
        <v>0</v>
      </c>
      <c r="I5" s="177">
        <f t="shared" si="1"/>
        <v>0</v>
      </c>
      <c r="J5" s="177"/>
      <c r="K5" s="71"/>
      <c r="L5" s="177">
        <v>0</v>
      </c>
      <c r="M5" s="177">
        <f>N5-L5</f>
        <v>0</v>
      </c>
      <c r="N5" s="177"/>
      <c r="O5" s="71">
        <f t="shared" ref="O5:O68" si="7">SUM(N5,J5,F5)</f>
        <v>268520</v>
      </c>
      <c r="Q5" s="316">
        <f t="shared" si="2"/>
        <v>267182</v>
      </c>
      <c r="R5" s="316">
        <f t="shared" si="3"/>
        <v>267182</v>
      </c>
      <c r="S5" s="316">
        <f t="shared" si="4"/>
        <v>1338</v>
      </c>
      <c r="T5" s="316">
        <f t="shared" si="5"/>
        <v>268520</v>
      </c>
      <c r="U5" s="177" t="e">
        <f>SUM(#REF!,#REF!,#REF!)</f>
        <v>#REF!</v>
      </c>
      <c r="V5" s="177" t="e">
        <f>SUM(#REF!,#REF!,#REF!)</f>
        <v>#REF!</v>
      </c>
      <c r="X5" s="316"/>
      <c r="Y5" s="177"/>
      <c r="Z5" s="177"/>
      <c r="AA5" s="177"/>
      <c r="AB5" s="177"/>
      <c r="AC5" s="177"/>
      <c r="AE5" s="316"/>
      <c r="AF5" s="177"/>
      <c r="AG5" s="177"/>
      <c r="AH5" s="177"/>
      <c r="AI5" s="177"/>
      <c r="AJ5" s="177"/>
    </row>
    <row r="6" spans="1:36" s="285" customFormat="1" ht="15">
      <c r="A6" s="284" t="s">
        <v>55</v>
      </c>
      <c r="B6" s="324" t="s">
        <v>56</v>
      </c>
      <c r="C6" s="317">
        <v>283250</v>
      </c>
      <c r="D6" s="53">
        <v>257530</v>
      </c>
      <c r="E6" s="53">
        <f t="shared" si="6"/>
        <v>10802</v>
      </c>
      <c r="F6" s="53">
        <v>268332</v>
      </c>
      <c r="G6" s="74"/>
      <c r="H6" s="53">
        <v>0</v>
      </c>
      <c r="I6" s="53">
        <f t="shared" si="1"/>
        <v>0</v>
      </c>
      <c r="J6" s="53"/>
      <c r="K6" s="74"/>
      <c r="L6" s="53">
        <v>0</v>
      </c>
      <c r="M6" s="53">
        <f t="shared" ref="M6:M24" si="8">N6-L6</f>
        <v>0</v>
      </c>
      <c r="N6" s="53"/>
      <c r="O6" s="74">
        <f t="shared" si="7"/>
        <v>268332</v>
      </c>
      <c r="Q6" s="317">
        <f t="shared" si="2"/>
        <v>283250</v>
      </c>
      <c r="R6" s="317">
        <f t="shared" si="3"/>
        <v>257530</v>
      </c>
      <c r="S6" s="317">
        <f t="shared" si="4"/>
        <v>10802</v>
      </c>
      <c r="T6" s="317">
        <f t="shared" si="5"/>
        <v>268332</v>
      </c>
      <c r="U6" s="53" t="e">
        <f>SUM(#REF!,#REF!,#REF!)</f>
        <v>#REF!</v>
      </c>
      <c r="V6" s="53" t="e">
        <f>SUM(#REF!,#REF!,#REF!)</f>
        <v>#REF!</v>
      </c>
      <c r="X6" s="317"/>
      <c r="Y6" s="53"/>
      <c r="Z6" s="53"/>
      <c r="AA6" s="53"/>
      <c r="AB6" s="53"/>
      <c r="AC6" s="53"/>
      <c r="AE6" s="317"/>
      <c r="AF6" s="53"/>
      <c r="AG6" s="53"/>
      <c r="AH6" s="53"/>
      <c r="AI6" s="53"/>
      <c r="AJ6" s="53"/>
    </row>
    <row r="7" spans="1:36" s="285" customFormat="1" ht="15">
      <c r="A7" s="284" t="s">
        <v>57</v>
      </c>
      <c r="B7" s="324" t="s">
        <v>58</v>
      </c>
      <c r="C7" s="317">
        <v>186483</v>
      </c>
      <c r="D7" s="53">
        <v>217436</v>
      </c>
      <c r="E7" s="53">
        <f t="shared" si="6"/>
        <v>6183</v>
      </c>
      <c r="F7" s="53">
        <v>223619</v>
      </c>
      <c r="G7" s="74"/>
      <c r="H7" s="53">
        <v>0</v>
      </c>
      <c r="I7" s="53">
        <f t="shared" si="1"/>
        <v>0</v>
      </c>
      <c r="J7" s="53"/>
      <c r="K7" s="74"/>
      <c r="L7" s="53">
        <v>0</v>
      </c>
      <c r="M7" s="53">
        <f t="shared" si="8"/>
        <v>0</v>
      </c>
      <c r="N7" s="53"/>
      <c r="O7" s="74">
        <f t="shared" si="7"/>
        <v>223619</v>
      </c>
      <c r="Q7" s="317">
        <f t="shared" si="2"/>
        <v>186483</v>
      </c>
      <c r="R7" s="317">
        <f t="shared" si="3"/>
        <v>217436</v>
      </c>
      <c r="S7" s="317">
        <f t="shared" si="4"/>
        <v>6183</v>
      </c>
      <c r="T7" s="317">
        <f t="shared" si="5"/>
        <v>223619</v>
      </c>
      <c r="U7" s="53" t="e">
        <f>SUM(#REF!,#REF!,#REF!)</f>
        <v>#REF!</v>
      </c>
      <c r="V7" s="53" t="e">
        <f>SUM(#REF!,#REF!,#REF!)</f>
        <v>#REF!</v>
      </c>
      <c r="X7" s="317"/>
      <c r="Y7" s="53"/>
      <c r="Z7" s="53"/>
      <c r="AA7" s="53"/>
      <c r="AB7" s="53"/>
      <c r="AC7" s="53"/>
      <c r="AE7" s="317"/>
      <c r="AF7" s="53"/>
      <c r="AG7" s="53"/>
      <c r="AH7" s="53"/>
      <c r="AI7" s="53"/>
      <c r="AJ7" s="53"/>
    </row>
    <row r="8" spans="1:36" s="285" customFormat="1" ht="15">
      <c r="A8" s="284" t="s">
        <v>59</v>
      </c>
      <c r="B8" s="324" t="s">
        <v>60</v>
      </c>
      <c r="C8" s="317">
        <v>15741</v>
      </c>
      <c r="D8" s="53">
        <v>16790</v>
      </c>
      <c r="E8" s="53">
        <f t="shared" si="6"/>
        <v>0</v>
      </c>
      <c r="F8" s="53">
        <v>16790</v>
      </c>
      <c r="G8" s="74"/>
      <c r="H8" s="53">
        <v>0</v>
      </c>
      <c r="I8" s="53">
        <f t="shared" si="1"/>
        <v>0</v>
      </c>
      <c r="J8" s="53"/>
      <c r="K8" s="74"/>
      <c r="L8" s="53">
        <v>0</v>
      </c>
      <c r="M8" s="53">
        <f t="shared" si="8"/>
        <v>0</v>
      </c>
      <c r="N8" s="53"/>
      <c r="O8" s="74">
        <f t="shared" si="7"/>
        <v>16790</v>
      </c>
      <c r="Q8" s="317">
        <f t="shared" si="2"/>
        <v>15741</v>
      </c>
      <c r="R8" s="317">
        <f t="shared" si="3"/>
        <v>16790</v>
      </c>
      <c r="S8" s="317">
        <f t="shared" si="4"/>
        <v>0</v>
      </c>
      <c r="T8" s="317">
        <f t="shared" si="5"/>
        <v>16790</v>
      </c>
      <c r="U8" s="53" t="e">
        <f>SUM(#REF!,#REF!,#REF!)</f>
        <v>#REF!</v>
      </c>
      <c r="V8" s="53" t="e">
        <f>SUM(#REF!,#REF!,#REF!)</f>
        <v>#REF!</v>
      </c>
      <c r="X8" s="317"/>
      <c r="Y8" s="53"/>
      <c r="Z8" s="53"/>
      <c r="AA8" s="53"/>
      <c r="AB8" s="53"/>
      <c r="AC8" s="53"/>
      <c r="AE8" s="317"/>
      <c r="AF8" s="53"/>
      <c r="AG8" s="53"/>
      <c r="AH8" s="53"/>
      <c r="AI8" s="53"/>
      <c r="AJ8" s="53"/>
    </row>
    <row r="9" spans="1:36" s="285" customFormat="1" ht="15">
      <c r="A9" s="284" t="s">
        <v>61</v>
      </c>
      <c r="B9" s="324" t="s">
        <v>62</v>
      </c>
      <c r="C9" s="331">
        <v>0</v>
      </c>
      <c r="D9" s="569">
        <v>75845</v>
      </c>
      <c r="E9" s="569">
        <f t="shared" si="6"/>
        <v>734</v>
      </c>
      <c r="F9" s="569">
        <v>76579</v>
      </c>
      <c r="G9" s="293"/>
      <c r="H9" s="569">
        <v>1658</v>
      </c>
      <c r="I9" s="569">
        <f t="shared" si="1"/>
        <v>32</v>
      </c>
      <c r="J9" s="569">
        <v>1690</v>
      </c>
      <c r="K9" s="293"/>
      <c r="L9" s="569">
        <v>833</v>
      </c>
      <c r="M9" s="569">
        <f t="shared" si="8"/>
        <v>135</v>
      </c>
      <c r="N9" s="569">
        <v>968</v>
      </c>
      <c r="O9" s="293">
        <f t="shared" si="7"/>
        <v>79237</v>
      </c>
      <c r="Q9" s="331">
        <f t="shared" si="2"/>
        <v>0</v>
      </c>
      <c r="R9" s="331">
        <f t="shared" si="3"/>
        <v>78336</v>
      </c>
      <c r="S9" s="331">
        <f t="shared" si="4"/>
        <v>901</v>
      </c>
      <c r="T9" s="331">
        <f t="shared" si="5"/>
        <v>79237</v>
      </c>
      <c r="U9" s="569" t="e">
        <f>SUM(#REF!,#REF!,#REF!)</f>
        <v>#REF!</v>
      </c>
      <c r="V9" s="569" t="e">
        <f>SUM(#REF!,#REF!,#REF!)</f>
        <v>#REF!</v>
      </c>
      <c r="X9" s="331"/>
      <c r="Y9" s="569"/>
      <c r="Z9" s="569"/>
      <c r="AA9" s="569"/>
      <c r="AB9" s="569"/>
      <c r="AC9" s="569"/>
      <c r="AE9" s="331"/>
      <c r="AF9" s="569"/>
      <c r="AG9" s="569"/>
      <c r="AH9" s="569"/>
      <c r="AI9" s="569"/>
      <c r="AJ9" s="569"/>
    </row>
    <row r="10" spans="1:36" s="283" customFormat="1" ht="15.75" thickBot="1">
      <c r="A10" s="286" t="s">
        <v>63</v>
      </c>
      <c r="B10" s="325" t="s">
        <v>64</v>
      </c>
      <c r="C10" s="332">
        <v>0</v>
      </c>
      <c r="D10" s="570">
        <v>3562</v>
      </c>
      <c r="E10" s="570">
        <f t="shared" si="6"/>
        <v>0</v>
      </c>
      <c r="F10" s="570">
        <v>3562</v>
      </c>
      <c r="G10" s="294"/>
      <c r="H10" s="570">
        <v>0</v>
      </c>
      <c r="I10" s="570">
        <f t="shared" si="1"/>
        <v>0</v>
      </c>
      <c r="J10" s="570"/>
      <c r="K10" s="294"/>
      <c r="L10" s="570">
        <v>0</v>
      </c>
      <c r="M10" s="570">
        <f t="shared" si="8"/>
        <v>0</v>
      </c>
      <c r="N10" s="570"/>
      <c r="O10" s="294">
        <f t="shared" si="7"/>
        <v>3562</v>
      </c>
      <c r="Q10" s="332">
        <f t="shared" si="2"/>
        <v>0</v>
      </c>
      <c r="R10" s="332">
        <f t="shared" si="3"/>
        <v>3562</v>
      </c>
      <c r="S10" s="332">
        <f t="shared" si="4"/>
        <v>0</v>
      </c>
      <c r="T10" s="332">
        <f t="shared" si="5"/>
        <v>3562</v>
      </c>
      <c r="U10" s="570" t="e">
        <f>SUM(#REF!,#REF!,#REF!)</f>
        <v>#REF!</v>
      </c>
      <c r="V10" s="570" t="e">
        <f>SUM(#REF!,#REF!,#REF!)</f>
        <v>#REF!</v>
      </c>
      <c r="X10" s="332"/>
      <c r="Y10" s="570"/>
      <c r="Z10" s="570"/>
      <c r="AA10" s="570"/>
      <c r="AB10" s="570"/>
      <c r="AC10" s="570"/>
      <c r="AE10" s="332"/>
      <c r="AF10" s="570"/>
      <c r="AG10" s="570"/>
      <c r="AH10" s="570"/>
      <c r="AI10" s="570"/>
      <c r="AJ10" s="570"/>
    </row>
    <row r="11" spans="1:36" s="283" customFormat="1" ht="15.75" thickBot="1">
      <c r="A11" s="49" t="s">
        <v>65</v>
      </c>
      <c r="B11" s="326" t="s">
        <v>66</v>
      </c>
      <c r="C11" s="330">
        <f>+C12+C13+C14+C15+C16</f>
        <v>30360</v>
      </c>
      <c r="D11" s="330">
        <v>55645</v>
      </c>
      <c r="E11" s="330">
        <f t="shared" si="6"/>
        <v>23164</v>
      </c>
      <c r="F11" s="330">
        <f t="shared" ref="F11:N11" si="9">+F12+F13+F14+F15+F16</f>
        <v>78809</v>
      </c>
      <c r="G11" s="330">
        <f t="shared" si="9"/>
        <v>16081</v>
      </c>
      <c r="H11" s="330">
        <v>18078</v>
      </c>
      <c r="I11" s="330">
        <f t="shared" si="1"/>
        <v>5482</v>
      </c>
      <c r="J11" s="330">
        <f t="shared" si="9"/>
        <v>23560</v>
      </c>
      <c r="K11" s="330">
        <f t="shared" si="9"/>
        <v>0</v>
      </c>
      <c r="L11" s="330">
        <v>0</v>
      </c>
      <c r="M11" s="330">
        <f t="shared" si="8"/>
        <v>0</v>
      </c>
      <c r="N11" s="330">
        <f t="shared" si="9"/>
        <v>0</v>
      </c>
      <c r="O11" s="50">
        <f t="shared" si="7"/>
        <v>102369</v>
      </c>
      <c r="Q11" s="330">
        <f t="shared" si="2"/>
        <v>46441</v>
      </c>
      <c r="R11" s="330">
        <f t="shared" si="3"/>
        <v>73723</v>
      </c>
      <c r="S11" s="330">
        <f t="shared" si="4"/>
        <v>28646</v>
      </c>
      <c r="T11" s="330">
        <f t="shared" si="5"/>
        <v>102369</v>
      </c>
      <c r="U11" s="330" t="e">
        <f>SUM(#REF!,#REF!,#REF!)</f>
        <v>#REF!</v>
      </c>
      <c r="V11" s="330" t="e">
        <f>SUM(#REF!,#REF!,#REF!)</f>
        <v>#REF!</v>
      </c>
      <c r="X11" s="330"/>
      <c r="Y11" s="330"/>
      <c r="Z11" s="330"/>
      <c r="AA11" s="330"/>
      <c r="AB11" s="330"/>
      <c r="AC11" s="330"/>
      <c r="AE11" s="330"/>
      <c r="AF11" s="330"/>
      <c r="AG11" s="330"/>
      <c r="AH11" s="330"/>
      <c r="AI11" s="330"/>
      <c r="AJ11" s="330"/>
    </row>
    <row r="12" spans="1:36" s="283" customFormat="1" ht="15">
      <c r="A12" s="52" t="s">
        <v>67</v>
      </c>
      <c r="B12" s="323" t="s">
        <v>68</v>
      </c>
      <c r="C12" s="316"/>
      <c r="D12" s="177">
        <v>0</v>
      </c>
      <c r="E12" s="177">
        <f t="shared" si="6"/>
        <v>0</v>
      </c>
      <c r="F12" s="177"/>
      <c r="G12" s="71"/>
      <c r="H12" s="177">
        <v>0</v>
      </c>
      <c r="I12" s="177">
        <f t="shared" si="1"/>
        <v>0</v>
      </c>
      <c r="J12" s="177"/>
      <c r="K12" s="71"/>
      <c r="L12" s="177">
        <v>0</v>
      </c>
      <c r="M12" s="177">
        <f t="shared" si="8"/>
        <v>0</v>
      </c>
      <c r="N12" s="177"/>
      <c r="O12" s="71">
        <f t="shared" si="7"/>
        <v>0</v>
      </c>
      <c r="Q12" s="316">
        <f t="shared" si="2"/>
        <v>0</v>
      </c>
      <c r="R12" s="316">
        <f t="shared" si="3"/>
        <v>0</v>
      </c>
      <c r="S12" s="316">
        <f t="shared" si="4"/>
        <v>0</v>
      </c>
      <c r="T12" s="316">
        <f t="shared" si="5"/>
        <v>0</v>
      </c>
      <c r="U12" s="177" t="e">
        <f>SUM(#REF!,#REF!,#REF!)</f>
        <v>#REF!</v>
      </c>
      <c r="V12" s="177" t="e">
        <f>SUM(#REF!,#REF!,#REF!)</f>
        <v>#REF!</v>
      </c>
      <c r="X12" s="316"/>
      <c r="Y12" s="177"/>
      <c r="Z12" s="177"/>
      <c r="AA12" s="177"/>
      <c r="AB12" s="177"/>
      <c r="AC12" s="177"/>
      <c r="AE12" s="316"/>
      <c r="AF12" s="177"/>
      <c r="AG12" s="177"/>
      <c r="AH12" s="177"/>
      <c r="AI12" s="177"/>
      <c r="AJ12" s="177"/>
    </row>
    <row r="13" spans="1:36" s="283" customFormat="1" ht="15">
      <c r="A13" s="284" t="s">
        <v>69</v>
      </c>
      <c r="B13" s="324" t="s">
        <v>70</v>
      </c>
      <c r="C13" s="317"/>
      <c r="D13" s="53">
        <v>0</v>
      </c>
      <c r="E13" s="53">
        <f t="shared" si="6"/>
        <v>0</v>
      </c>
      <c r="F13" s="53"/>
      <c r="G13" s="74"/>
      <c r="H13" s="53">
        <v>0</v>
      </c>
      <c r="I13" s="53">
        <f t="shared" si="1"/>
        <v>0</v>
      </c>
      <c r="J13" s="53"/>
      <c r="K13" s="74"/>
      <c r="L13" s="53">
        <v>0</v>
      </c>
      <c r="M13" s="53">
        <f t="shared" si="8"/>
        <v>0</v>
      </c>
      <c r="N13" s="53"/>
      <c r="O13" s="74">
        <f t="shared" si="7"/>
        <v>0</v>
      </c>
      <c r="Q13" s="317">
        <f t="shared" si="2"/>
        <v>0</v>
      </c>
      <c r="R13" s="317">
        <f t="shared" si="3"/>
        <v>0</v>
      </c>
      <c r="S13" s="317">
        <f t="shared" si="4"/>
        <v>0</v>
      </c>
      <c r="T13" s="317">
        <f t="shared" si="5"/>
        <v>0</v>
      </c>
      <c r="U13" s="53" t="e">
        <f>SUM(#REF!,#REF!,#REF!)</f>
        <v>#REF!</v>
      </c>
      <c r="V13" s="53" t="e">
        <f>SUM(#REF!,#REF!,#REF!)</f>
        <v>#REF!</v>
      </c>
      <c r="X13" s="317"/>
      <c r="Y13" s="53"/>
      <c r="Z13" s="53"/>
      <c r="AA13" s="53"/>
      <c r="AB13" s="53"/>
      <c r="AC13" s="53"/>
      <c r="AE13" s="317"/>
      <c r="AF13" s="53"/>
      <c r="AG13" s="53"/>
      <c r="AH13" s="53"/>
      <c r="AI13" s="53"/>
      <c r="AJ13" s="53"/>
    </row>
    <row r="14" spans="1:36" s="283" customFormat="1" ht="15">
      <c r="A14" s="284" t="s">
        <v>71</v>
      </c>
      <c r="B14" s="324" t="s">
        <v>72</v>
      </c>
      <c r="C14" s="317"/>
      <c r="D14" s="53">
        <v>0</v>
      </c>
      <c r="E14" s="53">
        <f t="shared" si="6"/>
        <v>0</v>
      </c>
      <c r="F14" s="53"/>
      <c r="G14" s="74"/>
      <c r="H14" s="53">
        <v>0</v>
      </c>
      <c r="I14" s="53">
        <f t="shared" si="1"/>
        <v>0</v>
      </c>
      <c r="J14" s="53"/>
      <c r="K14" s="74"/>
      <c r="L14" s="53">
        <v>0</v>
      </c>
      <c r="M14" s="53">
        <f t="shared" si="8"/>
        <v>0</v>
      </c>
      <c r="N14" s="53"/>
      <c r="O14" s="74">
        <f t="shared" si="7"/>
        <v>0</v>
      </c>
      <c r="Q14" s="317">
        <f t="shared" si="2"/>
        <v>0</v>
      </c>
      <c r="R14" s="317">
        <f t="shared" si="3"/>
        <v>0</v>
      </c>
      <c r="S14" s="317">
        <f t="shared" si="4"/>
        <v>0</v>
      </c>
      <c r="T14" s="317">
        <f t="shared" si="5"/>
        <v>0</v>
      </c>
      <c r="U14" s="53" t="e">
        <f>SUM(#REF!,#REF!,#REF!)</f>
        <v>#REF!</v>
      </c>
      <c r="V14" s="53" t="e">
        <f>SUM(#REF!,#REF!,#REF!)</f>
        <v>#REF!</v>
      </c>
      <c r="X14" s="317"/>
      <c r="Y14" s="53"/>
      <c r="Z14" s="53"/>
      <c r="AA14" s="53"/>
      <c r="AB14" s="53"/>
      <c r="AC14" s="53"/>
      <c r="AE14" s="317"/>
      <c r="AF14" s="53"/>
      <c r="AG14" s="53"/>
      <c r="AH14" s="53"/>
      <c r="AI14" s="53"/>
      <c r="AJ14" s="53"/>
    </row>
    <row r="15" spans="1:36" s="283" customFormat="1" ht="15">
      <c r="A15" s="284" t="s">
        <v>73</v>
      </c>
      <c r="B15" s="324" t="s">
        <v>74</v>
      </c>
      <c r="C15" s="317"/>
      <c r="D15" s="53">
        <v>0</v>
      </c>
      <c r="E15" s="53">
        <f t="shared" si="6"/>
        <v>0</v>
      </c>
      <c r="F15" s="53"/>
      <c r="G15" s="74"/>
      <c r="H15" s="53">
        <v>0</v>
      </c>
      <c r="I15" s="53">
        <f t="shared" si="1"/>
        <v>0</v>
      </c>
      <c r="J15" s="53"/>
      <c r="K15" s="74"/>
      <c r="L15" s="53">
        <v>0</v>
      </c>
      <c r="M15" s="53">
        <f t="shared" si="8"/>
        <v>0</v>
      </c>
      <c r="N15" s="53"/>
      <c r="O15" s="74">
        <f t="shared" si="7"/>
        <v>0</v>
      </c>
      <c r="Q15" s="317">
        <f t="shared" si="2"/>
        <v>0</v>
      </c>
      <c r="R15" s="317">
        <f t="shared" si="3"/>
        <v>0</v>
      </c>
      <c r="S15" s="317">
        <f t="shared" si="4"/>
        <v>0</v>
      </c>
      <c r="T15" s="317">
        <f t="shared" si="5"/>
        <v>0</v>
      </c>
      <c r="U15" s="53" t="e">
        <f>SUM(#REF!,#REF!,#REF!)</f>
        <v>#REF!</v>
      </c>
      <c r="V15" s="53" t="e">
        <f>SUM(#REF!,#REF!,#REF!)</f>
        <v>#REF!</v>
      </c>
      <c r="X15" s="317"/>
      <c r="Y15" s="53"/>
      <c r="Z15" s="53"/>
      <c r="AA15" s="53"/>
      <c r="AB15" s="53"/>
      <c r="AC15" s="53"/>
      <c r="AE15" s="317"/>
      <c r="AF15" s="53"/>
      <c r="AG15" s="53"/>
      <c r="AH15" s="53"/>
      <c r="AI15" s="53"/>
      <c r="AJ15" s="53"/>
    </row>
    <row r="16" spans="1:36" s="283" customFormat="1" ht="15">
      <c r="A16" s="284" t="s">
        <v>75</v>
      </c>
      <c r="B16" s="324" t="s">
        <v>76</v>
      </c>
      <c r="C16" s="317">
        <v>30360</v>
      </c>
      <c r="D16" s="53">
        <v>55645</v>
      </c>
      <c r="E16" s="53">
        <f t="shared" si="6"/>
        <v>23164</v>
      </c>
      <c r="F16" s="53">
        <v>78809</v>
      </c>
      <c r="G16" s="74">
        <v>16081</v>
      </c>
      <c r="H16" s="53">
        <v>18078</v>
      </c>
      <c r="I16" s="53">
        <f t="shared" si="1"/>
        <v>5482</v>
      </c>
      <c r="J16" s="53">
        <v>23560</v>
      </c>
      <c r="K16" s="74"/>
      <c r="L16" s="53">
        <v>0</v>
      </c>
      <c r="M16" s="53">
        <f t="shared" si="8"/>
        <v>0</v>
      </c>
      <c r="N16" s="53"/>
      <c r="O16" s="74">
        <f t="shared" si="7"/>
        <v>102369</v>
      </c>
      <c r="Q16" s="317">
        <f t="shared" si="2"/>
        <v>46441</v>
      </c>
      <c r="R16" s="317">
        <f t="shared" si="3"/>
        <v>73723</v>
      </c>
      <c r="S16" s="317">
        <f t="shared" si="4"/>
        <v>28646</v>
      </c>
      <c r="T16" s="317">
        <f t="shared" si="5"/>
        <v>102369</v>
      </c>
      <c r="U16" s="53" t="e">
        <f>SUM(#REF!,#REF!,#REF!)</f>
        <v>#REF!</v>
      </c>
      <c r="V16" s="53" t="e">
        <f>SUM(#REF!,#REF!,#REF!)</f>
        <v>#REF!</v>
      </c>
      <c r="X16" s="317"/>
      <c r="Y16" s="53"/>
      <c r="Z16" s="53"/>
      <c r="AA16" s="53"/>
      <c r="AB16" s="53"/>
      <c r="AC16" s="53"/>
      <c r="AE16" s="317"/>
      <c r="AF16" s="53"/>
      <c r="AG16" s="53"/>
      <c r="AH16" s="53"/>
      <c r="AI16" s="53"/>
      <c r="AJ16" s="53"/>
    </row>
    <row r="17" spans="1:36" s="285" customFormat="1" ht="15.75" thickBot="1">
      <c r="A17" s="286" t="s">
        <v>77</v>
      </c>
      <c r="B17" s="325" t="s">
        <v>78</v>
      </c>
      <c r="C17" s="333"/>
      <c r="D17" s="108">
        <v>0</v>
      </c>
      <c r="E17" s="108">
        <f t="shared" si="6"/>
        <v>0</v>
      </c>
      <c r="F17" s="108"/>
      <c r="G17" s="78">
        <v>6631</v>
      </c>
      <c r="H17" s="108">
        <v>6631</v>
      </c>
      <c r="I17" s="108">
        <f t="shared" si="1"/>
        <v>2235</v>
      </c>
      <c r="J17" s="108">
        <v>8866</v>
      </c>
      <c r="K17" s="78"/>
      <c r="L17" s="108">
        <v>0</v>
      </c>
      <c r="M17" s="108">
        <f t="shared" si="8"/>
        <v>0</v>
      </c>
      <c r="N17" s="108"/>
      <c r="O17" s="78">
        <f t="shared" si="7"/>
        <v>8866</v>
      </c>
      <c r="Q17" s="333">
        <f t="shared" si="2"/>
        <v>6631</v>
      </c>
      <c r="R17" s="333">
        <f t="shared" si="3"/>
        <v>6631</v>
      </c>
      <c r="S17" s="333">
        <f t="shared" si="4"/>
        <v>2235</v>
      </c>
      <c r="T17" s="333">
        <f t="shared" si="5"/>
        <v>8866</v>
      </c>
      <c r="U17" s="108" t="e">
        <f>SUM(#REF!,#REF!,#REF!)</f>
        <v>#REF!</v>
      </c>
      <c r="V17" s="108" t="e">
        <f>SUM(#REF!,#REF!,#REF!)</f>
        <v>#REF!</v>
      </c>
      <c r="X17" s="333"/>
      <c r="Y17" s="108"/>
      <c r="Z17" s="108"/>
      <c r="AA17" s="108"/>
      <c r="AB17" s="108"/>
      <c r="AC17" s="108"/>
      <c r="AE17" s="333"/>
      <c r="AF17" s="108"/>
      <c r="AG17" s="108"/>
      <c r="AH17" s="108"/>
      <c r="AI17" s="108"/>
      <c r="AJ17" s="108"/>
    </row>
    <row r="18" spans="1:36" s="285" customFormat="1" ht="15.75" thickBot="1">
      <c r="A18" s="49" t="s">
        <v>79</v>
      </c>
      <c r="B18" s="322" t="s">
        <v>80</v>
      </c>
      <c r="C18" s="330">
        <f>+C19+C20+C21+C22+C23</f>
        <v>0</v>
      </c>
      <c r="D18" s="330">
        <v>0</v>
      </c>
      <c r="E18" s="330">
        <f t="shared" si="6"/>
        <v>2560</v>
      </c>
      <c r="F18" s="330">
        <f t="shared" ref="F18:N18" si="10">+F19+F20+F21+F22+F23</f>
        <v>2560</v>
      </c>
      <c r="G18" s="330">
        <f t="shared" si="10"/>
        <v>0</v>
      </c>
      <c r="H18" s="330">
        <v>278155</v>
      </c>
      <c r="I18" s="330">
        <f t="shared" si="1"/>
        <v>4158</v>
      </c>
      <c r="J18" s="330">
        <f t="shared" si="10"/>
        <v>282313</v>
      </c>
      <c r="K18" s="330">
        <f t="shared" si="10"/>
        <v>0</v>
      </c>
      <c r="L18" s="330">
        <v>0</v>
      </c>
      <c r="M18" s="330">
        <f t="shared" si="8"/>
        <v>0</v>
      </c>
      <c r="N18" s="330">
        <f t="shared" si="10"/>
        <v>0</v>
      </c>
      <c r="O18" s="50">
        <f t="shared" si="7"/>
        <v>284873</v>
      </c>
      <c r="Q18" s="330">
        <f t="shared" si="2"/>
        <v>0</v>
      </c>
      <c r="R18" s="330">
        <f t="shared" si="3"/>
        <v>278155</v>
      </c>
      <c r="S18" s="330">
        <f t="shared" si="4"/>
        <v>6718</v>
      </c>
      <c r="T18" s="330">
        <f t="shared" si="5"/>
        <v>284873</v>
      </c>
      <c r="U18" s="330" t="e">
        <f>SUM(#REF!,#REF!,#REF!)</f>
        <v>#REF!</v>
      </c>
      <c r="V18" s="330" t="e">
        <f>SUM(#REF!,#REF!,#REF!)</f>
        <v>#REF!</v>
      </c>
      <c r="X18" s="330"/>
      <c r="Y18" s="330"/>
      <c r="Z18" s="330"/>
      <c r="AA18" s="330"/>
      <c r="AB18" s="330"/>
      <c r="AC18" s="330"/>
      <c r="AE18" s="330"/>
      <c r="AF18" s="330"/>
      <c r="AG18" s="330"/>
      <c r="AH18" s="330"/>
      <c r="AI18" s="330"/>
      <c r="AJ18" s="330"/>
    </row>
    <row r="19" spans="1:36" s="285" customFormat="1" ht="15">
      <c r="A19" s="52" t="s">
        <v>81</v>
      </c>
      <c r="B19" s="323" t="s">
        <v>82</v>
      </c>
      <c r="C19" s="316"/>
      <c r="D19" s="177">
        <v>0</v>
      </c>
      <c r="E19" s="177">
        <f t="shared" si="6"/>
        <v>2560</v>
      </c>
      <c r="F19" s="177">
        <v>2560</v>
      </c>
      <c r="G19" s="71"/>
      <c r="H19" s="177">
        <v>12500</v>
      </c>
      <c r="I19" s="177">
        <f t="shared" si="1"/>
        <v>0</v>
      </c>
      <c r="J19" s="177">
        <v>12500</v>
      </c>
      <c r="K19" s="71"/>
      <c r="L19" s="177">
        <v>0</v>
      </c>
      <c r="M19" s="177">
        <f t="shared" si="8"/>
        <v>0</v>
      </c>
      <c r="N19" s="177"/>
      <c r="O19" s="71">
        <f t="shared" si="7"/>
        <v>15060</v>
      </c>
      <c r="Q19" s="316">
        <f t="shared" si="2"/>
        <v>0</v>
      </c>
      <c r="R19" s="316">
        <f t="shared" si="3"/>
        <v>12500</v>
      </c>
      <c r="S19" s="316">
        <f t="shared" si="4"/>
        <v>2560</v>
      </c>
      <c r="T19" s="316">
        <f t="shared" si="5"/>
        <v>15060</v>
      </c>
      <c r="U19" s="177" t="e">
        <f>SUM(#REF!,#REF!,#REF!)</f>
        <v>#REF!</v>
      </c>
      <c r="V19" s="177" t="e">
        <f>SUM(#REF!,#REF!,#REF!)</f>
        <v>#REF!</v>
      </c>
      <c r="X19" s="316"/>
      <c r="Y19" s="177"/>
      <c r="Z19" s="177"/>
      <c r="AA19" s="177"/>
      <c r="AB19" s="177"/>
      <c r="AC19" s="177"/>
      <c r="AE19" s="316"/>
      <c r="AF19" s="177"/>
      <c r="AG19" s="177"/>
      <c r="AH19" s="177"/>
      <c r="AI19" s="177"/>
      <c r="AJ19" s="177"/>
    </row>
    <row r="20" spans="1:36" s="283" customFormat="1" ht="15">
      <c r="A20" s="284" t="s">
        <v>83</v>
      </c>
      <c r="B20" s="324" t="s">
        <v>84</v>
      </c>
      <c r="C20" s="317"/>
      <c r="D20" s="53">
        <v>0</v>
      </c>
      <c r="E20" s="53">
        <f t="shared" si="6"/>
        <v>0</v>
      </c>
      <c r="F20" s="53"/>
      <c r="G20" s="74"/>
      <c r="H20" s="53">
        <v>0</v>
      </c>
      <c r="I20" s="53">
        <f t="shared" si="1"/>
        <v>0</v>
      </c>
      <c r="J20" s="53"/>
      <c r="K20" s="74"/>
      <c r="L20" s="53">
        <v>0</v>
      </c>
      <c r="M20" s="53">
        <f t="shared" si="8"/>
        <v>0</v>
      </c>
      <c r="N20" s="53"/>
      <c r="O20" s="74">
        <f t="shared" si="7"/>
        <v>0</v>
      </c>
      <c r="Q20" s="317">
        <f t="shared" si="2"/>
        <v>0</v>
      </c>
      <c r="R20" s="317">
        <f t="shared" si="3"/>
        <v>0</v>
      </c>
      <c r="S20" s="317">
        <f t="shared" si="4"/>
        <v>0</v>
      </c>
      <c r="T20" s="317">
        <f t="shared" si="5"/>
        <v>0</v>
      </c>
      <c r="U20" s="53" t="e">
        <f>SUM(#REF!,#REF!,#REF!)</f>
        <v>#REF!</v>
      </c>
      <c r="V20" s="53" t="e">
        <f>SUM(#REF!,#REF!,#REF!)</f>
        <v>#REF!</v>
      </c>
      <c r="X20" s="317"/>
      <c r="Y20" s="53"/>
      <c r="Z20" s="53"/>
      <c r="AA20" s="53"/>
      <c r="AB20" s="53"/>
      <c r="AC20" s="53"/>
      <c r="AE20" s="317"/>
      <c r="AF20" s="53"/>
      <c r="AG20" s="53"/>
      <c r="AH20" s="53"/>
      <c r="AI20" s="53"/>
      <c r="AJ20" s="53"/>
    </row>
    <row r="21" spans="1:36" s="285" customFormat="1" ht="15">
      <c r="A21" s="284" t="s">
        <v>85</v>
      </c>
      <c r="B21" s="324" t="s">
        <v>86</v>
      </c>
      <c r="C21" s="317"/>
      <c r="D21" s="53">
        <v>0</v>
      </c>
      <c r="E21" s="53">
        <f t="shared" si="6"/>
        <v>0</v>
      </c>
      <c r="F21" s="53"/>
      <c r="G21" s="74"/>
      <c r="H21" s="53">
        <v>0</v>
      </c>
      <c r="I21" s="53">
        <f t="shared" si="1"/>
        <v>0</v>
      </c>
      <c r="J21" s="53"/>
      <c r="K21" s="74"/>
      <c r="L21" s="53">
        <v>0</v>
      </c>
      <c r="M21" s="53">
        <f t="shared" si="8"/>
        <v>0</v>
      </c>
      <c r="N21" s="53"/>
      <c r="O21" s="74">
        <f t="shared" si="7"/>
        <v>0</v>
      </c>
      <c r="Q21" s="317">
        <f t="shared" si="2"/>
        <v>0</v>
      </c>
      <c r="R21" s="317">
        <f t="shared" si="3"/>
        <v>0</v>
      </c>
      <c r="S21" s="317">
        <f t="shared" si="4"/>
        <v>0</v>
      </c>
      <c r="T21" s="317">
        <f t="shared" si="5"/>
        <v>0</v>
      </c>
      <c r="U21" s="53" t="e">
        <f>SUM(#REF!,#REF!,#REF!)</f>
        <v>#REF!</v>
      </c>
      <c r="V21" s="53" t="e">
        <f>SUM(#REF!,#REF!,#REF!)</f>
        <v>#REF!</v>
      </c>
      <c r="X21" s="317"/>
      <c r="Y21" s="53"/>
      <c r="Z21" s="53"/>
      <c r="AA21" s="53"/>
      <c r="AB21" s="53"/>
      <c r="AC21" s="53"/>
      <c r="AE21" s="317"/>
      <c r="AF21" s="53"/>
      <c r="AG21" s="53"/>
      <c r="AH21" s="53"/>
      <c r="AI21" s="53"/>
      <c r="AJ21" s="53"/>
    </row>
    <row r="22" spans="1:36" s="285" customFormat="1" ht="15">
      <c r="A22" s="284" t="s">
        <v>87</v>
      </c>
      <c r="B22" s="324" t="s">
        <v>88</v>
      </c>
      <c r="C22" s="317"/>
      <c r="D22" s="53">
        <v>0</v>
      </c>
      <c r="E22" s="53">
        <f t="shared" si="6"/>
        <v>0</v>
      </c>
      <c r="F22" s="53"/>
      <c r="G22" s="74"/>
      <c r="H22" s="53">
        <v>0</v>
      </c>
      <c r="I22" s="53">
        <f t="shared" si="1"/>
        <v>0</v>
      </c>
      <c r="J22" s="53"/>
      <c r="K22" s="74"/>
      <c r="L22" s="53">
        <v>0</v>
      </c>
      <c r="M22" s="53">
        <f t="shared" si="8"/>
        <v>0</v>
      </c>
      <c r="N22" s="53"/>
      <c r="O22" s="74">
        <f t="shared" si="7"/>
        <v>0</v>
      </c>
      <c r="Q22" s="317">
        <f t="shared" si="2"/>
        <v>0</v>
      </c>
      <c r="R22" s="317">
        <f t="shared" si="3"/>
        <v>0</v>
      </c>
      <c r="S22" s="317">
        <f t="shared" si="4"/>
        <v>0</v>
      </c>
      <c r="T22" s="317">
        <f t="shared" si="5"/>
        <v>0</v>
      </c>
      <c r="U22" s="53" t="e">
        <f>SUM(#REF!,#REF!,#REF!)</f>
        <v>#REF!</v>
      </c>
      <c r="V22" s="53" t="e">
        <f>SUM(#REF!,#REF!,#REF!)</f>
        <v>#REF!</v>
      </c>
      <c r="X22" s="317"/>
      <c r="Y22" s="53"/>
      <c r="Z22" s="53"/>
      <c r="AA22" s="53"/>
      <c r="AB22" s="53"/>
      <c r="AC22" s="53"/>
      <c r="AE22" s="317"/>
      <c r="AF22" s="53"/>
      <c r="AG22" s="53"/>
      <c r="AH22" s="53"/>
      <c r="AI22" s="53"/>
      <c r="AJ22" s="53"/>
    </row>
    <row r="23" spans="1:36" s="285" customFormat="1" ht="15">
      <c r="A23" s="284" t="s">
        <v>89</v>
      </c>
      <c r="B23" s="324" t="s">
        <v>90</v>
      </c>
      <c r="C23" s="317"/>
      <c r="D23" s="53">
        <v>0</v>
      </c>
      <c r="E23" s="53">
        <f t="shared" si="6"/>
        <v>0</v>
      </c>
      <c r="F23" s="53"/>
      <c r="G23" s="74"/>
      <c r="H23" s="53">
        <v>265655</v>
      </c>
      <c r="I23" s="53">
        <f t="shared" si="1"/>
        <v>4158</v>
      </c>
      <c r="J23" s="53">
        <v>269813</v>
      </c>
      <c r="K23" s="74"/>
      <c r="L23" s="53">
        <v>0</v>
      </c>
      <c r="M23" s="53">
        <f t="shared" si="8"/>
        <v>0</v>
      </c>
      <c r="N23" s="53"/>
      <c r="O23" s="74">
        <f t="shared" si="7"/>
        <v>269813</v>
      </c>
      <c r="Q23" s="317">
        <f t="shared" si="2"/>
        <v>0</v>
      </c>
      <c r="R23" s="317">
        <f t="shared" si="3"/>
        <v>265655</v>
      </c>
      <c r="S23" s="317">
        <f t="shared" si="4"/>
        <v>4158</v>
      </c>
      <c r="T23" s="317">
        <f t="shared" si="5"/>
        <v>269813</v>
      </c>
      <c r="U23" s="53" t="e">
        <f>SUM(#REF!,#REF!,#REF!)</f>
        <v>#REF!</v>
      </c>
      <c r="V23" s="53" t="e">
        <f>SUM(#REF!,#REF!,#REF!)</f>
        <v>#REF!</v>
      </c>
      <c r="X23" s="317"/>
      <c r="Y23" s="53"/>
      <c r="Z23" s="53"/>
      <c r="AA23" s="53"/>
      <c r="AB23" s="53"/>
      <c r="AC23" s="53"/>
      <c r="AE23" s="317"/>
      <c r="AF23" s="53"/>
      <c r="AG23" s="53"/>
      <c r="AH23" s="53"/>
      <c r="AI23" s="53"/>
      <c r="AJ23" s="53"/>
    </row>
    <row r="24" spans="1:36" s="285" customFormat="1" ht="15.75" thickBot="1">
      <c r="A24" s="286" t="s">
        <v>91</v>
      </c>
      <c r="B24" s="325" t="s">
        <v>92</v>
      </c>
      <c r="C24" s="333"/>
      <c r="D24" s="108">
        <v>0</v>
      </c>
      <c r="E24" s="108">
        <f t="shared" si="6"/>
        <v>0</v>
      </c>
      <c r="F24" s="108"/>
      <c r="G24" s="78"/>
      <c r="H24" s="108">
        <v>0</v>
      </c>
      <c r="I24" s="108">
        <f t="shared" si="1"/>
        <v>0</v>
      </c>
      <c r="J24" s="108"/>
      <c r="K24" s="78"/>
      <c r="L24" s="108">
        <v>0</v>
      </c>
      <c r="M24" s="108">
        <f t="shared" si="8"/>
        <v>0</v>
      </c>
      <c r="N24" s="108"/>
      <c r="O24" s="78">
        <f t="shared" si="7"/>
        <v>0</v>
      </c>
      <c r="Q24" s="333">
        <f t="shared" si="2"/>
        <v>0</v>
      </c>
      <c r="R24" s="333">
        <f t="shared" si="3"/>
        <v>0</v>
      </c>
      <c r="S24" s="333">
        <f t="shared" si="4"/>
        <v>0</v>
      </c>
      <c r="T24" s="333">
        <f t="shared" si="5"/>
        <v>0</v>
      </c>
      <c r="U24" s="108" t="e">
        <f>SUM(#REF!,#REF!,#REF!)</f>
        <v>#REF!</v>
      </c>
      <c r="V24" s="108" t="e">
        <f>SUM(#REF!,#REF!,#REF!)</f>
        <v>#REF!</v>
      </c>
      <c r="X24" s="333"/>
      <c r="Y24" s="108"/>
      <c r="Z24" s="108"/>
      <c r="AA24" s="108"/>
      <c r="AB24" s="108"/>
      <c r="AC24" s="108"/>
      <c r="AE24" s="333"/>
      <c r="AF24" s="108"/>
      <c r="AG24" s="108"/>
      <c r="AH24" s="108"/>
      <c r="AI24" s="108"/>
      <c r="AJ24" s="108"/>
    </row>
    <row r="25" spans="1:36" s="285" customFormat="1" ht="15.75" thickBot="1">
      <c r="A25" s="49" t="s">
        <v>93</v>
      </c>
      <c r="B25" s="322" t="s">
        <v>94</v>
      </c>
      <c r="C25" s="334">
        <f>+C26+C29+C30+C31</f>
        <v>220356</v>
      </c>
      <c r="D25" s="334">
        <v>169543</v>
      </c>
      <c r="E25" s="334">
        <f t="shared" si="6"/>
        <v>6409</v>
      </c>
      <c r="F25" s="334">
        <f t="shared" ref="F25:N25" si="11">+F26+F29+F30+F31</f>
        <v>175952</v>
      </c>
      <c r="G25" s="334">
        <f t="shared" si="11"/>
        <v>174708</v>
      </c>
      <c r="H25" s="334">
        <v>225511</v>
      </c>
      <c r="I25" s="334">
        <f t="shared" si="1"/>
        <v>-6409</v>
      </c>
      <c r="J25" s="334">
        <f t="shared" si="11"/>
        <v>219102</v>
      </c>
      <c r="K25" s="334">
        <f t="shared" si="11"/>
        <v>79562</v>
      </c>
      <c r="L25" s="334">
        <v>79572</v>
      </c>
      <c r="M25" s="334">
        <f t="shared" si="11"/>
        <v>0</v>
      </c>
      <c r="N25" s="334">
        <f t="shared" si="11"/>
        <v>79572</v>
      </c>
      <c r="O25" s="57">
        <f t="shared" si="7"/>
        <v>474626</v>
      </c>
      <c r="Q25" s="334">
        <f t="shared" si="2"/>
        <v>474626</v>
      </c>
      <c r="R25" s="334">
        <f t="shared" si="3"/>
        <v>474626</v>
      </c>
      <c r="S25" s="334">
        <f t="shared" si="4"/>
        <v>0</v>
      </c>
      <c r="T25" s="334">
        <f t="shared" si="5"/>
        <v>474626</v>
      </c>
      <c r="U25" s="334" t="e">
        <f>SUM(#REF!,#REF!,#REF!)</f>
        <v>#REF!</v>
      </c>
      <c r="V25" s="334" t="e">
        <f>SUM(#REF!,#REF!,#REF!)</f>
        <v>#REF!</v>
      </c>
      <c r="X25" s="334"/>
      <c r="Y25" s="334"/>
      <c r="Z25" s="334"/>
      <c r="AA25" s="334"/>
      <c r="AB25" s="334"/>
      <c r="AC25" s="334"/>
      <c r="AE25" s="334"/>
      <c r="AF25" s="334"/>
      <c r="AG25" s="334"/>
      <c r="AH25" s="334"/>
      <c r="AI25" s="334"/>
      <c r="AJ25" s="334"/>
    </row>
    <row r="26" spans="1:36" s="285" customFormat="1" ht="15">
      <c r="A26" s="52" t="s">
        <v>95</v>
      </c>
      <c r="B26" s="323" t="s">
        <v>96</v>
      </c>
      <c r="C26" s="335">
        <f>SUM(C27:C28)</f>
        <v>172930</v>
      </c>
      <c r="D26" s="335">
        <v>121217</v>
      </c>
      <c r="E26" s="335">
        <f t="shared" si="6"/>
        <v>6409</v>
      </c>
      <c r="F26" s="335">
        <f t="shared" ref="F26" si="12">SUM(F27:F28)</f>
        <v>127626</v>
      </c>
      <c r="G26" s="335">
        <f t="shared" ref="G26:N26" si="13">SUM(G27:G28)</f>
        <v>174708</v>
      </c>
      <c r="H26" s="335">
        <v>225511</v>
      </c>
      <c r="I26" s="335">
        <f t="shared" si="1"/>
        <v>-6409</v>
      </c>
      <c r="J26" s="335">
        <f t="shared" si="13"/>
        <v>219102</v>
      </c>
      <c r="K26" s="335">
        <f t="shared" si="13"/>
        <v>79562</v>
      </c>
      <c r="L26" s="335">
        <v>79572</v>
      </c>
      <c r="M26" s="335">
        <f t="shared" ref="M26:M81" si="14">N26-L26</f>
        <v>0</v>
      </c>
      <c r="N26" s="335">
        <f t="shared" si="13"/>
        <v>79572</v>
      </c>
      <c r="O26" s="79">
        <f t="shared" si="7"/>
        <v>426300</v>
      </c>
      <c r="Q26" s="335">
        <f t="shared" si="2"/>
        <v>427200</v>
      </c>
      <c r="R26" s="335">
        <f t="shared" si="3"/>
        <v>426300</v>
      </c>
      <c r="S26" s="335">
        <f t="shared" si="4"/>
        <v>0</v>
      </c>
      <c r="T26" s="335">
        <f t="shared" si="5"/>
        <v>426300</v>
      </c>
      <c r="U26" s="335" t="e">
        <f>SUM(#REF!,#REF!,#REF!)</f>
        <v>#REF!</v>
      </c>
      <c r="V26" s="335" t="e">
        <f>SUM(#REF!,#REF!,#REF!)</f>
        <v>#REF!</v>
      </c>
      <c r="X26" s="335"/>
      <c r="Y26" s="335"/>
      <c r="Z26" s="335"/>
      <c r="AA26" s="335"/>
      <c r="AB26" s="335"/>
      <c r="AC26" s="335"/>
      <c r="AE26" s="335"/>
      <c r="AF26" s="335"/>
      <c r="AG26" s="335"/>
      <c r="AH26" s="335"/>
      <c r="AI26" s="335"/>
      <c r="AJ26" s="335"/>
    </row>
    <row r="27" spans="1:36" s="285" customFormat="1" ht="15">
      <c r="A27" s="284" t="s">
        <v>97</v>
      </c>
      <c r="B27" s="324" t="s">
        <v>98</v>
      </c>
      <c r="C27" s="317">
        <v>56300</v>
      </c>
      <c r="D27" s="53">
        <v>56300</v>
      </c>
      <c r="E27" s="53">
        <f t="shared" si="6"/>
        <v>0</v>
      </c>
      <c r="F27" s="53">
        <v>56300</v>
      </c>
      <c r="G27" s="74"/>
      <c r="H27" s="53">
        <v>0</v>
      </c>
      <c r="I27" s="53">
        <f t="shared" si="1"/>
        <v>0</v>
      </c>
      <c r="J27" s="53"/>
      <c r="K27" s="74"/>
      <c r="L27" s="53">
        <v>0</v>
      </c>
      <c r="M27" s="53">
        <f t="shared" si="14"/>
        <v>0</v>
      </c>
      <c r="N27" s="53"/>
      <c r="O27" s="74">
        <f t="shared" si="7"/>
        <v>56300</v>
      </c>
      <c r="Q27" s="317">
        <f t="shared" si="2"/>
        <v>56300</v>
      </c>
      <c r="R27" s="317">
        <f t="shared" si="3"/>
        <v>56300</v>
      </c>
      <c r="S27" s="317">
        <f t="shared" si="4"/>
        <v>0</v>
      </c>
      <c r="T27" s="317">
        <f t="shared" si="5"/>
        <v>56300</v>
      </c>
      <c r="U27" s="53" t="e">
        <f>SUM(#REF!,#REF!,#REF!)</f>
        <v>#REF!</v>
      </c>
      <c r="V27" s="53" t="e">
        <f>SUM(#REF!,#REF!,#REF!)</f>
        <v>#REF!</v>
      </c>
      <c r="X27" s="317"/>
      <c r="Y27" s="53"/>
      <c r="Z27" s="53"/>
      <c r="AA27" s="53"/>
      <c r="AB27" s="53"/>
      <c r="AC27" s="53"/>
      <c r="AE27" s="317"/>
      <c r="AF27" s="53"/>
      <c r="AG27" s="53"/>
      <c r="AH27" s="53"/>
      <c r="AI27" s="53"/>
      <c r="AJ27" s="53"/>
    </row>
    <row r="28" spans="1:36" s="285" customFormat="1" ht="15">
      <c r="A28" s="284" t="s">
        <v>99</v>
      </c>
      <c r="B28" s="324" t="s">
        <v>100</v>
      </c>
      <c r="C28" s="317">
        <v>116630</v>
      </c>
      <c r="D28" s="53">
        <v>64917</v>
      </c>
      <c r="E28" s="53">
        <f t="shared" si="6"/>
        <v>6409</v>
      </c>
      <c r="F28" s="53">
        <v>71326</v>
      </c>
      <c r="G28" s="74">
        <v>174708</v>
      </c>
      <c r="H28" s="53">
        <v>225511</v>
      </c>
      <c r="I28" s="53">
        <f t="shared" si="1"/>
        <v>-6409</v>
      </c>
      <c r="J28" s="53">
        <v>219102</v>
      </c>
      <c r="K28" s="74">
        <v>79562</v>
      </c>
      <c r="L28" s="53">
        <v>79572</v>
      </c>
      <c r="M28" s="53">
        <f t="shared" si="14"/>
        <v>0</v>
      </c>
      <c r="N28" s="53">
        <v>79572</v>
      </c>
      <c r="O28" s="74">
        <f t="shared" si="7"/>
        <v>370000</v>
      </c>
      <c r="Q28" s="317">
        <f t="shared" si="2"/>
        <v>370900</v>
      </c>
      <c r="R28" s="317">
        <f t="shared" si="3"/>
        <v>370000</v>
      </c>
      <c r="S28" s="317">
        <f t="shared" si="4"/>
        <v>0</v>
      </c>
      <c r="T28" s="317">
        <f t="shared" si="5"/>
        <v>370000</v>
      </c>
      <c r="U28" s="53" t="e">
        <f>SUM(#REF!,#REF!,#REF!)</f>
        <v>#REF!</v>
      </c>
      <c r="V28" s="53" t="e">
        <f>SUM(#REF!,#REF!,#REF!)</f>
        <v>#REF!</v>
      </c>
      <c r="X28" s="317"/>
      <c r="Y28" s="53"/>
      <c r="Z28" s="53"/>
      <c r="AA28" s="53"/>
      <c r="AB28" s="53"/>
      <c r="AC28" s="53"/>
      <c r="AE28" s="317"/>
      <c r="AF28" s="53"/>
      <c r="AG28" s="53"/>
      <c r="AH28" s="53"/>
      <c r="AI28" s="53"/>
      <c r="AJ28" s="53"/>
    </row>
    <row r="29" spans="1:36" s="285" customFormat="1" ht="15">
      <c r="A29" s="284" t="s">
        <v>101</v>
      </c>
      <c r="B29" s="324" t="s">
        <v>102</v>
      </c>
      <c r="C29" s="317">
        <v>45000</v>
      </c>
      <c r="D29" s="53">
        <v>45000</v>
      </c>
      <c r="E29" s="53">
        <f t="shared" si="6"/>
        <v>0</v>
      </c>
      <c r="F29" s="53">
        <v>45000</v>
      </c>
      <c r="G29" s="74"/>
      <c r="H29" s="53">
        <v>0</v>
      </c>
      <c r="I29" s="53">
        <f t="shared" si="1"/>
        <v>0</v>
      </c>
      <c r="J29" s="53"/>
      <c r="K29" s="74"/>
      <c r="L29" s="53">
        <v>0</v>
      </c>
      <c r="M29" s="53">
        <f t="shared" si="14"/>
        <v>0</v>
      </c>
      <c r="N29" s="53"/>
      <c r="O29" s="74">
        <f t="shared" si="7"/>
        <v>45000</v>
      </c>
      <c r="Q29" s="317">
        <f t="shared" si="2"/>
        <v>45000</v>
      </c>
      <c r="R29" s="317">
        <f t="shared" si="3"/>
        <v>45000</v>
      </c>
      <c r="S29" s="317">
        <f t="shared" si="4"/>
        <v>0</v>
      </c>
      <c r="T29" s="317">
        <f t="shared" si="5"/>
        <v>45000</v>
      </c>
      <c r="U29" s="53" t="e">
        <f>SUM(#REF!,#REF!,#REF!)</f>
        <v>#REF!</v>
      </c>
      <c r="V29" s="53" t="e">
        <f>SUM(#REF!,#REF!,#REF!)</f>
        <v>#REF!</v>
      </c>
      <c r="X29" s="317"/>
      <c r="Y29" s="53"/>
      <c r="Z29" s="53"/>
      <c r="AA29" s="53"/>
      <c r="AB29" s="53"/>
      <c r="AC29" s="53"/>
      <c r="AE29" s="317"/>
      <c r="AF29" s="53"/>
      <c r="AG29" s="53"/>
      <c r="AH29" s="53"/>
      <c r="AI29" s="53"/>
      <c r="AJ29" s="53"/>
    </row>
    <row r="30" spans="1:36" s="285" customFormat="1" ht="15">
      <c r="A30" s="284" t="s">
        <v>103</v>
      </c>
      <c r="B30" s="324" t="s">
        <v>104</v>
      </c>
      <c r="C30" s="317"/>
      <c r="D30" s="53">
        <v>900</v>
      </c>
      <c r="E30" s="53">
        <f t="shared" si="6"/>
        <v>0</v>
      </c>
      <c r="F30" s="53">
        <v>900</v>
      </c>
      <c r="G30" s="74"/>
      <c r="H30" s="53">
        <v>0</v>
      </c>
      <c r="I30" s="53">
        <f t="shared" si="1"/>
        <v>0</v>
      </c>
      <c r="J30" s="53"/>
      <c r="K30" s="74"/>
      <c r="L30" s="53">
        <v>0</v>
      </c>
      <c r="M30" s="53">
        <f t="shared" si="14"/>
        <v>0</v>
      </c>
      <c r="N30" s="53"/>
      <c r="O30" s="74">
        <f t="shared" si="7"/>
        <v>900</v>
      </c>
      <c r="Q30" s="317">
        <f t="shared" si="2"/>
        <v>0</v>
      </c>
      <c r="R30" s="317">
        <f t="shared" si="3"/>
        <v>900</v>
      </c>
      <c r="S30" s="317">
        <f t="shared" si="4"/>
        <v>0</v>
      </c>
      <c r="T30" s="317">
        <f t="shared" si="5"/>
        <v>900</v>
      </c>
      <c r="U30" s="53" t="e">
        <f>SUM(#REF!,#REF!,#REF!)</f>
        <v>#REF!</v>
      </c>
      <c r="V30" s="53" t="e">
        <f>SUM(#REF!,#REF!,#REF!)</f>
        <v>#REF!</v>
      </c>
      <c r="X30" s="317"/>
      <c r="Y30" s="53"/>
      <c r="Z30" s="53"/>
      <c r="AA30" s="53"/>
      <c r="AB30" s="53"/>
      <c r="AC30" s="53"/>
      <c r="AE30" s="317"/>
      <c r="AF30" s="53"/>
      <c r="AG30" s="53"/>
      <c r="AH30" s="53"/>
      <c r="AI30" s="53"/>
      <c r="AJ30" s="53"/>
    </row>
    <row r="31" spans="1:36" s="285" customFormat="1" ht="15.75" thickBot="1">
      <c r="A31" s="286" t="s">
        <v>105</v>
      </c>
      <c r="B31" s="325" t="s">
        <v>106</v>
      </c>
      <c r="C31" s="333">
        <v>2426</v>
      </c>
      <c r="D31" s="108">
        <v>2426</v>
      </c>
      <c r="E31" s="108">
        <f t="shared" si="6"/>
        <v>0</v>
      </c>
      <c r="F31" s="108">
        <v>2426</v>
      </c>
      <c r="G31" s="78"/>
      <c r="H31" s="108">
        <v>0</v>
      </c>
      <c r="I31" s="108">
        <f t="shared" si="1"/>
        <v>0</v>
      </c>
      <c r="J31" s="108"/>
      <c r="K31" s="78"/>
      <c r="L31" s="108">
        <v>0</v>
      </c>
      <c r="M31" s="108">
        <f t="shared" si="14"/>
        <v>0</v>
      </c>
      <c r="N31" s="108"/>
      <c r="O31" s="78">
        <f t="shared" si="7"/>
        <v>2426</v>
      </c>
      <c r="Q31" s="333">
        <f t="shared" si="2"/>
        <v>2426</v>
      </c>
      <c r="R31" s="333">
        <f t="shared" si="3"/>
        <v>2426</v>
      </c>
      <c r="S31" s="333">
        <f t="shared" si="4"/>
        <v>0</v>
      </c>
      <c r="T31" s="333">
        <f t="shared" si="5"/>
        <v>2426</v>
      </c>
      <c r="U31" s="108" t="e">
        <f>SUM(#REF!,#REF!,#REF!)</f>
        <v>#REF!</v>
      </c>
      <c r="V31" s="108" t="e">
        <f>SUM(#REF!,#REF!,#REF!)</f>
        <v>#REF!</v>
      </c>
      <c r="X31" s="333"/>
      <c r="Y31" s="108"/>
      <c r="Z31" s="108"/>
      <c r="AA31" s="108"/>
      <c r="AB31" s="108"/>
      <c r="AC31" s="108"/>
      <c r="AE31" s="333"/>
      <c r="AF31" s="108"/>
      <c r="AG31" s="108"/>
      <c r="AH31" s="108"/>
      <c r="AI31" s="108"/>
      <c r="AJ31" s="108"/>
    </row>
    <row r="32" spans="1:36" s="285" customFormat="1" ht="15.75" thickBot="1">
      <c r="A32" s="49" t="s">
        <v>107</v>
      </c>
      <c r="B32" s="322" t="s">
        <v>108</v>
      </c>
      <c r="C32" s="330">
        <f>SUM(C33:C42)</f>
        <v>120384</v>
      </c>
      <c r="D32" s="330">
        <v>125384</v>
      </c>
      <c r="E32" s="330">
        <f t="shared" si="6"/>
        <v>0</v>
      </c>
      <c r="F32" s="330">
        <f t="shared" ref="F32:N32" si="15">SUM(F33:F42)</f>
        <v>125384</v>
      </c>
      <c r="G32" s="330">
        <f t="shared" si="15"/>
        <v>11300</v>
      </c>
      <c r="H32" s="330">
        <v>14300</v>
      </c>
      <c r="I32" s="330">
        <f t="shared" si="1"/>
        <v>0</v>
      </c>
      <c r="J32" s="330">
        <f t="shared" si="15"/>
        <v>14300</v>
      </c>
      <c r="K32" s="330">
        <f t="shared" si="15"/>
        <v>0</v>
      </c>
      <c r="L32" s="330">
        <v>0</v>
      </c>
      <c r="M32" s="330">
        <f t="shared" si="14"/>
        <v>0</v>
      </c>
      <c r="N32" s="330">
        <f t="shared" si="15"/>
        <v>0</v>
      </c>
      <c r="O32" s="50">
        <f t="shared" si="7"/>
        <v>139684</v>
      </c>
      <c r="Q32" s="330">
        <f t="shared" si="2"/>
        <v>131684</v>
      </c>
      <c r="R32" s="330">
        <f t="shared" si="3"/>
        <v>139684</v>
      </c>
      <c r="S32" s="330">
        <f t="shared" si="4"/>
        <v>0</v>
      </c>
      <c r="T32" s="330">
        <f t="shared" si="5"/>
        <v>139684</v>
      </c>
      <c r="U32" s="330" t="e">
        <f>SUM(#REF!,#REF!,#REF!)</f>
        <v>#REF!</v>
      </c>
      <c r="V32" s="330" t="e">
        <f>SUM(#REF!,#REF!,#REF!)</f>
        <v>#REF!</v>
      </c>
      <c r="X32" s="330"/>
      <c r="Y32" s="330"/>
      <c r="Z32" s="330"/>
      <c r="AA32" s="330"/>
      <c r="AB32" s="330"/>
      <c r="AC32" s="330"/>
      <c r="AE32" s="330"/>
      <c r="AF32" s="330"/>
      <c r="AG32" s="330"/>
      <c r="AH32" s="330"/>
      <c r="AI32" s="330"/>
      <c r="AJ32" s="330"/>
    </row>
    <row r="33" spans="1:36" s="285" customFormat="1" ht="15">
      <c r="A33" s="52" t="s">
        <v>109</v>
      </c>
      <c r="B33" s="323" t="s">
        <v>110</v>
      </c>
      <c r="C33" s="316"/>
      <c r="D33" s="177">
        <v>0</v>
      </c>
      <c r="E33" s="177">
        <f t="shared" si="6"/>
        <v>0</v>
      </c>
      <c r="F33" s="177"/>
      <c r="G33" s="71"/>
      <c r="H33" s="177">
        <v>0</v>
      </c>
      <c r="I33" s="177">
        <f t="shared" si="1"/>
        <v>0</v>
      </c>
      <c r="J33" s="177">
        <v>0</v>
      </c>
      <c r="K33" s="71"/>
      <c r="L33" s="177">
        <v>0</v>
      </c>
      <c r="M33" s="177">
        <f t="shared" si="14"/>
        <v>0</v>
      </c>
      <c r="N33" s="177"/>
      <c r="O33" s="71">
        <f t="shared" si="7"/>
        <v>0</v>
      </c>
      <c r="Q33" s="316">
        <f t="shared" si="2"/>
        <v>0</v>
      </c>
      <c r="R33" s="316">
        <f t="shared" si="3"/>
        <v>0</v>
      </c>
      <c r="S33" s="316">
        <f t="shared" si="4"/>
        <v>0</v>
      </c>
      <c r="T33" s="316">
        <f t="shared" si="5"/>
        <v>0</v>
      </c>
      <c r="U33" s="177" t="e">
        <f>SUM(#REF!,#REF!,#REF!)</f>
        <v>#REF!</v>
      </c>
      <c r="V33" s="177" t="e">
        <f>SUM(#REF!,#REF!,#REF!)</f>
        <v>#REF!</v>
      </c>
      <c r="X33" s="316">
        <f>C33+'4. sz. mell'!C6+'3. sz. mell'!AW5</f>
        <v>0</v>
      </c>
      <c r="Y33" s="316">
        <f>D33+'4. sz. mell'!D6+'3. sz. mell'!AX5</f>
        <v>88</v>
      </c>
      <c r="Z33" s="316">
        <f>E33+'4. sz. mell'!E6+'3. sz. mell'!AY5</f>
        <v>10</v>
      </c>
      <c r="AA33" s="316">
        <f>F33+'4. sz. mell'!F6+'3. sz. mell'!AZ5</f>
        <v>98</v>
      </c>
      <c r="AB33" s="316" t="e">
        <f>#REF!+'4. sz. mell'!#REF!+'3. sz. mell'!BA5</f>
        <v>#REF!</v>
      </c>
      <c r="AC33" s="316" t="e">
        <f>#REF!+'4. sz. mell'!#REF!+'3. sz. mell'!BB5</f>
        <v>#REF!</v>
      </c>
      <c r="AE33" s="316">
        <f>G33+'4. sz. mell'!G6+'3. sz. mell'!BC5</f>
        <v>0</v>
      </c>
      <c r="AF33" s="316">
        <f>H33+'4. sz. mell'!H6+'3. sz. mell'!BD5</f>
        <v>300</v>
      </c>
      <c r="AG33" s="316">
        <f>I33+'4. sz. mell'!I6+'3. sz. mell'!BE5</f>
        <v>0</v>
      </c>
      <c r="AH33" s="316">
        <f>J33+'4. sz. mell'!J6+'3. sz. mell'!BF5</f>
        <v>300</v>
      </c>
      <c r="AI33" s="177"/>
      <c r="AJ33" s="177"/>
    </row>
    <row r="34" spans="1:36" s="285" customFormat="1" ht="15">
      <c r="A34" s="284" t="s">
        <v>111</v>
      </c>
      <c r="B34" s="324" t="s">
        <v>112</v>
      </c>
      <c r="C34" s="317"/>
      <c r="D34" s="53">
        <v>49362</v>
      </c>
      <c r="E34" s="53">
        <f t="shared" si="6"/>
        <v>0</v>
      </c>
      <c r="F34" s="53">
        <v>49362</v>
      </c>
      <c r="G34" s="74"/>
      <c r="H34" s="53">
        <v>4450</v>
      </c>
      <c r="I34" s="53">
        <f t="shared" si="1"/>
        <v>0</v>
      </c>
      <c r="J34" s="53">
        <v>4450</v>
      </c>
      <c r="K34" s="74"/>
      <c r="L34" s="53">
        <v>0</v>
      </c>
      <c r="M34" s="53">
        <f t="shared" si="14"/>
        <v>0</v>
      </c>
      <c r="N34" s="53"/>
      <c r="O34" s="74">
        <f t="shared" si="7"/>
        <v>53812</v>
      </c>
      <c r="Q34" s="317">
        <f t="shared" si="2"/>
        <v>0</v>
      </c>
      <c r="R34" s="317">
        <f t="shared" si="3"/>
        <v>53812</v>
      </c>
      <c r="S34" s="317">
        <f t="shared" si="4"/>
        <v>0</v>
      </c>
      <c r="T34" s="317">
        <f t="shared" si="5"/>
        <v>53812</v>
      </c>
      <c r="U34" s="53" t="e">
        <f>SUM(#REF!,#REF!,#REF!)</f>
        <v>#REF!</v>
      </c>
      <c r="V34" s="53" t="e">
        <f>SUM(#REF!,#REF!,#REF!)</f>
        <v>#REF!</v>
      </c>
      <c r="X34" s="316">
        <f>C34+'4. sz. mell'!C7+'3. sz. mell'!AW6</f>
        <v>0</v>
      </c>
      <c r="Y34" s="316">
        <f>D34+'4. sz. mell'!D7+'3. sz. mell'!AX6</f>
        <v>67916</v>
      </c>
      <c r="Z34" s="316">
        <f>E34+'4. sz. mell'!E7+'3. sz. mell'!AY6</f>
        <v>-803</v>
      </c>
      <c r="AA34" s="316">
        <f>F34+'4. sz. mell'!F7+'3. sz. mell'!AZ6</f>
        <v>67113</v>
      </c>
      <c r="AB34" s="316" t="e">
        <f>#REF!+'4. sz. mell'!#REF!+'3. sz. mell'!BA6</f>
        <v>#REF!</v>
      </c>
      <c r="AC34" s="316" t="e">
        <f>#REF!+'4. sz. mell'!#REF!+'3. sz. mell'!BB6</f>
        <v>#REF!</v>
      </c>
      <c r="AE34" s="316">
        <f>G34+'4. sz. mell'!G7+'3. sz. mell'!BC6</f>
        <v>0</v>
      </c>
      <c r="AF34" s="316">
        <f>H34+'4. sz. mell'!H7+'3. sz. mell'!BD6</f>
        <v>4850</v>
      </c>
      <c r="AG34" s="316">
        <f>I34+'4. sz. mell'!I7+'3. sz. mell'!BE6</f>
        <v>0</v>
      </c>
      <c r="AH34" s="316">
        <f>J34+'4. sz. mell'!J7+'3. sz. mell'!BF6</f>
        <v>4850</v>
      </c>
      <c r="AI34" s="53"/>
      <c r="AJ34" s="53"/>
    </row>
    <row r="35" spans="1:36" s="285" customFormat="1" ht="15">
      <c r="A35" s="284" t="s">
        <v>113</v>
      </c>
      <c r="B35" s="324" t="s">
        <v>114</v>
      </c>
      <c r="C35" s="317">
        <v>10206</v>
      </c>
      <c r="D35" s="53">
        <v>10372</v>
      </c>
      <c r="E35" s="53">
        <f t="shared" si="6"/>
        <v>0</v>
      </c>
      <c r="F35" s="53">
        <v>10372</v>
      </c>
      <c r="G35" s="74"/>
      <c r="H35" s="53">
        <v>6440</v>
      </c>
      <c r="I35" s="53">
        <f t="shared" si="1"/>
        <v>0</v>
      </c>
      <c r="J35" s="53">
        <v>6440</v>
      </c>
      <c r="K35" s="74"/>
      <c r="L35" s="53">
        <v>0</v>
      </c>
      <c r="M35" s="53">
        <f t="shared" si="14"/>
        <v>0</v>
      </c>
      <c r="N35" s="53"/>
      <c r="O35" s="74">
        <f t="shared" si="7"/>
        <v>16812</v>
      </c>
      <c r="Q35" s="317">
        <f t="shared" si="2"/>
        <v>10206</v>
      </c>
      <c r="R35" s="317">
        <f t="shared" si="3"/>
        <v>16812</v>
      </c>
      <c r="S35" s="317">
        <f t="shared" si="4"/>
        <v>0</v>
      </c>
      <c r="T35" s="317">
        <f t="shared" si="5"/>
        <v>16812</v>
      </c>
      <c r="U35" s="53" t="e">
        <f>SUM(#REF!,#REF!,#REF!)</f>
        <v>#REF!</v>
      </c>
      <c r="V35" s="53" t="e">
        <f>SUM(#REF!,#REF!,#REF!)</f>
        <v>#REF!</v>
      </c>
      <c r="X35" s="316">
        <f>C35+'4. sz. mell'!C8+'3. sz. mell'!AW7</f>
        <v>10206</v>
      </c>
      <c r="Y35" s="316">
        <f>D35+'4. sz. mell'!D8+'3. sz. mell'!AX7</f>
        <v>18179</v>
      </c>
      <c r="Z35" s="316">
        <f>E35+'4. sz. mell'!E8+'3. sz. mell'!AY7</f>
        <v>0</v>
      </c>
      <c r="AA35" s="316">
        <f>F35+'4. sz. mell'!F8+'3. sz. mell'!AZ7</f>
        <v>18179</v>
      </c>
      <c r="AB35" s="316" t="e">
        <f>#REF!+'4. sz. mell'!#REF!+'3. sz. mell'!BA7</f>
        <v>#REF!</v>
      </c>
      <c r="AC35" s="316" t="e">
        <f>#REF!+'4. sz. mell'!#REF!+'3. sz. mell'!BB7</f>
        <v>#REF!</v>
      </c>
      <c r="AE35" s="316">
        <f>G35+'4. sz. mell'!G8+'3. sz. mell'!BC7</f>
        <v>0</v>
      </c>
      <c r="AF35" s="316">
        <f>H35+'4. sz. mell'!H8+'3. sz. mell'!BD7</f>
        <v>6440</v>
      </c>
      <c r="AG35" s="316">
        <f>I35+'4. sz. mell'!I8+'3. sz. mell'!BE7</f>
        <v>0</v>
      </c>
      <c r="AH35" s="316">
        <f>J35+'4. sz. mell'!J8+'3. sz. mell'!BF7</f>
        <v>6440</v>
      </c>
      <c r="AI35" s="53"/>
      <c r="AJ35" s="53"/>
    </row>
    <row r="36" spans="1:36" s="285" customFormat="1" ht="15">
      <c r="A36" s="284" t="s">
        <v>115</v>
      </c>
      <c r="B36" s="324" t="s">
        <v>116</v>
      </c>
      <c r="C36" s="317">
        <v>53000</v>
      </c>
      <c r="D36" s="53">
        <v>56000</v>
      </c>
      <c r="E36" s="53">
        <f t="shared" si="6"/>
        <v>0</v>
      </c>
      <c r="F36" s="53">
        <v>56000</v>
      </c>
      <c r="G36" s="74">
        <v>2000</v>
      </c>
      <c r="H36" s="53">
        <v>2000</v>
      </c>
      <c r="I36" s="53">
        <f t="shared" si="1"/>
        <v>0</v>
      </c>
      <c r="J36" s="53">
        <v>2000</v>
      </c>
      <c r="K36" s="74"/>
      <c r="L36" s="53">
        <v>0</v>
      </c>
      <c r="M36" s="53">
        <f t="shared" si="14"/>
        <v>0</v>
      </c>
      <c r="N36" s="53"/>
      <c r="O36" s="74">
        <f t="shared" si="7"/>
        <v>58000</v>
      </c>
      <c r="Q36" s="317">
        <f t="shared" ref="Q36:Q67" si="16">SUM(C36,G36,K36)</f>
        <v>55000</v>
      </c>
      <c r="R36" s="317">
        <f t="shared" si="3"/>
        <v>58000</v>
      </c>
      <c r="S36" s="317">
        <f t="shared" si="4"/>
        <v>0</v>
      </c>
      <c r="T36" s="317">
        <f t="shared" si="5"/>
        <v>58000</v>
      </c>
      <c r="U36" s="53" t="e">
        <f>SUM(#REF!,#REF!,#REF!)</f>
        <v>#REF!</v>
      </c>
      <c r="V36" s="53" t="e">
        <f>SUM(#REF!,#REF!,#REF!)</f>
        <v>#REF!</v>
      </c>
      <c r="X36" s="316">
        <f>C36+'4. sz. mell'!C9+'3. sz. mell'!AW8</f>
        <v>53000</v>
      </c>
      <c r="Y36" s="316">
        <f>D36+'4. sz. mell'!D9+'3. sz. mell'!AX8</f>
        <v>56000</v>
      </c>
      <c r="Z36" s="316">
        <f>E36+'4. sz. mell'!E9+'3. sz. mell'!AY8</f>
        <v>0</v>
      </c>
      <c r="AA36" s="316">
        <f>F36+'4. sz. mell'!F9+'3. sz. mell'!AZ8</f>
        <v>56000</v>
      </c>
      <c r="AB36" s="316" t="e">
        <f>#REF!+'4. sz. mell'!#REF!+'3. sz. mell'!BA8</f>
        <v>#REF!</v>
      </c>
      <c r="AC36" s="316" t="e">
        <f>#REF!+'4. sz. mell'!#REF!+'3. sz. mell'!BB8</f>
        <v>#REF!</v>
      </c>
      <c r="AE36" s="316">
        <f>G36+'4. sz. mell'!G9+'3. sz. mell'!BC8</f>
        <v>2000</v>
      </c>
      <c r="AF36" s="316">
        <f>H36+'4. sz. mell'!H9+'3. sz. mell'!BD8</f>
        <v>2000</v>
      </c>
      <c r="AG36" s="316">
        <f>I36+'4. sz. mell'!I9+'3. sz. mell'!BE8</f>
        <v>0</v>
      </c>
      <c r="AH36" s="316">
        <f>J36+'4. sz. mell'!J9+'3. sz. mell'!BF8</f>
        <v>2000</v>
      </c>
      <c r="AI36" s="53"/>
      <c r="AJ36" s="53"/>
    </row>
    <row r="37" spans="1:36" s="285" customFormat="1" ht="15">
      <c r="A37" s="284" t="s">
        <v>117</v>
      </c>
      <c r="B37" s="324" t="s">
        <v>118</v>
      </c>
      <c r="C37" s="317"/>
      <c r="D37" s="53">
        <v>0</v>
      </c>
      <c r="E37" s="53">
        <f t="shared" si="6"/>
        <v>0</v>
      </c>
      <c r="F37" s="53"/>
      <c r="G37" s="74"/>
      <c r="H37" s="53">
        <v>0</v>
      </c>
      <c r="I37" s="53">
        <f t="shared" si="1"/>
        <v>0</v>
      </c>
      <c r="J37" s="53">
        <v>0</v>
      </c>
      <c r="K37" s="74"/>
      <c r="L37" s="53">
        <v>0</v>
      </c>
      <c r="M37" s="53">
        <f t="shared" si="14"/>
        <v>0</v>
      </c>
      <c r="N37" s="53"/>
      <c r="O37" s="74">
        <f t="shared" si="7"/>
        <v>0</v>
      </c>
      <c r="Q37" s="317">
        <f t="shared" si="16"/>
        <v>0</v>
      </c>
      <c r="R37" s="317">
        <f t="shared" si="3"/>
        <v>0</v>
      </c>
      <c r="S37" s="317">
        <f t="shared" si="4"/>
        <v>0</v>
      </c>
      <c r="T37" s="317">
        <f t="shared" si="5"/>
        <v>0</v>
      </c>
      <c r="U37" s="53" t="e">
        <f>SUM(#REF!,#REF!,#REF!)</f>
        <v>#REF!</v>
      </c>
      <c r="V37" s="53" t="e">
        <f>SUM(#REF!,#REF!,#REF!)</f>
        <v>#REF!</v>
      </c>
      <c r="X37" s="316">
        <f>C37+'4. sz. mell'!C10+'3. sz. mell'!AW9</f>
        <v>250</v>
      </c>
      <c r="Y37" s="316">
        <f>D37+'4. sz. mell'!D10+'3. sz. mell'!AX9</f>
        <v>37949</v>
      </c>
      <c r="Z37" s="316">
        <f>E37+'4. sz. mell'!E10+'3. sz. mell'!AY9</f>
        <v>2750</v>
      </c>
      <c r="AA37" s="316">
        <f>F37+'4. sz. mell'!F10+'3. sz. mell'!AZ9</f>
        <v>40699</v>
      </c>
      <c r="AB37" s="316" t="e">
        <f>#REF!+'4. sz. mell'!#REF!+'3. sz. mell'!BA9</f>
        <v>#REF!</v>
      </c>
      <c r="AC37" s="316" t="e">
        <f>#REF!+'4. sz. mell'!#REF!+'3. sz. mell'!BB9</f>
        <v>#REF!</v>
      </c>
      <c r="AE37" s="316">
        <f>G37+'4. sz. mell'!G10+'3. sz. mell'!BC9</f>
        <v>0</v>
      </c>
      <c r="AF37" s="316">
        <f>H37+'4. sz. mell'!H10+'3. sz. mell'!BD9</f>
        <v>0</v>
      </c>
      <c r="AG37" s="316">
        <f>I37+'4. sz. mell'!I10+'3. sz. mell'!BE9</f>
        <v>0</v>
      </c>
      <c r="AH37" s="316">
        <f>J37+'4. sz. mell'!J10+'3. sz. mell'!BF9</f>
        <v>0</v>
      </c>
      <c r="AI37" s="53"/>
      <c r="AJ37" s="53"/>
    </row>
    <row r="38" spans="1:36" s="285" customFormat="1" ht="15">
      <c r="A38" s="284" t="s">
        <v>119</v>
      </c>
      <c r="B38" s="324" t="s">
        <v>120</v>
      </c>
      <c r="C38" s="317"/>
      <c r="D38" s="53">
        <v>4050</v>
      </c>
      <c r="E38" s="53">
        <f t="shared" si="6"/>
        <v>0</v>
      </c>
      <c r="F38" s="53">
        <v>4050</v>
      </c>
      <c r="G38" s="74"/>
      <c r="H38" s="53">
        <v>1410</v>
      </c>
      <c r="I38" s="53">
        <f t="shared" si="1"/>
        <v>0</v>
      </c>
      <c r="J38" s="53">
        <v>1410</v>
      </c>
      <c r="K38" s="74"/>
      <c r="L38" s="53">
        <v>0</v>
      </c>
      <c r="M38" s="53">
        <f t="shared" si="14"/>
        <v>0</v>
      </c>
      <c r="N38" s="53"/>
      <c r="O38" s="74">
        <f t="shared" si="7"/>
        <v>5460</v>
      </c>
      <c r="Q38" s="317">
        <f t="shared" si="16"/>
        <v>0</v>
      </c>
      <c r="R38" s="317">
        <f t="shared" si="3"/>
        <v>5460</v>
      </c>
      <c r="S38" s="317">
        <f t="shared" si="4"/>
        <v>0</v>
      </c>
      <c r="T38" s="317">
        <f t="shared" si="5"/>
        <v>5460</v>
      </c>
      <c r="U38" s="53" t="e">
        <f>SUM(#REF!,#REF!,#REF!)</f>
        <v>#REF!</v>
      </c>
      <c r="V38" s="53" t="e">
        <f>SUM(#REF!,#REF!,#REF!)</f>
        <v>#REF!</v>
      </c>
      <c r="X38" s="316">
        <f>C38+'4. sz. mell'!C11+'3. sz. mell'!AW10</f>
        <v>0</v>
      </c>
      <c r="Y38" s="316">
        <f>D38+'4. sz. mell'!D11+'3. sz. mell'!AX10</f>
        <v>21730</v>
      </c>
      <c r="Z38" s="316">
        <f>E38+'4. sz. mell'!E11+'3. sz. mell'!AY10</f>
        <v>-1178</v>
      </c>
      <c r="AA38" s="316">
        <f>F38+'4. sz. mell'!F11+'3. sz. mell'!AZ10</f>
        <v>20552</v>
      </c>
      <c r="AB38" s="316" t="e">
        <f>#REF!+'4. sz. mell'!#REF!+'3. sz. mell'!BA10</f>
        <v>#REF!</v>
      </c>
      <c r="AC38" s="316" t="e">
        <f>#REF!+'4. sz. mell'!#REF!+'3. sz. mell'!BB10</f>
        <v>#REF!</v>
      </c>
      <c r="AE38" s="316">
        <f>G38+'4. sz. mell'!G11+'3. sz. mell'!BC10</f>
        <v>0</v>
      </c>
      <c r="AF38" s="316">
        <f>H38+'4. sz. mell'!H11+'3. sz. mell'!BD10</f>
        <v>1410</v>
      </c>
      <c r="AG38" s="316">
        <f>I38+'4. sz. mell'!I11+'3. sz. mell'!BE10</f>
        <v>0</v>
      </c>
      <c r="AH38" s="316">
        <f>J38+'4. sz. mell'!J11+'3. sz. mell'!BF10</f>
        <v>1410</v>
      </c>
      <c r="AI38" s="53"/>
      <c r="AJ38" s="53"/>
    </row>
    <row r="39" spans="1:36" s="285" customFormat="1" ht="15">
      <c r="A39" s="284" t="s">
        <v>121</v>
      </c>
      <c r="B39" s="324" t="s">
        <v>122</v>
      </c>
      <c r="C39" s="317"/>
      <c r="D39" s="53">
        <v>0</v>
      </c>
      <c r="E39" s="53">
        <f t="shared" si="6"/>
        <v>0</v>
      </c>
      <c r="F39" s="53"/>
      <c r="G39" s="74"/>
      <c r="H39" s="53">
        <v>0</v>
      </c>
      <c r="I39" s="53">
        <f t="shared" si="1"/>
        <v>0</v>
      </c>
      <c r="J39" s="53">
        <v>0</v>
      </c>
      <c r="K39" s="74"/>
      <c r="L39" s="53">
        <v>0</v>
      </c>
      <c r="M39" s="53">
        <f t="shared" si="14"/>
        <v>0</v>
      </c>
      <c r="N39" s="53"/>
      <c r="O39" s="74">
        <f t="shared" si="7"/>
        <v>0</v>
      </c>
      <c r="Q39" s="317">
        <f t="shared" si="16"/>
        <v>0</v>
      </c>
      <c r="R39" s="317">
        <f t="shared" si="3"/>
        <v>0</v>
      </c>
      <c r="S39" s="317">
        <f t="shared" si="4"/>
        <v>0</v>
      </c>
      <c r="T39" s="317">
        <f t="shared" si="5"/>
        <v>0</v>
      </c>
      <c r="U39" s="53" t="e">
        <f>SUM(#REF!,#REF!,#REF!)</f>
        <v>#REF!</v>
      </c>
      <c r="V39" s="53" t="e">
        <f>SUM(#REF!,#REF!,#REF!)</f>
        <v>#REF!</v>
      </c>
      <c r="X39" s="316">
        <f>C39+'4. sz. mell'!C12+'3. sz. mell'!AW11</f>
        <v>0</v>
      </c>
      <c r="Y39" s="316">
        <f>D39+'4. sz. mell'!D12+'3. sz. mell'!AX11</f>
        <v>6781</v>
      </c>
      <c r="Z39" s="316">
        <f>E39+'4. sz. mell'!E12+'3. sz. mell'!AY11</f>
        <v>-779</v>
      </c>
      <c r="AA39" s="316">
        <f>F39+'4. sz. mell'!F12+'3. sz. mell'!AZ11</f>
        <v>6002</v>
      </c>
      <c r="AB39" s="316" t="e">
        <f>#REF!+'4. sz. mell'!#REF!+'3. sz. mell'!BA11</f>
        <v>#REF!</v>
      </c>
      <c r="AC39" s="316" t="e">
        <f>#REF!+'4. sz. mell'!#REF!+'3. sz. mell'!BB11</f>
        <v>#REF!</v>
      </c>
      <c r="AE39" s="316">
        <f>G39+'4. sz. mell'!G12+'3. sz. mell'!BC11</f>
        <v>0</v>
      </c>
      <c r="AF39" s="316">
        <f>H39+'4. sz. mell'!H12+'3. sz. mell'!BD11</f>
        <v>0</v>
      </c>
      <c r="AG39" s="316">
        <f>I39+'4. sz. mell'!I12+'3. sz. mell'!BE11</f>
        <v>0</v>
      </c>
      <c r="AH39" s="316">
        <f>J39+'4. sz. mell'!J12+'3. sz. mell'!BF11</f>
        <v>0</v>
      </c>
      <c r="AI39" s="53"/>
      <c r="AJ39" s="53"/>
    </row>
    <row r="40" spans="1:36" s="285" customFormat="1" ht="15">
      <c r="A40" s="284" t="s">
        <v>123</v>
      </c>
      <c r="B40" s="324" t="s">
        <v>124</v>
      </c>
      <c r="C40" s="317"/>
      <c r="D40" s="53">
        <v>5600</v>
      </c>
      <c r="E40" s="53">
        <f t="shared" si="6"/>
        <v>0</v>
      </c>
      <c r="F40" s="53">
        <v>5600</v>
      </c>
      <c r="G40" s="74"/>
      <c r="H40" s="53">
        <v>0</v>
      </c>
      <c r="I40" s="53">
        <f t="shared" si="1"/>
        <v>0</v>
      </c>
      <c r="J40" s="53">
        <v>0</v>
      </c>
      <c r="K40" s="74"/>
      <c r="L40" s="53">
        <v>0</v>
      </c>
      <c r="M40" s="53">
        <f t="shared" si="14"/>
        <v>0</v>
      </c>
      <c r="N40" s="53"/>
      <c r="O40" s="74">
        <f t="shared" si="7"/>
        <v>5600</v>
      </c>
      <c r="Q40" s="317">
        <f t="shared" si="16"/>
        <v>0</v>
      </c>
      <c r="R40" s="317">
        <f t="shared" si="3"/>
        <v>5600</v>
      </c>
      <c r="S40" s="317">
        <f t="shared" si="4"/>
        <v>0</v>
      </c>
      <c r="T40" s="317">
        <f t="shared" si="5"/>
        <v>5600</v>
      </c>
      <c r="U40" s="53" t="e">
        <f>SUM(#REF!,#REF!,#REF!)</f>
        <v>#REF!</v>
      </c>
      <c r="V40" s="53" t="e">
        <f>SUM(#REF!,#REF!,#REF!)</f>
        <v>#REF!</v>
      </c>
      <c r="X40" s="316">
        <f>C40+'4. sz. mell'!C13+'3. sz. mell'!AW12</f>
        <v>0</v>
      </c>
      <c r="Y40" s="316">
        <f>D40+'4. sz. mell'!D13+'3. sz. mell'!AX12</f>
        <v>5615</v>
      </c>
      <c r="Z40" s="316">
        <f>E40+'4. sz. mell'!E13+'3. sz. mell'!AY12</f>
        <v>0</v>
      </c>
      <c r="AA40" s="316">
        <f>F40+'4. sz. mell'!F13+'3. sz. mell'!AZ12</f>
        <v>5615</v>
      </c>
      <c r="AB40" s="316" t="e">
        <f>#REF!+'4. sz. mell'!#REF!+'3. sz. mell'!BA12</f>
        <v>#REF!</v>
      </c>
      <c r="AC40" s="316" t="e">
        <f>#REF!+'4. sz. mell'!#REF!+'3. sz. mell'!BB12</f>
        <v>#REF!</v>
      </c>
      <c r="AE40" s="316">
        <f>G40+'4. sz. mell'!G13+'3. sz. mell'!BC12</f>
        <v>0</v>
      </c>
      <c r="AF40" s="316">
        <f>H40+'4. sz. mell'!H13+'3. sz. mell'!BD12</f>
        <v>0</v>
      </c>
      <c r="AG40" s="316">
        <f>I40+'4. sz. mell'!I13+'3. sz. mell'!BE12</f>
        <v>1</v>
      </c>
      <c r="AH40" s="316">
        <f>J40+'4. sz. mell'!J13+'3. sz. mell'!BF12</f>
        <v>1</v>
      </c>
      <c r="AI40" s="53"/>
      <c r="AJ40" s="53"/>
    </row>
    <row r="41" spans="1:36" s="285" customFormat="1" ht="15">
      <c r="A41" s="284" t="s">
        <v>125</v>
      </c>
      <c r="B41" s="324" t="s">
        <v>126</v>
      </c>
      <c r="C41" s="318"/>
      <c r="D41" s="178">
        <v>0</v>
      </c>
      <c r="E41" s="178">
        <f t="shared" si="6"/>
        <v>0</v>
      </c>
      <c r="F41" s="178"/>
      <c r="G41" s="80"/>
      <c r="H41" s="178">
        <v>0</v>
      </c>
      <c r="I41" s="178">
        <f t="shared" si="1"/>
        <v>0</v>
      </c>
      <c r="J41" s="178">
        <v>0</v>
      </c>
      <c r="K41" s="80"/>
      <c r="L41" s="178">
        <v>0</v>
      </c>
      <c r="M41" s="178">
        <f t="shared" si="14"/>
        <v>0</v>
      </c>
      <c r="N41" s="178"/>
      <c r="O41" s="80">
        <f t="shared" si="7"/>
        <v>0</v>
      </c>
      <c r="Q41" s="318">
        <f t="shared" si="16"/>
        <v>0</v>
      </c>
      <c r="R41" s="318">
        <f t="shared" si="3"/>
        <v>0</v>
      </c>
      <c r="S41" s="318">
        <f t="shared" si="4"/>
        <v>0</v>
      </c>
      <c r="T41" s="318">
        <f t="shared" si="5"/>
        <v>0</v>
      </c>
      <c r="U41" s="178" t="e">
        <f>SUM(#REF!,#REF!,#REF!)</f>
        <v>#REF!</v>
      </c>
      <c r="V41" s="178" t="e">
        <f>SUM(#REF!,#REF!,#REF!)</f>
        <v>#REF!</v>
      </c>
      <c r="X41" s="316">
        <f>C41+'4. sz. mell'!C14+'3. sz. mell'!AW13</f>
        <v>0</v>
      </c>
      <c r="Y41" s="316">
        <f>D41+'4. sz. mell'!D14+'3. sz. mell'!AX13</f>
        <v>0</v>
      </c>
      <c r="Z41" s="316">
        <f>E41+'4. sz. mell'!E14+'3. sz. mell'!AY13</f>
        <v>0</v>
      </c>
      <c r="AA41" s="316">
        <f>F41+'4. sz. mell'!F14+'3. sz. mell'!AZ13</f>
        <v>0</v>
      </c>
      <c r="AB41" s="316" t="e">
        <f>#REF!+'4. sz. mell'!#REF!+'3. sz. mell'!BA13</f>
        <v>#REF!</v>
      </c>
      <c r="AC41" s="316" t="e">
        <f>#REF!+'4. sz. mell'!#REF!+'3. sz. mell'!BB13</f>
        <v>#REF!</v>
      </c>
      <c r="AE41" s="316">
        <f>G41+'4. sz. mell'!G14+'3. sz. mell'!BC13</f>
        <v>0</v>
      </c>
      <c r="AF41" s="316">
        <f>H41+'4. sz. mell'!H14+'3. sz. mell'!BD13</f>
        <v>0</v>
      </c>
      <c r="AG41" s="316">
        <f>I41+'4. sz. mell'!I14+'3. sz. mell'!BE13</f>
        <v>0</v>
      </c>
      <c r="AH41" s="316">
        <f>J41+'4. sz. mell'!J14+'3. sz. mell'!BF13</f>
        <v>0</v>
      </c>
      <c r="AI41" s="178"/>
      <c r="AJ41" s="178"/>
    </row>
    <row r="42" spans="1:36" s="285" customFormat="1" ht="15.75" thickBot="1">
      <c r="A42" s="286" t="s">
        <v>127</v>
      </c>
      <c r="B42" s="325" t="s">
        <v>128</v>
      </c>
      <c r="C42" s="319">
        <v>57178</v>
      </c>
      <c r="D42" s="179">
        <v>0</v>
      </c>
      <c r="E42" s="179">
        <f t="shared" si="6"/>
        <v>0</v>
      </c>
      <c r="F42" s="179"/>
      <c r="G42" s="81">
        <v>9300</v>
      </c>
      <c r="H42" s="179">
        <v>0</v>
      </c>
      <c r="I42" s="179">
        <f t="shared" si="1"/>
        <v>0</v>
      </c>
      <c r="J42" s="179">
        <v>0</v>
      </c>
      <c r="K42" s="81"/>
      <c r="L42" s="179">
        <v>0</v>
      </c>
      <c r="M42" s="179">
        <f t="shared" si="14"/>
        <v>0</v>
      </c>
      <c r="N42" s="179"/>
      <c r="O42" s="81">
        <f t="shared" si="7"/>
        <v>0</v>
      </c>
      <c r="Q42" s="319">
        <f t="shared" si="16"/>
        <v>66478</v>
      </c>
      <c r="R42" s="319">
        <f t="shared" si="3"/>
        <v>0</v>
      </c>
      <c r="S42" s="319">
        <f t="shared" si="4"/>
        <v>0</v>
      </c>
      <c r="T42" s="319">
        <f t="shared" si="5"/>
        <v>0</v>
      </c>
      <c r="U42" s="179" t="e">
        <f>SUM(#REF!,#REF!,#REF!)</f>
        <v>#REF!</v>
      </c>
      <c r="V42" s="179" t="e">
        <f>SUM(#REF!,#REF!,#REF!)</f>
        <v>#REF!</v>
      </c>
      <c r="X42" s="316">
        <f>C42+'4. sz. mell'!C15+'3. sz. mell'!AW14</f>
        <v>151232</v>
      </c>
      <c r="Y42" s="316">
        <f>D42+'4. sz. mell'!D15+'3. sz. mell'!AX14</f>
        <v>0</v>
      </c>
      <c r="Z42" s="316">
        <f>E42+'4. sz. mell'!E15+'3. sz. mell'!AY14</f>
        <v>0</v>
      </c>
      <c r="AA42" s="316">
        <f>F42+'4. sz. mell'!F15+'3. sz. mell'!AZ14</f>
        <v>0</v>
      </c>
      <c r="AB42" s="316" t="e">
        <f>#REF!+'4. sz. mell'!#REF!+'3. sz. mell'!BA14</f>
        <v>#REF!</v>
      </c>
      <c r="AC42" s="316" t="e">
        <f>#REF!+'4. sz. mell'!#REF!+'3. sz. mell'!BB14</f>
        <v>#REF!</v>
      </c>
      <c r="AE42" s="316">
        <f>G42+'4. sz. mell'!G15+'3. sz. mell'!BC14</f>
        <v>10000</v>
      </c>
      <c r="AF42" s="316">
        <f>H42+'4. sz. mell'!H15+'3. sz. mell'!BD14</f>
        <v>0</v>
      </c>
      <c r="AG42" s="316">
        <f>I42+'4. sz. mell'!I15+'3. sz. mell'!BE14</f>
        <v>0</v>
      </c>
      <c r="AH42" s="316">
        <f>J42+'4. sz. mell'!J15+'3. sz. mell'!BF14</f>
        <v>0</v>
      </c>
      <c r="AI42" s="179"/>
      <c r="AJ42" s="179"/>
    </row>
    <row r="43" spans="1:36" s="285" customFormat="1" ht="15.75" thickBot="1">
      <c r="A43" s="49" t="s">
        <v>129</v>
      </c>
      <c r="B43" s="322" t="s">
        <v>130</v>
      </c>
      <c r="C43" s="330">
        <f>SUM(C44:C48)</f>
        <v>0</v>
      </c>
      <c r="D43" s="330">
        <v>0</v>
      </c>
      <c r="E43" s="330">
        <f t="shared" si="6"/>
        <v>413</v>
      </c>
      <c r="F43" s="330">
        <f t="shared" ref="F43:N43" si="17">SUM(F44:F48)</f>
        <v>413</v>
      </c>
      <c r="G43" s="330">
        <f t="shared" si="17"/>
        <v>20000</v>
      </c>
      <c r="H43" s="330">
        <v>20413</v>
      </c>
      <c r="I43" s="330">
        <f t="shared" si="1"/>
        <v>-413</v>
      </c>
      <c r="J43" s="330">
        <f t="shared" si="17"/>
        <v>20000</v>
      </c>
      <c r="K43" s="330">
        <f t="shared" si="17"/>
        <v>0</v>
      </c>
      <c r="L43" s="330">
        <v>0</v>
      </c>
      <c r="M43" s="330">
        <f t="shared" si="14"/>
        <v>0</v>
      </c>
      <c r="N43" s="330">
        <f t="shared" si="17"/>
        <v>0</v>
      </c>
      <c r="O43" s="50">
        <f t="shared" si="7"/>
        <v>20413</v>
      </c>
      <c r="Q43" s="330">
        <f t="shared" si="16"/>
        <v>20000</v>
      </c>
      <c r="R43" s="330">
        <f t="shared" si="3"/>
        <v>20413</v>
      </c>
      <c r="S43" s="330">
        <f t="shared" si="4"/>
        <v>0</v>
      </c>
      <c r="T43" s="330">
        <f t="shared" si="5"/>
        <v>20413</v>
      </c>
      <c r="U43" s="330" t="e">
        <f>SUM(#REF!,#REF!,#REF!)</f>
        <v>#REF!</v>
      </c>
      <c r="V43" s="330" t="e">
        <f>SUM(#REF!,#REF!,#REF!)</f>
        <v>#REF!</v>
      </c>
      <c r="X43" s="330"/>
      <c r="Y43" s="330"/>
      <c r="Z43" s="330"/>
      <c r="AA43" s="330"/>
      <c r="AB43" s="330"/>
      <c r="AC43" s="330"/>
      <c r="AE43" s="330"/>
      <c r="AF43" s="330"/>
      <c r="AG43" s="330"/>
      <c r="AH43" s="330"/>
      <c r="AI43" s="330"/>
      <c r="AJ43" s="330"/>
    </row>
    <row r="44" spans="1:36" s="285" customFormat="1" ht="15">
      <c r="A44" s="52" t="s">
        <v>131</v>
      </c>
      <c r="B44" s="323" t="s">
        <v>132</v>
      </c>
      <c r="C44" s="336"/>
      <c r="D44" s="180">
        <v>0</v>
      </c>
      <c r="E44" s="180">
        <f t="shared" si="6"/>
        <v>0</v>
      </c>
      <c r="F44" s="180"/>
      <c r="G44" s="82"/>
      <c r="H44" s="180">
        <v>0</v>
      </c>
      <c r="I44" s="180">
        <f t="shared" si="1"/>
        <v>0</v>
      </c>
      <c r="J44" s="180"/>
      <c r="K44" s="82"/>
      <c r="L44" s="180">
        <v>0</v>
      </c>
      <c r="M44" s="180">
        <f t="shared" si="14"/>
        <v>0</v>
      </c>
      <c r="N44" s="180"/>
      <c r="O44" s="82">
        <f t="shared" si="7"/>
        <v>0</v>
      </c>
      <c r="Q44" s="336">
        <f t="shared" si="16"/>
        <v>0</v>
      </c>
      <c r="R44" s="336">
        <f t="shared" si="3"/>
        <v>0</v>
      </c>
      <c r="S44" s="336">
        <f t="shared" si="4"/>
        <v>0</v>
      </c>
      <c r="T44" s="336">
        <f t="shared" si="5"/>
        <v>0</v>
      </c>
      <c r="U44" s="180" t="e">
        <f>SUM(#REF!,#REF!,#REF!)</f>
        <v>#REF!</v>
      </c>
      <c r="V44" s="180" t="e">
        <f>SUM(#REF!,#REF!,#REF!)</f>
        <v>#REF!</v>
      </c>
      <c r="X44" s="336"/>
      <c r="Y44" s="180"/>
      <c r="Z44" s="180"/>
      <c r="AA44" s="180"/>
      <c r="AB44" s="180"/>
      <c r="AC44" s="180"/>
      <c r="AE44" s="336"/>
      <c r="AF44" s="180"/>
      <c r="AG44" s="180"/>
      <c r="AH44" s="180"/>
      <c r="AI44" s="180"/>
      <c r="AJ44" s="180"/>
    </row>
    <row r="45" spans="1:36" s="285" customFormat="1" ht="15">
      <c r="A45" s="284" t="s">
        <v>133</v>
      </c>
      <c r="B45" s="324" t="s">
        <v>134</v>
      </c>
      <c r="C45" s="318"/>
      <c r="D45" s="178">
        <v>0</v>
      </c>
      <c r="E45" s="178">
        <f t="shared" si="6"/>
        <v>0</v>
      </c>
      <c r="F45" s="178"/>
      <c r="G45" s="80">
        <v>20000</v>
      </c>
      <c r="H45" s="178">
        <v>20000</v>
      </c>
      <c r="I45" s="178">
        <f t="shared" si="1"/>
        <v>0</v>
      </c>
      <c r="J45" s="178">
        <v>20000</v>
      </c>
      <c r="K45" s="80"/>
      <c r="L45" s="178">
        <v>0</v>
      </c>
      <c r="M45" s="178">
        <f t="shared" si="14"/>
        <v>0</v>
      </c>
      <c r="N45" s="178"/>
      <c r="O45" s="80">
        <f t="shared" si="7"/>
        <v>20000</v>
      </c>
      <c r="Q45" s="318">
        <f t="shared" si="16"/>
        <v>20000</v>
      </c>
      <c r="R45" s="318">
        <f t="shared" si="3"/>
        <v>20000</v>
      </c>
      <c r="S45" s="318">
        <f t="shared" si="4"/>
        <v>0</v>
      </c>
      <c r="T45" s="318">
        <f t="shared" si="5"/>
        <v>20000</v>
      </c>
      <c r="U45" s="178" t="e">
        <f>SUM(#REF!,#REF!,#REF!)</f>
        <v>#REF!</v>
      </c>
      <c r="V45" s="178" t="e">
        <f>SUM(#REF!,#REF!,#REF!)</f>
        <v>#REF!</v>
      </c>
      <c r="X45" s="318"/>
      <c r="Y45" s="178"/>
      <c r="Z45" s="178"/>
      <c r="AA45" s="178"/>
      <c r="AB45" s="178"/>
      <c r="AC45" s="178"/>
      <c r="AE45" s="318"/>
      <c r="AF45" s="178"/>
      <c r="AG45" s="178"/>
      <c r="AH45" s="178"/>
      <c r="AI45" s="178"/>
      <c r="AJ45" s="178"/>
    </row>
    <row r="46" spans="1:36" s="285" customFormat="1" ht="15">
      <c r="A46" s="284" t="s">
        <v>135</v>
      </c>
      <c r="B46" s="324" t="s">
        <v>136</v>
      </c>
      <c r="C46" s="318"/>
      <c r="D46" s="178">
        <v>0</v>
      </c>
      <c r="E46" s="178">
        <f t="shared" si="6"/>
        <v>413</v>
      </c>
      <c r="F46" s="178">
        <v>413</v>
      </c>
      <c r="G46" s="80"/>
      <c r="H46" s="178">
        <v>413</v>
      </c>
      <c r="I46" s="178">
        <f t="shared" si="1"/>
        <v>-413</v>
      </c>
      <c r="J46" s="178">
        <v>0</v>
      </c>
      <c r="K46" s="80"/>
      <c r="L46" s="178">
        <v>0</v>
      </c>
      <c r="M46" s="178">
        <f t="shared" si="14"/>
        <v>0</v>
      </c>
      <c r="N46" s="178"/>
      <c r="O46" s="80">
        <f t="shared" si="7"/>
        <v>413</v>
      </c>
      <c r="Q46" s="318">
        <f t="shared" si="16"/>
        <v>0</v>
      </c>
      <c r="R46" s="318">
        <f t="shared" si="3"/>
        <v>413</v>
      </c>
      <c r="S46" s="318">
        <f t="shared" si="4"/>
        <v>0</v>
      </c>
      <c r="T46" s="318">
        <f t="shared" si="5"/>
        <v>413</v>
      </c>
      <c r="U46" s="178" t="e">
        <f>SUM(#REF!,#REF!,#REF!)</f>
        <v>#REF!</v>
      </c>
      <c r="V46" s="178" t="e">
        <f>SUM(#REF!,#REF!,#REF!)</f>
        <v>#REF!</v>
      </c>
      <c r="X46" s="318"/>
      <c r="Y46" s="178"/>
      <c r="Z46" s="178"/>
      <c r="AA46" s="178"/>
      <c r="AB46" s="178"/>
      <c r="AC46" s="178"/>
      <c r="AE46" s="318"/>
      <c r="AF46" s="178"/>
      <c r="AG46" s="178"/>
      <c r="AH46" s="178"/>
      <c r="AI46" s="178"/>
      <c r="AJ46" s="178"/>
    </row>
    <row r="47" spans="1:36" s="285" customFormat="1" ht="15">
      <c r="A47" s="284" t="s">
        <v>137</v>
      </c>
      <c r="B47" s="324" t="s">
        <v>138</v>
      </c>
      <c r="C47" s="318"/>
      <c r="D47" s="178">
        <v>0</v>
      </c>
      <c r="E47" s="178">
        <f t="shared" si="6"/>
        <v>0</v>
      </c>
      <c r="F47" s="178"/>
      <c r="G47" s="80"/>
      <c r="H47" s="178">
        <v>0</v>
      </c>
      <c r="I47" s="178">
        <f t="shared" si="1"/>
        <v>0</v>
      </c>
      <c r="J47" s="178"/>
      <c r="K47" s="80"/>
      <c r="L47" s="178">
        <v>0</v>
      </c>
      <c r="M47" s="178">
        <f t="shared" si="14"/>
        <v>0</v>
      </c>
      <c r="N47" s="178"/>
      <c r="O47" s="80">
        <f t="shared" si="7"/>
        <v>0</v>
      </c>
      <c r="Q47" s="318">
        <f t="shared" si="16"/>
        <v>0</v>
      </c>
      <c r="R47" s="318">
        <f t="shared" si="3"/>
        <v>0</v>
      </c>
      <c r="S47" s="318">
        <f t="shared" si="4"/>
        <v>0</v>
      </c>
      <c r="T47" s="318">
        <f t="shared" si="5"/>
        <v>0</v>
      </c>
      <c r="U47" s="178" t="e">
        <f>SUM(#REF!,#REF!,#REF!)</f>
        <v>#REF!</v>
      </c>
      <c r="V47" s="178" t="e">
        <f>SUM(#REF!,#REF!,#REF!)</f>
        <v>#REF!</v>
      </c>
      <c r="X47" s="318"/>
      <c r="Y47" s="178"/>
      <c r="Z47" s="178"/>
      <c r="AA47" s="178"/>
      <c r="AB47" s="178"/>
      <c r="AC47" s="178"/>
      <c r="AE47" s="318"/>
      <c r="AF47" s="178"/>
      <c r="AG47" s="178"/>
      <c r="AH47" s="178"/>
      <c r="AI47" s="178"/>
      <c r="AJ47" s="178"/>
    </row>
    <row r="48" spans="1:36" s="285" customFormat="1" ht="15.75" thickBot="1">
      <c r="A48" s="286" t="s">
        <v>139</v>
      </c>
      <c r="B48" s="325" t="s">
        <v>140</v>
      </c>
      <c r="C48" s="319"/>
      <c r="D48" s="179">
        <v>0</v>
      </c>
      <c r="E48" s="179">
        <f t="shared" si="6"/>
        <v>0</v>
      </c>
      <c r="F48" s="179"/>
      <c r="G48" s="81"/>
      <c r="H48" s="179">
        <v>0</v>
      </c>
      <c r="I48" s="179">
        <f t="shared" si="1"/>
        <v>0</v>
      </c>
      <c r="J48" s="179"/>
      <c r="K48" s="81"/>
      <c r="L48" s="179">
        <v>0</v>
      </c>
      <c r="M48" s="179">
        <f t="shared" si="14"/>
        <v>0</v>
      </c>
      <c r="N48" s="179"/>
      <c r="O48" s="81">
        <f t="shared" si="7"/>
        <v>0</v>
      </c>
      <c r="Q48" s="319">
        <f t="shared" si="16"/>
        <v>0</v>
      </c>
      <c r="R48" s="319">
        <f t="shared" si="3"/>
        <v>0</v>
      </c>
      <c r="S48" s="319">
        <f t="shared" si="4"/>
        <v>0</v>
      </c>
      <c r="T48" s="319">
        <f t="shared" si="5"/>
        <v>0</v>
      </c>
      <c r="U48" s="179" t="e">
        <f>SUM(#REF!,#REF!,#REF!)</f>
        <v>#REF!</v>
      </c>
      <c r="V48" s="179" t="e">
        <f>SUM(#REF!,#REF!,#REF!)</f>
        <v>#REF!</v>
      </c>
      <c r="X48" s="319"/>
      <c r="Y48" s="179"/>
      <c r="Z48" s="179"/>
      <c r="AA48" s="179"/>
      <c r="AB48" s="179"/>
      <c r="AC48" s="179"/>
      <c r="AE48" s="319"/>
      <c r="AF48" s="179"/>
      <c r="AG48" s="179"/>
      <c r="AH48" s="179"/>
      <c r="AI48" s="179"/>
      <c r="AJ48" s="179"/>
    </row>
    <row r="49" spans="1:36" s="285" customFormat="1" ht="15.75" thickBot="1">
      <c r="A49" s="49" t="s">
        <v>141</v>
      </c>
      <c r="B49" s="322" t="s">
        <v>142</v>
      </c>
      <c r="C49" s="330">
        <f>SUM(C50:C52)</f>
        <v>0</v>
      </c>
      <c r="D49" s="330">
        <v>0</v>
      </c>
      <c r="E49" s="330">
        <f t="shared" si="6"/>
        <v>0</v>
      </c>
      <c r="F49" s="330">
        <f t="shared" ref="F49:N49" si="18">SUM(F50:F52)</f>
        <v>0</v>
      </c>
      <c r="G49" s="330">
        <f t="shared" si="18"/>
        <v>1500</v>
      </c>
      <c r="H49" s="330">
        <v>1500</v>
      </c>
      <c r="I49" s="330">
        <f t="shared" si="1"/>
        <v>10059</v>
      </c>
      <c r="J49" s="330">
        <f t="shared" si="18"/>
        <v>11559</v>
      </c>
      <c r="K49" s="330">
        <f t="shared" si="18"/>
        <v>0</v>
      </c>
      <c r="L49" s="330">
        <v>0</v>
      </c>
      <c r="M49" s="330">
        <f t="shared" si="14"/>
        <v>0</v>
      </c>
      <c r="N49" s="330">
        <f t="shared" si="18"/>
        <v>0</v>
      </c>
      <c r="O49" s="50">
        <f t="shared" si="7"/>
        <v>11559</v>
      </c>
      <c r="Q49" s="330">
        <f t="shared" si="16"/>
        <v>1500</v>
      </c>
      <c r="R49" s="330">
        <f t="shared" si="3"/>
        <v>1500</v>
      </c>
      <c r="S49" s="330">
        <f t="shared" si="4"/>
        <v>10059</v>
      </c>
      <c r="T49" s="330">
        <f t="shared" si="5"/>
        <v>11559</v>
      </c>
      <c r="U49" s="330" t="e">
        <f>SUM(#REF!,#REF!,#REF!)</f>
        <v>#REF!</v>
      </c>
      <c r="V49" s="330" t="e">
        <f>SUM(#REF!,#REF!,#REF!)</f>
        <v>#REF!</v>
      </c>
      <c r="X49" s="330"/>
      <c r="Y49" s="330"/>
      <c r="Z49" s="330"/>
      <c r="AA49" s="330"/>
      <c r="AB49" s="330"/>
      <c r="AC49" s="330"/>
      <c r="AE49" s="330"/>
      <c r="AF49" s="330"/>
      <c r="AG49" s="330"/>
      <c r="AH49" s="330"/>
      <c r="AI49" s="330"/>
      <c r="AJ49" s="330"/>
    </row>
    <row r="50" spans="1:36" s="285" customFormat="1" ht="15">
      <c r="A50" s="52" t="s">
        <v>143</v>
      </c>
      <c r="B50" s="323" t="s">
        <v>144</v>
      </c>
      <c r="C50" s="316"/>
      <c r="D50" s="177">
        <v>0</v>
      </c>
      <c r="E50" s="177">
        <f t="shared" si="6"/>
        <v>0</v>
      </c>
      <c r="F50" s="177"/>
      <c r="G50" s="71"/>
      <c r="H50" s="177">
        <v>0</v>
      </c>
      <c r="I50" s="177">
        <f t="shared" si="1"/>
        <v>0</v>
      </c>
      <c r="J50" s="177"/>
      <c r="K50" s="71"/>
      <c r="L50" s="177">
        <v>0</v>
      </c>
      <c r="M50" s="177">
        <f t="shared" si="14"/>
        <v>0</v>
      </c>
      <c r="N50" s="177"/>
      <c r="O50" s="71">
        <f t="shared" si="7"/>
        <v>0</v>
      </c>
      <c r="Q50" s="316">
        <f t="shared" si="16"/>
        <v>0</v>
      </c>
      <c r="R50" s="316">
        <f t="shared" si="3"/>
        <v>0</v>
      </c>
      <c r="S50" s="316">
        <f t="shared" si="4"/>
        <v>0</v>
      </c>
      <c r="T50" s="316">
        <f t="shared" si="5"/>
        <v>0</v>
      </c>
      <c r="U50" s="177" t="e">
        <f>SUM(#REF!,#REF!,#REF!)</f>
        <v>#REF!</v>
      </c>
      <c r="V50" s="177" t="e">
        <f>SUM(#REF!,#REF!,#REF!)</f>
        <v>#REF!</v>
      </c>
      <c r="X50" s="316"/>
      <c r="Y50" s="177"/>
      <c r="Z50" s="177"/>
      <c r="AA50" s="177"/>
      <c r="AB50" s="177"/>
      <c r="AC50" s="177"/>
      <c r="AE50" s="316"/>
      <c r="AF50" s="177"/>
      <c r="AG50" s="177"/>
      <c r="AH50" s="177"/>
      <c r="AI50" s="177"/>
      <c r="AJ50" s="177"/>
    </row>
    <row r="51" spans="1:36" s="285" customFormat="1" ht="15">
      <c r="A51" s="284" t="s">
        <v>145</v>
      </c>
      <c r="B51" s="324" t="s">
        <v>146</v>
      </c>
      <c r="C51" s="317"/>
      <c r="D51" s="53">
        <v>0</v>
      </c>
      <c r="E51" s="53">
        <f t="shared" si="6"/>
        <v>0</v>
      </c>
      <c r="F51" s="53"/>
      <c r="G51" s="74"/>
      <c r="H51" s="53">
        <v>0</v>
      </c>
      <c r="I51" s="53">
        <f t="shared" si="1"/>
        <v>9060</v>
      </c>
      <c r="J51" s="53">
        <v>9060</v>
      </c>
      <c r="K51" s="74"/>
      <c r="L51" s="53">
        <v>0</v>
      </c>
      <c r="M51" s="53">
        <f t="shared" si="14"/>
        <v>0</v>
      </c>
      <c r="N51" s="53"/>
      <c r="O51" s="74">
        <f t="shared" si="7"/>
        <v>9060</v>
      </c>
      <c r="Q51" s="317">
        <f t="shared" si="16"/>
        <v>0</v>
      </c>
      <c r="R51" s="317">
        <f t="shared" si="3"/>
        <v>0</v>
      </c>
      <c r="S51" s="317">
        <f t="shared" si="4"/>
        <v>9060</v>
      </c>
      <c r="T51" s="317">
        <f t="shared" si="5"/>
        <v>9060</v>
      </c>
      <c r="U51" s="53" t="e">
        <f>SUM(#REF!,#REF!,#REF!)</f>
        <v>#REF!</v>
      </c>
      <c r="V51" s="53" t="e">
        <f>SUM(#REF!,#REF!,#REF!)</f>
        <v>#REF!</v>
      </c>
      <c r="X51" s="317"/>
      <c r="Y51" s="53"/>
      <c r="Z51" s="53"/>
      <c r="AA51" s="53"/>
      <c r="AB51" s="53"/>
      <c r="AC51" s="53"/>
      <c r="AE51" s="317"/>
      <c r="AF51" s="53"/>
      <c r="AG51" s="53"/>
      <c r="AH51" s="53"/>
      <c r="AI51" s="53"/>
      <c r="AJ51" s="53"/>
    </row>
    <row r="52" spans="1:36" s="285" customFormat="1" ht="15">
      <c r="A52" s="284" t="s">
        <v>147</v>
      </c>
      <c r="B52" s="324" t="s">
        <v>148</v>
      </c>
      <c r="C52" s="317"/>
      <c r="D52" s="53">
        <v>0</v>
      </c>
      <c r="E52" s="53">
        <f t="shared" si="6"/>
        <v>0</v>
      </c>
      <c r="F52" s="53"/>
      <c r="G52" s="74">
        <v>1500</v>
      </c>
      <c r="H52" s="53">
        <v>1500</v>
      </c>
      <c r="I52" s="53">
        <f t="shared" si="1"/>
        <v>999</v>
      </c>
      <c r="J52" s="53">
        <v>2499</v>
      </c>
      <c r="K52" s="74"/>
      <c r="L52" s="53">
        <v>0</v>
      </c>
      <c r="M52" s="53">
        <f t="shared" si="14"/>
        <v>0</v>
      </c>
      <c r="N52" s="53"/>
      <c r="O52" s="74">
        <f t="shared" si="7"/>
        <v>2499</v>
      </c>
      <c r="Q52" s="317">
        <f t="shared" si="16"/>
        <v>1500</v>
      </c>
      <c r="R52" s="317">
        <f t="shared" si="3"/>
        <v>1500</v>
      </c>
      <c r="S52" s="317">
        <f t="shared" si="4"/>
        <v>999</v>
      </c>
      <c r="T52" s="317">
        <f t="shared" si="5"/>
        <v>2499</v>
      </c>
      <c r="U52" s="53" t="e">
        <f>SUM(#REF!,#REF!,#REF!)</f>
        <v>#REF!</v>
      </c>
      <c r="V52" s="53" t="e">
        <f>SUM(#REF!,#REF!,#REF!)</f>
        <v>#REF!</v>
      </c>
      <c r="X52" s="317"/>
      <c r="Y52" s="53"/>
      <c r="Z52" s="53"/>
      <c r="AA52" s="53"/>
      <c r="AB52" s="53"/>
      <c r="AC52" s="53"/>
      <c r="AE52" s="317"/>
      <c r="AF52" s="53"/>
      <c r="AG52" s="53"/>
      <c r="AH52" s="53"/>
      <c r="AI52" s="53"/>
      <c r="AJ52" s="53"/>
    </row>
    <row r="53" spans="1:36" s="285" customFormat="1" ht="15.75" thickBot="1">
      <c r="A53" s="286" t="s">
        <v>149</v>
      </c>
      <c r="B53" s="325" t="s">
        <v>150</v>
      </c>
      <c r="C53" s="333"/>
      <c r="D53" s="108">
        <v>0</v>
      </c>
      <c r="E53" s="108">
        <f t="shared" si="6"/>
        <v>0</v>
      </c>
      <c r="F53" s="108"/>
      <c r="G53" s="78"/>
      <c r="H53" s="108">
        <v>0</v>
      </c>
      <c r="I53" s="108">
        <f t="shared" si="1"/>
        <v>0</v>
      </c>
      <c r="J53" s="108"/>
      <c r="K53" s="78"/>
      <c r="L53" s="108">
        <v>0</v>
      </c>
      <c r="M53" s="108">
        <f t="shared" si="14"/>
        <v>0</v>
      </c>
      <c r="N53" s="108"/>
      <c r="O53" s="78">
        <f t="shared" si="7"/>
        <v>0</v>
      </c>
      <c r="Q53" s="333">
        <f t="shared" si="16"/>
        <v>0</v>
      </c>
      <c r="R53" s="333">
        <f t="shared" si="3"/>
        <v>0</v>
      </c>
      <c r="S53" s="333">
        <f t="shared" si="4"/>
        <v>0</v>
      </c>
      <c r="T53" s="333">
        <f t="shared" si="5"/>
        <v>0</v>
      </c>
      <c r="U53" s="108" t="e">
        <f>SUM(#REF!,#REF!,#REF!)</f>
        <v>#REF!</v>
      </c>
      <c r="V53" s="108" t="e">
        <f>SUM(#REF!,#REF!,#REF!)</f>
        <v>#REF!</v>
      </c>
      <c r="X53" s="333"/>
      <c r="Y53" s="108"/>
      <c r="Z53" s="108"/>
      <c r="AA53" s="108"/>
      <c r="AB53" s="108"/>
      <c r="AC53" s="108"/>
      <c r="AE53" s="333"/>
      <c r="AF53" s="108"/>
      <c r="AG53" s="108"/>
      <c r="AH53" s="108"/>
      <c r="AI53" s="108"/>
      <c r="AJ53" s="108"/>
    </row>
    <row r="54" spans="1:36" s="285" customFormat="1" ht="15.75" thickBot="1">
      <c r="A54" s="49" t="s">
        <v>151</v>
      </c>
      <c r="B54" s="326" t="s">
        <v>152</v>
      </c>
      <c r="C54" s="330">
        <f>SUM(C55:C57)</f>
        <v>0</v>
      </c>
      <c r="D54" s="330">
        <v>0</v>
      </c>
      <c r="E54" s="330">
        <f t="shared" si="6"/>
        <v>0</v>
      </c>
      <c r="F54" s="330">
        <f t="shared" ref="F54:N54" si="19">SUM(F55:F57)</f>
        <v>0</v>
      </c>
      <c r="G54" s="330">
        <f t="shared" si="19"/>
        <v>0</v>
      </c>
      <c r="H54" s="330">
        <v>25000</v>
      </c>
      <c r="I54" s="330">
        <f t="shared" si="1"/>
        <v>0</v>
      </c>
      <c r="J54" s="330">
        <f t="shared" si="19"/>
        <v>25000</v>
      </c>
      <c r="K54" s="330">
        <f t="shared" si="19"/>
        <v>0</v>
      </c>
      <c r="L54" s="330">
        <v>0</v>
      </c>
      <c r="M54" s="330">
        <f t="shared" si="14"/>
        <v>0</v>
      </c>
      <c r="N54" s="330">
        <f t="shared" si="19"/>
        <v>0</v>
      </c>
      <c r="O54" s="50">
        <f t="shared" si="7"/>
        <v>25000</v>
      </c>
      <c r="Q54" s="330">
        <f t="shared" si="16"/>
        <v>0</v>
      </c>
      <c r="R54" s="330">
        <f t="shared" si="3"/>
        <v>25000</v>
      </c>
      <c r="S54" s="330">
        <f t="shared" si="4"/>
        <v>0</v>
      </c>
      <c r="T54" s="330">
        <f t="shared" si="5"/>
        <v>25000</v>
      </c>
      <c r="U54" s="330" t="e">
        <f>SUM(#REF!,#REF!,#REF!)</f>
        <v>#REF!</v>
      </c>
      <c r="V54" s="330" t="e">
        <f>SUM(#REF!,#REF!,#REF!)</f>
        <v>#REF!</v>
      </c>
      <c r="X54" s="330"/>
      <c r="Y54" s="330"/>
      <c r="Z54" s="330"/>
      <c r="AA54" s="330"/>
      <c r="AB54" s="330"/>
      <c r="AC54" s="330"/>
      <c r="AE54" s="330"/>
      <c r="AF54" s="330"/>
      <c r="AG54" s="330"/>
      <c r="AH54" s="330"/>
      <c r="AI54" s="330"/>
      <c r="AJ54" s="330"/>
    </row>
    <row r="55" spans="1:36" s="285" customFormat="1" ht="15">
      <c r="A55" s="52" t="s">
        <v>153</v>
      </c>
      <c r="B55" s="323" t="s">
        <v>154</v>
      </c>
      <c r="C55" s="318"/>
      <c r="D55" s="178">
        <v>0</v>
      </c>
      <c r="E55" s="178">
        <f t="shared" si="6"/>
        <v>0</v>
      </c>
      <c r="F55" s="178"/>
      <c r="G55" s="80"/>
      <c r="H55" s="178">
        <v>0</v>
      </c>
      <c r="I55" s="178">
        <f t="shared" si="1"/>
        <v>0</v>
      </c>
      <c r="J55" s="178"/>
      <c r="K55" s="80"/>
      <c r="L55" s="178">
        <v>0</v>
      </c>
      <c r="M55" s="178">
        <f t="shared" si="14"/>
        <v>0</v>
      </c>
      <c r="N55" s="178"/>
      <c r="O55" s="80">
        <f t="shared" si="7"/>
        <v>0</v>
      </c>
      <c r="Q55" s="318">
        <f t="shared" si="16"/>
        <v>0</v>
      </c>
      <c r="R55" s="318">
        <f t="shared" si="3"/>
        <v>0</v>
      </c>
      <c r="S55" s="318">
        <f t="shared" si="4"/>
        <v>0</v>
      </c>
      <c r="T55" s="318">
        <f t="shared" si="5"/>
        <v>0</v>
      </c>
      <c r="U55" s="178" t="e">
        <f>SUM(#REF!,#REF!,#REF!)</f>
        <v>#REF!</v>
      </c>
      <c r="V55" s="178" t="e">
        <f>SUM(#REF!,#REF!,#REF!)</f>
        <v>#REF!</v>
      </c>
      <c r="X55" s="318"/>
      <c r="Y55" s="178"/>
      <c r="Z55" s="178"/>
      <c r="AA55" s="178"/>
      <c r="AB55" s="178"/>
      <c r="AC55" s="178"/>
      <c r="AE55" s="318"/>
      <c r="AF55" s="178"/>
      <c r="AG55" s="178"/>
      <c r="AH55" s="178"/>
      <c r="AI55" s="178"/>
      <c r="AJ55" s="178"/>
    </row>
    <row r="56" spans="1:36" s="285" customFormat="1" ht="15">
      <c r="A56" s="284" t="s">
        <v>155</v>
      </c>
      <c r="B56" s="324" t="s">
        <v>156</v>
      </c>
      <c r="C56" s="318"/>
      <c r="D56" s="178">
        <v>0</v>
      </c>
      <c r="E56" s="178">
        <f t="shared" si="6"/>
        <v>0</v>
      </c>
      <c r="F56" s="178"/>
      <c r="G56" s="80"/>
      <c r="H56" s="178">
        <v>25000</v>
      </c>
      <c r="I56" s="178">
        <f t="shared" si="1"/>
        <v>0</v>
      </c>
      <c r="J56" s="178">
        <v>25000</v>
      </c>
      <c r="K56" s="80"/>
      <c r="L56" s="178">
        <v>0</v>
      </c>
      <c r="M56" s="178">
        <f t="shared" si="14"/>
        <v>0</v>
      </c>
      <c r="N56" s="178"/>
      <c r="O56" s="80">
        <f t="shared" si="7"/>
        <v>25000</v>
      </c>
      <c r="Q56" s="318">
        <f t="shared" si="16"/>
        <v>0</v>
      </c>
      <c r="R56" s="318">
        <f t="shared" si="3"/>
        <v>25000</v>
      </c>
      <c r="S56" s="318">
        <f t="shared" si="4"/>
        <v>0</v>
      </c>
      <c r="T56" s="318">
        <f t="shared" si="5"/>
        <v>25000</v>
      </c>
      <c r="U56" s="178" t="e">
        <f>SUM(#REF!,#REF!,#REF!)</f>
        <v>#REF!</v>
      </c>
      <c r="V56" s="178" t="e">
        <f>SUM(#REF!,#REF!,#REF!)</f>
        <v>#REF!</v>
      </c>
      <c r="X56" s="318"/>
      <c r="Y56" s="178"/>
      <c r="Z56" s="178"/>
      <c r="AA56" s="178"/>
      <c r="AB56" s="178"/>
      <c r="AC56" s="178"/>
      <c r="AE56" s="318"/>
      <c r="AF56" s="178"/>
      <c r="AG56" s="178"/>
      <c r="AH56" s="178"/>
      <c r="AI56" s="178"/>
      <c r="AJ56" s="178"/>
    </row>
    <row r="57" spans="1:36" s="285" customFormat="1" ht="15">
      <c r="A57" s="284" t="s">
        <v>157</v>
      </c>
      <c r="B57" s="324" t="s">
        <v>158</v>
      </c>
      <c r="C57" s="318"/>
      <c r="D57" s="178">
        <v>0</v>
      </c>
      <c r="E57" s="178">
        <f t="shared" si="6"/>
        <v>0</v>
      </c>
      <c r="F57" s="178"/>
      <c r="G57" s="80"/>
      <c r="H57" s="178">
        <v>0</v>
      </c>
      <c r="I57" s="178">
        <f t="shared" si="1"/>
        <v>0</v>
      </c>
      <c r="J57" s="178"/>
      <c r="K57" s="80"/>
      <c r="L57" s="178">
        <v>0</v>
      </c>
      <c r="M57" s="178">
        <f t="shared" si="14"/>
        <v>0</v>
      </c>
      <c r="N57" s="178"/>
      <c r="O57" s="80">
        <f t="shared" si="7"/>
        <v>0</v>
      </c>
      <c r="Q57" s="318">
        <f t="shared" si="16"/>
        <v>0</v>
      </c>
      <c r="R57" s="318">
        <f t="shared" si="3"/>
        <v>0</v>
      </c>
      <c r="S57" s="318">
        <f t="shared" si="4"/>
        <v>0</v>
      </c>
      <c r="T57" s="318">
        <f t="shared" si="5"/>
        <v>0</v>
      </c>
      <c r="U57" s="178" t="e">
        <f>SUM(#REF!,#REF!,#REF!)</f>
        <v>#REF!</v>
      </c>
      <c r="V57" s="178" t="e">
        <f>SUM(#REF!,#REF!,#REF!)</f>
        <v>#REF!</v>
      </c>
      <c r="X57" s="318"/>
      <c r="Y57" s="178"/>
      <c r="Z57" s="178"/>
      <c r="AA57" s="178"/>
      <c r="AB57" s="178"/>
      <c r="AC57" s="178"/>
      <c r="AE57" s="318"/>
      <c r="AF57" s="178"/>
      <c r="AG57" s="178"/>
      <c r="AH57" s="178"/>
      <c r="AI57" s="178"/>
      <c r="AJ57" s="178"/>
    </row>
    <row r="58" spans="1:36" s="285" customFormat="1" ht="15.75" thickBot="1">
      <c r="A58" s="286" t="s">
        <v>159</v>
      </c>
      <c r="B58" s="325" t="s">
        <v>160</v>
      </c>
      <c r="C58" s="318"/>
      <c r="D58" s="178">
        <v>0</v>
      </c>
      <c r="E58" s="178">
        <f t="shared" si="6"/>
        <v>0</v>
      </c>
      <c r="F58" s="178"/>
      <c r="G58" s="80"/>
      <c r="H58" s="178">
        <v>0</v>
      </c>
      <c r="I58" s="178">
        <f t="shared" si="1"/>
        <v>0</v>
      </c>
      <c r="J58" s="178"/>
      <c r="K58" s="80"/>
      <c r="L58" s="178">
        <v>0</v>
      </c>
      <c r="M58" s="178">
        <f t="shared" si="14"/>
        <v>0</v>
      </c>
      <c r="N58" s="178"/>
      <c r="O58" s="80">
        <f t="shared" si="7"/>
        <v>0</v>
      </c>
      <c r="Q58" s="318">
        <f t="shared" si="16"/>
        <v>0</v>
      </c>
      <c r="R58" s="318">
        <f t="shared" si="3"/>
        <v>0</v>
      </c>
      <c r="S58" s="318">
        <f t="shared" si="4"/>
        <v>0</v>
      </c>
      <c r="T58" s="318">
        <f t="shared" si="5"/>
        <v>0</v>
      </c>
      <c r="U58" s="178" t="e">
        <f>SUM(#REF!,#REF!,#REF!)</f>
        <v>#REF!</v>
      </c>
      <c r="V58" s="178" t="e">
        <f>SUM(#REF!,#REF!,#REF!)</f>
        <v>#REF!</v>
      </c>
      <c r="X58" s="318"/>
      <c r="Y58" s="178"/>
      <c r="Z58" s="178"/>
      <c r="AA58" s="178"/>
      <c r="AB58" s="178"/>
      <c r="AC58" s="178"/>
      <c r="AE58" s="318"/>
      <c r="AF58" s="178"/>
      <c r="AG58" s="178"/>
      <c r="AH58" s="178"/>
      <c r="AI58" s="178"/>
      <c r="AJ58" s="178"/>
    </row>
    <row r="59" spans="1:36" s="285" customFormat="1" ht="15.75" thickBot="1">
      <c r="A59" s="49" t="s">
        <v>161</v>
      </c>
      <c r="B59" s="322" t="s">
        <v>162</v>
      </c>
      <c r="C59" s="334">
        <f>+C4+C11+C18+C25+C32+C43+C49+C54</f>
        <v>1123756</v>
      </c>
      <c r="D59" s="334">
        <v>1188917</v>
      </c>
      <c r="E59" s="334">
        <f t="shared" si="6"/>
        <v>51603</v>
      </c>
      <c r="F59" s="334">
        <f t="shared" ref="F59:N59" si="20">+F4+F11+F18+F25+F32+F43+F49+F54</f>
        <v>1240520</v>
      </c>
      <c r="G59" s="334">
        <f t="shared" si="20"/>
        <v>223589</v>
      </c>
      <c r="H59" s="334">
        <v>584615</v>
      </c>
      <c r="I59" s="334">
        <f t="shared" si="1"/>
        <v>12909</v>
      </c>
      <c r="J59" s="334">
        <f t="shared" si="20"/>
        <v>597524</v>
      </c>
      <c r="K59" s="334">
        <f t="shared" si="20"/>
        <v>79562</v>
      </c>
      <c r="L59" s="334">
        <f t="shared" si="20"/>
        <v>80405</v>
      </c>
      <c r="M59" s="334">
        <f t="shared" si="20"/>
        <v>135</v>
      </c>
      <c r="N59" s="334">
        <f t="shared" si="20"/>
        <v>80540</v>
      </c>
      <c r="O59" s="57">
        <f t="shared" si="7"/>
        <v>1918584</v>
      </c>
      <c r="Q59" s="334">
        <f t="shared" si="16"/>
        <v>1426907</v>
      </c>
      <c r="R59" s="334">
        <f t="shared" si="3"/>
        <v>1853937</v>
      </c>
      <c r="S59" s="334">
        <f t="shared" si="4"/>
        <v>64647</v>
      </c>
      <c r="T59" s="334">
        <f t="shared" si="5"/>
        <v>1918584</v>
      </c>
      <c r="U59" s="334" t="e">
        <f>SUM(#REF!,#REF!,#REF!)</f>
        <v>#REF!</v>
      </c>
      <c r="V59" s="334" t="e">
        <f>SUM(#REF!,#REF!,#REF!)</f>
        <v>#REF!</v>
      </c>
      <c r="X59" s="334"/>
      <c r="Y59" s="334"/>
      <c r="Z59" s="334"/>
      <c r="AA59" s="334"/>
      <c r="AB59" s="334"/>
      <c r="AC59" s="334"/>
      <c r="AE59" s="334"/>
      <c r="AF59" s="334"/>
      <c r="AG59" s="334"/>
      <c r="AH59" s="334"/>
      <c r="AI59" s="334"/>
      <c r="AJ59" s="334"/>
    </row>
    <row r="60" spans="1:36" s="285" customFormat="1" ht="15.75" thickBot="1">
      <c r="A60" s="287" t="s">
        <v>389</v>
      </c>
      <c r="B60" s="326" t="s">
        <v>164</v>
      </c>
      <c r="C60" s="330">
        <f>SUM(C61:C63)</f>
        <v>84770</v>
      </c>
      <c r="D60" s="330">
        <v>84770</v>
      </c>
      <c r="E60" s="330">
        <f t="shared" si="6"/>
        <v>0</v>
      </c>
      <c r="F60" s="330">
        <f t="shared" ref="F60:N60" si="21">SUM(F61:F63)</f>
        <v>84770</v>
      </c>
      <c r="G60" s="330">
        <f t="shared" si="21"/>
        <v>22810</v>
      </c>
      <c r="H60" s="330">
        <v>22810</v>
      </c>
      <c r="I60" s="330">
        <f t="shared" si="1"/>
        <v>0</v>
      </c>
      <c r="J60" s="330">
        <f t="shared" si="21"/>
        <v>22810</v>
      </c>
      <c r="K60" s="330">
        <f t="shared" si="21"/>
        <v>0</v>
      </c>
      <c r="L60" s="330">
        <v>0</v>
      </c>
      <c r="M60" s="330">
        <f t="shared" si="14"/>
        <v>0</v>
      </c>
      <c r="N60" s="330">
        <f t="shared" si="21"/>
        <v>0</v>
      </c>
      <c r="O60" s="50">
        <f t="shared" si="7"/>
        <v>107580</v>
      </c>
      <c r="Q60" s="330">
        <f t="shared" si="16"/>
        <v>107580</v>
      </c>
      <c r="R60" s="330">
        <f t="shared" si="3"/>
        <v>107580</v>
      </c>
      <c r="S60" s="330">
        <f t="shared" si="4"/>
        <v>0</v>
      </c>
      <c r="T60" s="330">
        <f t="shared" si="5"/>
        <v>107580</v>
      </c>
      <c r="U60" s="330" t="e">
        <f>SUM(#REF!,#REF!,#REF!)</f>
        <v>#REF!</v>
      </c>
      <c r="V60" s="330" t="e">
        <f>SUM(#REF!,#REF!,#REF!)</f>
        <v>#REF!</v>
      </c>
      <c r="X60" s="330"/>
      <c r="Y60" s="330"/>
      <c r="Z60" s="330"/>
      <c r="AA60" s="330"/>
      <c r="AB60" s="330"/>
      <c r="AC60" s="330"/>
      <c r="AE60" s="330"/>
      <c r="AF60" s="330"/>
      <c r="AG60" s="330"/>
      <c r="AH60" s="330"/>
      <c r="AI60" s="330"/>
      <c r="AJ60" s="330"/>
    </row>
    <row r="61" spans="1:36" s="285" customFormat="1" ht="15">
      <c r="A61" s="52" t="s">
        <v>165</v>
      </c>
      <c r="B61" s="323" t="s">
        <v>166</v>
      </c>
      <c r="C61" s="318">
        <v>84770</v>
      </c>
      <c r="D61" s="178">
        <v>84770</v>
      </c>
      <c r="E61" s="178">
        <f t="shared" si="6"/>
        <v>0</v>
      </c>
      <c r="F61" s="178">
        <v>84770</v>
      </c>
      <c r="G61" s="80">
        <v>22810</v>
      </c>
      <c r="H61" s="178">
        <v>22810</v>
      </c>
      <c r="I61" s="178">
        <f t="shared" si="1"/>
        <v>0</v>
      </c>
      <c r="J61" s="178">
        <v>22810</v>
      </c>
      <c r="K61" s="80"/>
      <c r="L61" s="178">
        <v>0</v>
      </c>
      <c r="M61" s="178">
        <f t="shared" si="14"/>
        <v>0</v>
      </c>
      <c r="N61" s="178"/>
      <c r="O61" s="80">
        <f t="shared" si="7"/>
        <v>107580</v>
      </c>
      <c r="Q61" s="318">
        <f t="shared" si="16"/>
        <v>107580</v>
      </c>
      <c r="R61" s="318">
        <f t="shared" si="3"/>
        <v>107580</v>
      </c>
      <c r="S61" s="318">
        <f t="shared" si="4"/>
        <v>0</v>
      </c>
      <c r="T61" s="318">
        <f t="shared" si="5"/>
        <v>107580</v>
      </c>
      <c r="U61" s="178" t="e">
        <f>SUM(#REF!,#REF!,#REF!)</f>
        <v>#REF!</v>
      </c>
      <c r="V61" s="178" t="e">
        <f>SUM(#REF!,#REF!,#REF!)</f>
        <v>#REF!</v>
      </c>
      <c r="X61" s="318"/>
      <c r="Y61" s="178"/>
      <c r="Z61" s="178"/>
      <c r="AA61" s="178"/>
      <c r="AB61" s="178"/>
      <c r="AC61" s="178"/>
      <c r="AE61" s="318"/>
      <c r="AF61" s="178"/>
      <c r="AG61" s="178"/>
      <c r="AH61" s="178"/>
      <c r="AI61" s="178"/>
      <c r="AJ61" s="178"/>
    </row>
    <row r="62" spans="1:36" s="285" customFormat="1" ht="15">
      <c r="A62" s="284" t="s">
        <v>167</v>
      </c>
      <c r="B62" s="324" t="s">
        <v>168</v>
      </c>
      <c r="C62" s="318"/>
      <c r="D62" s="178">
        <v>0</v>
      </c>
      <c r="E62" s="178">
        <f t="shared" si="6"/>
        <v>0</v>
      </c>
      <c r="F62" s="178"/>
      <c r="G62" s="80"/>
      <c r="H62" s="178">
        <v>0</v>
      </c>
      <c r="I62" s="178">
        <f t="shared" si="1"/>
        <v>0</v>
      </c>
      <c r="J62" s="178"/>
      <c r="K62" s="80"/>
      <c r="L62" s="178">
        <v>0</v>
      </c>
      <c r="M62" s="178">
        <f t="shared" si="14"/>
        <v>0</v>
      </c>
      <c r="N62" s="178"/>
      <c r="O62" s="80">
        <f t="shared" si="7"/>
        <v>0</v>
      </c>
      <c r="Q62" s="318">
        <f t="shared" si="16"/>
        <v>0</v>
      </c>
      <c r="R62" s="318">
        <f t="shared" si="3"/>
        <v>0</v>
      </c>
      <c r="S62" s="318">
        <f t="shared" si="4"/>
        <v>0</v>
      </c>
      <c r="T62" s="318">
        <f t="shared" si="5"/>
        <v>0</v>
      </c>
      <c r="U62" s="178" t="e">
        <f>SUM(#REF!,#REF!,#REF!)</f>
        <v>#REF!</v>
      </c>
      <c r="V62" s="178" t="e">
        <f>SUM(#REF!,#REF!,#REF!)</f>
        <v>#REF!</v>
      </c>
      <c r="X62" s="318"/>
      <c r="Y62" s="178"/>
      <c r="Z62" s="178"/>
      <c r="AA62" s="178"/>
      <c r="AB62" s="178"/>
      <c r="AC62" s="178"/>
      <c r="AE62" s="318"/>
      <c r="AF62" s="178"/>
      <c r="AG62" s="178"/>
      <c r="AH62" s="178"/>
      <c r="AI62" s="178"/>
      <c r="AJ62" s="178"/>
    </row>
    <row r="63" spans="1:36" s="285" customFormat="1" ht="15.75" thickBot="1">
      <c r="A63" s="286" t="s">
        <v>169</v>
      </c>
      <c r="B63" s="327" t="s">
        <v>170</v>
      </c>
      <c r="C63" s="318"/>
      <c r="D63" s="178">
        <v>0</v>
      </c>
      <c r="E63" s="178">
        <f t="shared" si="6"/>
        <v>0</v>
      </c>
      <c r="F63" s="178"/>
      <c r="G63" s="80"/>
      <c r="H63" s="178">
        <v>0</v>
      </c>
      <c r="I63" s="178">
        <f t="shared" si="1"/>
        <v>0</v>
      </c>
      <c r="J63" s="178"/>
      <c r="K63" s="80"/>
      <c r="L63" s="178">
        <v>0</v>
      </c>
      <c r="M63" s="178">
        <f t="shared" si="14"/>
        <v>0</v>
      </c>
      <c r="N63" s="178"/>
      <c r="O63" s="80">
        <f t="shared" si="7"/>
        <v>0</v>
      </c>
      <c r="Q63" s="318">
        <f t="shared" si="16"/>
        <v>0</v>
      </c>
      <c r="R63" s="318">
        <f t="shared" si="3"/>
        <v>0</v>
      </c>
      <c r="S63" s="318">
        <f t="shared" si="4"/>
        <v>0</v>
      </c>
      <c r="T63" s="318">
        <f t="shared" si="5"/>
        <v>0</v>
      </c>
      <c r="U63" s="178" t="e">
        <f>SUM(#REF!,#REF!,#REF!)</f>
        <v>#REF!</v>
      </c>
      <c r="V63" s="178" t="e">
        <f>SUM(#REF!,#REF!,#REF!)</f>
        <v>#REF!</v>
      </c>
      <c r="X63" s="318"/>
      <c r="Y63" s="178"/>
      <c r="Z63" s="178"/>
      <c r="AA63" s="178"/>
      <c r="AB63" s="178"/>
      <c r="AC63" s="178"/>
      <c r="AE63" s="318"/>
      <c r="AF63" s="178"/>
      <c r="AG63" s="178"/>
      <c r="AH63" s="178"/>
      <c r="AI63" s="178"/>
      <c r="AJ63" s="178"/>
    </row>
    <row r="64" spans="1:36" s="285" customFormat="1" ht="15.75" thickBot="1">
      <c r="A64" s="287" t="s">
        <v>171</v>
      </c>
      <c r="B64" s="326" t="s">
        <v>172</v>
      </c>
      <c r="C64" s="330">
        <f>SUM(C65:C68)</f>
        <v>0</v>
      </c>
      <c r="D64" s="176"/>
      <c r="E64" s="176">
        <f t="shared" si="6"/>
        <v>0</v>
      </c>
      <c r="F64" s="176"/>
      <c r="G64" s="50">
        <f>SUM(G65:G68)</f>
        <v>0</v>
      </c>
      <c r="H64" s="176"/>
      <c r="I64" s="176">
        <f t="shared" si="1"/>
        <v>0</v>
      </c>
      <c r="J64" s="176"/>
      <c r="K64" s="50">
        <f>SUM(K65:K68)</f>
        <v>0</v>
      </c>
      <c r="L64" s="176"/>
      <c r="M64" s="176">
        <f t="shared" si="14"/>
        <v>0</v>
      </c>
      <c r="N64" s="176"/>
      <c r="O64" s="50">
        <f t="shared" si="7"/>
        <v>0</v>
      </c>
      <c r="Q64" s="330">
        <f t="shared" si="16"/>
        <v>0</v>
      </c>
      <c r="R64" s="330">
        <f t="shared" si="3"/>
        <v>0</v>
      </c>
      <c r="S64" s="330">
        <f t="shared" si="4"/>
        <v>0</v>
      </c>
      <c r="T64" s="330">
        <f t="shared" si="5"/>
        <v>0</v>
      </c>
      <c r="U64" s="176" t="e">
        <f>SUM(#REF!,#REF!,#REF!)</f>
        <v>#REF!</v>
      </c>
      <c r="V64" s="176" t="e">
        <f>SUM(#REF!,#REF!,#REF!)</f>
        <v>#REF!</v>
      </c>
      <c r="X64" s="330"/>
      <c r="Y64" s="176"/>
      <c r="Z64" s="176"/>
      <c r="AA64" s="176"/>
      <c r="AB64" s="176"/>
      <c r="AC64" s="176"/>
      <c r="AE64" s="330"/>
      <c r="AF64" s="176"/>
      <c r="AG64" s="176"/>
      <c r="AH64" s="176"/>
      <c r="AI64" s="176"/>
      <c r="AJ64" s="176"/>
    </row>
    <row r="65" spans="1:36" s="285" customFormat="1" ht="15">
      <c r="A65" s="52" t="s">
        <v>173</v>
      </c>
      <c r="B65" s="323" t="s">
        <v>174</v>
      </c>
      <c r="C65" s="318"/>
      <c r="D65" s="178">
        <v>0</v>
      </c>
      <c r="E65" s="178">
        <f t="shared" si="6"/>
        <v>0</v>
      </c>
      <c r="F65" s="178"/>
      <c r="G65" s="80"/>
      <c r="H65" s="178">
        <v>0</v>
      </c>
      <c r="I65" s="178">
        <f t="shared" si="1"/>
        <v>0</v>
      </c>
      <c r="J65" s="178"/>
      <c r="K65" s="80"/>
      <c r="L65" s="178">
        <v>0</v>
      </c>
      <c r="M65" s="178">
        <f t="shared" si="14"/>
        <v>0</v>
      </c>
      <c r="N65" s="178"/>
      <c r="O65" s="80">
        <f t="shared" si="7"/>
        <v>0</v>
      </c>
      <c r="Q65" s="318">
        <f t="shared" si="16"/>
        <v>0</v>
      </c>
      <c r="R65" s="318">
        <f t="shared" si="3"/>
        <v>0</v>
      </c>
      <c r="S65" s="318">
        <f t="shared" si="4"/>
        <v>0</v>
      </c>
      <c r="T65" s="318">
        <f t="shared" si="5"/>
        <v>0</v>
      </c>
      <c r="U65" s="178" t="e">
        <f>SUM(#REF!,#REF!,#REF!)</f>
        <v>#REF!</v>
      </c>
      <c r="V65" s="178" t="e">
        <f>SUM(#REF!,#REF!,#REF!)</f>
        <v>#REF!</v>
      </c>
      <c r="X65" s="318"/>
      <c r="Y65" s="178"/>
      <c r="Z65" s="178"/>
      <c r="AA65" s="178"/>
      <c r="AB65" s="178"/>
      <c r="AC65" s="178"/>
      <c r="AE65" s="318"/>
      <c r="AF65" s="178"/>
      <c r="AG65" s="178"/>
      <c r="AH65" s="178"/>
      <c r="AI65" s="178"/>
      <c r="AJ65" s="178"/>
    </row>
    <row r="66" spans="1:36" s="285" customFormat="1" ht="15">
      <c r="A66" s="284" t="s">
        <v>175</v>
      </c>
      <c r="B66" s="324" t="s">
        <v>176</v>
      </c>
      <c r="C66" s="318"/>
      <c r="D66" s="178">
        <v>0</v>
      </c>
      <c r="E66" s="178">
        <f t="shared" si="6"/>
        <v>0</v>
      </c>
      <c r="F66" s="178"/>
      <c r="G66" s="80"/>
      <c r="H66" s="178">
        <v>0</v>
      </c>
      <c r="I66" s="178">
        <f t="shared" si="1"/>
        <v>0</v>
      </c>
      <c r="J66" s="178"/>
      <c r="K66" s="80"/>
      <c r="L66" s="178">
        <v>0</v>
      </c>
      <c r="M66" s="178">
        <f t="shared" si="14"/>
        <v>0</v>
      </c>
      <c r="N66" s="178"/>
      <c r="O66" s="80">
        <f t="shared" si="7"/>
        <v>0</v>
      </c>
      <c r="Q66" s="318">
        <f t="shared" si="16"/>
        <v>0</v>
      </c>
      <c r="R66" s="318">
        <f t="shared" si="3"/>
        <v>0</v>
      </c>
      <c r="S66" s="318">
        <f t="shared" si="4"/>
        <v>0</v>
      </c>
      <c r="T66" s="318">
        <f t="shared" si="5"/>
        <v>0</v>
      </c>
      <c r="U66" s="178" t="e">
        <f>SUM(#REF!,#REF!,#REF!)</f>
        <v>#REF!</v>
      </c>
      <c r="V66" s="178" t="e">
        <f>SUM(#REF!,#REF!,#REF!)</f>
        <v>#REF!</v>
      </c>
      <c r="X66" s="318"/>
      <c r="Y66" s="178"/>
      <c r="Z66" s="178"/>
      <c r="AA66" s="178"/>
      <c r="AB66" s="178"/>
      <c r="AC66" s="178"/>
      <c r="AE66" s="318"/>
      <c r="AF66" s="178"/>
      <c r="AG66" s="178"/>
      <c r="AH66" s="178"/>
      <c r="AI66" s="178"/>
      <c r="AJ66" s="178"/>
    </row>
    <row r="67" spans="1:36" s="285" customFormat="1" ht="15">
      <c r="A67" s="284" t="s">
        <v>177</v>
      </c>
      <c r="B67" s="324" t="s">
        <v>178</v>
      </c>
      <c r="C67" s="318"/>
      <c r="D67" s="178">
        <v>0</v>
      </c>
      <c r="E67" s="178">
        <f t="shared" si="6"/>
        <v>0</v>
      </c>
      <c r="F67" s="178"/>
      <c r="G67" s="80"/>
      <c r="H67" s="178">
        <v>0</v>
      </c>
      <c r="I67" s="178">
        <f t="shared" si="1"/>
        <v>0</v>
      </c>
      <c r="J67" s="178"/>
      <c r="K67" s="80"/>
      <c r="L67" s="178">
        <v>0</v>
      </c>
      <c r="M67" s="178">
        <f t="shared" si="14"/>
        <v>0</v>
      </c>
      <c r="N67" s="178"/>
      <c r="O67" s="80">
        <f t="shared" si="7"/>
        <v>0</v>
      </c>
      <c r="Q67" s="318">
        <f t="shared" si="16"/>
        <v>0</v>
      </c>
      <c r="R67" s="318">
        <f t="shared" si="3"/>
        <v>0</v>
      </c>
      <c r="S67" s="318">
        <f t="shared" si="4"/>
        <v>0</v>
      </c>
      <c r="T67" s="318">
        <f t="shared" si="5"/>
        <v>0</v>
      </c>
      <c r="U67" s="178" t="e">
        <f>SUM(#REF!,#REF!,#REF!)</f>
        <v>#REF!</v>
      </c>
      <c r="V67" s="178" t="e">
        <f>SUM(#REF!,#REF!,#REF!)</f>
        <v>#REF!</v>
      </c>
      <c r="X67" s="318"/>
      <c r="Y67" s="178"/>
      <c r="Z67" s="178"/>
      <c r="AA67" s="178"/>
      <c r="AB67" s="178"/>
      <c r="AC67" s="178"/>
      <c r="AE67" s="318"/>
      <c r="AF67" s="178"/>
      <c r="AG67" s="178"/>
      <c r="AH67" s="178"/>
      <c r="AI67" s="178"/>
      <c r="AJ67" s="178"/>
    </row>
    <row r="68" spans="1:36" s="285" customFormat="1" ht="15.75" thickBot="1">
      <c r="A68" s="286" t="s">
        <v>179</v>
      </c>
      <c r="B68" s="325" t="s">
        <v>180</v>
      </c>
      <c r="C68" s="318"/>
      <c r="D68" s="178">
        <v>0</v>
      </c>
      <c r="E68" s="178">
        <f t="shared" si="6"/>
        <v>0</v>
      </c>
      <c r="F68" s="178"/>
      <c r="G68" s="80"/>
      <c r="H68" s="178">
        <v>0</v>
      </c>
      <c r="I68" s="178">
        <f t="shared" ref="I68:I80" si="22">J68-H68</f>
        <v>0</v>
      </c>
      <c r="J68" s="178"/>
      <c r="K68" s="80"/>
      <c r="L68" s="178">
        <v>0</v>
      </c>
      <c r="M68" s="178">
        <f t="shared" si="14"/>
        <v>0</v>
      </c>
      <c r="N68" s="178"/>
      <c r="O68" s="80">
        <f t="shared" si="7"/>
        <v>0</v>
      </c>
      <c r="Q68" s="318">
        <f t="shared" ref="Q68:Q83" si="23">SUM(C68,G68,K68)</f>
        <v>0</v>
      </c>
      <c r="R68" s="318">
        <f t="shared" ref="R68:R83" si="24">SUM(D68,H68,L68)</f>
        <v>0</v>
      </c>
      <c r="S68" s="318">
        <f t="shared" ref="S68:S83" si="25">SUM(E68,I68,M68)</f>
        <v>0</v>
      </c>
      <c r="T68" s="318">
        <f t="shared" ref="T68:T83" si="26">SUM(F68,J68,N68)</f>
        <v>0</v>
      </c>
      <c r="U68" s="178" t="e">
        <f>SUM(#REF!,#REF!,#REF!)</f>
        <v>#REF!</v>
      </c>
      <c r="V68" s="178" t="e">
        <f>SUM(#REF!,#REF!,#REF!)</f>
        <v>#REF!</v>
      </c>
      <c r="X68" s="318"/>
      <c r="Y68" s="178"/>
      <c r="Z68" s="178"/>
      <c r="AA68" s="178"/>
      <c r="AB68" s="178"/>
      <c r="AC68" s="178"/>
      <c r="AE68" s="318"/>
      <c r="AF68" s="178"/>
      <c r="AG68" s="178"/>
      <c r="AH68" s="178"/>
      <c r="AI68" s="178"/>
      <c r="AJ68" s="178"/>
    </row>
    <row r="69" spans="1:36" s="285" customFormat="1" ht="15.75" thickBot="1">
      <c r="A69" s="287" t="s">
        <v>181</v>
      </c>
      <c r="B69" s="326" t="s">
        <v>182</v>
      </c>
      <c r="C69" s="330">
        <f>SUM(C70:C71)</f>
        <v>799981</v>
      </c>
      <c r="D69" s="330">
        <v>805275</v>
      </c>
      <c r="E69" s="330">
        <f t="shared" ref="E69:N69" si="27">SUM(E70:E71)</f>
        <v>0</v>
      </c>
      <c r="F69" s="330">
        <f t="shared" si="27"/>
        <v>805275</v>
      </c>
      <c r="G69" s="330">
        <f t="shared" si="27"/>
        <v>59072</v>
      </c>
      <c r="H69" s="330">
        <v>59071</v>
      </c>
      <c r="I69" s="330">
        <f t="shared" si="27"/>
        <v>0</v>
      </c>
      <c r="J69" s="330">
        <f t="shared" si="27"/>
        <v>59071</v>
      </c>
      <c r="K69" s="330">
        <f t="shared" si="27"/>
        <v>0</v>
      </c>
      <c r="L69" s="330">
        <v>0</v>
      </c>
      <c r="M69" s="330">
        <f t="shared" si="27"/>
        <v>0</v>
      </c>
      <c r="N69" s="330">
        <f t="shared" si="27"/>
        <v>0</v>
      </c>
      <c r="O69" s="330">
        <f t="shared" ref="O69:O83" si="28">SUM(N69,J69,F69)</f>
        <v>864346</v>
      </c>
      <c r="Q69" s="330">
        <f t="shared" si="23"/>
        <v>859053</v>
      </c>
      <c r="R69" s="330">
        <f t="shared" si="24"/>
        <v>864346</v>
      </c>
      <c r="S69" s="330">
        <f t="shared" si="25"/>
        <v>0</v>
      </c>
      <c r="T69" s="330">
        <f t="shared" si="26"/>
        <v>864346</v>
      </c>
      <c r="U69" s="330" t="e">
        <f>SUM(#REF!,#REF!,#REF!)</f>
        <v>#REF!</v>
      </c>
      <c r="V69" s="330" t="e">
        <f>SUM(#REF!,#REF!,#REF!)</f>
        <v>#REF!</v>
      </c>
      <c r="X69" s="330"/>
      <c r="Y69" s="330"/>
      <c r="Z69" s="330"/>
      <c r="AA69" s="330"/>
      <c r="AB69" s="330"/>
      <c r="AC69" s="330"/>
      <c r="AE69" s="330"/>
      <c r="AF69" s="330"/>
      <c r="AG69" s="330"/>
      <c r="AH69" s="330"/>
      <c r="AI69" s="330"/>
      <c r="AJ69" s="330"/>
    </row>
    <row r="70" spans="1:36" s="285" customFormat="1" ht="15">
      <c r="A70" s="52" t="s">
        <v>183</v>
      </c>
      <c r="B70" s="323" t="s">
        <v>184</v>
      </c>
      <c r="C70" s="318">
        <v>799981</v>
      </c>
      <c r="D70" s="178">
        <v>805275</v>
      </c>
      <c r="E70" s="178">
        <f t="shared" ref="E70:E80" si="29">F70-D70</f>
        <v>0</v>
      </c>
      <c r="F70" s="178">
        <v>805275</v>
      </c>
      <c r="G70" s="80">
        <v>59072</v>
      </c>
      <c r="H70" s="178">
        <v>59071</v>
      </c>
      <c r="I70" s="178">
        <f t="shared" si="22"/>
        <v>0</v>
      </c>
      <c r="J70" s="178">
        <v>59071</v>
      </c>
      <c r="K70" s="80"/>
      <c r="L70" s="178">
        <v>0</v>
      </c>
      <c r="M70" s="178">
        <f t="shared" si="14"/>
        <v>0</v>
      </c>
      <c r="N70" s="178"/>
      <c r="O70" s="80">
        <f t="shared" si="28"/>
        <v>864346</v>
      </c>
      <c r="Q70" s="318">
        <f t="shared" si="23"/>
        <v>859053</v>
      </c>
      <c r="R70" s="318">
        <f t="shared" si="24"/>
        <v>864346</v>
      </c>
      <c r="S70" s="318">
        <f t="shared" si="25"/>
        <v>0</v>
      </c>
      <c r="T70" s="318">
        <f t="shared" si="26"/>
        <v>864346</v>
      </c>
      <c r="U70" s="178" t="e">
        <f>SUM(#REF!,#REF!,#REF!)</f>
        <v>#REF!</v>
      </c>
      <c r="V70" s="178" t="e">
        <f>SUM(#REF!,#REF!,#REF!)</f>
        <v>#REF!</v>
      </c>
      <c r="X70" s="318"/>
      <c r="Y70" s="178"/>
      <c r="Z70" s="178"/>
      <c r="AA70" s="178"/>
      <c r="AB70" s="178"/>
      <c r="AC70" s="178"/>
      <c r="AE70" s="318"/>
      <c r="AF70" s="178"/>
      <c r="AG70" s="178"/>
      <c r="AH70" s="178"/>
      <c r="AI70" s="178"/>
      <c r="AJ70" s="178"/>
    </row>
    <row r="71" spans="1:36" s="285" customFormat="1" ht="15.75" thickBot="1">
      <c r="A71" s="286" t="s">
        <v>185</v>
      </c>
      <c r="B71" s="325" t="s">
        <v>186</v>
      </c>
      <c r="C71" s="318"/>
      <c r="D71" s="178">
        <v>0</v>
      </c>
      <c r="E71" s="178">
        <f t="shared" si="29"/>
        <v>0</v>
      </c>
      <c r="F71" s="178"/>
      <c r="G71" s="80"/>
      <c r="H71" s="178">
        <v>0</v>
      </c>
      <c r="I71" s="178">
        <f t="shared" si="22"/>
        <v>0</v>
      </c>
      <c r="J71" s="178"/>
      <c r="K71" s="80"/>
      <c r="L71" s="178">
        <v>0</v>
      </c>
      <c r="M71" s="178">
        <f t="shared" si="14"/>
        <v>0</v>
      </c>
      <c r="N71" s="178"/>
      <c r="O71" s="80">
        <f t="shared" si="28"/>
        <v>0</v>
      </c>
      <c r="Q71" s="318">
        <f t="shared" si="23"/>
        <v>0</v>
      </c>
      <c r="R71" s="318">
        <f t="shared" si="24"/>
        <v>0</v>
      </c>
      <c r="S71" s="318">
        <f t="shared" si="25"/>
        <v>0</v>
      </c>
      <c r="T71" s="318">
        <f t="shared" si="26"/>
        <v>0</v>
      </c>
      <c r="U71" s="178" t="e">
        <f>SUM(#REF!,#REF!,#REF!)</f>
        <v>#REF!</v>
      </c>
      <c r="V71" s="178" t="e">
        <f>SUM(#REF!,#REF!,#REF!)</f>
        <v>#REF!</v>
      </c>
      <c r="X71" s="318"/>
      <c r="Y71" s="178"/>
      <c r="Z71" s="178"/>
      <c r="AA71" s="178"/>
      <c r="AB71" s="178"/>
      <c r="AC71" s="178"/>
      <c r="AE71" s="318"/>
      <c r="AF71" s="178"/>
      <c r="AG71" s="178"/>
      <c r="AH71" s="178"/>
      <c r="AI71" s="178"/>
      <c r="AJ71" s="178"/>
    </row>
    <row r="72" spans="1:36" s="283" customFormat="1" ht="15.75" thickBot="1">
      <c r="A72" s="287" t="s">
        <v>187</v>
      </c>
      <c r="B72" s="326" t="s">
        <v>188</v>
      </c>
      <c r="C72" s="330">
        <f>SUM(C73:C75)</f>
        <v>0</v>
      </c>
      <c r="D72" s="176"/>
      <c r="E72" s="176">
        <f t="shared" si="29"/>
        <v>0</v>
      </c>
      <c r="F72" s="176"/>
      <c r="G72" s="50">
        <f>SUM(G73:G75)</f>
        <v>0</v>
      </c>
      <c r="H72" s="50">
        <v>1180000</v>
      </c>
      <c r="I72" s="50">
        <f t="shared" si="22"/>
        <v>0</v>
      </c>
      <c r="J72" s="50">
        <f t="shared" ref="J72" si="30">SUM(J73:J75)</f>
        <v>1180000</v>
      </c>
      <c r="K72" s="50">
        <f>SUM(K73:K75)</f>
        <v>0</v>
      </c>
      <c r="L72" s="176"/>
      <c r="M72" s="176">
        <f t="shared" si="14"/>
        <v>0</v>
      </c>
      <c r="N72" s="176"/>
      <c r="O72" s="50">
        <f t="shared" si="28"/>
        <v>1180000</v>
      </c>
      <c r="Q72" s="330">
        <f t="shared" si="23"/>
        <v>0</v>
      </c>
      <c r="R72" s="330">
        <f t="shared" si="24"/>
        <v>1180000</v>
      </c>
      <c r="S72" s="330">
        <f t="shared" si="25"/>
        <v>0</v>
      </c>
      <c r="T72" s="330">
        <f t="shared" si="26"/>
        <v>1180000</v>
      </c>
      <c r="U72" s="176" t="e">
        <f>SUM(#REF!,#REF!,#REF!)</f>
        <v>#REF!</v>
      </c>
      <c r="V72" s="176" t="e">
        <f>SUM(#REF!,#REF!,#REF!)</f>
        <v>#REF!</v>
      </c>
      <c r="X72" s="330"/>
      <c r="Y72" s="176"/>
      <c r="Z72" s="176"/>
      <c r="AA72" s="176"/>
      <c r="AB72" s="176"/>
      <c r="AC72" s="176"/>
      <c r="AE72" s="330"/>
      <c r="AF72" s="176"/>
      <c r="AG72" s="176"/>
      <c r="AH72" s="176"/>
      <c r="AI72" s="176"/>
      <c r="AJ72" s="176"/>
    </row>
    <row r="73" spans="1:36" s="285" customFormat="1" ht="15">
      <c r="A73" s="52" t="s">
        <v>189</v>
      </c>
      <c r="B73" s="323" t="s">
        <v>190</v>
      </c>
      <c r="C73" s="318"/>
      <c r="D73" s="178">
        <v>0</v>
      </c>
      <c r="E73" s="178">
        <f t="shared" si="29"/>
        <v>0</v>
      </c>
      <c r="F73" s="178"/>
      <c r="G73" s="80"/>
      <c r="H73" s="178">
        <v>0</v>
      </c>
      <c r="I73" s="178">
        <f t="shared" si="22"/>
        <v>0</v>
      </c>
      <c r="J73" s="178"/>
      <c r="K73" s="80"/>
      <c r="L73" s="178">
        <v>0</v>
      </c>
      <c r="M73" s="178">
        <f t="shared" si="14"/>
        <v>0</v>
      </c>
      <c r="N73" s="178"/>
      <c r="O73" s="80">
        <f t="shared" si="28"/>
        <v>0</v>
      </c>
      <c r="Q73" s="318">
        <f t="shared" si="23"/>
        <v>0</v>
      </c>
      <c r="R73" s="318">
        <f t="shared" si="24"/>
        <v>0</v>
      </c>
      <c r="S73" s="318">
        <f t="shared" si="25"/>
        <v>0</v>
      </c>
      <c r="T73" s="318">
        <f t="shared" si="26"/>
        <v>0</v>
      </c>
      <c r="U73" s="178" t="e">
        <f>SUM(#REF!,#REF!,#REF!)</f>
        <v>#REF!</v>
      </c>
      <c r="V73" s="178" t="e">
        <f>SUM(#REF!,#REF!,#REF!)</f>
        <v>#REF!</v>
      </c>
      <c r="X73" s="318"/>
      <c r="Y73" s="178"/>
      <c r="Z73" s="178"/>
      <c r="AA73" s="178"/>
      <c r="AB73" s="178"/>
      <c r="AC73" s="178"/>
      <c r="AE73" s="318"/>
      <c r="AF73" s="178"/>
      <c r="AG73" s="178"/>
      <c r="AH73" s="178"/>
      <c r="AI73" s="178"/>
      <c r="AJ73" s="178"/>
    </row>
    <row r="74" spans="1:36" s="285" customFormat="1" ht="15">
      <c r="A74" s="284" t="s">
        <v>191</v>
      </c>
      <c r="B74" s="324" t="s">
        <v>192</v>
      </c>
      <c r="C74" s="318"/>
      <c r="D74" s="178">
        <v>0</v>
      </c>
      <c r="E74" s="178">
        <f t="shared" si="29"/>
        <v>0</v>
      </c>
      <c r="F74" s="178"/>
      <c r="G74" s="80"/>
      <c r="H74" s="178">
        <v>0</v>
      </c>
      <c r="I74" s="178">
        <f t="shared" si="22"/>
        <v>0</v>
      </c>
      <c r="J74" s="178"/>
      <c r="K74" s="80"/>
      <c r="L74" s="178">
        <v>0</v>
      </c>
      <c r="M74" s="178">
        <f t="shared" si="14"/>
        <v>0</v>
      </c>
      <c r="N74" s="178"/>
      <c r="O74" s="80">
        <f t="shared" si="28"/>
        <v>0</v>
      </c>
      <c r="Q74" s="318">
        <f t="shared" si="23"/>
        <v>0</v>
      </c>
      <c r="R74" s="318">
        <f t="shared" si="24"/>
        <v>0</v>
      </c>
      <c r="S74" s="318">
        <f t="shared" si="25"/>
        <v>0</v>
      </c>
      <c r="T74" s="318">
        <f t="shared" si="26"/>
        <v>0</v>
      </c>
      <c r="U74" s="178" t="e">
        <f>SUM(#REF!,#REF!,#REF!)</f>
        <v>#REF!</v>
      </c>
      <c r="V74" s="178" t="e">
        <f>SUM(#REF!,#REF!,#REF!)</f>
        <v>#REF!</v>
      </c>
      <c r="X74" s="318"/>
      <c r="Y74" s="178"/>
      <c r="Z74" s="178"/>
      <c r="AA74" s="178"/>
      <c r="AB74" s="178"/>
      <c r="AC74" s="178"/>
      <c r="AE74" s="318"/>
      <c r="AF74" s="178"/>
      <c r="AG74" s="178"/>
      <c r="AH74" s="178"/>
      <c r="AI74" s="178"/>
      <c r="AJ74" s="178"/>
    </row>
    <row r="75" spans="1:36" s="285" customFormat="1" ht="15.75" thickBot="1">
      <c r="A75" s="286" t="s">
        <v>193</v>
      </c>
      <c r="B75" s="325" t="s">
        <v>194</v>
      </c>
      <c r="C75" s="318"/>
      <c r="D75" s="178">
        <v>0</v>
      </c>
      <c r="E75" s="178">
        <f t="shared" si="29"/>
        <v>0</v>
      </c>
      <c r="F75" s="178"/>
      <c r="G75" s="80"/>
      <c r="H75" s="178">
        <v>1180000</v>
      </c>
      <c r="I75" s="178">
        <f t="shared" si="22"/>
        <v>0</v>
      </c>
      <c r="J75" s="178">
        <v>1180000</v>
      </c>
      <c r="K75" s="80"/>
      <c r="L75" s="178">
        <v>0</v>
      </c>
      <c r="M75" s="178">
        <f t="shared" si="14"/>
        <v>0</v>
      </c>
      <c r="N75" s="178"/>
      <c r="O75" s="80">
        <f t="shared" si="28"/>
        <v>1180000</v>
      </c>
      <c r="Q75" s="318">
        <f t="shared" si="23"/>
        <v>0</v>
      </c>
      <c r="R75" s="318">
        <f t="shared" si="24"/>
        <v>1180000</v>
      </c>
      <c r="S75" s="318">
        <f t="shared" si="25"/>
        <v>0</v>
      </c>
      <c r="T75" s="318">
        <f t="shared" si="26"/>
        <v>1180000</v>
      </c>
      <c r="U75" s="178" t="e">
        <f>SUM(#REF!,#REF!,#REF!)</f>
        <v>#REF!</v>
      </c>
      <c r="V75" s="178" t="e">
        <f>SUM(#REF!,#REF!,#REF!)</f>
        <v>#REF!</v>
      </c>
      <c r="X75" s="318"/>
      <c r="Y75" s="178"/>
      <c r="Z75" s="178"/>
      <c r="AA75" s="178"/>
      <c r="AB75" s="178"/>
      <c r="AC75" s="178"/>
      <c r="AE75" s="318"/>
      <c r="AF75" s="178"/>
      <c r="AG75" s="178"/>
      <c r="AH75" s="178"/>
      <c r="AI75" s="178"/>
      <c r="AJ75" s="178"/>
    </row>
    <row r="76" spans="1:36" s="285" customFormat="1" ht="15.75" thickBot="1">
      <c r="A76" s="287" t="s">
        <v>195</v>
      </c>
      <c r="B76" s="326" t="s">
        <v>196</v>
      </c>
      <c r="C76" s="330">
        <f>SUM(C77:C80)</f>
        <v>0</v>
      </c>
      <c r="D76" s="176"/>
      <c r="E76" s="176">
        <f t="shared" si="29"/>
        <v>0</v>
      </c>
      <c r="F76" s="176"/>
      <c r="G76" s="50">
        <f>SUM(G77:G80)</f>
        <v>0</v>
      </c>
      <c r="H76" s="176"/>
      <c r="I76" s="176">
        <f t="shared" si="22"/>
        <v>0</v>
      </c>
      <c r="J76" s="176"/>
      <c r="K76" s="50">
        <f>SUM(K77:K80)</f>
        <v>0</v>
      </c>
      <c r="L76" s="176"/>
      <c r="M76" s="176">
        <f t="shared" si="14"/>
        <v>0</v>
      </c>
      <c r="N76" s="176"/>
      <c r="O76" s="50">
        <f t="shared" si="28"/>
        <v>0</v>
      </c>
      <c r="Q76" s="330">
        <f t="shared" si="23"/>
        <v>0</v>
      </c>
      <c r="R76" s="330">
        <f t="shared" si="24"/>
        <v>0</v>
      </c>
      <c r="S76" s="330">
        <f t="shared" si="25"/>
        <v>0</v>
      </c>
      <c r="T76" s="330">
        <f t="shared" si="26"/>
        <v>0</v>
      </c>
      <c r="U76" s="176" t="e">
        <f>SUM(#REF!,#REF!,#REF!)</f>
        <v>#REF!</v>
      </c>
      <c r="V76" s="176" t="e">
        <f>SUM(#REF!,#REF!,#REF!)</f>
        <v>#REF!</v>
      </c>
      <c r="X76" s="330"/>
      <c r="Y76" s="176"/>
      <c r="Z76" s="176"/>
      <c r="AA76" s="176"/>
      <c r="AB76" s="176"/>
      <c r="AC76" s="176"/>
      <c r="AE76" s="330"/>
      <c r="AF76" s="176"/>
      <c r="AG76" s="176"/>
      <c r="AH76" s="176"/>
      <c r="AI76" s="176"/>
      <c r="AJ76" s="176"/>
    </row>
    <row r="77" spans="1:36" s="285" customFormat="1" ht="15">
      <c r="A77" s="288" t="s">
        <v>197</v>
      </c>
      <c r="B77" s="323" t="s">
        <v>198</v>
      </c>
      <c r="C77" s="318"/>
      <c r="D77" s="178">
        <v>0</v>
      </c>
      <c r="E77" s="178">
        <f t="shared" si="29"/>
        <v>0</v>
      </c>
      <c r="F77" s="178"/>
      <c r="G77" s="80"/>
      <c r="H77" s="178">
        <v>0</v>
      </c>
      <c r="I77" s="178">
        <f t="shared" si="22"/>
        <v>0</v>
      </c>
      <c r="J77" s="178"/>
      <c r="K77" s="80"/>
      <c r="L77" s="178">
        <v>0</v>
      </c>
      <c r="M77" s="178">
        <f t="shared" si="14"/>
        <v>0</v>
      </c>
      <c r="N77" s="178"/>
      <c r="O77" s="80">
        <f t="shared" si="28"/>
        <v>0</v>
      </c>
      <c r="Q77" s="318">
        <f t="shared" si="23"/>
        <v>0</v>
      </c>
      <c r="R77" s="318">
        <f t="shared" si="24"/>
        <v>0</v>
      </c>
      <c r="S77" s="318">
        <f t="shared" si="25"/>
        <v>0</v>
      </c>
      <c r="T77" s="318">
        <f t="shared" si="26"/>
        <v>0</v>
      </c>
      <c r="U77" s="178" t="e">
        <f>SUM(#REF!,#REF!,#REF!)</f>
        <v>#REF!</v>
      </c>
      <c r="V77" s="178" t="e">
        <f>SUM(#REF!,#REF!,#REF!)</f>
        <v>#REF!</v>
      </c>
      <c r="X77" s="318"/>
      <c r="Y77" s="178"/>
      <c r="Z77" s="178"/>
      <c r="AA77" s="178"/>
      <c r="AB77" s="178"/>
      <c r="AC77" s="178"/>
      <c r="AE77" s="318"/>
      <c r="AF77" s="178"/>
      <c r="AG77" s="178"/>
      <c r="AH77" s="178"/>
      <c r="AI77" s="178"/>
      <c r="AJ77" s="178"/>
    </row>
    <row r="78" spans="1:36" s="285" customFormat="1" ht="15">
      <c r="A78" s="289" t="s">
        <v>199</v>
      </c>
      <c r="B78" s="324" t="s">
        <v>200</v>
      </c>
      <c r="C78" s="318"/>
      <c r="D78" s="178">
        <v>0</v>
      </c>
      <c r="E78" s="178">
        <f t="shared" si="29"/>
        <v>0</v>
      </c>
      <c r="F78" s="178"/>
      <c r="G78" s="80"/>
      <c r="H78" s="178">
        <v>0</v>
      </c>
      <c r="I78" s="178">
        <f t="shared" si="22"/>
        <v>0</v>
      </c>
      <c r="J78" s="178"/>
      <c r="K78" s="80"/>
      <c r="L78" s="178">
        <v>0</v>
      </c>
      <c r="M78" s="178">
        <f t="shared" si="14"/>
        <v>0</v>
      </c>
      <c r="N78" s="178"/>
      <c r="O78" s="80">
        <f t="shared" si="28"/>
        <v>0</v>
      </c>
      <c r="Q78" s="318">
        <f t="shared" si="23"/>
        <v>0</v>
      </c>
      <c r="R78" s="318">
        <f t="shared" si="24"/>
        <v>0</v>
      </c>
      <c r="S78" s="318">
        <f t="shared" si="25"/>
        <v>0</v>
      </c>
      <c r="T78" s="318">
        <f t="shared" si="26"/>
        <v>0</v>
      </c>
      <c r="U78" s="178" t="e">
        <f>SUM(#REF!,#REF!,#REF!)</f>
        <v>#REF!</v>
      </c>
      <c r="V78" s="178" t="e">
        <f>SUM(#REF!,#REF!,#REF!)</f>
        <v>#REF!</v>
      </c>
      <c r="X78" s="318"/>
      <c r="Y78" s="178"/>
      <c r="Z78" s="178"/>
      <c r="AA78" s="178"/>
      <c r="AB78" s="178"/>
      <c r="AC78" s="178"/>
      <c r="AE78" s="318"/>
      <c r="AF78" s="178"/>
      <c r="AG78" s="178"/>
      <c r="AH78" s="178"/>
      <c r="AI78" s="178"/>
      <c r="AJ78" s="178"/>
    </row>
    <row r="79" spans="1:36" s="285" customFormat="1" ht="15">
      <c r="A79" s="289" t="s">
        <v>201</v>
      </c>
      <c r="B79" s="324" t="s">
        <v>202</v>
      </c>
      <c r="C79" s="318"/>
      <c r="D79" s="178">
        <v>0</v>
      </c>
      <c r="E79" s="178">
        <f t="shared" si="29"/>
        <v>0</v>
      </c>
      <c r="F79" s="178"/>
      <c r="G79" s="80"/>
      <c r="H79" s="178">
        <v>0</v>
      </c>
      <c r="I79" s="178">
        <f t="shared" si="22"/>
        <v>0</v>
      </c>
      <c r="J79" s="178"/>
      <c r="K79" s="80"/>
      <c r="L79" s="178">
        <v>0</v>
      </c>
      <c r="M79" s="178">
        <f t="shared" si="14"/>
        <v>0</v>
      </c>
      <c r="N79" s="178"/>
      <c r="O79" s="80">
        <f t="shared" si="28"/>
        <v>0</v>
      </c>
      <c r="Q79" s="318">
        <f t="shared" si="23"/>
        <v>0</v>
      </c>
      <c r="R79" s="318">
        <f t="shared" si="24"/>
        <v>0</v>
      </c>
      <c r="S79" s="318">
        <f t="shared" si="25"/>
        <v>0</v>
      </c>
      <c r="T79" s="318">
        <f t="shared" si="26"/>
        <v>0</v>
      </c>
      <c r="U79" s="178" t="e">
        <f>SUM(#REF!,#REF!,#REF!)</f>
        <v>#REF!</v>
      </c>
      <c r="V79" s="178" t="e">
        <f>SUM(#REF!,#REF!,#REF!)</f>
        <v>#REF!</v>
      </c>
      <c r="X79" s="318"/>
      <c r="Y79" s="178"/>
      <c r="Z79" s="178"/>
      <c r="AA79" s="178"/>
      <c r="AB79" s="178"/>
      <c r="AC79" s="178"/>
      <c r="AE79" s="318"/>
      <c r="AF79" s="178"/>
      <c r="AG79" s="178"/>
      <c r="AH79" s="178"/>
      <c r="AI79" s="178"/>
      <c r="AJ79" s="178"/>
    </row>
    <row r="80" spans="1:36" s="283" customFormat="1" ht="15.75" thickBot="1">
      <c r="A80" s="290" t="s">
        <v>203</v>
      </c>
      <c r="B80" s="325" t="s">
        <v>204</v>
      </c>
      <c r="C80" s="318"/>
      <c r="D80" s="178">
        <v>0</v>
      </c>
      <c r="E80" s="178">
        <f t="shared" si="29"/>
        <v>0</v>
      </c>
      <c r="F80" s="178"/>
      <c r="G80" s="80"/>
      <c r="H80" s="178">
        <v>0</v>
      </c>
      <c r="I80" s="178">
        <f t="shared" si="22"/>
        <v>0</v>
      </c>
      <c r="J80" s="178"/>
      <c r="K80" s="80"/>
      <c r="L80" s="178">
        <v>0</v>
      </c>
      <c r="M80" s="178">
        <f t="shared" si="14"/>
        <v>0</v>
      </c>
      <c r="N80" s="178"/>
      <c r="O80" s="80">
        <f t="shared" si="28"/>
        <v>0</v>
      </c>
      <c r="Q80" s="318">
        <f t="shared" si="23"/>
        <v>0</v>
      </c>
      <c r="R80" s="318">
        <f t="shared" si="24"/>
        <v>0</v>
      </c>
      <c r="S80" s="318">
        <f t="shared" si="25"/>
        <v>0</v>
      </c>
      <c r="T80" s="318">
        <f t="shared" si="26"/>
        <v>0</v>
      </c>
      <c r="U80" s="178" t="e">
        <f>SUM(#REF!,#REF!,#REF!)</f>
        <v>#REF!</v>
      </c>
      <c r="V80" s="178" t="e">
        <f>SUM(#REF!,#REF!,#REF!)</f>
        <v>#REF!</v>
      </c>
      <c r="X80" s="318"/>
      <c r="Y80" s="178"/>
      <c r="Z80" s="178"/>
      <c r="AA80" s="178"/>
      <c r="AB80" s="178"/>
      <c r="AC80" s="178"/>
      <c r="AE80" s="318"/>
      <c r="AF80" s="178"/>
      <c r="AG80" s="178"/>
      <c r="AH80" s="178"/>
      <c r="AI80" s="178"/>
      <c r="AJ80" s="178"/>
    </row>
    <row r="81" spans="1:36" s="283" customFormat="1" ht="15.75" thickBot="1">
      <c r="A81" s="287" t="s">
        <v>205</v>
      </c>
      <c r="B81" s="326" t="s">
        <v>206</v>
      </c>
      <c r="C81" s="337"/>
      <c r="D81" s="181"/>
      <c r="E81" s="181"/>
      <c r="F81" s="181"/>
      <c r="G81" s="88"/>
      <c r="H81" s="181"/>
      <c r="I81" s="181"/>
      <c r="J81" s="181"/>
      <c r="K81" s="88"/>
      <c r="L81" s="181"/>
      <c r="M81" s="181">
        <f t="shared" si="14"/>
        <v>0</v>
      </c>
      <c r="N81" s="181"/>
      <c r="O81" s="88">
        <f t="shared" si="28"/>
        <v>0</v>
      </c>
      <c r="Q81" s="337">
        <f t="shared" si="23"/>
        <v>0</v>
      </c>
      <c r="R81" s="337">
        <f t="shared" si="24"/>
        <v>0</v>
      </c>
      <c r="S81" s="337">
        <f t="shared" si="25"/>
        <v>0</v>
      </c>
      <c r="T81" s="337">
        <f t="shared" si="26"/>
        <v>0</v>
      </c>
      <c r="U81" s="181" t="e">
        <f>SUM(#REF!,#REF!,#REF!)</f>
        <v>#REF!</v>
      </c>
      <c r="V81" s="181" t="e">
        <f>SUM(#REF!,#REF!,#REF!)</f>
        <v>#REF!</v>
      </c>
      <c r="X81" s="337"/>
      <c r="Y81" s="181"/>
      <c r="Z81" s="181"/>
      <c r="AA81" s="181"/>
      <c r="AB81" s="181"/>
      <c r="AC81" s="181"/>
      <c r="AE81" s="337"/>
      <c r="AF81" s="181"/>
      <c r="AG81" s="181"/>
      <c r="AH81" s="181"/>
      <c r="AI81" s="181"/>
      <c r="AJ81" s="181"/>
    </row>
    <row r="82" spans="1:36" s="283" customFormat="1" ht="15.75" thickBot="1">
      <c r="A82" s="287" t="s">
        <v>207</v>
      </c>
      <c r="B82" s="328" t="s">
        <v>208</v>
      </c>
      <c r="C82" s="334">
        <f>+C60+C64+C69+C72+C76+C81</f>
        <v>884751</v>
      </c>
      <c r="D82" s="334">
        <v>890045</v>
      </c>
      <c r="E82" s="334">
        <f t="shared" ref="E82:N82" si="31">+E60+E64+E69+E72+E76+E81</f>
        <v>0</v>
      </c>
      <c r="F82" s="334">
        <f t="shared" si="31"/>
        <v>890045</v>
      </c>
      <c r="G82" s="334">
        <f t="shared" si="31"/>
        <v>81882</v>
      </c>
      <c r="H82" s="334">
        <v>1261881</v>
      </c>
      <c r="I82" s="334">
        <f t="shared" si="31"/>
        <v>0</v>
      </c>
      <c r="J82" s="334">
        <f t="shared" si="31"/>
        <v>1261881</v>
      </c>
      <c r="K82" s="334">
        <f t="shared" si="31"/>
        <v>0</v>
      </c>
      <c r="L82" s="334">
        <v>0</v>
      </c>
      <c r="M82" s="334">
        <f t="shared" si="31"/>
        <v>0</v>
      </c>
      <c r="N82" s="334">
        <f t="shared" si="31"/>
        <v>0</v>
      </c>
      <c r="O82" s="334">
        <f t="shared" si="28"/>
        <v>2151926</v>
      </c>
      <c r="Q82" s="334">
        <f t="shared" si="23"/>
        <v>966633</v>
      </c>
      <c r="R82" s="334">
        <f t="shared" si="24"/>
        <v>2151926</v>
      </c>
      <c r="S82" s="334">
        <f t="shared" si="25"/>
        <v>0</v>
      </c>
      <c r="T82" s="334">
        <f t="shared" si="26"/>
        <v>2151926</v>
      </c>
      <c r="U82" s="334" t="e">
        <f>SUM(#REF!,#REF!,#REF!)</f>
        <v>#REF!</v>
      </c>
      <c r="V82" s="334" t="e">
        <f>SUM(#REF!,#REF!,#REF!)</f>
        <v>#REF!</v>
      </c>
      <c r="X82" s="334"/>
      <c r="Y82" s="334"/>
      <c r="Z82" s="334"/>
      <c r="AA82" s="334"/>
      <c r="AB82" s="334"/>
      <c r="AC82" s="334"/>
      <c r="AE82" s="334"/>
      <c r="AF82" s="334"/>
      <c r="AG82" s="334"/>
      <c r="AH82" s="334"/>
      <c r="AI82" s="334"/>
      <c r="AJ82" s="334"/>
    </row>
    <row r="83" spans="1:36" s="283" customFormat="1" ht="15.75" thickBot="1">
      <c r="A83" s="291" t="s">
        <v>209</v>
      </c>
      <c r="B83" s="329" t="s">
        <v>390</v>
      </c>
      <c r="C83" s="334">
        <f>+C59+C82</f>
        <v>2008507</v>
      </c>
      <c r="D83" s="334">
        <v>2078962</v>
      </c>
      <c r="E83" s="334">
        <f t="shared" ref="E83:N83" si="32">+E59+E82</f>
        <v>51603</v>
      </c>
      <c r="F83" s="334">
        <f t="shared" si="32"/>
        <v>2130565</v>
      </c>
      <c r="G83" s="334">
        <f t="shared" si="32"/>
        <v>305471</v>
      </c>
      <c r="H83" s="334">
        <v>1846496</v>
      </c>
      <c r="I83" s="334">
        <f t="shared" si="32"/>
        <v>12909</v>
      </c>
      <c r="J83" s="334">
        <f t="shared" si="32"/>
        <v>1859405</v>
      </c>
      <c r="K83" s="334">
        <f t="shared" si="32"/>
        <v>79562</v>
      </c>
      <c r="L83" s="334">
        <v>80405</v>
      </c>
      <c r="M83" s="334">
        <f t="shared" si="32"/>
        <v>135</v>
      </c>
      <c r="N83" s="334">
        <f t="shared" si="32"/>
        <v>80540</v>
      </c>
      <c r="O83" s="334">
        <f t="shared" si="28"/>
        <v>4070510</v>
      </c>
      <c r="Q83" s="334">
        <f t="shared" si="23"/>
        <v>2393540</v>
      </c>
      <c r="R83" s="334">
        <f t="shared" si="24"/>
        <v>4005863</v>
      </c>
      <c r="S83" s="334">
        <f t="shared" si="25"/>
        <v>64647</v>
      </c>
      <c r="T83" s="334">
        <f t="shared" si="26"/>
        <v>4070510</v>
      </c>
      <c r="U83" s="334" t="e">
        <f>SUM(#REF!,#REF!,#REF!)</f>
        <v>#REF!</v>
      </c>
      <c r="V83" s="334" t="e">
        <f>SUM(#REF!,#REF!,#REF!)</f>
        <v>#REF!</v>
      </c>
      <c r="X83" s="334"/>
      <c r="Y83" s="334"/>
      <c r="Z83" s="334"/>
      <c r="AA83" s="334"/>
      <c r="AB83" s="334"/>
      <c r="AC83" s="334"/>
      <c r="AE83" s="334"/>
      <c r="AF83" s="334"/>
      <c r="AG83" s="334"/>
      <c r="AH83" s="334"/>
      <c r="AI83" s="334"/>
      <c r="AJ83" s="334"/>
    </row>
    <row r="84" spans="1:36" s="4" customFormat="1" ht="15.7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3"/>
      <c r="Q84" s="2"/>
      <c r="R84" s="2"/>
      <c r="S84" s="2"/>
      <c r="T84" s="2"/>
      <c r="U84" s="2"/>
      <c r="V84" s="2"/>
      <c r="X84" s="2"/>
      <c r="Y84" s="2"/>
      <c r="Z84" s="2"/>
      <c r="AA84" s="2"/>
      <c r="AB84" s="2"/>
      <c r="AC84" s="2"/>
      <c r="AE84" s="2"/>
      <c r="AF84" s="2"/>
      <c r="AG84" s="2"/>
      <c r="AH84" s="2"/>
      <c r="AI84" s="2"/>
      <c r="AJ84" s="2"/>
    </row>
    <row r="85" spans="1:36" ht="13.5" thickBot="1">
      <c r="A85" s="34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6"/>
      <c r="Q85" s="35"/>
      <c r="R85" s="35"/>
      <c r="S85" s="35"/>
      <c r="T85" s="35"/>
      <c r="U85" s="35"/>
      <c r="V85" s="35"/>
      <c r="X85" s="35"/>
      <c r="Y85" s="35"/>
      <c r="Z85" s="35"/>
      <c r="AA85" s="35"/>
      <c r="AB85" s="35"/>
      <c r="AC85" s="35"/>
      <c r="AE85" s="35"/>
      <c r="AF85" s="35"/>
      <c r="AG85" s="35"/>
      <c r="AH85" s="35"/>
      <c r="AI85" s="35"/>
      <c r="AJ85" s="35"/>
    </row>
    <row r="86" spans="1:36" s="10" customFormat="1" ht="16.5" thickBot="1">
      <c r="A86" s="37"/>
      <c r="B86" s="267" t="s">
        <v>265</v>
      </c>
      <c r="C86" s="312" t="s">
        <v>358</v>
      </c>
      <c r="D86" s="345"/>
      <c r="E86" s="345"/>
      <c r="F86" s="345"/>
      <c r="G86" s="345" t="s">
        <v>359</v>
      </c>
      <c r="H86" s="345"/>
      <c r="I86" s="345"/>
      <c r="J86" s="345"/>
      <c r="K86" s="183" t="s">
        <v>387</v>
      </c>
      <c r="L86" s="345"/>
      <c r="M86" s="345"/>
      <c r="N86" s="345"/>
      <c r="O86" s="30" t="s">
        <v>360</v>
      </c>
      <c r="Q86" s="571" t="s">
        <v>358</v>
      </c>
      <c r="R86" s="345"/>
      <c r="S86" s="345"/>
      <c r="T86" s="345"/>
      <c r="U86" s="345"/>
      <c r="V86" s="345"/>
      <c r="X86" s="571"/>
      <c r="Y86" s="345"/>
      <c r="Z86" s="345"/>
      <c r="AA86" s="345"/>
      <c r="AB86" s="345"/>
      <c r="AC86" s="345"/>
      <c r="AE86" s="571"/>
      <c r="AF86" s="345"/>
      <c r="AG86" s="345"/>
      <c r="AH86" s="345"/>
      <c r="AI86" s="345"/>
      <c r="AJ86" s="345"/>
    </row>
    <row r="87" spans="1:36" s="38" customFormat="1" ht="13.5" thickBot="1">
      <c r="A87" s="20" t="s">
        <v>51</v>
      </c>
      <c r="B87" s="188" t="s">
        <v>379</v>
      </c>
      <c r="C87" s="195">
        <f>SUM(C88:C92)</f>
        <v>486315</v>
      </c>
      <c r="D87" s="195">
        <v>645101</v>
      </c>
      <c r="E87" s="195">
        <f t="shared" ref="E87:N87" si="33">SUM(E88:E92)</f>
        <v>21721</v>
      </c>
      <c r="F87" s="195">
        <f t="shared" si="33"/>
        <v>666822</v>
      </c>
      <c r="G87" s="195">
        <f t="shared" si="33"/>
        <v>169635</v>
      </c>
      <c r="H87" s="195">
        <v>231759</v>
      </c>
      <c r="I87" s="195">
        <f t="shared" si="33"/>
        <v>9444</v>
      </c>
      <c r="J87" s="195">
        <f t="shared" si="33"/>
        <v>241203</v>
      </c>
      <c r="K87" s="195">
        <f t="shared" si="33"/>
        <v>0</v>
      </c>
      <c r="L87" s="195">
        <v>0</v>
      </c>
      <c r="M87" s="195">
        <f t="shared" si="33"/>
        <v>0</v>
      </c>
      <c r="N87" s="195">
        <f t="shared" si="33"/>
        <v>0</v>
      </c>
      <c r="O87" s="195">
        <f t="shared" ref="O87:O126" si="34">SUM(N87,J87,F87)</f>
        <v>908025</v>
      </c>
      <c r="Q87" s="195">
        <f t="shared" ref="Q87:Q126" si="35">SUM(C87,G87,K87)</f>
        <v>655950</v>
      </c>
      <c r="R87" s="195">
        <f t="shared" ref="R87:R126" si="36">SUM(D87,H87,L87)</f>
        <v>876860</v>
      </c>
      <c r="S87" s="195">
        <f t="shared" ref="S87:S126" si="37">SUM(E87,I87,M87)</f>
        <v>31165</v>
      </c>
      <c r="T87" s="195">
        <f t="shared" ref="T87:T126" si="38">SUM(F87,J87,N87)</f>
        <v>908025</v>
      </c>
      <c r="U87" s="195" t="e">
        <f>SUM(#REF!,#REF!,#REF!)</f>
        <v>#REF!</v>
      </c>
      <c r="V87" s="195" t="e">
        <f>SUM(#REF!,#REF!,#REF!)</f>
        <v>#REF!</v>
      </c>
      <c r="X87" s="195">
        <f>C87+'4. sz. mell'!C49+'3. sz. mell'!AW49</f>
        <v>1352308</v>
      </c>
      <c r="Y87" s="195">
        <f>D87+'4. sz. mell'!D49+'3. sz. mell'!AX49</f>
        <v>824856</v>
      </c>
      <c r="Z87" s="195">
        <f>E87+'4. sz. mell'!E49+'3. sz. mell'!AY49</f>
        <v>30628</v>
      </c>
      <c r="AA87" s="195">
        <f>F87+'4. sz. mell'!F49+'3. sz. mell'!AZ49</f>
        <v>1549056</v>
      </c>
      <c r="AB87" s="195" t="e">
        <f>#REF!+'4. sz. mell'!#REF!+'3. sz. mell'!BA49</f>
        <v>#REF!</v>
      </c>
      <c r="AC87" s="195" t="e">
        <f>#REF!+'4. sz. mell'!#REF!+'3. sz. mell'!BB49</f>
        <v>#REF!</v>
      </c>
      <c r="AE87" s="195">
        <f>G87+'4. sz. mell'!G49+'3. sz. mell'!BC49</f>
        <v>190895.73976150001</v>
      </c>
      <c r="AF87" s="195">
        <f>H87+'4. sz. mell'!H49+'3. sz. mell'!BD49</f>
        <v>253430</v>
      </c>
      <c r="AG87" s="195">
        <f>I87+'4. sz. mell'!I49+'3. sz. mell'!BE49</f>
        <v>9977</v>
      </c>
      <c r="AH87" s="195">
        <f>J87+'4. sz. mell'!J49+'3. sz. mell'!BF49</f>
        <v>263407</v>
      </c>
      <c r="AI87" s="195" t="e">
        <f>#REF!+'4. sz. mell'!#REF!+'3. sz. mell'!BG49</f>
        <v>#REF!</v>
      </c>
      <c r="AJ87" s="195" t="e">
        <f>#REF!+'4. sz. mell'!#REF!+'3. sz. mell'!BH49</f>
        <v>#REF!</v>
      </c>
    </row>
    <row r="88" spans="1:36">
      <c r="A88" s="15" t="s">
        <v>53</v>
      </c>
      <c r="B88" s="186" t="s">
        <v>215</v>
      </c>
      <c r="C88" s="198">
        <v>64672</v>
      </c>
      <c r="D88" s="346">
        <v>86440</v>
      </c>
      <c r="E88" s="346">
        <f t="shared" ref="E88:E124" si="39">F88-D88</f>
        <v>11767</v>
      </c>
      <c r="F88" s="346">
        <v>98207</v>
      </c>
      <c r="G88" s="346">
        <v>19012</v>
      </c>
      <c r="H88" s="346">
        <v>21880</v>
      </c>
      <c r="I88" s="346">
        <f t="shared" ref="I88:I124" si="40">J88-H88</f>
        <v>938</v>
      </c>
      <c r="J88" s="346">
        <v>22818</v>
      </c>
      <c r="K88" s="24">
        <v>0</v>
      </c>
      <c r="L88" s="346">
        <v>0</v>
      </c>
      <c r="M88" s="346">
        <f t="shared" ref="M88:M124" si="41">N88-L88</f>
        <v>0</v>
      </c>
      <c r="N88" s="346"/>
      <c r="O88" s="24">
        <f t="shared" si="34"/>
        <v>121025</v>
      </c>
      <c r="Q88" s="198">
        <f t="shared" si="35"/>
        <v>83684</v>
      </c>
      <c r="R88" s="198">
        <f t="shared" si="36"/>
        <v>108320</v>
      </c>
      <c r="S88" s="198">
        <f t="shared" si="37"/>
        <v>12705</v>
      </c>
      <c r="T88" s="198">
        <f t="shared" si="38"/>
        <v>121025</v>
      </c>
      <c r="U88" s="346" t="e">
        <f>SUM(#REF!,#REF!,#REF!)</f>
        <v>#REF!</v>
      </c>
      <c r="V88" s="346" t="e">
        <f>SUM(#REF!,#REF!,#REF!)</f>
        <v>#REF!</v>
      </c>
      <c r="X88" s="198">
        <f>C88+'4. sz. mell'!C50+'3. sz. mell'!AW50</f>
        <v>497818</v>
      </c>
      <c r="Y88" s="198">
        <f>D88+'4. sz. mell'!D50+'3. sz. mell'!AX50</f>
        <v>209274</v>
      </c>
      <c r="Z88" s="198">
        <f>E88+'4. sz. mell'!E50+'3. sz. mell'!AY50</f>
        <v>13439</v>
      </c>
      <c r="AA88" s="198">
        <f>F88+'4. sz. mell'!F50+'3. sz. mell'!AZ50</f>
        <v>541333</v>
      </c>
      <c r="AB88" s="198" t="e">
        <f>#REF!+'4. sz. mell'!#REF!+'3. sz. mell'!BA50</f>
        <v>#REF!</v>
      </c>
      <c r="AC88" s="198" t="e">
        <f>#REF!+'4. sz. mell'!#REF!+'3. sz. mell'!BB50</f>
        <v>#REF!</v>
      </c>
      <c r="AE88" s="198">
        <f>G88+'4. sz. mell'!G50+'3. sz. mell'!BC50</f>
        <v>33384.455000000002</v>
      </c>
      <c r="AF88" s="198">
        <f>H88+'4. sz. mell'!H50+'3. sz. mell'!BD50</f>
        <v>36383</v>
      </c>
      <c r="AG88" s="198">
        <f>I88+'4. sz. mell'!I50+'3. sz. mell'!BE50</f>
        <v>963</v>
      </c>
      <c r="AH88" s="198">
        <f>J88+'4. sz. mell'!J50+'3. sz. mell'!BF50</f>
        <v>37346</v>
      </c>
      <c r="AI88" s="198" t="e">
        <f>#REF!+'4. sz. mell'!#REF!+'3. sz. mell'!BG50</f>
        <v>#REF!</v>
      </c>
      <c r="AJ88" s="198" t="e">
        <f>#REF!+'4. sz. mell'!#REF!+'3. sz. mell'!BH50</f>
        <v>#REF!</v>
      </c>
    </row>
    <row r="89" spans="1:36">
      <c r="A89" s="15" t="s">
        <v>55</v>
      </c>
      <c r="B89" s="187" t="s">
        <v>216</v>
      </c>
      <c r="C89" s="202">
        <v>16607</v>
      </c>
      <c r="D89" s="347">
        <v>19651</v>
      </c>
      <c r="E89" s="347">
        <f t="shared" si="39"/>
        <v>1712</v>
      </c>
      <c r="F89" s="347">
        <v>21363</v>
      </c>
      <c r="G89" s="347">
        <v>5469</v>
      </c>
      <c r="H89" s="347">
        <v>6226</v>
      </c>
      <c r="I89" s="347">
        <f t="shared" si="40"/>
        <v>0</v>
      </c>
      <c r="J89" s="347">
        <v>6226</v>
      </c>
      <c r="K89" s="39">
        <v>0</v>
      </c>
      <c r="L89" s="347">
        <v>0</v>
      </c>
      <c r="M89" s="347">
        <f t="shared" si="41"/>
        <v>0</v>
      </c>
      <c r="N89" s="347"/>
      <c r="O89" s="39">
        <f t="shared" si="34"/>
        <v>27589</v>
      </c>
      <c r="Q89" s="202">
        <f t="shared" si="35"/>
        <v>22076</v>
      </c>
      <c r="R89" s="202">
        <f t="shared" si="36"/>
        <v>25877</v>
      </c>
      <c r="S89" s="202">
        <f t="shared" si="37"/>
        <v>1712</v>
      </c>
      <c r="T89" s="202">
        <f t="shared" si="38"/>
        <v>27589</v>
      </c>
      <c r="U89" s="347" t="e">
        <f>SUM(#REF!,#REF!,#REF!)</f>
        <v>#REF!</v>
      </c>
      <c r="V89" s="347" t="e">
        <f>SUM(#REF!,#REF!,#REF!)</f>
        <v>#REF!</v>
      </c>
      <c r="X89" s="202">
        <f>C89+'4. sz. mell'!C51+'3. sz. mell'!AW51</f>
        <v>140399</v>
      </c>
      <c r="Y89" s="202">
        <f>D89+'4. sz. mell'!D51+'3. sz. mell'!AX51</f>
        <v>57282</v>
      </c>
      <c r="Z89" s="202">
        <f>E89+'4. sz. mell'!E51+'3. sz. mell'!AY51</f>
        <v>2175</v>
      </c>
      <c r="AA89" s="202">
        <f>F89+'4. sz. mell'!F51+'3. sz. mell'!AZ51</f>
        <v>151107</v>
      </c>
      <c r="AB89" s="202" t="e">
        <f>#REF!+'4. sz. mell'!#REF!+'3. sz. mell'!BA51</f>
        <v>#REF!</v>
      </c>
      <c r="AC89" s="202" t="e">
        <f>#REF!+'4. sz. mell'!#REF!+'3. sz. mell'!BB51</f>
        <v>#REF!</v>
      </c>
      <c r="AE89" s="202">
        <f>G89+'4. sz. mell'!G51+'3. sz. mell'!BC51</f>
        <v>9536.2847614999991</v>
      </c>
      <c r="AF89" s="202">
        <f>H89+'4. sz. mell'!H51+'3. sz. mell'!BD51</f>
        <v>10330</v>
      </c>
      <c r="AG89" s="202">
        <f>I89+'4. sz. mell'!I51+'3. sz. mell'!BE51</f>
        <v>7</v>
      </c>
      <c r="AH89" s="202">
        <f>J89+'4. sz. mell'!J51+'3. sz. mell'!BF51</f>
        <v>10337</v>
      </c>
      <c r="AI89" s="202" t="e">
        <f>#REF!+'4. sz. mell'!#REF!+'3. sz. mell'!BG51</f>
        <v>#REF!</v>
      </c>
      <c r="AJ89" s="202" t="e">
        <f>#REF!+'4. sz. mell'!#REF!+'3. sz. mell'!BH51</f>
        <v>#REF!</v>
      </c>
    </row>
    <row r="90" spans="1:36">
      <c r="A90" s="15" t="s">
        <v>57</v>
      </c>
      <c r="B90" s="187" t="s">
        <v>217</v>
      </c>
      <c r="C90" s="202">
        <v>279353</v>
      </c>
      <c r="D90" s="347">
        <v>399048</v>
      </c>
      <c r="E90" s="347">
        <f t="shared" si="39"/>
        <v>6053</v>
      </c>
      <c r="F90" s="347">
        <v>405101</v>
      </c>
      <c r="G90" s="347">
        <v>25994</v>
      </c>
      <c r="H90" s="347">
        <v>59145</v>
      </c>
      <c r="I90" s="347">
        <f t="shared" si="40"/>
        <v>5826</v>
      </c>
      <c r="J90" s="347">
        <v>64971</v>
      </c>
      <c r="K90" s="39">
        <v>0</v>
      </c>
      <c r="L90" s="347">
        <v>0</v>
      </c>
      <c r="M90" s="347">
        <f t="shared" si="41"/>
        <v>0</v>
      </c>
      <c r="N90" s="347"/>
      <c r="O90" s="39">
        <f t="shared" si="34"/>
        <v>470072</v>
      </c>
      <c r="Q90" s="202">
        <f t="shared" si="35"/>
        <v>305347</v>
      </c>
      <c r="R90" s="202">
        <f t="shared" si="36"/>
        <v>458193</v>
      </c>
      <c r="S90" s="202">
        <f t="shared" si="37"/>
        <v>11879</v>
      </c>
      <c r="T90" s="202">
        <f t="shared" si="38"/>
        <v>470072</v>
      </c>
      <c r="U90" s="347" t="e">
        <f>SUM(#REF!,#REF!,#REF!)</f>
        <v>#REF!</v>
      </c>
      <c r="V90" s="347" t="e">
        <f>SUM(#REF!,#REF!,#REF!)</f>
        <v>#REF!</v>
      </c>
      <c r="X90" s="202">
        <f>C90+'4. sz. mell'!C52+'3. sz. mell'!AW52</f>
        <v>582618</v>
      </c>
      <c r="Y90" s="202">
        <f>D90+'4. sz. mell'!D52+'3. sz. mell'!AX52</f>
        <v>418338</v>
      </c>
      <c r="Z90" s="202">
        <f>E90+'4. sz. mell'!E52+'3. sz. mell'!AY52</f>
        <v>12825</v>
      </c>
      <c r="AA90" s="202">
        <f>F90+'4. sz. mell'!F52+'3. sz. mell'!AZ52</f>
        <v>714465</v>
      </c>
      <c r="AB90" s="202" t="e">
        <f>#REF!+'4. sz. mell'!#REF!+'3. sz. mell'!BA52</f>
        <v>#REF!</v>
      </c>
      <c r="AC90" s="202" t="e">
        <f>#REF!+'4. sz. mell'!#REF!+'3. sz. mell'!BB52</f>
        <v>#REF!</v>
      </c>
      <c r="AE90" s="202">
        <f>G90+'4. sz. mell'!G52+'3. sz. mell'!BC52</f>
        <v>28533</v>
      </c>
      <c r="AF90" s="202">
        <f>H90+'4. sz. mell'!H52+'3. sz. mell'!BD52</f>
        <v>62209</v>
      </c>
      <c r="AG90" s="202">
        <f>I90+'4. sz. mell'!I52+'3. sz. mell'!BE52</f>
        <v>6327</v>
      </c>
      <c r="AH90" s="202">
        <f>J90+'4. sz. mell'!J52+'3. sz. mell'!BF52</f>
        <v>68536</v>
      </c>
      <c r="AI90" s="202" t="e">
        <f>#REF!+'4. sz. mell'!#REF!+'3. sz. mell'!BG52</f>
        <v>#REF!</v>
      </c>
      <c r="AJ90" s="202" t="e">
        <f>#REF!+'4. sz. mell'!#REF!+'3. sz. mell'!BH52</f>
        <v>#REF!</v>
      </c>
    </row>
    <row r="91" spans="1:36">
      <c r="A91" s="15" t="s">
        <v>59</v>
      </c>
      <c r="B91" s="187" t="s">
        <v>218</v>
      </c>
      <c r="C91" s="202">
        <v>16175</v>
      </c>
      <c r="D91" s="347">
        <v>16935</v>
      </c>
      <c r="E91" s="347">
        <f t="shared" si="39"/>
        <v>-233</v>
      </c>
      <c r="F91" s="347">
        <v>16702</v>
      </c>
      <c r="G91" s="347">
        <v>26113</v>
      </c>
      <c r="H91" s="347">
        <v>30143</v>
      </c>
      <c r="I91" s="347">
        <f t="shared" si="40"/>
        <v>3033</v>
      </c>
      <c r="J91" s="347">
        <v>33176</v>
      </c>
      <c r="K91" s="39">
        <v>0</v>
      </c>
      <c r="L91" s="347">
        <v>0</v>
      </c>
      <c r="M91" s="347">
        <f t="shared" si="41"/>
        <v>0</v>
      </c>
      <c r="N91" s="347"/>
      <c r="O91" s="39">
        <f t="shared" si="34"/>
        <v>49878</v>
      </c>
      <c r="Q91" s="202">
        <f t="shared" si="35"/>
        <v>42288</v>
      </c>
      <c r="R91" s="202">
        <f t="shared" si="36"/>
        <v>47078</v>
      </c>
      <c r="S91" s="202">
        <f t="shared" si="37"/>
        <v>2800</v>
      </c>
      <c r="T91" s="202">
        <f t="shared" si="38"/>
        <v>49878</v>
      </c>
      <c r="U91" s="347" t="e">
        <f>SUM(#REF!,#REF!,#REF!)</f>
        <v>#REF!</v>
      </c>
      <c r="V91" s="347" t="e">
        <f>SUM(#REF!,#REF!,#REF!)</f>
        <v>#REF!</v>
      </c>
      <c r="X91" s="202">
        <f>C91+'4. sz. mell'!C53+'3. sz. mell'!AW53</f>
        <v>16175</v>
      </c>
      <c r="Y91" s="202">
        <f>D91+'4. sz. mell'!D53+'3. sz. mell'!AX53</f>
        <v>16935</v>
      </c>
      <c r="Z91" s="202">
        <f>E91+'4. sz. mell'!E53+'3. sz. mell'!AY53</f>
        <v>-233</v>
      </c>
      <c r="AA91" s="202">
        <f>F91+'4. sz. mell'!F53+'3. sz. mell'!AZ53</f>
        <v>16702</v>
      </c>
      <c r="AB91" s="202" t="e">
        <f>#REF!+'4. sz. mell'!#REF!+'3. sz. mell'!BA53</f>
        <v>#REF!</v>
      </c>
      <c r="AC91" s="202" t="e">
        <f>#REF!+'4. sz. mell'!#REF!+'3. sz. mell'!BB53</f>
        <v>#REF!</v>
      </c>
      <c r="AE91" s="202">
        <f>G91+'4. sz. mell'!G53+'3. sz. mell'!BC53</f>
        <v>26113</v>
      </c>
      <c r="AF91" s="202">
        <f>H91+'4. sz. mell'!H53+'3. sz. mell'!BD53</f>
        <v>30143</v>
      </c>
      <c r="AG91" s="202">
        <f>I91+'4. sz. mell'!I53+'3. sz. mell'!BE53</f>
        <v>3033</v>
      </c>
      <c r="AH91" s="202">
        <f>J91+'4. sz. mell'!J53+'3. sz. mell'!BF53</f>
        <v>33176</v>
      </c>
      <c r="AI91" s="202" t="e">
        <f>#REF!+'4. sz. mell'!#REF!+'3. sz. mell'!BG53</f>
        <v>#REF!</v>
      </c>
      <c r="AJ91" s="202" t="e">
        <f>#REF!+'4. sz. mell'!#REF!+'3. sz. mell'!BH53</f>
        <v>#REF!</v>
      </c>
    </row>
    <row r="92" spans="1:36" ht="13.5" thickBot="1">
      <c r="A92" s="15" t="s">
        <v>61</v>
      </c>
      <c r="B92" s="187" t="s">
        <v>220</v>
      </c>
      <c r="C92" s="202">
        <v>109508</v>
      </c>
      <c r="D92" s="347">
        <v>123027</v>
      </c>
      <c r="E92" s="347">
        <f t="shared" si="39"/>
        <v>2422</v>
      </c>
      <c r="F92" s="347">
        <v>125449</v>
      </c>
      <c r="G92" s="347">
        <v>93047</v>
      </c>
      <c r="H92" s="347">
        <v>114365</v>
      </c>
      <c r="I92" s="347">
        <f t="shared" si="40"/>
        <v>-353</v>
      </c>
      <c r="J92" s="347">
        <v>114012</v>
      </c>
      <c r="K92" s="39">
        <v>0</v>
      </c>
      <c r="L92" s="347">
        <v>0</v>
      </c>
      <c r="M92" s="347">
        <f t="shared" si="41"/>
        <v>0</v>
      </c>
      <c r="N92" s="347"/>
      <c r="O92" s="39">
        <f t="shared" si="34"/>
        <v>239461</v>
      </c>
      <c r="Q92" s="202">
        <f t="shared" si="35"/>
        <v>202555</v>
      </c>
      <c r="R92" s="202">
        <f t="shared" si="36"/>
        <v>237392</v>
      </c>
      <c r="S92" s="202">
        <f t="shared" si="37"/>
        <v>2069</v>
      </c>
      <c r="T92" s="202">
        <f t="shared" si="38"/>
        <v>239461</v>
      </c>
      <c r="U92" s="347" t="e">
        <f>SUM(#REF!,#REF!,#REF!)</f>
        <v>#REF!</v>
      </c>
      <c r="V92" s="347" t="e">
        <f>SUM(#REF!,#REF!,#REF!)</f>
        <v>#REF!</v>
      </c>
      <c r="X92" s="202">
        <f>C92+'4. sz. mell'!C54+'3. sz. mell'!AW54</f>
        <v>115298</v>
      </c>
      <c r="Y92" s="202">
        <f>D92+'4. sz. mell'!D54+'3. sz. mell'!AX54</f>
        <v>123027</v>
      </c>
      <c r="Z92" s="202">
        <f>E92+'4. sz. mell'!E54+'3. sz. mell'!AY54</f>
        <v>2422</v>
      </c>
      <c r="AA92" s="202">
        <f>F92+'4. sz. mell'!F54+'3. sz. mell'!AZ54</f>
        <v>125449</v>
      </c>
      <c r="AB92" s="202" t="e">
        <f>#REF!+'4. sz. mell'!#REF!+'3. sz. mell'!BA54</f>
        <v>#REF!</v>
      </c>
      <c r="AC92" s="202" t="e">
        <f>#REF!+'4. sz. mell'!#REF!+'3. sz. mell'!BB54</f>
        <v>#REF!</v>
      </c>
      <c r="AE92" s="202">
        <f>G92+'4. sz. mell'!G54+'3. sz. mell'!BC54</f>
        <v>93329</v>
      </c>
      <c r="AF92" s="202">
        <f>H92+'4. sz. mell'!H54+'3. sz. mell'!BD54</f>
        <v>114365</v>
      </c>
      <c r="AG92" s="202">
        <f>I92+'4. sz. mell'!I54+'3. sz. mell'!BE54</f>
        <v>-353</v>
      </c>
      <c r="AH92" s="202">
        <f>J92+'4. sz. mell'!J54+'3. sz. mell'!BF54</f>
        <v>114012</v>
      </c>
      <c r="AI92" s="202" t="e">
        <f>#REF!+'4. sz. mell'!#REF!+'3. sz. mell'!BG54</f>
        <v>#REF!</v>
      </c>
      <c r="AJ92" s="202" t="e">
        <f>#REF!+'4. sz. mell'!#REF!+'3. sz. mell'!BH54</f>
        <v>#REF!</v>
      </c>
    </row>
    <row r="93" spans="1:36" ht="13.5" thickBot="1">
      <c r="A93" s="20" t="s">
        <v>65</v>
      </c>
      <c r="B93" s="188" t="s">
        <v>380</v>
      </c>
      <c r="C93" s="195">
        <f>C94+C96+C98</f>
        <v>734875</v>
      </c>
      <c r="D93" s="195">
        <v>626556</v>
      </c>
      <c r="E93" s="195">
        <f t="shared" ref="E93:N93" si="42">E94+E96+E98</f>
        <v>-4611</v>
      </c>
      <c r="F93" s="195">
        <f t="shared" si="42"/>
        <v>621945</v>
      </c>
      <c r="G93" s="195">
        <f t="shared" si="42"/>
        <v>76072</v>
      </c>
      <c r="H93" s="195">
        <v>403643</v>
      </c>
      <c r="I93" s="195">
        <f t="shared" si="42"/>
        <v>-1253</v>
      </c>
      <c r="J93" s="195">
        <f t="shared" si="42"/>
        <v>402390</v>
      </c>
      <c r="K93" s="195">
        <f t="shared" si="42"/>
        <v>0</v>
      </c>
      <c r="L93" s="195">
        <v>0</v>
      </c>
      <c r="M93" s="195">
        <f t="shared" si="42"/>
        <v>0</v>
      </c>
      <c r="N93" s="195">
        <f t="shared" si="42"/>
        <v>0</v>
      </c>
      <c r="O93" s="195">
        <f t="shared" si="34"/>
        <v>1024335</v>
      </c>
      <c r="Q93" s="195">
        <f t="shared" si="35"/>
        <v>810947</v>
      </c>
      <c r="R93" s="195">
        <f t="shared" si="36"/>
        <v>1030199</v>
      </c>
      <c r="S93" s="195">
        <f t="shared" si="37"/>
        <v>-5864</v>
      </c>
      <c r="T93" s="195">
        <f t="shared" si="38"/>
        <v>1024335</v>
      </c>
      <c r="U93" s="195" t="e">
        <f>SUM(#REF!,#REF!,#REF!)</f>
        <v>#REF!</v>
      </c>
      <c r="V93" s="195" t="e">
        <f>SUM(#REF!,#REF!,#REF!)</f>
        <v>#REF!</v>
      </c>
      <c r="X93" s="195">
        <f>C93+'4. sz. mell'!C55+'3. sz. mell'!AW55</f>
        <v>743162</v>
      </c>
      <c r="Y93" s="195">
        <f>D93+'4. sz. mell'!D55+'3. sz. mell'!AX55</f>
        <v>631826</v>
      </c>
      <c r="Z93" s="195">
        <f>E93+'4. sz. mell'!E55+'3. sz. mell'!AY55</f>
        <v>-4381</v>
      </c>
      <c r="AA93" s="195">
        <f>F93+'4. sz. mell'!F55+'3. sz. mell'!AZ55</f>
        <v>635660</v>
      </c>
      <c r="AB93" s="195" t="e">
        <f>#REF!+'4. sz. mell'!#REF!+'3. sz. mell'!BA55</f>
        <v>#REF!</v>
      </c>
      <c r="AC93" s="195" t="e">
        <f>#REF!+'4. sz. mell'!#REF!+'3. sz. mell'!BB55</f>
        <v>#REF!</v>
      </c>
      <c r="AE93" s="195">
        <f>G93+'4. sz. mell'!G55+'3. sz. mell'!BC55</f>
        <v>76358</v>
      </c>
      <c r="AF93" s="195">
        <f>H93+'4. sz. mell'!H55+'3. sz. mell'!BD55</f>
        <v>403950</v>
      </c>
      <c r="AG93" s="195">
        <f>I93+'4. sz. mell'!I55+'3. sz. mell'!BE55</f>
        <v>140151</v>
      </c>
      <c r="AH93" s="195">
        <f>J93+'4. sz. mell'!J55+'3. sz. mell'!BF55</f>
        <v>544101</v>
      </c>
      <c r="AI93" s="195" t="e">
        <f>#REF!+'4. sz. mell'!#REF!+'3. sz. mell'!BG55</f>
        <v>#REF!</v>
      </c>
      <c r="AJ93" s="195" t="e">
        <f>#REF!+'4. sz. mell'!#REF!+'3. sz. mell'!BH55</f>
        <v>#REF!</v>
      </c>
    </row>
    <row r="94" spans="1:36" s="38" customFormat="1">
      <c r="A94" s="15" t="s">
        <v>67</v>
      </c>
      <c r="B94" s="338" t="s">
        <v>222</v>
      </c>
      <c r="C94" s="198">
        <v>586300</v>
      </c>
      <c r="D94" s="346">
        <v>477450</v>
      </c>
      <c r="E94" s="346">
        <f t="shared" si="39"/>
        <v>-4611</v>
      </c>
      <c r="F94" s="346">
        <v>472839</v>
      </c>
      <c r="G94" s="346">
        <v>43531</v>
      </c>
      <c r="H94" s="346">
        <v>187340</v>
      </c>
      <c r="I94" s="346">
        <f t="shared" si="40"/>
        <v>-1253</v>
      </c>
      <c r="J94" s="346">
        <v>186087</v>
      </c>
      <c r="K94" s="24">
        <v>0</v>
      </c>
      <c r="L94" s="346">
        <v>0</v>
      </c>
      <c r="M94" s="346">
        <f t="shared" si="41"/>
        <v>0</v>
      </c>
      <c r="N94" s="346"/>
      <c r="O94" s="24">
        <f t="shared" si="34"/>
        <v>658926</v>
      </c>
      <c r="Q94" s="198">
        <f t="shared" si="35"/>
        <v>629831</v>
      </c>
      <c r="R94" s="198">
        <f t="shared" si="36"/>
        <v>664790</v>
      </c>
      <c r="S94" s="198">
        <f t="shared" si="37"/>
        <v>-5864</v>
      </c>
      <c r="T94" s="198">
        <f t="shared" si="38"/>
        <v>658926</v>
      </c>
      <c r="U94" s="346" t="e">
        <f>SUM(#REF!,#REF!,#REF!)</f>
        <v>#REF!</v>
      </c>
      <c r="V94" s="346" t="e">
        <f>SUM(#REF!,#REF!,#REF!)</f>
        <v>#REF!</v>
      </c>
      <c r="X94" s="198">
        <f>C94+'4. sz. mell'!C56+'3. sz. mell'!AW56</f>
        <v>594587</v>
      </c>
      <c r="Y94" s="198">
        <f>D94+'4. sz. mell'!D56+'3. sz. mell'!AX56</f>
        <v>482720</v>
      </c>
      <c r="Z94" s="198">
        <f>E94+'4. sz. mell'!E56+'3. sz. mell'!AY56</f>
        <v>-4381</v>
      </c>
      <c r="AA94" s="198">
        <f>F94+'4. sz. mell'!F56+'3. sz. mell'!AZ56</f>
        <v>486554</v>
      </c>
      <c r="AB94" s="198" t="e">
        <f>#REF!+'4. sz. mell'!#REF!+'3. sz. mell'!BA56</f>
        <v>#REF!</v>
      </c>
      <c r="AC94" s="198" t="e">
        <f>#REF!+'4. sz. mell'!#REF!+'3. sz. mell'!BB56</f>
        <v>#REF!</v>
      </c>
      <c r="AE94" s="198">
        <f>G94+'4. sz. mell'!G56+'3. sz. mell'!BC56</f>
        <v>43817</v>
      </c>
      <c r="AF94" s="198">
        <f>H94+'4. sz. mell'!H56+'3. sz. mell'!BD56</f>
        <v>187647</v>
      </c>
      <c r="AG94" s="198">
        <f>I94+'4. sz. mell'!I56+'3. sz. mell'!BE56</f>
        <v>19020</v>
      </c>
      <c r="AH94" s="198">
        <f>J94+'4. sz. mell'!J56+'3. sz. mell'!BF56</f>
        <v>206667</v>
      </c>
      <c r="AI94" s="198" t="e">
        <f>#REF!+'4. sz. mell'!#REF!+'3. sz. mell'!BG56</f>
        <v>#REF!</v>
      </c>
      <c r="AJ94" s="198" t="e">
        <f>#REF!+'4. sz. mell'!#REF!+'3. sz. mell'!BH56</f>
        <v>#REF!</v>
      </c>
    </row>
    <row r="95" spans="1:36" s="38" customFormat="1">
      <c r="A95" s="15" t="s">
        <v>69</v>
      </c>
      <c r="B95" s="339" t="s">
        <v>223</v>
      </c>
      <c r="C95" s="198"/>
      <c r="D95" s="346">
        <v>0</v>
      </c>
      <c r="E95" s="346">
        <f t="shared" si="39"/>
        <v>0</v>
      </c>
      <c r="F95" s="346"/>
      <c r="G95" s="346"/>
      <c r="H95" s="346">
        <v>0</v>
      </c>
      <c r="I95" s="346">
        <f t="shared" si="40"/>
        <v>0</v>
      </c>
      <c r="J95" s="346"/>
      <c r="K95" s="24">
        <v>0</v>
      </c>
      <c r="L95" s="346">
        <v>0</v>
      </c>
      <c r="M95" s="346">
        <f t="shared" si="41"/>
        <v>0</v>
      </c>
      <c r="N95" s="346"/>
      <c r="O95" s="24">
        <f t="shared" si="34"/>
        <v>0</v>
      </c>
      <c r="Q95" s="198">
        <f t="shared" si="35"/>
        <v>0</v>
      </c>
      <c r="R95" s="198">
        <f t="shared" si="36"/>
        <v>0</v>
      </c>
      <c r="S95" s="198">
        <f t="shared" si="37"/>
        <v>0</v>
      </c>
      <c r="T95" s="198">
        <f t="shared" si="38"/>
        <v>0</v>
      </c>
      <c r="U95" s="346" t="e">
        <f>SUM(#REF!,#REF!,#REF!)</f>
        <v>#REF!</v>
      </c>
      <c r="V95" s="346" t="e">
        <f>SUM(#REF!,#REF!,#REF!)</f>
        <v>#REF!</v>
      </c>
      <c r="X95" s="198">
        <f>C95+'4. sz. mell'!C57+'3. sz. mell'!AW57</f>
        <v>0</v>
      </c>
      <c r="Y95" s="198">
        <f>D95+'4. sz. mell'!D57+'3. sz. mell'!AX57</f>
        <v>0</v>
      </c>
      <c r="Z95" s="198">
        <f>E95+'4. sz. mell'!E57+'3. sz. mell'!AY57</f>
        <v>0</v>
      </c>
      <c r="AA95" s="198">
        <f>F95+'4. sz. mell'!F57+'3. sz. mell'!AZ57</f>
        <v>0</v>
      </c>
      <c r="AB95" s="198" t="e">
        <f>#REF!+'4. sz. mell'!#REF!+'3. sz. mell'!BA57</f>
        <v>#REF!</v>
      </c>
      <c r="AC95" s="198" t="e">
        <f>#REF!+'4. sz. mell'!#REF!+'3. sz. mell'!BB57</f>
        <v>#REF!</v>
      </c>
      <c r="AE95" s="198">
        <f>G95+'4. sz. mell'!G57+'3. sz. mell'!BC57</f>
        <v>0</v>
      </c>
      <c r="AF95" s="198">
        <f>H95+'4. sz. mell'!H57+'3. sz. mell'!BD57</f>
        <v>0</v>
      </c>
      <c r="AG95" s="198">
        <f>I95+'4. sz. mell'!I57+'3. sz. mell'!BE57</f>
        <v>20273</v>
      </c>
      <c r="AH95" s="198">
        <f>J95+'4. sz. mell'!J57+'3. sz. mell'!BF57</f>
        <v>20273</v>
      </c>
      <c r="AI95" s="198" t="e">
        <f>#REF!+'4. sz. mell'!#REF!+'3. sz. mell'!BG57</f>
        <v>#REF!</v>
      </c>
      <c r="AJ95" s="198" t="e">
        <f>#REF!+'4. sz. mell'!#REF!+'3. sz. mell'!BH57</f>
        <v>#REF!</v>
      </c>
    </row>
    <row r="96" spans="1:36">
      <c r="A96" s="15" t="s">
        <v>71</v>
      </c>
      <c r="B96" s="340" t="s">
        <v>224</v>
      </c>
      <c r="C96" s="202">
        <v>148575</v>
      </c>
      <c r="D96" s="347">
        <v>149106</v>
      </c>
      <c r="E96" s="347">
        <f t="shared" si="39"/>
        <v>0</v>
      </c>
      <c r="F96" s="347">
        <v>149106</v>
      </c>
      <c r="G96" s="347">
        <v>29693</v>
      </c>
      <c r="H96" s="347">
        <v>186773</v>
      </c>
      <c r="I96" s="347">
        <f t="shared" si="40"/>
        <v>0</v>
      </c>
      <c r="J96" s="347">
        <v>186773</v>
      </c>
      <c r="K96" s="39">
        <v>0</v>
      </c>
      <c r="L96" s="347">
        <v>0</v>
      </c>
      <c r="M96" s="347">
        <f t="shared" si="41"/>
        <v>0</v>
      </c>
      <c r="N96" s="347"/>
      <c r="O96" s="39">
        <f t="shared" si="34"/>
        <v>335879</v>
      </c>
      <c r="Q96" s="202">
        <f t="shared" si="35"/>
        <v>178268</v>
      </c>
      <c r="R96" s="202">
        <f t="shared" si="36"/>
        <v>335879</v>
      </c>
      <c r="S96" s="202">
        <f t="shared" si="37"/>
        <v>0</v>
      </c>
      <c r="T96" s="202">
        <f t="shared" si="38"/>
        <v>335879</v>
      </c>
      <c r="U96" s="347" t="e">
        <f>SUM(#REF!,#REF!,#REF!)</f>
        <v>#REF!</v>
      </c>
      <c r="V96" s="347" t="e">
        <f>SUM(#REF!,#REF!,#REF!)</f>
        <v>#REF!</v>
      </c>
      <c r="X96" s="202">
        <f>C96+'4. sz. mell'!C58+'3. sz. mell'!AW58</f>
        <v>148575</v>
      </c>
      <c r="Y96" s="202">
        <f>D96+'4. sz. mell'!D58+'3. sz. mell'!AX58</f>
        <v>149106</v>
      </c>
      <c r="Z96" s="202">
        <f>E96+'4. sz. mell'!E58+'3. sz. mell'!AY58</f>
        <v>0</v>
      </c>
      <c r="AA96" s="202">
        <f>F96+'4. sz. mell'!F58+'3. sz. mell'!AZ58</f>
        <v>149106</v>
      </c>
      <c r="AB96" s="202" t="e">
        <f>#REF!+'4. sz. mell'!#REF!+'3. sz. mell'!BA58</f>
        <v>#REF!</v>
      </c>
      <c r="AC96" s="202" t="e">
        <f>#REF!+'4. sz. mell'!#REF!+'3. sz. mell'!BB58</f>
        <v>#REF!</v>
      </c>
      <c r="AE96" s="202">
        <f>G96+'4. sz. mell'!G58+'3. sz. mell'!BC58</f>
        <v>29693</v>
      </c>
      <c r="AF96" s="202">
        <f>H96+'4. sz. mell'!H58+'3. sz. mell'!BD58</f>
        <v>186773</v>
      </c>
      <c r="AG96" s="202">
        <f>I96+'4. sz. mell'!I58+'3. sz. mell'!BE58</f>
        <v>121131</v>
      </c>
      <c r="AH96" s="202">
        <f>J96+'4. sz. mell'!J58+'3. sz. mell'!BF58</f>
        <v>307904</v>
      </c>
      <c r="AI96" s="202" t="e">
        <f>#REF!+'4. sz. mell'!#REF!+'3. sz. mell'!BG58</f>
        <v>#REF!</v>
      </c>
      <c r="AJ96" s="202" t="e">
        <f>#REF!+'4. sz. mell'!#REF!+'3. sz. mell'!BH58</f>
        <v>#REF!</v>
      </c>
    </row>
    <row r="97" spans="1:36">
      <c r="A97" s="15" t="s">
        <v>73</v>
      </c>
      <c r="B97" s="340" t="s">
        <v>225</v>
      </c>
      <c r="C97" s="202"/>
      <c r="D97" s="347">
        <v>0</v>
      </c>
      <c r="E97" s="347">
        <f t="shared" si="39"/>
        <v>0</v>
      </c>
      <c r="F97" s="347"/>
      <c r="G97" s="347"/>
      <c r="H97" s="347">
        <v>0</v>
      </c>
      <c r="I97" s="347">
        <f t="shared" si="40"/>
        <v>0</v>
      </c>
      <c r="J97" s="347"/>
      <c r="K97" s="39">
        <v>0</v>
      </c>
      <c r="L97" s="347">
        <v>0</v>
      </c>
      <c r="M97" s="347">
        <f t="shared" si="41"/>
        <v>0</v>
      </c>
      <c r="N97" s="347"/>
      <c r="O97" s="39">
        <f t="shared" si="34"/>
        <v>0</v>
      </c>
      <c r="Q97" s="202">
        <f t="shared" si="35"/>
        <v>0</v>
      </c>
      <c r="R97" s="202">
        <f t="shared" si="36"/>
        <v>0</v>
      </c>
      <c r="S97" s="202">
        <f t="shared" si="37"/>
        <v>0</v>
      </c>
      <c r="T97" s="202">
        <f t="shared" si="38"/>
        <v>0</v>
      </c>
      <c r="U97" s="347" t="e">
        <f>SUM(#REF!,#REF!,#REF!)</f>
        <v>#REF!</v>
      </c>
      <c r="V97" s="347" t="e">
        <f>SUM(#REF!,#REF!,#REF!)</f>
        <v>#REF!</v>
      </c>
      <c r="X97" s="202">
        <f>C97+'4. sz. mell'!C59+'3. sz. mell'!AW59</f>
        <v>0</v>
      </c>
      <c r="Y97" s="202">
        <f>D97+'4. sz. mell'!D59+'3. sz. mell'!AX59</f>
        <v>0</v>
      </c>
      <c r="Z97" s="202">
        <f>E97+'4. sz. mell'!E59+'3. sz. mell'!AY59</f>
        <v>0</v>
      </c>
      <c r="AA97" s="202">
        <f>F97+'4. sz. mell'!F59+'3. sz. mell'!AZ59</f>
        <v>0</v>
      </c>
      <c r="AB97" s="202" t="e">
        <f>#REF!+'4. sz. mell'!#REF!+'3. sz. mell'!BA59</f>
        <v>#REF!</v>
      </c>
      <c r="AC97" s="202" t="e">
        <f>#REF!+'4. sz. mell'!#REF!+'3. sz. mell'!BB59</f>
        <v>#REF!</v>
      </c>
      <c r="AE97" s="202">
        <f>G97+'4. sz. mell'!G59+'3. sz. mell'!BC59</f>
        <v>0</v>
      </c>
      <c r="AF97" s="202">
        <f>H97+'4. sz. mell'!H59+'3. sz. mell'!BD59</f>
        <v>0</v>
      </c>
      <c r="AG97" s="202">
        <f>I97+'4. sz. mell'!I59+'3. sz. mell'!BE59</f>
        <v>121131</v>
      </c>
      <c r="AH97" s="202">
        <f>J97+'4. sz. mell'!J59+'3. sz. mell'!BF59</f>
        <v>121131</v>
      </c>
      <c r="AI97" s="202" t="e">
        <f>#REF!+'4. sz. mell'!#REF!+'3. sz. mell'!BG59</f>
        <v>#REF!</v>
      </c>
      <c r="AJ97" s="202" t="e">
        <f>#REF!+'4. sz. mell'!#REF!+'3. sz. mell'!BH59</f>
        <v>#REF!</v>
      </c>
    </row>
    <row r="98" spans="1:36">
      <c r="A98" s="15" t="s">
        <v>75</v>
      </c>
      <c r="B98" s="341" t="s">
        <v>226</v>
      </c>
      <c r="C98" s="202"/>
      <c r="D98" s="347">
        <v>0</v>
      </c>
      <c r="E98" s="347">
        <f t="shared" si="39"/>
        <v>0</v>
      </c>
      <c r="F98" s="347"/>
      <c r="G98" s="347">
        <v>2848</v>
      </c>
      <c r="H98" s="347">
        <v>29530</v>
      </c>
      <c r="I98" s="347">
        <f t="shared" si="40"/>
        <v>0</v>
      </c>
      <c r="J98" s="347">
        <v>29530</v>
      </c>
      <c r="K98" s="39">
        <v>0</v>
      </c>
      <c r="L98" s="347">
        <v>0</v>
      </c>
      <c r="M98" s="347">
        <f t="shared" si="41"/>
        <v>0</v>
      </c>
      <c r="N98" s="347"/>
      <c r="O98" s="39">
        <f t="shared" si="34"/>
        <v>29530</v>
      </c>
      <c r="Q98" s="202">
        <f t="shared" si="35"/>
        <v>2848</v>
      </c>
      <c r="R98" s="202">
        <f t="shared" si="36"/>
        <v>29530</v>
      </c>
      <c r="S98" s="202">
        <f t="shared" si="37"/>
        <v>0</v>
      </c>
      <c r="T98" s="202">
        <f t="shared" si="38"/>
        <v>29530</v>
      </c>
      <c r="U98" s="347" t="e">
        <f>SUM(#REF!,#REF!,#REF!)</f>
        <v>#REF!</v>
      </c>
      <c r="V98" s="347" t="e">
        <f>SUM(#REF!,#REF!,#REF!)</f>
        <v>#REF!</v>
      </c>
      <c r="X98" s="202">
        <f>C98+'4. sz. mell'!C60+'3. sz. mell'!AW60</f>
        <v>0</v>
      </c>
      <c r="Y98" s="202">
        <f>D98+'4. sz. mell'!D60+'3. sz. mell'!AX60</f>
        <v>0</v>
      </c>
      <c r="Z98" s="202">
        <f>E98+'4. sz. mell'!E60+'3. sz. mell'!AY60</f>
        <v>0</v>
      </c>
      <c r="AA98" s="202">
        <f>F98+'4. sz. mell'!F60+'3. sz. mell'!AZ60</f>
        <v>0</v>
      </c>
      <c r="AB98" s="202" t="e">
        <f>#REF!+'4. sz. mell'!#REF!+'3. sz. mell'!BA60</f>
        <v>#REF!</v>
      </c>
      <c r="AC98" s="202" t="e">
        <f>#REF!+'4. sz. mell'!#REF!+'3. sz. mell'!BB60</f>
        <v>#REF!</v>
      </c>
      <c r="AE98" s="202">
        <f>G98+'4. sz. mell'!G60+'3. sz. mell'!BC60</f>
        <v>2848</v>
      </c>
      <c r="AF98" s="202">
        <f>H98+'4. sz. mell'!H60+'3. sz. mell'!BD60</f>
        <v>29530</v>
      </c>
      <c r="AG98" s="202">
        <f>I98+'4. sz. mell'!I60+'3. sz. mell'!BE60</f>
        <v>0</v>
      </c>
      <c r="AH98" s="202">
        <f>J98+'4. sz. mell'!J60+'3. sz. mell'!BF60</f>
        <v>29530</v>
      </c>
      <c r="AI98" s="202" t="e">
        <f>#REF!+'4. sz. mell'!#REF!+'3. sz. mell'!BG60</f>
        <v>#REF!</v>
      </c>
      <c r="AJ98" s="202" t="e">
        <f>#REF!+'4. sz. mell'!#REF!+'3. sz. mell'!BH60</f>
        <v>#REF!</v>
      </c>
    </row>
    <row r="99" spans="1:36" ht="13.5" thickBot="1">
      <c r="A99" s="15" t="s">
        <v>73</v>
      </c>
      <c r="B99" s="187" t="s">
        <v>381</v>
      </c>
      <c r="C99" s="202"/>
      <c r="D99" s="347">
        <v>0</v>
      </c>
      <c r="E99" s="347">
        <f t="shared" si="39"/>
        <v>0</v>
      </c>
      <c r="F99" s="347"/>
      <c r="G99" s="347"/>
      <c r="H99" s="347">
        <v>0</v>
      </c>
      <c r="I99" s="347">
        <f t="shared" si="40"/>
        <v>0</v>
      </c>
      <c r="J99" s="347"/>
      <c r="K99" s="39">
        <v>0</v>
      </c>
      <c r="L99" s="347">
        <v>0</v>
      </c>
      <c r="M99" s="347">
        <f t="shared" si="41"/>
        <v>0</v>
      </c>
      <c r="N99" s="347"/>
      <c r="O99" s="39">
        <f t="shared" si="34"/>
        <v>0</v>
      </c>
      <c r="Q99" s="202">
        <f t="shared" si="35"/>
        <v>0</v>
      </c>
      <c r="R99" s="202">
        <f t="shared" si="36"/>
        <v>0</v>
      </c>
      <c r="S99" s="202">
        <f t="shared" si="37"/>
        <v>0</v>
      </c>
      <c r="T99" s="202">
        <f t="shared" si="38"/>
        <v>0</v>
      </c>
      <c r="U99" s="347" t="e">
        <f>SUM(#REF!,#REF!,#REF!)</f>
        <v>#REF!</v>
      </c>
      <c r="V99" s="347" t="e">
        <f>SUM(#REF!,#REF!,#REF!)</f>
        <v>#REF!</v>
      </c>
      <c r="X99" s="202">
        <f>C99+'4. sz. mell'!C61+'3. sz. mell'!AW61</f>
        <v>0</v>
      </c>
      <c r="Y99" s="202">
        <f>D99+'4. sz. mell'!D61+'3. sz. mell'!AX61</f>
        <v>0</v>
      </c>
      <c r="Z99" s="202">
        <f>E99+'4. sz. mell'!E61+'3. sz. mell'!AY61</f>
        <v>0</v>
      </c>
      <c r="AA99" s="202">
        <f>F99+'4. sz. mell'!F61+'3. sz. mell'!AZ61</f>
        <v>0</v>
      </c>
      <c r="AB99" s="202" t="e">
        <f>#REF!+'4. sz. mell'!#REF!+'3. sz. mell'!BA61</f>
        <v>#REF!</v>
      </c>
      <c r="AC99" s="202" t="e">
        <f>#REF!+'4. sz. mell'!#REF!+'3. sz. mell'!BB61</f>
        <v>#REF!</v>
      </c>
      <c r="AE99" s="202">
        <f>G99+'4. sz. mell'!G61+'3. sz. mell'!BC61</f>
        <v>0</v>
      </c>
      <c r="AF99" s="202">
        <f>H99+'4. sz. mell'!H61+'3. sz. mell'!BD61</f>
        <v>0</v>
      </c>
      <c r="AG99" s="202">
        <f>I99+'4. sz. mell'!I61+'3. sz. mell'!BE61</f>
        <v>0</v>
      </c>
      <c r="AH99" s="202">
        <f>J99+'4. sz. mell'!J61+'3. sz. mell'!BF61</f>
        <v>0</v>
      </c>
      <c r="AI99" s="202" t="e">
        <f>#REF!+'4. sz. mell'!#REF!+'3. sz. mell'!BG61</f>
        <v>#REF!</v>
      </c>
      <c r="AJ99" s="202" t="e">
        <f>#REF!+'4. sz. mell'!#REF!+'3. sz. mell'!BH61</f>
        <v>#REF!</v>
      </c>
    </row>
    <row r="100" spans="1:36" s="51" customFormat="1" ht="15.75" thickBot="1">
      <c r="A100" s="49" t="s">
        <v>79</v>
      </c>
      <c r="B100" s="188" t="s">
        <v>227</v>
      </c>
      <c r="C100" s="330">
        <f>SUM(C101:C103)</f>
        <v>5000</v>
      </c>
      <c r="D100" s="330">
        <v>8337</v>
      </c>
      <c r="E100" s="330">
        <f t="shared" ref="E100:N100" si="43">SUM(E101:E103)</f>
        <v>32971</v>
      </c>
      <c r="F100" s="330">
        <f t="shared" si="43"/>
        <v>41308</v>
      </c>
      <c r="G100" s="330">
        <f t="shared" si="43"/>
        <v>30000</v>
      </c>
      <c r="H100" s="330">
        <v>895</v>
      </c>
      <c r="I100" s="330">
        <f t="shared" si="43"/>
        <v>4686</v>
      </c>
      <c r="J100" s="330">
        <f t="shared" si="43"/>
        <v>5581</v>
      </c>
      <c r="K100" s="330">
        <f t="shared" si="43"/>
        <v>0</v>
      </c>
      <c r="L100" s="330">
        <v>0</v>
      </c>
      <c r="M100" s="330">
        <f t="shared" si="43"/>
        <v>0</v>
      </c>
      <c r="N100" s="330">
        <f t="shared" si="43"/>
        <v>0</v>
      </c>
      <c r="O100" s="330">
        <f t="shared" si="34"/>
        <v>46889</v>
      </c>
      <c r="Q100" s="330">
        <f t="shared" si="35"/>
        <v>35000</v>
      </c>
      <c r="R100" s="330">
        <f t="shared" si="36"/>
        <v>9232</v>
      </c>
      <c r="S100" s="330">
        <f t="shared" si="37"/>
        <v>37657</v>
      </c>
      <c r="T100" s="330">
        <f t="shared" si="38"/>
        <v>46889</v>
      </c>
      <c r="U100" s="330" t="e">
        <f>SUM(#REF!,#REF!,#REF!)</f>
        <v>#REF!</v>
      </c>
      <c r="V100" s="330" t="e">
        <f>SUM(#REF!,#REF!,#REF!)</f>
        <v>#REF!</v>
      </c>
      <c r="X100" s="330">
        <f>C100+'4. sz. mell'!C62+'3. sz. mell'!AW62</f>
        <v>5000</v>
      </c>
      <c r="Y100" s="330"/>
      <c r="Z100" s="330">
        <f>E100+'4. sz. mell'!E62+'3. sz. mell'!AY62</f>
        <v>32971</v>
      </c>
      <c r="AA100" s="330">
        <f>F100+'4. sz. mell'!F62+'3. sz. mell'!AZ62</f>
        <v>41308</v>
      </c>
      <c r="AB100" s="330" t="e">
        <f>#REF!+'4. sz. mell'!#REF!+'3. sz. mell'!BA62</f>
        <v>#REF!</v>
      </c>
      <c r="AC100" s="330" t="e">
        <f>#REF!+'4. sz. mell'!#REF!+'3. sz. mell'!BB62</f>
        <v>#REF!</v>
      </c>
      <c r="AE100" s="330"/>
      <c r="AF100" s="330"/>
      <c r="AG100" s="330"/>
      <c r="AH100" s="330"/>
      <c r="AI100" s="330"/>
      <c r="AJ100" s="330"/>
    </row>
    <row r="101" spans="1:36" s="51" customFormat="1" ht="15">
      <c r="A101" s="52" t="s">
        <v>81</v>
      </c>
      <c r="B101" s="186" t="s">
        <v>228</v>
      </c>
      <c r="C101" s="316">
        <v>5000</v>
      </c>
      <c r="D101" s="177">
        <v>8337</v>
      </c>
      <c r="E101" s="177">
        <f t="shared" si="39"/>
        <v>32971</v>
      </c>
      <c r="F101" s="177">
        <v>41308</v>
      </c>
      <c r="G101" s="177"/>
      <c r="H101" s="177">
        <v>0</v>
      </c>
      <c r="I101" s="177">
        <f t="shared" si="40"/>
        <v>0</v>
      </c>
      <c r="J101" s="177">
        <v>0</v>
      </c>
      <c r="K101" s="71">
        <v>0</v>
      </c>
      <c r="L101" s="177">
        <v>0</v>
      </c>
      <c r="M101" s="177">
        <f t="shared" si="41"/>
        <v>0</v>
      </c>
      <c r="N101" s="177"/>
      <c r="O101" s="71">
        <f t="shared" si="34"/>
        <v>41308</v>
      </c>
      <c r="Q101" s="316">
        <f t="shared" si="35"/>
        <v>5000</v>
      </c>
      <c r="R101" s="316">
        <f t="shared" si="36"/>
        <v>8337</v>
      </c>
      <c r="S101" s="316">
        <f t="shared" si="37"/>
        <v>32971</v>
      </c>
      <c r="T101" s="316">
        <f t="shared" si="38"/>
        <v>41308</v>
      </c>
      <c r="U101" s="177" t="e">
        <f>SUM(#REF!,#REF!,#REF!)</f>
        <v>#REF!</v>
      </c>
      <c r="V101" s="177" t="e">
        <f>SUM(#REF!,#REF!,#REF!)</f>
        <v>#REF!</v>
      </c>
      <c r="X101" s="316"/>
      <c r="Y101" s="177"/>
      <c r="Z101" s="177"/>
      <c r="AA101" s="177"/>
      <c r="AB101" s="177"/>
      <c r="AC101" s="177"/>
      <c r="AE101" s="316"/>
      <c r="AF101" s="177"/>
      <c r="AG101" s="177"/>
      <c r="AH101" s="177"/>
      <c r="AI101" s="177"/>
      <c r="AJ101" s="177"/>
    </row>
    <row r="102" spans="1:36" s="51" customFormat="1" ht="15">
      <c r="A102" s="55"/>
      <c r="B102" s="342" t="s">
        <v>391</v>
      </c>
      <c r="C102" s="349"/>
      <c r="D102" s="311">
        <v>0</v>
      </c>
      <c r="E102" s="311">
        <f t="shared" si="39"/>
        <v>0</v>
      </c>
      <c r="F102" s="311"/>
      <c r="G102" s="311"/>
      <c r="H102" s="311">
        <v>0</v>
      </c>
      <c r="I102" s="311">
        <f t="shared" si="40"/>
        <v>0</v>
      </c>
      <c r="J102" s="311"/>
      <c r="K102" s="292">
        <v>0</v>
      </c>
      <c r="L102" s="311">
        <v>0</v>
      </c>
      <c r="M102" s="311">
        <f t="shared" si="41"/>
        <v>0</v>
      </c>
      <c r="N102" s="311"/>
      <c r="O102" s="292">
        <f t="shared" si="34"/>
        <v>0</v>
      </c>
      <c r="Q102" s="349">
        <f t="shared" si="35"/>
        <v>0</v>
      </c>
      <c r="R102" s="349">
        <f t="shared" si="36"/>
        <v>0</v>
      </c>
      <c r="S102" s="349">
        <f t="shared" si="37"/>
        <v>0</v>
      </c>
      <c r="T102" s="349">
        <f t="shared" si="38"/>
        <v>0</v>
      </c>
      <c r="U102" s="311" t="e">
        <f>SUM(#REF!,#REF!,#REF!)</f>
        <v>#REF!</v>
      </c>
      <c r="V102" s="311" t="e">
        <f>SUM(#REF!,#REF!,#REF!)</f>
        <v>#REF!</v>
      </c>
      <c r="X102" s="349"/>
      <c r="Y102" s="311"/>
      <c r="Z102" s="311"/>
      <c r="AA102" s="311"/>
      <c r="AB102" s="311"/>
      <c r="AC102" s="311"/>
      <c r="AE102" s="349"/>
      <c r="AF102" s="311"/>
      <c r="AG102" s="311"/>
      <c r="AH102" s="311"/>
      <c r="AI102" s="311"/>
      <c r="AJ102" s="311"/>
    </row>
    <row r="103" spans="1:36" s="51" customFormat="1" ht="15.75" thickBot="1">
      <c r="A103" s="286" t="s">
        <v>83</v>
      </c>
      <c r="B103" s="343" t="s">
        <v>229</v>
      </c>
      <c r="C103" s="333"/>
      <c r="D103" s="108">
        <v>0</v>
      </c>
      <c r="E103" s="108">
        <f t="shared" si="39"/>
        <v>0</v>
      </c>
      <c r="F103" s="108"/>
      <c r="G103" s="108">
        <v>30000</v>
      </c>
      <c r="H103" s="108">
        <v>895</v>
      </c>
      <c r="I103" s="108">
        <f t="shared" si="40"/>
        <v>4686</v>
      </c>
      <c r="J103" s="108">
        <v>5581</v>
      </c>
      <c r="K103" s="78">
        <v>0</v>
      </c>
      <c r="L103" s="108">
        <v>0</v>
      </c>
      <c r="M103" s="108">
        <f t="shared" si="41"/>
        <v>0</v>
      </c>
      <c r="N103" s="108"/>
      <c r="O103" s="78">
        <f t="shared" si="34"/>
        <v>5581</v>
      </c>
      <c r="Q103" s="333">
        <f t="shared" si="35"/>
        <v>30000</v>
      </c>
      <c r="R103" s="333">
        <f t="shared" si="36"/>
        <v>895</v>
      </c>
      <c r="S103" s="333">
        <f t="shared" si="37"/>
        <v>4686</v>
      </c>
      <c r="T103" s="333">
        <f t="shared" si="38"/>
        <v>5581</v>
      </c>
      <c r="U103" s="108" t="e">
        <f>SUM(#REF!,#REF!,#REF!)</f>
        <v>#REF!</v>
      </c>
      <c r="V103" s="108" t="e">
        <f>SUM(#REF!,#REF!,#REF!)</f>
        <v>#REF!</v>
      </c>
      <c r="X103" s="333"/>
      <c r="Y103" s="108"/>
      <c r="Z103" s="108"/>
      <c r="AA103" s="108"/>
      <c r="AB103" s="108"/>
      <c r="AC103" s="108"/>
      <c r="AE103" s="333"/>
      <c r="AF103" s="108"/>
      <c r="AG103" s="108"/>
      <c r="AH103" s="108"/>
      <c r="AI103" s="108"/>
      <c r="AJ103" s="108"/>
    </row>
    <row r="104" spans="1:36" s="51" customFormat="1" ht="15.75" thickBot="1">
      <c r="A104" s="49" t="s">
        <v>230</v>
      </c>
      <c r="B104" s="188" t="s">
        <v>231</v>
      </c>
      <c r="C104" s="330">
        <f>SUM(C93,C87,C100)</f>
        <v>1226190</v>
      </c>
      <c r="D104" s="330">
        <v>1279994</v>
      </c>
      <c r="E104" s="330">
        <f t="shared" ref="E104:N104" si="44">SUM(E93,E87,E100)</f>
        <v>50081</v>
      </c>
      <c r="F104" s="330">
        <f t="shared" si="44"/>
        <v>1330075</v>
      </c>
      <c r="G104" s="330">
        <f t="shared" si="44"/>
        <v>275707</v>
      </c>
      <c r="H104" s="330">
        <v>636297</v>
      </c>
      <c r="I104" s="330">
        <f t="shared" si="44"/>
        <v>12877</v>
      </c>
      <c r="J104" s="330">
        <f t="shared" si="44"/>
        <v>649174</v>
      </c>
      <c r="K104" s="330">
        <f t="shared" si="44"/>
        <v>0</v>
      </c>
      <c r="L104" s="330">
        <v>0</v>
      </c>
      <c r="M104" s="330">
        <f t="shared" si="44"/>
        <v>0</v>
      </c>
      <c r="N104" s="330">
        <f t="shared" si="44"/>
        <v>0</v>
      </c>
      <c r="O104" s="330">
        <f t="shared" si="34"/>
        <v>1979249</v>
      </c>
      <c r="Q104" s="330">
        <f t="shared" si="35"/>
        <v>1501897</v>
      </c>
      <c r="R104" s="330">
        <f t="shared" si="36"/>
        <v>1916291</v>
      </c>
      <c r="S104" s="330">
        <f t="shared" si="37"/>
        <v>62958</v>
      </c>
      <c r="T104" s="330">
        <f t="shared" si="38"/>
        <v>1979249</v>
      </c>
      <c r="U104" s="330" t="e">
        <f>SUM(#REF!,#REF!,#REF!)</f>
        <v>#REF!</v>
      </c>
      <c r="V104" s="330" t="e">
        <f>SUM(#REF!,#REF!,#REF!)</f>
        <v>#REF!</v>
      </c>
      <c r="X104" s="330"/>
      <c r="Y104" s="330"/>
      <c r="Z104" s="330"/>
      <c r="AA104" s="330"/>
      <c r="AB104" s="330"/>
      <c r="AC104" s="330"/>
      <c r="AE104" s="330"/>
      <c r="AF104" s="330"/>
      <c r="AG104" s="330"/>
      <c r="AH104" s="330"/>
      <c r="AI104" s="330"/>
      <c r="AJ104" s="330"/>
    </row>
    <row r="105" spans="1:36" s="51" customFormat="1" ht="15.75" thickBot="1">
      <c r="A105" s="49" t="s">
        <v>107</v>
      </c>
      <c r="B105" s="188" t="s">
        <v>232</v>
      </c>
      <c r="C105" s="330">
        <f>+C106+C107+C108</f>
        <v>0</v>
      </c>
      <c r="D105" s="330">
        <v>0</v>
      </c>
      <c r="E105" s="330">
        <f t="shared" si="39"/>
        <v>0</v>
      </c>
      <c r="F105" s="330">
        <f t="shared" ref="F105:N105" si="45">+F106+F107+F108</f>
        <v>0</v>
      </c>
      <c r="G105" s="330">
        <f t="shared" si="45"/>
        <v>9199</v>
      </c>
      <c r="H105" s="330">
        <v>9199</v>
      </c>
      <c r="I105" s="330">
        <f t="shared" si="40"/>
        <v>0</v>
      </c>
      <c r="J105" s="330">
        <f t="shared" si="45"/>
        <v>9199</v>
      </c>
      <c r="K105" s="330">
        <v>0</v>
      </c>
      <c r="L105" s="330">
        <v>0</v>
      </c>
      <c r="M105" s="330">
        <f t="shared" si="41"/>
        <v>0</v>
      </c>
      <c r="N105" s="330">
        <f t="shared" si="45"/>
        <v>0</v>
      </c>
      <c r="O105" s="50">
        <f t="shared" si="34"/>
        <v>9199</v>
      </c>
      <c r="Q105" s="330">
        <f t="shared" si="35"/>
        <v>9199</v>
      </c>
      <c r="R105" s="330">
        <f t="shared" si="36"/>
        <v>9199</v>
      </c>
      <c r="S105" s="330">
        <f t="shared" si="37"/>
        <v>0</v>
      </c>
      <c r="T105" s="330">
        <f t="shared" si="38"/>
        <v>9199</v>
      </c>
      <c r="U105" s="330" t="e">
        <f>SUM(#REF!,#REF!,#REF!)</f>
        <v>#REF!</v>
      </c>
      <c r="V105" s="330" t="e">
        <f>SUM(#REF!,#REF!,#REF!)</f>
        <v>#REF!</v>
      </c>
      <c r="X105" s="330"/>
      <c r="Y105" s="330"/>
      <c r="Z105" s="330"/>
      <c r="AA105" s="330"/>
      <c r="AB105" s="330"/>
      <c r="AC105" s="330"/>
      <c r="AE105" s="330"/>
      <c r="AF105" s="330"/>
      <c r="AG105" s="330"/>
      <c r="AH105" s="330"/>
      <c r="AI105" s="330"/>
      <c r="AJ105" s="330"/>
    </row>
    <row r="106" spans="1:36" s="54" customFormat="1">
      <c r="A106" s="52" t="s">
        <v>109</v>
      </c>
      <c r="B106" s="186" t="s">
        <v>233</v>
      </c>
      <c r="C106" s="317"/>
      <c r="D106" s="53">
        <v>0</v>
      </c>
      <c r="E106" s="53">
        <f t="shared" si="39"/>
        <v>0</v>
      </c>
      <c r="F106" s="53"/>
      <c r="G106" s="53">
        <v>9199</v>
      </c>
      <c r="H106" s="53">
        <v>9199</v>
      </c>
      <c r="I106" s="53">
        <f t="shared" si="40"/>
        <v>0</v>
      </c>
      <c r="J106" s="53">
        <v>9199</v>
      </c>
      <c r="K106" s="53">
        <v>0</v>
      </c>
      <c r="L106" s="53">
        <v>0</v>
      </c>
      <c r="M106" s="53">
        <f t="shared" si="41"/>
        <v>0</v>
      </c>
      <c r="N106" s="53"/>
      <c r="O106" s="53">
        <f t="shared" si="34"/>
        <v>9199</v>
      </c>
      <c r="Q106" s="317">
        <f t="shared" si="35"/>
        <v>9199</v>
      </c>
      <c r="R106" s="317">
        <f t="shared" si="36"/>
        <v>9199</v>
      </c>
      <c r="S106" s="317">
        <f t="shared" si="37"/>
        <v>0</v>
      </c>
      <c r="T106" s="317">
        <f t="shared" si="38"/>
        <v>9199</v>
      </c>
      <c r="U106" s="53" t="e">
        <f>SUM(#REF!,#REF!,#REF!)</f>
        <v>#REF!</v>
      </c>
      <c r="V106" s="53" t="e">
        <f>SUM(#REF!,#REF!,#REF!)</f>
        <v>#REF!</v>
      </c>
      <c r="X106" s="317"/>
      <c r="Y106" s="53"/>
      <c r="Z106" s="53"/>
      <c r="AA106" s="53"/>
      <c r="AB106" s="53"/>
      <c r="AC106" s="53"/>
      <c r="AE106" s="317"/>
      <c r="AF106" s="53"/>
      <c r="AG106" s="53"/>
      <c r="AH106" s="53"/>
      <c r="AI106" s="53"/>
      <c r="AJ106" s="53"/>
    </row>
    <row r="107" spans="1:36" s="51" customFormat="1" ht="15">
      <c r="A107" s="52" t="s">
        <v>111</v>
      </c>
      <c r="B107" s="186" t="s">
        <v>234</v>
      </c>
      <c r="C107" s="317"/>
      <c r="D107" s="53">
        <v>0</v>
      </c>
      <c r="E107" s="53">
        <f t="shared" si="39"/>
        <v>0</v>
      </c>
      <c r="F107" s="53"/>
      <c r="G107" s="53"/>
      <c r="H107" s="53">
        <v>0</v>
      </c>
      <c r="I107" s="53">
        <f t="shared" si="40"/>
        <v>0</v>
      </c>
      <c r="J107" s="53"/>
      <c r="K107" s="53">
        <v>0</v>
      </c>
      <c r="L107" s="53">
        <v>0</v>
      </c>
      <c r="M107" s="53">
        <f t="shared" si="41"/>
        <v>0</v>
      </c>
      <c r="N107" s="53"/>
      <c r="O107" s="53">
        <f t="shared" si="34"/>
        <v>0</v>
      </c>
      <c r="Q107" s="317">
        <f t="shared" si="35"/>
        <v>0</v>
      </c>
      <c r="R107" s="317">
        <f t="shared" si="36"/>
        <v>0</v>
      </c>
      <c r="S107" s="317">
        <f t="shared" si="37"/>
        <v>0</v>
      </c>
      <c r="T107" s="317">
        <f t="shared" si="38"/>
        <v>0</v>
      </c>
      <c r="U107" s="53" t="e">
        <f>SUM(#REF!,#REF!,#REF!)</f>
        <v>#REF!</v>
      </c>
      <c r="V107" s="53" t="e">
        <f>SUM(#REF!,#REF!,#REF!)</f>
        <v>#REF!</v>
      </c>
      <c r="X107" s="317"/>
      <c r="Y107" s="53"/>
      <c r="Z107" s="53"/>
      <c r="AA107" s="53"/>
      <c r="AB107" s="53"/>
      <c r="AC107" s="53"/>
      <c r="AE107" s="317"/>
      <c r="AF107" s="53"/>
      <c r="AG107" s="53"/>
      <c r="AH107" s="53"/>
      <c r="AI107" s="53"/>
      <c r="AJ107" s="53"/>
    </row>
    <row r="108" spans="1:36" s="51" customFormat="1" ht="15.75" thickBot="1">
      <c r="A108" s="55" t="s">
        <v>113</v>
      </c>
      <c r="B108" s="342" t="s">
        <v>235</v>
      </c>
      <c r="C108" s="317"/>
      <c r="D108" s="53">
        <v>0</v>
      </c>
      <c r="E108" s="53">
        <f t="shared" si="39"/>
        <v>0</v>
      </c>
      <c r="F108" s="53"/>
      <c r="G108" s="53"/>
      <c r="H108" s="53">
        <v>0</v>
      </c>
      <c r="I108" s="53">
        <f t="shared" si="40"/>
        <v>0</v>
      </c>
      <c r="J108" s="53"/>
      <c r="K108" s="53">
        <v>0</v>
      </c>
      <c r="L108" s="53">
        <v>0</v>
      </c>
      <c r="M108" s="53">
        <f t="shared" si="41"/>
        <v>0</v>
      </c>
      <c r="N108" s="53"/>
      <c r="O108" s="53">
        <f t="shared" si="34"/>
        <v>0</v>
      </c>
      <c r="Q108" s="317">
        <f t="shared" si="35"/>
        <v>0</v>
      </c>
      <c r="R108" s="317">
        <f t="shared" si="36"/>
        <v>0</v>
      </c>
      <c r="S108" s="317">
        <f t="shared" si="37"/>
        <v>0</v>
      </c>
      <c r="T108" s="317">
        <f t="shared" si="38"/>
        <v>0</v>
      </c>
      <c r="U108" s="53" t="e">
        <f>SUM(#REF!,#REF!,#REF!)</f>
        <v>#REF!</v>
      </c>
      <c r="V108" s="53" t="e">
        <f>SUM(#REF!,#REF!,#REF!)</f>
        <v>#REF!</v>
      </c>
      <c r="X108" s="317"/>
      <c r="Y108" s="53"/>
      <c r="Z108" s="53"/>
      <c r="AA108" s="53"/>
      <c r="AB108" s="53"/>
      <c r="AC108" s="53"/>
      <c r="AE108" s="317"/>
      <c r="AF108" s="53"/>
      <c r="AG108" s="53"/>
      <c r="AH108" s="53"/>
      <c r="AI108" s="53"/>
      <c r="AJ108" s="53"/>
    </row>
    <row r="109" spans="1:36" s="51" customFormat="1" ht="15.75" thickBot="1">
      <c r="A109" s="49" t="s">
        <v>129</v>
      </c>
      <c r="B109" s="188" t="s">
        <v>236</v>
      </c>
      <c r="C109" s="330">
        <f>+C110+C111+C112+C113</f>
        <v>0</v>
      </c>
      <c r="D109" s="176"/>
      <c r="E109" s="176">
        <f t="shared" si="39"/>
        <v>0</v>
      </c>
      <c r="F109" s="176"/>
      <c r="G109" s="176"/>
      <c r="H109" s="176"/>
      <c r="I109" s="176">
        <f t="shared" si="40"/>
        <v>0</v>
      </c>
      <c r="J109" s="176"/>
      <c r="K109" s="50"/>
      <c r="L109" s="176"/>
      <c r="M109" s="176">
        <f t="shared" si="41"/>
        <v>0</v>
      </c>
      <c r="N109" s="176"/>
      <c r="O109" s="50">
        <f t="shared" si="34"/>
        <v>0</v>
      </c>
      <c r="Q109" s="330">
        <f t="shared" si="35"/>
        <v>0</v>
      </c>
      <c r="R109" s="330">
        <f t="shared" si="36"/>
        <v>0</v>
      </c>
      <c r="S109" s="330">
        <f t="shared" si="37"/>
        <v>0</v>
      </c>
      <c r="T109" s="330">
        <f t="shared" si="38"/>
        <v>0</v>
      </c>
      <c r="U109" s="176" t="e">
        <f>SUM(#REF!,#REF!,#REF!)</f>
        <v>#REF!</v>
      </c>
      <c r="V109" s="176" t="e">
        <f>SUM(#REF!,#REF!,#REF!)</f>
        <v>#REF!</v>
      </c>
      <c r="X109" s="330"/>
      <c r="Y109" s="176"/>
      <c r="Z109" s="176"/>
      <c r="AA109" s="176"/>
      <c r="AB109" s="176"/>
      <c r="AC109" s="176"/>
      <c r="AE109" s="330"/>
      <c r="AF109" s="176"/>
      <c r="AG109" s="176"/>
      <c r="AH109" s="176"/>
      <c r="AI109" s="176"/>
      <c r="AJ109" s="176"/>
    </row>
    <row r="110" spans="1:36" s="51" customFormat="1" ht="15">
      <c r="A110" s="52" t="s">
        <v>131</v>
      </c>
      <c r="B110" s="186" t="s">
        <v>237</v>
      </c>
      <c r="C110" s="317"/>
      <c r="D110" s="53">
        <v>0</v>
      </c>
      <c r="E110" s="53">
        <f t="shared" si="39"/>
        <v>0</v>
      </c>
      <c r="F110" s="53"/>
      <c r="G110" s="53"/>
      <c r="H110" s="53">
        <v>0</v>
      </c>
      <c r="I110" s="53">
        <f t="shared" si="40"/>
        <v>0</v>
      </c>
      <c r="J110" s="53"/>
      <c r="K110" s="53">
        <v>0</v>
      </c>
      <c r="L110" s="53">
        <v>0</v>
      </c>
      <c r="M110" s="53">
        <f t="shared" si="41"/>
        <v>0</v>
      </c>
      <c r="N110" s="53"/>
      <c r="O110" s="53">
        <f t="shared" si="34"/>
        <v>0</v>
      </c>
      <c r="Q110" s="317">
        <f t="shared" si="35"/>
        <v>0</v>
      </c>
      <c r="R110" s="317">
        <f t="shared" si="36"/>
        <v>0</v>
      </c>
      <c r="S110" s="317">
        <f t="shared" si="37"/>
        <v>0</v>
      </c>
      <c r="T110" s="317">
        <f t="shared" si="38"/>
        <v>0</v>
      </c>
      <c r="U110" s="53" t="e">
        <f>SUM(#REF!,#REF!,#REF!)</f>
        <v>#REF!</v>
      </c>
      <c r="V110" s="53" t="e">
        <f>SUM(#REF!,#REF!,#REF!)</f>
        <v>#REF!</v>
      </c>
      <c r="X110" s="317"/>
      <c r="Y110" s="53"/>
      <c r="Z110" s="53"/>
      <c r="AA110" s="53"/>
      <c r="AB110" s="53"/>
      <c r="AC110" s="53"/>
      <c r="AE110" s="317"/>
      <c r="AF110" s="53"/>
      <c r="AG110" s="53"/>
      <c r="AH110" s="53"/>
      <c r="AI110" s="53"/>
      <c r="AJ110" s="53"/>
    </row>
    <row r="111" spans="1:36" s="51" customFormat="1" ht="15">
      <c r="A111" s="52" t="s">
        <v>133</v>
      </c>
      <c r="B111" s="186" t="s">
        <v>238</v>
      </c>
      <c r="C111" s="317"/>
      <c r="D111" s="53">
        <v>0</v>
      </c>
      <c r="E111" s="53">
        <f t="shared" si="39"/>
        <v>0</v>
      </c>
      <c r="F111" s="53"/>
      <c r="G111" s="53"/>
      <c r="H111" s="53">
        <v>0</v>
      </c>
      <c r="I111" s="53">
        <f t="shared" si="40"/>
        <v>0</v>
      </c>
      <c r="J111" s="53"/>
      <c r="K111" s="53">
        <v>0</v>
      </c>
      <c r="L111" s="53">
        <v>0</v>
      </c>
      <c r="M111" s="53">
        <f t="shared" si="41"/>
        <v>0</v>
      </c>
      <c r="N111" s="53"/>
      <c r="O111" s="53">
        <f t="shared" si="34"/>
        <v>0</v>
      </c>
      <c r="Q111" s="317">
        <f t="shared" si="35"/>
        <v>0</v>
      </c>
      <c r="R111" s="317">
        <f t="shared" si="36"/>
        <v>0</v>
      </c>
      <c r="S111" s="317">
        <f t="shared" si="37"/>
        <v>0</v>
      </c>
      <c r="T111" s="317">
        <f t="shared" si="38"/>
        <v>0</v>
      </c>
      <c r="U111" s="53" t="e">
        <f>SUM(#REF!,#REF!,#REF!)</f>
        <v>#REF!</v>
      </c>
      <c r="V111" s="53" t="e">
        <f>SUM(#REF!,#REF!,#REF!)</f>
        <v>#REF!</v>
      </c>
      <c r="X111" s="317"/>
      <c r="Y111" s="53"/>
      <c r="Z111" s="53"/>
      <c r="AA111" s="53"/>
      <c r="AB111" s="53"/>
      <c r="AC111" s="53"/>
      <c r="AE111" s="317"/>
      <c r="AF111" s="53"/>
      <c r="AG111" s="53"/>
      <c r="AH111" s="53"/>
      <c r="AI111" s="53"/>
      <c r="AJ111" s="53"/>
    </row>
    <row r="112" spans="1:36" s="51" customFormat="1" ht="15">
      <c r="A112" s="52" t="s">
        <v>135</v>
      </c>
      <c r="B112" s="186" t="s">
        <v>239</v>
      </c>
      <c r="C112" s="317"/>
      <c r="D112" s="53">
        <v>0</v>
      </c>
      <c r="E112" s="53">
        <f t="shared" si="39"/>
        <v>0</v>
      </c>
      <c r="F112" s="53"/>
      <c r="G112" s="53"/>
      <c r="H112" s="53">
        <v>0</v>
      </c>
      <c r="I112" s="53">
        <f t="shared" si="40"/>
        <v>0</v>
      </c>
      <c r="J112" s="53"/>
      <c r="K112" s="53">
        <v>0</v>
      </c>
      <c r="L112" s="53">
        <v>0</v>
      </c>
      <c r="M112" s="53">
        <f t="shared" si="41"/>
        <v>0</v>
      </c>
      <c r="N112" s="53"/>
      <c r="O112" s="53">
        <f t="shared" si="34"/>
        <v>0</v>
      </c>
      <c r="Q112" s="317">
        <f t="shared" si="35"/>
        <v>0</v>
      </c>
      <c r="R112" s="317">
        <f t="shared" si="36"/>
        <v>0</v>
      </c>
      <c r="S112" s="317">
        <f t="shared" si="37"/>
        <v>0</v>
      </c>
      <c r="T112" s="317">
        <f t="shared" si="38"/>
        <v>0</v>
      </c>
      <c r="U112" s="53" t="e">
        <f>SUM(#REF!,#REF!,#REF!)</f>
        <v>#REF!</v>
      </c>
      <c r="V112" s="53" t="e">
        <f>SUM(#REF!,#REF!,#REF!)</f>
        <v>#REF!</v>
      </c>
      <c r="X112" s="317"/>
      <c r="Y112" s="53"/>
      <c r="Z112" s="53"/>
      <c r="AA112" s="53"/>
      <c r="AB112" s="53"/>
      <c r="AC112" s="53"/>
      <c r="AE112" s="317"/>
      <c r="AF112" s="53"/>
      <c r="AG112" s="53"/>
      <c r="AH112" s="53"/>
      <c r="AI112" s="53"/>
      <c r="AJ112" s="53"/>
    </row>
    <row r="113" spans="1:36" s="54" customFormat="1" ht="13.5" thickBot="1">
      <c r="A113" s="55" t="s">
        <v>137</v>
      </c>
      <c r="B113" s="342" t="s">
        <v>240</v>
      </c>
      <c r="C113" s="317"/>
      <c r="D113" s="53">
        <v>0</v>
      </c>
      <c r="E113" s="53">
        <f t="shared" si="39"/>
        <v>0</v>
      </c>
      <c r="F113" s="53"/>
      <c r="G113" s="53"/>
      <c r="H113" s="53">
        <v>0</v>
      </c>
      <c r="I113" s="53">
        <f t="shared" si="40"/>
        <v>0</v>
      </c>
      <c r="J113" s="53"/>
      <c r="K113" s="53">
        <v>0</v>
      </c>
      <c r="L113" s="53">
        <v>0</v>
      </c>
      <c r="M113" s="53">
        <f t="shared" si="41"/>
        <v>0</v>
      </c>
      <c r="N113" s="53"/>
      <c r="O113" s="53">
        <f t="shared" si="34"/>
        <v>0</v>
      </c>
      <c r="Q113" s="317">
        <f t="shared" si="35"/>
        <v>0</v>
      </c>
      <c r="R113" s="317">
        <f t="shared" si="36"/>
        <v>0</v>
      </c>
      <c r="S113" s="317">
        <f t="shared" si="37"/>
        <v>0</v>
      </c>
      <c r="T113" s="317">
        <f t="shared" si="38"/>
        <v>0</v>
      </c>
      <c r="U113" s="53" t="e">
        <f>SUM(#REF!,#REF!,#REF!)</f>
        <v>#REF!</v>
      </c>
      <c r="V113" s="53" t="e">
        <f>SUM(#REF!,#REF!,#REF!)</f>
        <v>#REF!</v>
      </c>
      <c r="X113" s="317"/>
      <c r="Y113" s="53"/>
      <c r="Z113" s="53"/>
      <c r="AA113" s="53"/>
      <c r="AB113" s="53"/>
      <c r="AC113" s="53"/>
      <c r="AE113" s="317"/>
      <c r="AF113" s="53"/>
      <c r="AG113" s="53"/>
      <c r="AH113" s="53"/>
      <c r="AI113" s="53"/>
      <c r="AJ113" s="53"/>
    </row>
    <row r="114" spans="1:36" s="51" customFormat="1" ht="15.75" thickBot="1">
      <c r="A114" s="49" t="s">
        <v>241</v>
      </c>
      <c r="B114" s="188" t="s">
        <v>392</v>
      </c>
      <c r="C114" s="334">
        <f>+C115+C116+C118+C119+C117</f>
        <v>782317</v>
      </c>
      <c r="D114" s="334">
        <v>798968</v>
      </c>
      <c r="E114" s="334">
        <f t="shared" ref="E114:N114" si="46">+E115+E116+E118+E119+E117</f>
        <v>1522</v>
      </c>
      <c r="F114" s="334">
        <f t="shared" si="46"/>
        <v>800490</v>
      </c>
      <c r="G114" s="334">
        <f t="shared" si="46"/>
        <v>20565</v>
      </c>
      <c r="H114" s="334">
        <v>1201000</v>
      </c>
      <c r="I114" s="334">
        <f t="shared" si="46"/>
        <v>32</v>
      </c>
      <c r="J114" s="334">
        <f t="shared" si="46"/>
        <v>1201032</v>
      </c>
      <c r="K114" s="334">
        <f t="shared" si="46"/>
        <v>79562</v>
      </c>
      <c r="L114" s="334">
        <v>80405</v>
      </c>
      <c r="M114" s="334">
        <f t="shared" si="46"/>
        <v>135</v>
      </c>
      <c r="N114" s="334">
        <f t="shared" si="46"/>
        <v>80540</v>
      </c>
      <c r="O114" s="334">
        <f t="shared" si="34"/>
        <v>2082062</v>
      </c>
      <c r="Q114" s="334">
        <f t="shared" si="35"/>
        <v>882444</v>
      </c>
      <c r="R114" s="334">
        <f t="shared" si="36"/>
        <v>2080373</v>
      </c>
      <c r="S114" s="334">
        <f t="shared" si="37"/>
        <v>1689</v>
      </c>
      <c r="T114" s="334">
        <f t="shared" si="38"/>
        <v>2082062</v>
      </c>
      <c r="U114" s="334" t="e">
        <f>SUM(#REF!,#REF!,#REF!)</f>
        <v>#REF!</v>
      </c>
      <c r="V114" s="334" t="e">
        <f>SUM(#REF!,#REF!,#REF!)</f>
        <v>#REF!</v>
      </c>
      <c r="X114" s="334"/>
      <c r="Y114" s="334"/>
      <c r="Z114" s="334"/>
      <c r="AA114" s="334"/>
      <c r="AB114" s="334"/>
      <c r="AC114" s="334"/>
      <c r="AE114" s="334"/>
      <c r="AF114" s="334"/>
      <c r="AG114" s="334"/>
      <c r="AH114" s="334"/>
      <c r="AI114" s="334"/>
      <c r="AJ114" s="334"/>
    </row>
    <row r="115" spans="1:36" s="51" customFormat="1" ht="15">
      <c r="A115" s="52" t="s">
        <v>143</v>
      </c>
      <c r="B115" s="186" t="s">
        <v>243</v>
      </c>
      <c r="C115" s="317"/>
      <c r="D115" s="53">
        <v>0</v>
      </c>
      <c r="E115" s="53">
        <f t="shared" si="39"/>
        <v>0</v>
      </c>
      <c r="F115" s="53"/>
      <c r="G115" s="53"/>
      <c r="H115" s="53">
        <v>0</v>
      </c>
      <c r="I115" s="53">
        <f t="shared" si="40"/>
        <v>0</v>
      </c>
      <c r="J115" s="53"/>
      <c r="K115" s="53">
        <v>0</v>
      </c>
      <c r="L115" s="53">
        <v>0</v>
      </c>
      <c r="M115" s="53">
        <f t="shared" si="41"/>
        <v>0</v>
      </c>
      <c r="N115" s="53"/>
      <c r="O115" s="53">
        <f t="shared" si="34"/>
        <v>0</v>
      </c>
      <c r="Q115" s="317">
        <f t="shared" si="35"/>
        <v>0</v>
      </c>
      <c r="R115" s="317">
        <f t="shared" si="36"/>
        <v>0</v>
      </c>
      <c r="S115" s="317">
        <f t="shared" si="37"/>
        <v>0</v>
      </c>
      <c r="T115" s="317">
        <f t="shared" si="38"/>
        <v>0</v>
      </c>
      <c r="U115" s="53" t="e">
        <f>SUM(#REF!,#REF!,#REF!)</f>
        <v>#REF!</v>
      </c>
      <c r="V115" s="53" t="e">
        <f>SUM(#REF!,#REF!,#REF!)</f>
        <v>#REF!</v>
      </c>
      <c r="X115" s="317"/>
      <c r="Y115" s="53"/>
      <c r="Z115" s="53"/>
      <c r="AA115" s="53"/>
      <c r="AB115" s="53"/>
      <c r="AC115" s="53"/>
      <c r="AE115" s="317"/>
      <c r="AF115" s="53"/>
      <c r="AG115" s="53"/>
      <c r="AH115" s="53"/>
      <c r="AI115" s="53"/>
      <c r="AJ115" s="53"/>
    </row>
    <row r="116" spans="1:36" s="51" customFormat="1" ht="15">
      <c r="A116" s="52" t="s">
        <v>145</v>
      </c>
      <c r="B116" s="186" t="s">
        <v>244</v>
      </c>
      <c r="C116" s="317">
        <v>24352</v>
      </c>
      <c r="D116" s="53">
        <v>24352</v>
      </c>
      <c r="E116" s="53">
        <f t="shared" si="39"/>
        <v>0</v>
      </c>
      <c r="F116" s="53">
        <v>24352</v>
      </c>
      <c r="G116" s="53"/>
      <c r="H116" s="53">
        <v>0</v>
      </c>
      <c r="I116" s="53">
        <f t="shared" si="40"/>
        <v>0</v>
      </c>
      <c r="J116" s="53"/>
      <c r="K116" s="53">
        <v>0</v>
      </c>
      <c r="L116" s="53">
        <v>0</v>
      </c>
      <c r="M116" s="53">
        <f t="shared" si="41"/>
        <v>0</v>
      </c>
      <c r="N116" s="53"/>
      <c r="O116" s="53">
        <f t="shared" si="34"/>
        <v>24352</v>
      </c>
      <c r="Q116" s="317">
        <f t="shared" si="35"/>
        <v>24352</v>
      </c>
      <c r="R116" s="317">
        <f t="shared" si="36"/>
        <v>24352</v>
      </c>
      <c r="S116" s="317">
        <f t="shared" si="37"/>
        <v>0</v>
      </c>
      <c r="T116" s="317">
        <f t="shared" si="38"/>
        <v>24352</v>
      </c>
      <c r="U116" s="53" t="e">
        <f>SUM(#REF!,#REF!,#REF!)</f>
        <v>#REF!</v>
      </c>
      <c r="V116" s="53" t="e">
        <f>SUM(#REF!,#REF!,#REF!)</f>
        <v>#REF!</v>
      </c>
      <c r="X116" s="317"/>
      <c r="Y116" s="53"/>
      <c r="Z116" s="53"/>
      <c r="AA116" s="53"/>
      <c r="AB116" s="53"/>
      <c r="AC116" s="53"/>
      <c r="AE116" s="317"/>
      <c r="AF116" s="53"/>
      <c r="AG116" s="53"/>
      <c r="AH116" s="53"/>
      <c r="AI116" s="53"/>
      <c r="AJ116" s="53"/>
    </row>
    <row r="117" spans="1:36" s="51" customFormat="1" ht="15">
      <c r="A117" s="52" t="s">
        <v>147</v>
      </c>
      <c r="B117" s="186" t="s">
        <v>259</v>
      </c>
      <c r="C117" s="317">
        <v>757965</v>
      </c>
      <c r="D117" s="53">
        <v>774616</v>
      </c>
      <c r="E117" s="53">
        <f t="shared" si="39"/>
        <v>1522</v>
      </c>
      <c r="F117" s="53">
        <v>776138</v>
      </c>
      <c r="G117" s="53">
        <v>20565</v>
      </c>
      <c r="H117" s="53">
        <v>21000</v>
      </c>
      <c r="I117" s="53">
        <f t="shared" si="40"/>
        <v>32</v>
      </c>
      <c r="J117" s="53">
        <v>21032</v>
      </c>
      <c r="K117" s="53">
        <v>79562</v>
      </c>
      <c r="L117" s="53">
        <v>80405</v>
      </c>
      <c r="M117" s="53">
        <f t="shared" si="41"/>
        <v>135</v>
      </c>
      <c r="N117" s="53">
        <v>80540</v>
      </c>
      <c r="O117" s="53">
        <f t="shared" si="34"/>
        <v>877710</v>
      </c>
      <c r="Q117" s="317">
        <f>SUM(C117,G117,K117)</f>
        <v>858092</v>
      </c>
      <c r="R117" s="317">
        <f t="shared" si="36"/>
        <v>876021</v>
      </c>
      <c r="S117" s="317">
        <f t="shared" si="37"/>
        <v>1689</v>
      </c>
      <c r="T117" s="317">
        <f t="shared" si="38"/>
        <v>877710</v>
      </c>
      <c r="U117" s="53" t="e">
        <f>SUM(#REF!,#REF!,#REF!)</f>
        <v>#REF!</v>
      </c>
      <c r="V117" s="53" t="e">
        <f>SUM(#REF!,#REF!,#REF!)</f>
        <v>#REF!</v>
      </c>
      <c r="X117" s="317"/>
      <c r="Y117" s="53"/>
      <c r="Z117" s="53"/>
      <c r="AA117" s="53"/>
      <c r="AB117" s="53"/>
      <c r="AC117" s="53"/>
      <c r="AE117" s="317"/>
      <c r="AF117" s="53"/>
      <c r="AG117" s="53"/>
      <c r="AH117" s="53"/>
      <c r="AI117" s="53"/>
      <c r="AJ117" s="53"/>
    </row>
    <row r="118" spans="1:36" s="54" customFormat="1">
      <c r="A118" s="52" t="s">
        <v>149</v>
      </c>
      <c r="B118" s="186" t="s">
        <v>245</v>
      </c>
      <c r="C118" s="317"/>
      <c r="D118" s="53">
        <v>0</v>
      </c>
      <c r="E118" s="53">
        <f t="shared" si="39"/>
        <v>0</v>
      </c>
      <c r="F118" s="53"/>
      <c r="G118" s="53"/>
      <c r="H118" s="53">
        <v>1180000</v>
      </c>
      <c r="I118" s="53">
        <f t="shared" si="40"/>
        <v>0</v>
      </c>
      <c r="J118" s="53">
        <v>1180000</v>
      </c>
      <c r="K118" s="53">
        <v>0</v>
      </c>
      <c r="L118" s="53">
        <v>0</v>
      </c>
      <c r="M118" s="53">
        <f t="shared" si="41"/>
        <v>0</v>
      </c>
      <c r="N118" s="53"/>
      <c r="O118" s="53">
        <f t="shared" si="34"/>
        <v>1180000</v>
      </c>
      <c r="Q118" s="317">
        <f t="shared" si="35"/>
        <v>0</v>
      </c>
      <c r="R118" s="317">
        <f t="shared" si="36"/>
        <v>1180000</v>
      </c>
      <c r="S118" s="317">
        <f t="shared" si="37"/>
        <v>0</v>
      </c>
      <c r="T118" s="317">
        <f t="shared" si="38"/>
        <v>1180000</v>
      </c>
      <c r="U118" s="53" t="e">
        <f>SUM(#REF!,#REF!,#REF!)</f>
        <v>#REF!</v>
      </c>
      <c r="V118" s="53" t="e">
        <f>SUM(#REF!,#REF!,#REF!)</f>
        <v>#REF!</v>
      </c>
      <c r="X118" s="317"/>
      <c r="Y118" s="53"/>
      <c r="Z118" s="53"/>
      <c r="AA118" s="53"/>
      <c r="AB118" s="53"/>
      <c r="AC118" s="53"/>
      <c r="AE118" s="317"/>
      <c r="AF118" s="53"/>
      <c r="AG118" s="53"/>
      <c r="AH118" s="53"/>
      <c r="AI118" s="53"/>
      <c r="AJ118" s="53"/>
    </row>
    <row r="119" spans="1:36" s="54" customFormat="1" ht="13.5" thickBot="1">
      <c r="A119" s="55" t="s">
        <v>260</v>
      </c>
      <c r="B119" s="342" t="s">
        <v>246</v>
      </c>
      <c r="C119" s="317"/>
      <c r="D119" s="53">
        <v>0</v>
      </c>
      <c r="E119" s="53">
        <f t="shared" si="39"/>
        <v>0</v>
      </c>
      <c r="F119" s="53"/>
      <c r="G119" s="53"/>
      <c r="H119" s="53">
        <v>0</v>
      </c>
      <c r="I119" s="53">
        <f t="shared" si="40"/>
        <v>0</v>
      </c>
      <c r="J119" s="53"/>
      <c r="K119" s="53">
        <v>0</v>
      </c>
      <c r="L119" s="53">
        <v>0</v>
      </c>
      <c r="M119" s="53">
        <f t="shared" si="41"/>
        <v>0</v>
      </c>
      <c r="N119" s="53"/>
      <c r="O119" s="53">
        <f t="shared" si="34"/>
        <v>0</v>
      </c>
      <c r="Q119" s="317">
        <f t="shared" si="35"/>
        <v>0</v>
      </c>
      <c r="R119" s="317">
        <f t="shared" si="36"/>
        <v>0</v>
      </c>
      <c r="S119" s="317">
        <f t="shared" si="37"/>
        <v>0</v>
      </c>
      <c r="T119" s="317">
        <f t="shared" si="38"/>
        <v>0</v>
      </c>
      <c r="U119" s="53" t="e">
        <f>SUM(#REF!,#REF!,#REF!)</f>
        <v>#REF!</v>
      </c>
      <c r="V119" s="53" t="e">
        <f>SUM(#REF!,#REF!,#REF!)</f>
        <v>#REF!</v>
      </c>
      <c r="X119" s="317"/>
      <c r="Y119" s="53"/>
      <c r="Z119" s="53"/>
      <c r="AA119" s="53"/>
      <c r="AB119" s="53"/>
      <c r="AC119" s="53"/>
      <c r="AE119" s="317"/>
      <c r="AF119" s="53"/>
      <c r="AG119" s="53"/>
      <c r="AH119" s="53"/>
      <c r="AI119" s="53"/>
      <c r="AJ119" s="53"/>
    </row>
    <row r="120" spans="1:36" s="54" customFormat="1" ht="13.5" thickBot="1">
      <c r="A120" s="49" t="s">
        <v>151</v>
      </c>
      <c r="B120" s="188" t="s">
        <v>247</v>
      </c>
      <c r="C120" s="350">
        <f>+C121+C122+C123+C124</f>
        <v>0</v>
      </c>
      <c r="D120" s="348"/>
      <c r="E120" s="348">
        <f t="shared" si="39"/>
        <v>0</v>
      </c>
      <c r="F120" s="348"/>
      <c r="G120" s="348"/>
      <c r="H120" s="348"/>
      <c r="I120" s="348">
        <f t="shared" si="40"/>
        <v>0</v>
      </c>
      <c r="J120" s="348"/>
      <c r="K120" s="58"/>
      <c r="L120" s="348"/>
      <c r="M120" s="348">
        <f t="shared" si="41"/>
        <v>0</v>
      </c>
      <c r="N120" s="348"/>
      <c r="O120" s="58">
        <f t="shared" si="34"/>
        <v>0</v>
      </c>
      <c r="Q120" s="350">
        <f t="shared" si="35"/>
        <v>0</v>
      </c>
      <c r="R120" s="350">
        <f t="shared" si="36"/>
        <v>0</v>
      </c>
      <c r="S120" s="350">
        <f t="shared" si="37"/>
        <v>0</v>
      </c>
      <c r="T120" s="350">
        <f t="shared" si="38"/>
        <v>0</v>
      </c>
      <c r="U120" s="348" t="e">
        <f>SUM(#REF!,#REF!,#REF!)</f>
        <v>#REF!</v>
      </c>
      <c r="V120" s="348" t="e">
        <f>SUM(#REF!,#REF!,#REF!)</f>
        <v>#REF!</v>
      </c>
      <c r="X120" s="350"/>
      <c r="Y120" s="348"/>
      <c r="Z120" s="348"/>
      <c r="AA120" s="348"/>
      <c r="AB120" s="348"/>
      <c r="AC120" s="348"/>
      <c r="AE120" s="350"/>
      <c r="AF120" s="348"/>
      <c r="AG120" s="348"/>
      <c r="AH120" s="348"/>
      <c r="AI120" s="348"/>
      <c r="AJ120" s="348"/>
    </row>
    <row r="121" spans="1:36" s="54" customFormat="1">
      <c r="A121" s="52" t="s">
        <v>153</v>
      </c>
      <c r="B121" s="186" t="s">
        <v>248</v>
      </c>
      <c r="C121" s="317"/>
      <c r="D121" s="53">
        <v>0</v>
      </c>
      <c r="E121" s="53">
        <f t="shared" si="39"/>
        <v>0</v>
      </c>
      <c r="F121" s="53"/>
      <c r="G121" s="53"/>
      <c r="H121" s="53">
        <v>0</v>
      </c>
      <c r="I121" s="53">
        <f t="shared" si="40"/>
        <v>0</v>
      </c>
      <c r="J121" s="53"/>
      <c r="K121" s="53">
        <v>0</v>
      </c>
      <c r="L121" s="53">
        <v>0</v>
      </c>
      <c r="M121" s="53">
        <f t="shared" si="41"/>
        <v>0</v>
      </c>
      <c r="N121" s="53"/>
      <c r="O121" s="53">
        <f t="shared" si="34"/>
        <v>0</v>
      </c>
      <c r="Q121" s="317">
        <f t="shared" si="35"/>
        <v>0</v>
      </c>
      <c r="R121" s="317">
        <f t="shared" si="36"/>
        <v>0</v>
      </c>
      <c r="S121" s="317">
        <f t="shared" si="37"/>
        <v>0</v>
      </c>
      <c r="T121" s="317">
        <f t="shared" si="38"/>
        <v>0</v>
      </c>
      <c r="U121" s="53" t="e">
        <f>SUM(#REF!,#REF!,#REF!)</f>
        <v>#REF!</v>
      </c>
      <c r="V121" s="53" t="e">
        <f>SUM(#REF!,#REF!,#REF!)</f>
        <v>#REF!</v>
      </c>
      <c r="X121" s="317"/>
      <c r="Y121" s="53"/>
      <c r="Z121" s="53"/>
      <c r="AA121" s="53"/>
      <c r="AB121" s="53"/>
      <c r="AC121" s="53"/>
      <c r="AE121" s="317"/>
      <c r="AF121" s="53"/>
      <c r="AG121" s="53"/>
      <c r="AH121" s="53"/>
      <c r="AI121" s="53"/>
      <c r="AJ121" s="53"/>
    </row>
    <row r="122" spans="1:36" s="54" customFormat="1">
      <c r="A122" s="52" t="s">
        <v>155</v>
      </c>
      <c r="B122" s="186" t="s">
        <v>249</v>
      </c>
      <c r="C122" s="317"/>
      <c r="D122" s="53">
        <v>0</v>
      </c>
      <c r="E122" s="53">
        <f t="shared" si="39"/>
        <v>0</v>
      </c>
      <c r="F122" s="53"/>
      <c r="G122" s="53"/>
      <c r="H122" s="53">
        <v>0</v>
      </c>
      <c r="I122" s="53">
        <f t="shared" si="40"/>
        <v>0</v>
      </c>
      <c r="J122" s="53"/>
      <c r="K122" s="53">
        <v>0</v>
      </c>
      <c r="L122" s="53">
        <v>0</v>
      </c>
      <c r="M122" s="53">
        <f t="shared" si="41"/>
        <v>0</v>
      </c>
      <c r="N122" s="53"/>
      <c r="O122" s="53">
        <f t="shared" si="34"/>
        <v>0</v>
      </c>
      <c r="Q122" s="317">
        <f t="shared" si="35"/>
        <v>0</v>
      </c>
      <c r="R122" s="317">
        <f t="shared" si="36"/>
        <v>0</v>
      </c>
      <c r="S122" s="317">
        <f t="shared" si="37"/>
        <v>0</v>
      </c>
      <c r="T122" s="317">
        <f t="shared" si="38"/>
        <v>0</v>
      </c>
      <c r="U122" s="53" t="e">
        <f>SUM(#REF!,#REF!,#REF!)</f>
        <v>#REF!</v>
      </c>
      <c r="V122" s="53" t="e">
        <f>SUM(#REF!,#REF!,#REF!)</f>
        <v>#REF!</v>
      </c>
      <c r="X122" s="317"/>
      <c r="Y122" s="53"/>
      <c r="Z122" s="53"/>
      <c r="AA122" s="53"/>
      <c r="AB122" s="53"/>
      <c r="AC122" s="53"/>
      <c r="AE122" s="317"/>
      <c r="AF122" s="53"/>
      <c r="AG122" s="53"/>
      <c r="AH122" s="53"/>
      <c r="AI122" s="53"/>
      <c r="AJ122" s="53"/>
    </row>
    <row r="123" spans="1:36" s="54" customFormat="1">
      <c r="A123" s="52" t="s">
        <v>157</v>
      </c>
      <c r="B123" s="186" t="s">
        <v>250</v>
      </c>
      <c r="C123" s="317"/>
      <c r="D123" s="53">
        <v>0</v>
      </c>
      <c r="E123" s="53">
        <f t="shared" si="39"/>
        <v>0</v>
      </c>
      <c r="F123" s="53"/>
      <c r="G123" s="53"/>
      <c r="H123" s="53">
        <v>0</v>
      </c>
      <c r="I123" s="53">
        <f t="shared" si="40"/>
        <v>0</v>
      </c>
      <c r="J123" s="53"/>
      <c r="K123" s="53">
        <v>0</v>
      </c>
      <c r="L123" s="53">
        <v>0</v>
      </c>
      <c r="M123" s="53">
        <f t="shared" si="41"/>
        <v>0</v>
      </c>
      <c r="N123" s="53"/>
      <c r="O123" s="53">
        <f t="shared" si="34"/>
        <v>0</v>
      </c>
      <c r="Q123" s="317">
        <f t="shared" si="35"/>
        <v>0</v>
      </c>
      <c r="R123" s="317">
        <f t="shared" si="36"/>
        <v>0</v>
      </c>
      <c r="S123" s="317">
        <f t="shared" si="37"/>
        <v>0</v>
      </c>
      <c r="T123" s="317">
        <f t="shared" si="38"/>
        <v>0</v>
      </c>
      <c r="U123" s="53" t="e">
        <f>SUM(#REF!,#REF!,#REF!)</f>
        <v>#REF!</v>
      </c>
      <c r="V123" s="53" t="e">
        <f>SUM(#REF!,#REF!,#REF!)</f>
        <v>#REF!</v>
      </c>
      <c r="X123" s="317"/>
      <c r="Y123" s="53"/>
      <c r="Z123" s="53"/>
      <c r="AA123" s="53"/>
      <c r="AB123" s="53"/>
      <c r="AC123" s="53"/>
      <c r="AE123" s="317"/>
      <c r="AF123" s="53"/>
      <c r="AG123" s="53"/>
      <c r="AH123" s="53"/>
      <c r="AI123" s="53"/>
      <c r="AJ123" s="53"/>
    </row>
    <row r="124" spans="1:36" s="51" customFormat="1" ht="15.75" thickBot="1">
      <c r="A124" s="52" t="s">
        <v>159</v>
      </c>
      <c r="B124" s="186" t="s">
        <v>251</v>
      </c>
      <c r="C124" s="317"/>
      <c r="D124" s="53">
        <v>0</v>
      </c>
      <c r="E124" s="53">
        <f t="shared" si="39"/>
        <v>0</v>
      </c>
      <c r="F124" s="53"/>
      <c r="G124" s="53"/>
      <c r="H124" s="53">
        <v>0</v>
      </c>
      <c r="I124" s="53">
        <f t="shared" si="40"/>
        <v>0</v>
      </c>
      <c r="J124" s="53"/>
      <c r="K124" s="53">
        <v>0</v>
      </c>
      <c r="L124" s="53">
        <v>0</v>
      </c>
      <c r="M124" s="53">
        <f t="shared" si="41"/>
        <v>0</v>
      </c>
      <c r="N124" s="53"/>
      <c r="O124" s="53">
        <f t="shared" si="34"/>
        <v>0</v>
      </c>
      <c r="Q124" s="317">
        <f t="shared" si="35"/>
        <v>0</v>
      </c>
      <c r="R124" s="317">
        <f t="shared" si="36"/>
        <v>0</v>
      </c>
      <c r="S124" s="317">
        <f t="shared" si="37"/>
        <v>0</v>
      </c>
      <c r="T124" s="317">
        <f t="shared" si="38"/>
        <v>0</v>
      </c>
      <c r="U124" s="53" t="e">
        <f>SUM(#REF!,#REF!,#REF!)</f>
        <v>#REF!</v>
      </c>
      <c r="V124" s="53" t="e">
        <f>SUM(#REF!,#REF!,#REF!)</f>
        <v>#REF!</v>
      </c>
      <c r="X124" s="317"/>
      <c r="Y124" s="53"/>
      <c r="Z124" s="53"/>
      <c r="AA124" s="53"/>
      <c r="AB124" s="53"/>
      <c r="AC124" s="53"/>
      <c r="AE124" s="317"/>
      <c r="AF124" s="53"/>
      <c r="AG124" s="53"/>
      <c r="AH124" s="53"/>
      <c r="AI124" s="53"/>
      <c r="AJ124" s="53"/>
    </row>
    <row r="125" spans="1:36" s="51" customFormat="1" ht="15.75" thickBot="1">
      <c r="A125" s="49" t="s">
        <v>161</v>
      </c>
      <c r="B125" s="188" t="s">
        <v>252</v>
      </c>
      <c r="C125" s="351">
        <f>SUM(C120,C114,C109,C105)</f>
        <v>782317</v>
      </c>
      <c r="D125" s="351">
        <v>798968</v>
      </c>
      <c r="E125" s="351">
        <f t="shared" ref="E125:N125" si="47">SUM(E120,E114,E109,E105)</f>
        <v>1522</v>
      </c>
      <c r="F125" s="351">
        <f t="shared" si="47"/>
        <v>800490</v>
      </c>
      <c r="G125" s="351">
        <f t="shared" si="47"/>
        <v>29764</v>
      </c>
      <c r="H125" s="351">
        <v>1210199</v>
      </c>
      <c r="I125" s="351">
        <f t="shared" si="47"/>
        <v>32</v>
      </c>
      <c r="J125" s="351">
        <f t="shared" si="47"/>
        <v>1210231</v>
      </c>
      <c r="K125" s="351">
        <f t="shared" si="47"/>
        <v>79562</v>
      </c>
      <c r="L125" s="351">
        <v>80405</v>
      </c>
      <c r="M125" s="351">
        <f t="shared" si="47"/>
        <v>135</v>
      </c>
      <c r="N125" s="351">
        <f t="shared" si="47"/>
        <v>80540</v>
      </c>
      <c r="O125" s="351">
        <f t="shared" si="34"/>
        <v>2091261</v>
      </c>
      <c r="Q125" s="351">
        <f t="shared" si="35"/>
        <v>891643</v>
      </c>
      <c r="R125" s="351">
        <f t="shared" si="36"/>
        <v>2089572</v>
      </c>
      <c r="S125" s="351">
        <f t="shared" si="37"/>
        <v>1689</v>
      </c>
      <c r="T125" s="351">
        <f t="shared" si="38"/>
        <v>2091261</v>
      </c>
      <c r="U125" s="351" t="e">
        <f>SUM(#REF!,#REF!,#REF!)</f>
        <v>#REF!</v>
      </c>
      <c r="V125" s="351" t="e">
        <f>SUM(#REF!,#REF!,#REF!)</f>
        <v>#REF!</v>
      </c>
      <c r="X125" s="351"/>
      <c r="Y125" s="351"/>
      <c r="Z125" s="351"/>
      <c r="AA125" s="351"/>
      <c r="AB125" s="351"/>
      <c r="AC125" s="351"/>
      <c r="AE125" s="351"/>
      <c r="AF125" s="351"/>
      <c r="AG125" s="351"/>
      <c r="AH125" s="351"/>
      <c r="AI125" s="351"/>
      <c r="AJ125" s="351"/>
    </row>
    <row r="126" spans="1:36" ht="13.5" thickBot="1">
      <c r="A126" s="20" t="s">
        <v>79</v>
      </c>
      <c r="B126" s="344" t="s">
        <v>393</v>
      </c>
      <c r="C126" s="201">
        <f>SUM(C125,C104)</f>
        <v>2008507</v>
      </c>
      <c r="D126" s="201">
        <v>2078962</v>
      </c>
      <c r="E126" s="201">
        <f t="shared" ref="E126:N126" si="48">SUM(E125,E104)</f>
        <v>51603</v>
      </c>
      <c r="F126" s="201">
        <f t="shared" si="48"/>
        <v>2130565</v>
      </c>
      <c r="G126" s="201">
        <f t="shared" si="48"/>
        <v>305471</v>
      </c>
      <c r="H126" s="201">
        <v>1846496</v>
      </c>
      <c r="I126" s="201">
        <f t="shared" si="48"/>
        <v>12909</v>
      </c>
      <c r="J126" s="201">
        <f t="shared" si="48"/>
        <v>1859405</v>
      </c>
      <c r="K126" s="201">
        <f t="shared" si="48"/>
        <v>79562</v>
      </c>
      <c r="L126" s="201">
        <v>80405</v>
      </c>
      <c r="M126" s="201">
        <f t="shared" si="48"/>
        <v>135</v>
      </c>
      <c r="N126" s="201">
        <f t="shared" si="48"/>
        <v>80540</v>
      </c>
      <c r="O126" s="201">
        <f t="shared" si="34"/>
        <v>4070510</v>
      </c>
      <c r="Q126" s="201">
        <f t="shared" si="35"/>
        <v>2393540</v>
      </c>
      <c r="R126" s="201">
        <f t="shared" si="36"/>
        <v>4005863</v>
      </c>
      <c r="S126" s="201">
        <f t="shared" si="37"/>
        <v>64647</v>
      </c>
      <c r="T126" s="201">
        <f t="shared" si="38"/>
        <v>4070510</v>
      </c>
      <c r="U126" s="201" t="e">
        <f>SUM(#REF!,#REF!,#REF!)</f>
        <v>#REF!</v>
      </c>
      <c r="V126" s="201" t="e">
        <f>SUM(#REF!,#REF!,#REF!)</f>
        <v>#REF!</v>
      </c>
      <c r="X126" s="201"/>
      <c r="Y126" s="201"/>
      <c r="Z126" s="201"/>
      <c r="AA126" s="201"/>
      <c r="AB126" s="201"/>
      <c r="AC126" s="201"/>
      <c r="AE126" s="201"/>
      <c r="AF126" s="201"/>
      <c r="AG126" s="201"/>
      <c r="AH126" s="201"/>
      <c r="AI126" s="201"/>
      <c r="AJ126" s="201"/>
    </row>
    <row r="127" spans="1:36"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Q127" s="43"/>
      <c r="R127" s="43"/>
      <c r="S127" s="43"/>
      <c r="T127" s="43"/>
      <c r="U127" s="43"/>
      <c r="V127" s="43"/>
      <c r="X127" s="43"/>
      <c r="Y127" s="43"/>
      <c r="Z127" s="43"/>
      <c r="AA127" s="43"/>
      <c r="AB127" s="43"/>
      <c r="AC127" s="43"/>
      <c r="AE127" s="43"/>
      <c r="AF127" s="43"/>
      <c r="AG127" s="43"/>
      <c r="AH127" s="43"/>
      <c r="AI127" s="43"/>
      <c r="AJ127" s="43"/>
    </row>
    <row r="128" spans="1:36" ht="13.5" hidden="1" thickBot="1">
      <c r="A128" s="44" t="s">
        <v>384</v>
      </c>
      <c r="B128" s="45"/>
      <c r="C128" s="494">
        <v>60.23</v>
      </c>
      <c r="D128" s="494"/>
      <c r="E128" s="494"/>
      <c r="F128" s="494"/>
      <c r="G128" s="494">
        <v>1.3</v>
      </c>
      <c r="H128" s="494"/>
      <c r="I128" s="494"/>
      <c r="J128" s="494"/>
      <c r="K128" s="494"/>
      <c r="L128" s="494"/>
      <c r="M128" s="494"/>
      <c r="N128" s="494"/>
      <c r="O128" s="494">
        <f>SUM(C128:K128)</f>
        <v>61.529999999999994</v>
      </c>
      <c r="Q128" s="494">
        <v>60.23</v>
      </c>
      <c r="R128" s="494"/>
      <c r="S128" s="494"/>
      <c r="T128" s="494"/>
      <c r="U128" s="494"/>
      <c r="V128" s="494"/>
      <c r="X128" s="494"/>
      <c r="Y128" s="494"/>
      <c r="Z128" s="494"/>
      <c r="AA128" s="494"/>
      <c r="AB128" s="494"/>
      <c r="AC128" s="494"/>
      <c r="AE128" s="494"/>
      <c r="AF128" s="494"/>
      <c r="AG128" s="494"/>
      <c r="AH128" s="494"/>
      <c r="AI128" s="494"/>
      <c r="AJ128" s="494"/>
    </row>
    <row r="129" spans="1:36" ht="13.5" hidden="1" thickBot="1">
      <c r="A129" s="44" t="s">
        <v>385</v>
      </c>
      <c r="B129" s="45"/>
      <c r="C129" s="494">
        <v>46</v>
      </c>
      <c r="D129" s="494"/>
      <c r="E129" s="494"/>
      <c r="F129" s="494"/>
      <c r="G129" s="494"/>
      <c r="H129" s="494"/>
      <c r="I129" s="494"/>
      <c r="J129" s="494"/>
      <c r="K129" s="494"/>
      <c r="L129" s="494"/>
      <c r="M129" s="494"/>
      <c r="N129" s="494"/>
      <c r="O129" s="494">
        <f>SUM(C129:K129)</f>
        <v>46</v>
      </c>
      <c r="Q129" s="494">
        <v>46</v>
      </c>
      <c r="R129" s="494"/>
      <c r="S129" s="494"/>
      <c r="T129" s="494"/>
      <c r="U129" s="494"/>
      <c r="V129" s="494"/>
      <c r="X129" s="494"/>
      <c r="Y129" s="494"/>
      <c r="Z129" s="494"/>
      <c r="AA129" s="494"/>
      <c r="AB129" s="494"/>
      <c r="AC129" s="494"/>
      <c r="AE129" s="494"/>
      <c r="AF129" s="494"/>
      <c r="AG129" s="494"/>
      <c r="AH129" s="494"/>
      <c r="AI129" s="494"/>
      <c r="AJ129" s="494"/>
    </row>
    <row r="131" spans="1:36">
      <c r="F131" s="48">
        <f>F83-F126</f>
        <v>0</v>
      </c>
      <c r="G131" s="48">
        <f t="shared" ref="G131:J131" si="49">G83-G126</f>
        <v>0</v>
      </c>
      <c r="H131" s="48"/>
      <c r="I131" s="48">
        <f t="shared" si="49"/>
        <v>0</v>
      </c>
      <c r="J131" s="48">
        <f t="shared" si="49"/>
        <v>0</v>
      </c>
      <c r="T131" s="48">
        <f>T83-T126</f>
        <v>0</v>
      </c>
      <c r="U131" s="48" t="e">
        <f t="shared" ref="U131:V131" si="50">U83-U126</f>
        <v>#REF!</v>
      </c>
      <c r="V131" s="48" t="e">
        <f t="shared" si="50"/>
        <v>#REF!</v>
      </c>
      <c r="AA131" s="48"/>
      <c r="AB131" s="48"/>
      <c r="AC131" s="48"/>
      <c r="AH131" s="48"/>
      <c r="AI131" s="48"/>
      <c r="AJ131" s="48"/>
    </row>
    <row r="132" spans="1:36">
      <c r="C132" s="48">
        <f t="shared" ref="C132:K132" si="51">C83-C126</f>
        <v>0</v>
      </c>
      <c r="D132" s="48"/>
      <c r="E132" s="48"/>
      <c r="F132" s="48"/>
      <c r="G132" s="48">
        <f t="shared" si="51"/>
        <v>0</v>
      </c>
      <c r="H132" s="48"/>
      <c r="I132" s="48"/>
      <c r="J132" s="48"/>
      <c r="K132" s="48">
        <f t="shared" si="51"/>
        <v>0</v>
      </c>
      <c r="L132" s="48"/>
      <c r="M132" s="48"/>
      <c r="N132" s="48"/>
      <c r="O132" s="48">
        <f>O83-O126</f>
        <v>0</v>
      </c>
      <c r="Q132" s="48">
        <f t="shared" ref="Q132" si="52">Q83-Q126</f>
        <v>0</v>
      </c>
      <c r="R132" s="48"/>
      <c r="S132" s="48"/>
      <c r="T132" s="48"/>
      <c r="U132" s="48"/>
      <c r="V132" s="48"/>
      <c r="X132" s="48"/>
      <c r="Y132" s="48"/>
      <c r="Z132" s="48"/>
      <c r="AA132" s="48"/>
      <c r="AB132" s="48"/>
      <c r="AC132" s="48"/>
      <c r="AE132" s="48"/>
      <c r="AF132" s="48"/>
      <c r="AG132" s="48"/>
      <c r="AH132" s="48"/>
      <c r="AI132" s="48"/>
      <c r="AJ132" s="48"/>
    </row>
  </sheetData>
  <sheetProtection formatCells="0"/>
  <mergeCells count="3">
    <mergeCell ref="C1:O1"/>
    <mergeCell ref="O2:O3"/>
    <mergeCell ref="C3:N3"/>
  </mergeCells>
  <phoneticPr fontId="3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300" r:id="rId1"/>
  <headerFooter alignWithMargins="0">
    <oddHeader>&amp;C&amp;"-,Félkövér"&amp;14Bonyhád Város Önkormányzata bevételei és kiadásai
 előirányzat csoport és kiemelt előirányzat szerinti bontásban&amp;R5. sz. melléklet</oddHeader>
  </headerFooter>
  <rowBreaks count="2" manualBreakCount="2">
    <brk id="54" max="5" man="1"/>
    <brk id="84" max="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M98"/>
  <sheetViews>
    <sheetView view="pageBreakPreview" topLeftCell="A61" zoomScaleNormal="120" workbookViewId="0">
      <selection activeCell="I86" sqref="I86"/>
    </sheetView>
  </sheetViews>
  <sheetFormatPr defaultRowHeight="18.75"/>
  <cols>
    <col min="1" max="1" width="4.85546875" style="594" customWidth="1"/>
    <col min="2" max="2" width="5" style="594" customWidth="1"/>
    <col min="3" max="3" width="61.28515625" style="594" bestFit="1" customWidth="1"/>
    <col min="4" max="5" width="16.140625" style="594" hidden="1" customWidth="1"/>
    <col min="6" max="9" width="13.140625" style="594" customWidth="1"/>
    <col min="10" max="10" width="9.140625" style="595"/>
    <col min="11" max="11" width="9.140625" style="594"/>
    <col min="12" max="12" width="13.28515625" style="594" bestFit="1" customWidth="1"/>
    <col min="13" max="16384" width="9.140625" style="594"/>
  </cols>
  <sheetData>
    <row r="1" spans="1:10" ht="18" customHeight="1">
      <c r="A1" s="708" t="s">
        <v>29</v>
      </c>
      <c r="B1" s="708"/>
      <c r="C1" s="708"/>
      <c r="D1" s="708"/>
      <c r="E1" s="708"/>
      <c r="F1" s="708"/>
      <c r="G1" s="593"/>
      <c r="H1" s="593"/>
      <c r="I1" s="593"/>
      <c r="J1" s="593"/>
    </row>
    <row r="2" spans="1:10">
      <c r="C2" s="593"/>
    </row>
    <row r="3" spans="1:10" s="597" customFormat="1" ht="78.75">
      <c r="A3" s="596" t="s">
        <v>394</v>
      </c>
      <c r="D3" s="598" t="s">
        <v>395</v>
      </c>
      <c r="E3" s="598" t="s">
        <v>396</v>
      </c>
      <c r="F3" s="599" t="s">
        <v>771</v>
      </c>
      <c r="G3" s="599" t="s">
        <v>818</v>
      </c>
      <c r="H3" s="599" t="s">
        <v>769</v>
      </c>
      <c r="I3" s="599" t="s">
        <v>748</v>
      </c>
      <c r="J3" s="600"/>
    </row>
    <row r="4" spans="1:10" s="597" customFormat="1" ht="15.75">
      <c r="D4" s="235"/>
      <c r="E4" s="235"/>
      <c r="F4" s="235"/>
      <c r="G4" s="235"/>
      <c r="H4" s="235"/>
      <c r="I4" s="235"/>
      <c r="J4" s="600"/>
    </row>
    <row r="5" spans="1:10" s="597" customFormat="1" ht="15.75">
      <c r="B5" s="601" t="s">
        <v>397</v>
      </c>
      <c r="C5" s="602"/>
      <c r="D5" s="235"/>
      <c r="E5" s="235"/>
      <c r="F5" s="235"/>
      <c r="G5" s="235"/>
      <c r="H5" s="235"/>
      <c r="I5" s="235"/>
      <c r="J5" s="600"/>
    </row>
    <row r="6" spans="1:10" s="597" customFormat="1" ht="15.75">
      <c r="B6" s="603"/>
      <c r="C6" s="604" t="s">
        <v>0</v>
      </c>
      <c r="D6" s="236">
        <v>472</v>
      </c>
      <c r="E6" s="236">
        <v>128</v>
      </c>
      <c r="F6" s="237">
        <v>600</v>
      </c>
      <c r="G6" s="237">
        <v>600</v>
      </c>
      <c r="H6" s="237">
        <f>I6-G6</f>
        <v>0</v>
      </c>
      <c r="I6" s="237">
        <v>600</v>
      </c>
      <c r="J6" s="600"/>
    </row>
    <row r="7" spans="1:10" s="597" customFormat="1" ht="15.75">
      <c r="B7" s="603"/>
      <c r="C7" s="604" t="s">
        <v>1</v>
      </c>
      <c r="D7" s="236">
        <v>79</v>
      </c>
      <c r="E7" s="236">
        <v>21</v>
      </c>
      <c r="F7" s="237">
        <v>100</v>
      </c>
      <c r="G7" s="237">
        <v>100</v>
      </c>
      <c r="H7" s="237">
        <f t="shared" ref="H7:H19" si="0">I7-G7</f>
        <v>0</v>
      </c>
      <c r="I7" s="237">
        <v>100</v>
      </c>
      <c r="J7" s="600"/>
    </row>
    <row r="8" spans="1:10" s="597" customFormat="1" ht="15.75">
      <c r="B8" s="603"/>
      <c r="C8" s="604" t="s">
        <v>2</v>
      </c>
      <c r="D8" s="236">
        <v>236</v>
      </c>
      <c r="E8" s="236">
        <v>64</v>
      </c>
      <c r="F8" s="237">
        <v>300</v>
      </c>
      <c r="G8" s="237">
        <v>300</v>
      </c>
      <c r="H8" s="237">
        <f t="shared" si="0"/>
        <v>0</v>
      </c>
      <c r="I8" s="237">
        <v>300</v>
      </c>
      <c r="J8" s="600"/>
    </row>
    <row r="9" spans="1:10" s="597" customFormat="1" ht="15.75">
      <c r="B9" s="603"/>
      <c r="C9" s="604" t="s">
        <v>3</v>
      </c>
      <c r="D9" s="236">
        <v>79</v>
      </c>
      <c r="E9" s="236">
        <v>21</v>
      </c>
      <c r="F9" s="237">
        <v>100</v>
      </c>
      <c r="G9" s="237">
        <v>0</v>
      </c>
      <c r="H9" s="237">
        <f t="shared" si="0"/>
        <v>0</v>
      </c>
      <c r="I9" s="237">
        <v>0</v>
      </c>
      <c r="J9" s="600"/>
    </row>
    <row r="10" spans="1:10" s="597" customFormat="1" ht="15.75">
      <c r="B10" s="603"/>
      <c r="C10" s="604" t="s">
        <v>4</v>
      </c>
      <c r="D10" s="236">
        <v>236</v>
      </c>
      <c r="E10" s="236">
        <v>64</v>
      </c>
      <c r="F10" s="237">
        <v>300</v>
      </c>
      <c r="G10" s="237">
        <v>300</v>
      </c>
      <c r="H10" s="237">
        <f t="shared" si="0"/>
        <v>0</v>
      </c>
      <c r="I10" s="237">
        <v>300</v>
      </c>
      <c r="J10" s="600"/>
    </row>
    <row r="11" spans="1:10" s="597" customFormat="1" ht="15.75">
      <c r="B11" s="603"/>
      <c r="C11" s="604" t="s">
        <v>5</v>
      </c>
      <c r="D11" s="236">
        <v>693</v>
      </c>
      <c r="E11" s="236">
        <v>187</v>
      </c>
      <c r="F11" s="237">
        <v>880</v>
      </c>
      <c r="G11" s="237">
        <v>880</v>
      </c>
      <c r="H11" s="237">
        <f t="shared" si="0"/>
        <v>0</v>
      </c>
      <c r="I11" s="237">
        <v>880</v>
      </c>
      <c r="J11" s="600"/>
    </row>
    <row r="12" spans="1:10" s="597" customFormat="1" ht="15.75">
      <c r="B12" s="603"/>
      <c r="C12" s="604" t="s">
        <v>6</v>
      </c>
      <c r="D12" s="236">
        <v>275</v>
      </c>
      <c r="E12" s="236">
        <v>75</v>
      </c>
      <c r="F12" s="237">
        <v>350</v>
      </c>
      <c r="G12" s="237">
        <v>0</v>
      </c>
      <c r="H12" s="237">
        <f t="shared" si="0"/>
        <v>0</v>
      </c>
      <c r="I12" s="237">
        <v>0</v>
      </c>
      <c r="J12" s="600"/>
    </row>
    <row r="13" spans="1:10" s="597" customFormat="1" ht="15.75">
      <c r="B13" s="603"/>
      <c r="C13" s="604" t="s">
        <v>7</v>
      </c>
      <c r="D13" s="236">
        <v>118</v>
      </c>
      <c r="E13" s="236">
        <v>32</v>
      </c>
      <c r="F13" s="237">
        <v>150</v>
      </c>
      <c r="G13" s="237">
        <v>0</v>
      </c>
      <c r="H13" s="237">
        <f t="shared" si="0"/>
        <v>0</v>
      </c>
      <c r="I13" s="237">
        <v>0</v>
      </c>
      <c r="J13" s="600"/>
    </row>
    <row r="14" spans="1:10" s="597" customFormat="1" ht="15.75">
      <c r="B14" s="603"/>
      <c r="C14" s="604" t="s">
        <v>8</v>
      </c>
      <c r="D14" s="236">
        <v>79</v>
      </c>
      <c r="E14" s="236">
        <v>21</v>
      </c>
      <c r="F14" s="237">
        <v>100</v>
      </c>
      <c r="G14" s="237">
        <v>0</v>
      </c>
      <c r="H14" s="237">
        <f t="shared" si="0"/>
        <v>0</v>
      </c>
      <c r="I14" s="237">
        <v>0</v>
      </c>
      <c r="J14" s="600"/>
    </row>
    <row r="15" spans="1:10" s="597" customFormat="1" ht="15.75">
      <c r="B15" s="603"/>
      <c r="C15" s="604" t="s">
        <v>9</v>
      </c>
      <c r="D15" s="236">
        <v>79</v>
      </c>
      <c r="E15" s="236">
        <v>21</v>
      </c>
      <c r="F15" s="237">
        <v>100</v>
      </c>
      <c r="G15" s="237">
        <v>0</v>
      </c>
      <c r="H15" s="237">
        <f t="shared" si="0"/>
        <v>0</v>
      </c>
      <c r="I15" s="237">
        <v>0</v>
      </c>
      <c r="J15" s="600"/>
    </row>
    <row r="16" spans="1:10" s="597" customFormat="1" ht="15.75">
      <c r="B16" s="603"/>
      <c r="C16" s="604" t="s">
        <v>799</v>
      </c>
      <c r="D16" s="236"/>
      <c r="E16" s="236"/>
      <c r="F16" s="237">
        <v>0</v>
      </c>
      <c r="G16" s="237">
        <v>109</v>
      </c>
      <c r="H16" s="237">
        <f t="shared" si="0"/>
        <v>0</v>
      </c>
      <c r="I16" s="237">
        <v>109</v>
      </c>
      <c r="J16" s="600"/>
    </row>
    <row r="17" spans="2:10" s="597" customFormat="1" ht="15.75">
      <c r="B17" s="603"/>
      <c r="C17" s="604" t="s">
        <v>800</v>
      </c>
      <c r="D17" s="236"/>
      <c r="E17" s="236"/>
      <c r="F17" s="237">
        <v>0</v>
      </c>
      <c r="G17" s="237">
        <v>114</v>
      </c>
      <c r="H17" s="237">
        <f t="shared" si="0"/>
        <v>0</v>
      </c>
      <c r="I17" s="237">
        <v>114</v>
      </c>
      <c r="J17" s="600"/>
    </row>
    <row r="18" spans="2:10" s="597" customFormat="1" ht="15.75">
      <c r="B18" s="603"/>
      <c r="C18" s="604" t="s">
        <v>801</v>
      </c>
      <c r="D18" s="236">
        <v>512</v>
      </c>
      <c r="E18" s="236">
        <v>138</v>
      </c>
      <c r="F18" s="237">
        <v>650</v>
      </c>
      <c r="G18" s="237">
        <v>650</v>
      </c>
      <c r="H18" s="237">
        <f t="shared" si="0"/>
        <v>0</v>
      </c>
      <c r="I18" s="237">
        <v>650</v>
      </c>
      <c r="J18" s="600"/>
    </row>
    <row r="19" spans="2:10" s="597" customFormat="1" ht="15.75">
      <c r="B19" s="603"/>
      <c r="C19" s="604" t="s">
        <v>802</v>
      </c>
      <c r="D19" s="236">
        <v>197</v>
      </c>
      <c r="E19" s="236">
        <v>53</v>
      </c>
      <c r="F19" s="237">
        <v>250</v>
      </c>
      <c r="G19" s="237">
        <v>250</v>
      </c>
      <c r="H19" s="237">
        <f t="shared" si="0"/>
        <v>0</v>
      </c>
      <c r="I19" s="237">
        <v>250</v>
      </c>
      <c r="J19" s="600"/>
    </row>
    <row r="20" spans="2:10" s="597" customFormat="1" ht="15.75">
      <c r="B20" s="603"/>
      <c r="C20" s="605" t="s">
        <v>398</v>
      </c>
      <c r="D20" s="238">
        <f>SUM(D6:D19)</f>
        <v>3055</v>
      </c>
      <c r="E20" s="238">
        <f>SUM(E6:E19)</f>
        <v>825</v>
      </c>
      <c r="F20" s="238">
        <f>SUM(F6:F19)</f>
        <v>3880</v>
      </c>
      <c r="G20" s="238">
        <f t="shared" ref="G20:I20" si="1">SUM(G6:G19)</f>
        <v>3303</v>
      </c>
      <c r="H20" s="238">
        <f t="shared" si="1"/>
        <v>0</v>
      </c>
      <c r="I20" s="238">
        <f t="shared" si="1"/>
        <v>3303</v>
      </c>
      <c r="J20" s="600"/>
    </row>
    <row r="21" spans="2:10" s="597" customFormat="1" ht="15.75">
      <c r="C21" s="606"/>
      <c r="D21" s="239"/>
      <c r="E21" s="239"/>
      <c r="F21" s="239"/>
      <c r="G21" s="239"/>
      <c r="H21" s="239"/>
      <c r="I21" s="239"/>
      <c r="J21" s="600"/>
    </row>
    <row r="22" spans="2:10" s="597" customFormat="1" ht="15.75">
      <c r="B22" s="601" t="s">
        <v>399</v>
      </c>
      <c r="C22" s="602"/>
      <c r="D22" s="239"/>
      <c r="E22" s="239"/>
      <c r="F22" s="239"/>
      <c r="G22" s="239"/>
      <c r="H22" s="239"/>
      <c r="I22" s="239"/>
      <c r="J22" s="600"/>
    </row>
    <row r="23" spans="2:10" s="597" customFormat="1" ht="15.75">
      <c r="C23" s="604" t="s">
        <v>400</v>
      </c>
      <c r="D23" s="236">
        <v>630</v>
      </c>
      <c r="E23" s="237">
        <v>170</v>
      </c>
      <c r="F23" s="237">
        <f>SUM(D23:E23)</f>
        <v>800</v>
      </c>
      <c r="G23" s="237">
        <v>800</v>
      </c>
      <c r="H23" s="237">
        <f>I23-G23</f>
        <v>0</v>
      </c>
      <c r="I23" s="237">
        <v>800</v>
      </c>
      <c r="J23" s="600"/>
    </row>
    <row r="24" spans="2:10" s="597" customFormat="1" ht="15.75">
      <c r="C24" s="604" t="s">
        <v>803</v>
      </c>
      <c r="D24" s="236"/>
      <c r="E24" s="237"/>
      <c r="F24" s="237">
        <v>0</v>
      </c>
      <c r="G24" s="237">
        <v>363</v>
      </c>
      <c r="H24" s="237"/>
      <c r="I24" s="237">
        <v>363</v>
      </c>
      <c r="J24" s="600"/>
    </row>
    <row r="25" spans="2:10" s="597" customFormat="1" ht="15.75">
      <c r="C25" s="605" t="s">
        <v>401</v>
      </c>
      <c r="D25" s="240">
        <f>SUM(D23:D23)</f>
        <v>630</v>
      </c>
      <c r="E25" s="240">
        <f>SUM(E23:E23)</f>
        <v>170</v>
      </c>
      <c r="F25" s="240">
        <f>SUM(F23:F24)</f>
        <v>800</v>
      </c>
      <c r="G25" s="240">
        <v>1163</v>
      </c>
      <c r="H25" s="240">
        <f t="shared" ref="H25:I25" si="2">SUM(H23:H24)</f>
        <v>0</v>
      </c>
      <c r="I25" s="240">
        <f t="shared" si="2"/>
        <v>1163</v>
      </c>
      <c r="J25" s="600"/>
    </row>
    <row r="26" spans="2:10" s="597" customFormat="1" ht="15.75">
      <c r="C26" s="607"/>
      <c r="D26" s="242"/>
      <c r="E26" s="242"/>
      <c r="F26" s="242"/>
      <c r="G26" s="242"/>
      <c r="H26" s="242"/>
      <c r="I26" s="242"/>
      <c r="J26" s="600"/>
    </row>
    <row r="27" spans="2:10" s="597" customFormat="1" ht="15.75">
      <c r="B27" s="601" t="s">
        <v>402</v>
      </c>
      <c r="C27" s="602"/>
      <c r="D27" s="239"/>
      <c r="E27" s="239"/>
      <c r="F27" s="239"/>
      <c r="G27" s="239"/>
      <c r="H27" s="239"/>
      <c r="I27" s="239"/>
      <c r="J27" s="600"/>
    </row>
    <row r="28" spans="2:10" s="597" customFormat="1" ht="15.75">
      <c r="C28" s="604" t="s">
        <v>10</v>
      </c>
      <c r="D28" s="236">
        <v>1181</v>
      </c>
      <c r="E28" s="237">
        <v>319</v>
      </c>
      <c r="F28" s="237">
        <f>SUM(D28:E28)</f>
        <v>1500</v>
      </c>
      <c r="G28" s="237">
        <v>1500</v>
      </c>
      <c r="H28" s="237">
        <f t="shared" ref="H28:H36" si="3">I28-G28</f>
        <v>0</v>
      </c>
      <c r="I28" s="237">
        <v>1500</v>
      </c>
      <c r="J28" s="600"/>
    </row>
    <row r="29" spans="2:10" s="597" customFormat="1" ht="15.75">
      <c r="C29" s="604" t="s">
        <v>11</v>
      </c>
      <c r="D29" s="236">
        <v>512</v>
      </c>
      <c r="E29" s="237">
        <v>138</v>
      </c>
      <c r="F29" s="237">
        <f>SUM(D29:E29)</f>
        <v>650</v>
      </c>
      <c r="G29" s="237">
        <v>650</v>
      </c>
      <c r="H29" s="237">
        <f t="shared" si="3"/>
        <v>0</v>
      </c>
      <c r="I29" s="237">
        <v>650</v>
      </c>
      <c r="J29" s="600"/>
    </row>
    <row r="30" spans="2:10" s="597" customFormat="1" ht="15.75">
      <c r="C30" s="604" t="s">
        <v>12</v>
      </c>
      <c r="D30" s="236">
        <v>472</v>
      </c>
      <c r="E30" s="237">
        <v>128</v>
      </c>
      <c r="F30" s="237">
        <f>SUM(D30:E30)</f>
        <v>600</v>
      </c>
      <c r="G30" s="237">
        <v>600</v>
      </c>
      <c r="H30" s="237">
        <f t="shared" si="3"/>
        <v>0</v>
      </c>
      <c r="I30" s="237">
        <v>600</v>
      </c>
      <c r="J30" s="600"/>
    </row>
    <row r="31" spans="2:10" s="597" customFormat="1" ht="15.75">
      <c r="C31" s="604" t="s">
        <v>13</v>
      </c>
      <c r="D31" s="236">
        <v>394</v>
      </c>
      <c r="E31" s="237">
        <v>106</v>
      </c>
      <c r="F31" s="237">
        <f>SUM(D31:E31)</f>
        <v>500</v>
      </c>
      <c r="G31" s="237">
        <v>500</v>
      </c>
      <c r="H31" s="237">
        <f t="shared" si="3"/>
        <v>0</v>
      </c>
      <c r="I31" s="237">
        <v>500</v>
      </c>
      <c r="J31" s="600"/>
    </row>
    <row r="32" spans="2:10" s="597" customFormat="1" ht="15.75">
      <c r="C32" s="604" t="s">
        <v>804</v>
      </c>
      <c r="D32" s="236"/>
      <c r="E32" s="237"/>
      <c r="F32" s="237">
        <v>0</v>
      </c>
      <c r="G32" s="237">
        <v>56</v>
      </c>
      <c r="H32" s="237">
        <f t="shared" si="3"/>
        <v>0</v>
      </c>
      <c r="I32" s="237">
        <v>56</v>
      </c>
      <c r="J32" s="600"/>
    </row>
    <row r="33" spans="2:10" s="597" customFormat="1" ht="15.75">
      <c r="C33" s="604" t="s">
        <v>805</v>
      </c>
      <c r="D33" s="236"/>
      <c r="E33" s="237"/>
      <c r="F33" s="237">
        <v>0</v>
      </c>
      <c r="G33" s="237">
        <v>457</v>
      </c>
      <c r="H33" s="237">
        <f t="shared" si="3"/>
        <v>0</v>
      </c>
      <c r="I33" s="237">
        <v>457</v>
      </c>
      <c r="J33" s="600"/>
    </row>
    <row r="34" spans="2:10" s="597" customFormat="1" ht="15.75">
      <c r="C34" s="604" t="s">
        <v>806</v>
      </c>
      <c r="D34" s="236"/>
      <c r="E34" s="237"/>
      <c r="F34" s="237">
        <v>0</v>
      </c>
      <c r="G34" s="237">
        <v>249</v>
      </c>
      <c r="H34" s="237">
        <f t="shared" si="3"/>
        <v>0</v>
      </c>
      <c r="I34" s="237">
        <v>249</v>
      </c>
      <c r="J34" s="600"/>
    </row>
    <row r="35" spans="2:10" s="597" customFormat="1" ht="15.75">
      <c r="C35" s="604" t="s">
        <v>807</v>
      </c>
      <c r="D35" s="236"/>
      <c r="E35" s="237"/>
      <c r="F35" s="237">
        <v>0</v>
      </c>
      <c r="G35" s="237">
        <v>20</v>
      </c>
      <c r="H35" s="237">
        <f t="shared" si="3"/>
        <v>0</v>
      </c>
      <c r="I35" s="237">
        <v>20</v>
      </c>
      <c r="J35" s="600"/>
    </row>
    <row r="36" spans="2:10" s="597" customFormat="1" ht="15.75">
      <c r="C36" s="604" t="s">
        <v>808</v>
      </c>
      <c r="D36" s="236"/>
      <c r="E36" s="237"/>
      <c r="F36" s="237">
        <v>0</v>
      </c>
      <c r="G36" s="237">
        <v>239</v>
      </c>
      <c r="H36" s="237">
        <f t="shared" si="3"/>
        <v>0</v>
      </c>
      <c r="I36" s="237">
        <v>239</v>
      </c>
      <c r="J36" s="600"/>
    </row>
    <row r="37" spans="2:10" s="597" customFormat="1" ht="15.75">
      <c r="C37" s="605" t="s">
        <v>403</v>
      </c>
      <c r="D37" s="240">
        <f>SUM(D28:D31)</f>
        <v>2559</v>
      </c>
      <c r="E37" s="240">
        <f>SUM(E28:E31)</f>
        <v>691</v>
      </c>
      <c r="F37" s="241">
        <f>SUM(F28:F36)</f>
        <v>3250</v>
      </c>
      <c r="G37" s="241">
        <v>4271</v>
      </c>
      <c r="H37" s="241">
        <f t="shared" ref="H37:I37" si="4">SUM(H28:H36)</f>
        <v>0</v>
      </c>
      <c r="I37" s="241">
        <f t="shared" si="4"/>
        <v>4271</v>
      </c>
      <c r="J37" s="600"/>
    </row>
    <row r="38" spans="2:10" s="597" customFormat="1" ht="15.75">
      <c r="C38" s="607"/>
      <c r="D38" s="242"/>
      <c r="E38" s="242"/>
      <c r="F38" s="242"/>
      <c r="G38" s="242"/>
      <c r="H38" s="242"/>
      <c r="I38" s="242"/>
      <c r="J38" s="600"/>
    </row>
    <row r="39" spans="2:10" s="597" customFormat="1" ht="15.75">
      <c r="B39" s="601" t="s">
        <v>404</v>
      </c>
      <c r="C39" s="608"/>
      <c r="D39" s="239"/>
      <c r="E39" s="239"/>
      <c r="F39" s="239"/>
      <c r="G39" s="239"/>
      <c r="H39" s="239"/>
      <c r="I39" s="239"/>
      <c r="J39" s="600"/>
    </row>
    <row r="40" spans="2:10" s="597" customFormat="1" ht="15.75">
      <c r="B40" s="609"/>
      <c r="C40" s="604" t="s">
        <v>14</v>
      </c>
      <c r="D40" s="236">
        <v>236</v>
      </c>
      <c r="E40" s="237">
        <v>64</v>
      </c>
      <c r="F40" s="237">
        <f>SUM(D40:E40)</f>
        <v>300</v>
      </c>
      <c r="G40" s="237">
        <v>140</v>
      </c>
      <c r="H40" s="237">
        <f>I40-G40</f>
        <v>0</v>
      </c>
      <c r="I40" s="237">
        <v>140</v>
      </c>
      <c r="J40" s="600"/>
    </row>
    <row r="41" spans="2:10" s="597" customFormat="1" ht="15.75">
      <c r="B41" s="609"/>
      <c r="C41" s="604" t="s">
        <v>809</v>
      </c>
      <c r="D41" s="236"/>
      <c r="E41" s="237"/>
      <c r="F41" s="237">
        <v>0</v>
      </c>
      <c r="G41" s="237">
        <v>298</v>
      </c>
      <c r="H41" s="237"/>
      <c r="I41" s="237">
        <v>298</v>
      </c>
      <c r="J41" s="600"/>
    </row>
    <row r="42" spans="2:10" s="597" customFormat="1" ht="15.75">
      <c r="C42" s="605" t="s">
        <v>405</v>
      </c>
      <c r="D42" s="240">
        <f>SUM(D40:D40)</f>
        <v>236</v>
      </c>
      <c r="E42" s="240">
        <f>SUM(E40:E40)</f>
        <v>64</v>
      </c>
      <c r="F42" s="241">
        <f>SUM(F40:F41)</f>
        <v>300</v>
      </c>
      <c r="G42" s="241">
        <f t="shared" ref="G42:I42" si="5">SUM(G40:G41)</f>
        <v>438</v>
      </c>
      <c r="H42" s="241">
        <f t="shared" si="5"/>
        <v>0</v>
      </c>
      <c r="I42" s="241">
        <f t="shared" si="5"/>
        <v>438</v>
      </c>
      <c r="J42" s="600"/>
    </row>
    <row r="43" spans="2:10" s="597" customFormat="1" ht="15.75">
      <c r="C43" s="610"/>
      <c r="D43" s="239"/>
      <c r="E43" s="239"/>
      <c r="F43" s="239"/>
      <c r="G43" s="239"/>
      <c r="H43" s="239"/>
      <c r="I43" s="239"/>
      <c r="J43" s="600"/>
    </row>
    <row r="44" spans="2:10" s="597" customFormat="1" ht="15.75">
      <c r="B44" s="601" t="s">
        <v>21</v>
      </c>
      <c r="C44" s="608"/>
      <c r="D44" s="239"/>
      <c r="E44" s="239"/>
      <c r="F44" s="239"/>
      <c r="G44" s="239"/>
      <c r="H44" s="239"/>
      <c r="I44" s="239"/>
      <c r="J44" s="600"/>
    </row>
    <row r="45" spans="2:10" s="597" customFormat="1" ht="15.75">
      <c r="B45" s="609"/>
      <c r="C45" s="604" t="s">
        <v>22</v>
      </c>
      <c r="D45" s="236">
        <v>394</v>
      </c>
      <c r="E45" s="237">
        <v>106</v>
      </c>
      <c r="F45" s="237">
        <f>SUM(D45:E45)</f>
        <v>500</v>
      </c>
      <c r="G45" s="237">
        <v>500</v>
      </c>
      <c r="H45" s="237">
        <f t="shared" ref="H45:H47" si="6">I45-G45</f>
        <v>0</v>
      </c>
      <c r="I45" s="237">
        <v>500</v>
      </c>
      <c r="J45" s="600"/>
    </row>
    <row r="46" spans="2:10" s="597" customFormat="1" ht="15.75">
      <c r="B46" s="609"/>
      <c r="C46" s="604" t="s">
        <v>23</v>
      </c>
      <c r="D46" s="236">
        <v>394</v>
      </c>
      <c r="E46" s="237">
        <v>106</v>
      </c>
      <c r="F46" s="237">
        <f>SUM(D46:E46)</f>
        <v>500</v>
      </c>
      <c r="G46" s="237">
        <v>500</v>
      </c>
      <c r="H46" s="237">
        <f t="shared" si="6"/>
        <v>0</v>
      </c>
      <c r="I46" s="237">
        <v>500</v>
      </c>
      <c r="J46" s="600"/>
    </row>
    <row r="47" spans="2:10" s="597" customFormat="1" ht="15.75">
      <c r="B47" s="609"/>
      <c r="C47" s="604" t="s">
        <v>24</v>
      </c>
      <c r="D47" s="236">
        <v>394</v>
      </c>
      <c r="E47" s="237">
        <v>106</v>
      </c>
      <c r="F47" s="237">
        <f>SUM(D47:E47)</f>
        <v>500</v>
      </c>
      <c r="G47" s="237">
        <v>500</v>
      </c>
      <c r="H47" s="237">
        <f t="shared" si="6"/>
        <v>0</v>
      </c>
      <c r="I47" s="237">
        <v>500</v>
      </c>
      <c r="J47" s="600"/>
    </row>
    <row r="48" spans="2:10" s="597" customFormat="1" ht="15.75">
      <c r="C48" s="605" t="s">
        <v>25</v>
      </c>
      <c r="D48" s="240">
        <f>SUM(D45:D47)</f>
        <v>1182</v>
      </c>
      <c r="E48" s="240">
        <f>SUM(E45:E47)</f>
        <v>318</v>
      </c>
      <c r="F48" s="240">
        <f>SUM(F45:F47)</f>
        <v>1500</v>
      </c>
      <c r="G48" s="240">
        <f t="shared" ref="G48:I48" si="7">SUM(G45:G47)</f>
        <v>1500</v>
      </c>
      <c r="H48" s="240">
        <f t="shared" si="7"/>
        <v>0</v>
      </c>
      <c r="I48" s="240">
        <f t="shared" si="7"/>
        <v>1500</v>
      </c>
      <c r="J48" s="600"/>
    </row>
    <row r="49" spans="2:10" s="597" customFormat="1" ht="15.75">
      <c r="D49" s="239"/>
      <c r="E49" s="239"/>
      <c r="F49" s="239"/>
      <c r="G49" s="239"/>
      <c r="H49" s="239"/>
      <c r="I49" s="239"/>
      <c r="J49" s="600"/>
    </row>
    <row r="50" spans="2:10" s="597" customFormat="1" ht="15.75">
      <c r="B50" s="601" t="s">
        <v>406</v>
      </c>
      <c r="C50" s="602"/>
      <c r="D50" s="239"/>
      <c r="E50" s="239"/>
      <c r="F50" s="239"/>
      <c r="G50" s="239"/>
      <c r="H50" s="239"/>
      <c r="I50" s="239"/>
      <c r="J50" s="600"/>
    </row>
    <row r="51" spans="2:10" s="597" customFormat="1" ht="15.75">
      <c r="C51" s="611" t="s">
        <v>15</v>
      </c>
      <c r="D51" s="236">
        <v>157</v>
      </c>
      <c r="E51" s="236">
        <v>43</v>
      </c>
      <c r="F51" s="237">
        <f>SUM(D51:E51)</f>
        <v>200</v>
      </c>
      <c r="G51" s="237">
        <v>0</v>
      </c>
      <c r="H51" s="237">
        <f>I51-G51</f>
        <v>0</v>
      </c>
      <c r="I51" s="237">
        <v>0</v>
      </c>
      <c r="J51" s="600"/>
    </row>
    <row r="52" spans="2:10" s="597" customFormat="1" ht="15.75">
      <c r="C52" s="605" t="s">
        <v>407</v>
      </c>
      <c r="D52" s="240">
        <f>SUM(D51:D51)</f>
        <v>157</v>
      </c>
      <c r="E52" s="240">
        <f>SUM(E51:E51)</f>
        <v>43</v>
      </c>
      <c r="F52" s="240">
        <f>SUM(F51)</f>
        <v>200</v>
      </c>
      <c r="G52" s="240">
        <f t="shared" ref="G52:I52" si="8">SUM(G51)</f>
        <v>0</v>
      </c>
      <c r="H52" s="240">
        <f t="shared" si="8"/>
        <v>0</v>
      </c>
      <c r="I52" s="240">
        <f t="shared" si="8"/>
        <v>0</v>
      </c>
      <c r="J52" s="600"/>
    </row>
    <row r="53" spans="2:10" s="597" customFormat="1" ht="15.75">
      <c r="C53" s="607"/>
      <c r="D53" s="242"/>
      <c r="E53" s="242"/>
      <c r="F53" s="242"/>
      <c r="G53" s="242"/>
      <c r="H53" s="242"/>
      <c r="I53" s="242"/>
      <c r="J53" s="600"/>
    </row>
    <row r="54" spans="2:10" s="597" customFormat="1" ht="15.75">
      <c r="B54" s="612" t="s">
        <v>408</v>
      </c>
      <c r="C54" s="613"/>
      <c r="D54" s="242"/>
      <c r="E54" s="242"/>
      <c r="F54" s="242"/>
      <c r="G54" s="242"/>
      <c r="H54" s="242"/>
      <c r="I54" s="242"/>
      <c r="J54" s="600"/>
    </row>
    <row r="55" spans="2:10" s="597" customFormat="1" ht="15.75">
      <c r="C55" s="604" t="s">
        <v>16</v>
      </c>
      <c r="D55" s="236">
        <v>118</v>
      </c>
      <c r="E55" s="236">
        <v>32</v>
      </c>
      <c r="F55" s="236">
        <f>SUM(D55:E55)</f>
        <v>150</v>
      </c>
      <c r="G55" s="236">
        <v>150</v>
      </c>
      <c r="H55" s="236">
        <f t="shared" ref="H55:H57" si="9">I55-G55</f>
        <v>0</v>
      </c>
      <c r="I55" s="236">
        <v>150</v>
      </c>
      <c r="J55" s="600"/>
    </row>
    <row r="56" spans="2:10" s="597" customFormat="1" ht="15.75">
      <c r="C56" s="604" t="s">
        <v>17</v>
      </c>
      <c r="D56" s="236">
        <v>130</v>
      </c>
      <c r="E56" s="236">
        <v>35</v>
      </c>
      <c r="F56" s="236">
        <f>SUM(D56:E56)</f>
        <v>165</v>
      </c>
      <c r="G56" s="236">
        <v>0</v>
      </c>
      <c r="H56" s="236">
        <f t="shared" si="9"/>
        <v>0</v>
      </c>
      <c r="I56" s="236">
        <v>0</v>
      </c>
      <c r="J56" s="600"/>
    </row>
    <row r="57" spans="2:10" s="597" customFormat="1" ht="15.75">
      <c r="C57" s="604" t="s">
        <v>18</v>
      </c>
      <c r="D57" s="236">
        <v>118</v>
      </c>
      <c r="E57" s="236">
        <v>32</v>
      </c>
      <c r="F57" s="236">
        <f>SUM(D57:E57)</f>
        <v>150</v>
      </c>
      <c r="G57" s="236">
        <v>22</v>
      </c>
      <c r="H57" s="236">
        <f t="shared" si="9"/>
        <v>0</v>
      </c>
      <c r="I57" s="236">
        <v>22</v>
      </c>
      <c r="J57" s="600"/>
    </row>
    <row r="58" spans="2:10" s="597" customFormat="1" ht="15.75">
      <c r="C58" s="605" t="s">
        <v>409</v>
      </c>
      <c r="D58" s="240">
        <f>SUM(D55:D57)</f>
        <v>366</v>
      </c>
      <c r="E58" s="240">
        <f>SUM(E55:E57)</f>
        <v>99</v>
      </c>
      <c r="F58" s="240">
        <f>SUM(F55:F57)</f>
        <v>465</v>
      </c>
      <c r="G58" s="240">
        <f t="shared" ref="G58:I58" si="10">SUM(G55:G57)</f>
        <v>172</v>
      </c>
      <c r="H58" s="240">
        <f t="shared" si="10"/>
        <v>0</v>
      </c>
      <c r="I58" s="240">
        <f t="shared" si="10"/>
        <v>172</v>
      </c>
      <c r="J58" s="600"/>
    </row>
    <row r="59" spans="2:10" s="597" customFormat="1" ht="15.75">
      <c r="C59" s="607"/>
      <c r="D59" s="242"/>
      <c r="E59" s="242"/>
      <c r="F59" s="242"/>
      <c r="G59" s="242"/>
      <c r="H59" s="242"/>
      <c r="I59" s="242"/>
      <c r="J59" s="600"/>
    </row>
    <row r="60" spans="2:10" s="597" customFormat="1" ht="15.75">
      <c r="B60" s="612" t="s">
        <v>410</v>
      </c>
      <c r="C60" s="613"/>
      <c r="D60" s="242"/>
      <c r="E60" s="242"/>
      <c r="F60" s="242"/>
      <c r="G60" s="242"/>
      <c r="H60" s="242"/>
      <c r="I60" s="242"/>
      <c r="J60" s="600"/>
    </row>
    <row r="61" spans="2:10" s="597" customFormat="1" ht="15.75">
      <c r="C61" s="604" t="s">
        <v>19</v>
      </c>
      <c r="D61" s="236">
        <v>118</v>
      </c>
      <c r="E61" s="236">
        <v>32</v>
      </c>
      <c r="F61" s="236">
        <f>SUM(D61:E61)</f>
        <v>150</v>
      </c>
      <c r="G61" s="236">
        <v>150</v>
      </c>
      <c r="H61" s="236">
        <f t="shared" ref="H61:H62" si="11">I61-G61</f>
        <v>0</v>
      </c>
      <c r="I61" s="236">
        <v>150</v>
      </c>
      <c r="J61" s="600"/>
    </row>
    <row r="62" spans="2:10" s="597" customFormat="1" ht="15.75">
      <c r="C62" s="604" t="s">
        <v>20</v>
      </c>
      <c r="D62" s="236">
        <v>157</v>
      </c>
      <c r="E62" s="236">
        <v>43</v>
      </c>
      <c r="F62" s="236">
        <f>SUM(D62:E62)</f>
        <v>200</v>
      </c>
      <c r="G62" s="236">
        <v>200</v>
      </c>
      <c r="H62" s="236">
        <f t="shared" si="11"/>
        <v>0</v>
      </c>
      <c r="I62" s="236">
        <v>200</v>
      </c>
      <c r="J62" s="600"/>
    </row>
    <row r="63" spans="2:10" s="597" customFormat="1" ht="15.75">
      <c r="C63" s="605" t="s">
        <v>411</v>
      </c>
      <c r="D63" s="240">
        <f>SUM(D61:D62)</f>
        <v>275</v>
      </c>
      <c r="E63" s="240">
        <f>SUM(E61:E62)</f>
        <v>75</v>
      </c>
      <c r="F63" s="240">
        <f>SUM(F61:F62)</f>
        <v>350</v>
      </c>
      <c r="G63" s="240">
        <v>350</v>
      </c>
      <c r="H63" s="240">
        <f t="shared" ref="H63" si="12">SUM(H61:H62)</f>
        <v>0</v>
      </c>
      <c r="I63" s="240">
        <v>350</v>
      </c>
      <c r="J63" s="600"/>
    </row>
    <row r="64" spans="2:10" s="597" customFormat="1" ht="15.75">
      <c r="C64" s="607"/>
      <c r="D64" s="242"/>
      <c r="E64" s="242"/>
      <c r="F64" s="242"/>
      <c r="G64" s="242"/>
      <c r="H64" s="242"/>
      <c r="I64" s="242"/>
      <c r="J64" s="600"/>
    </row>
    <row r="65" spans="1:10" s="597" customFormat="1" ht="15.75">
      <c r="B65" s="612" t="s">
        <v>26</v>
      </c>
      <c r="C65" s="613"/>
      <c r="D65" s="242"/>
      <c r="E65" s="242"/>
      <c r="F65" s="242"/>
      <c r="G65" s="242"/>
      <c r="H65" s="242"/>
      <c r="I65" s="242"/>
      <c r="J65" s="600"/>
    </row>
    <row r="66" spans="1:10" s="597" customFormat="1" ht="15.75">
      <c r="C66" s="604" t="s">
        <v>27</v>
      </c>
      <c r="D66" s="236">
        <v>1338</v>
      </c>
      <c r="E66" s="236">
        <v>362</v>
      </c>
      <c r="F66" s="236">
        <f>SUM(D66:E66)</f>
        <v>1700</v>
      </c>
      <c r="G66" s="236">
        <v>1700</v>
      </c>
      <c r="H66" s="236">
        <f>I66-G66</f>
        <v>0</v>
      </c>
      <c r="I66" s="236">
        <v>1700</v>
      </c>
      <c r="J66" s="600"/>
    </row>
    <row r="67" spans="1:10" s="597" customFormat="1" ht="15.75">
      <c r="C67" s="605" t="s">
        <v>28</v>
      </c>
      <c r="D67" s="240">
        <f>SUM(D66:D66)</f>
        <v>1338</v>
      </c>
      <c r="E67" s="240">
        <f>SUM(E66:E66)</f>
        <v>362</v>
      </c>
      <c r="F67" s="501">
        <f>SUM(F66)</f>
        <v>1700</v>
      </c>
      <c r="G67" s="501">
        <v>1700</v>
      </c>
      <c r="H67" s="501">
        <f t="shared" ref="H67" si="13">SUM(H66)</f>
        <v>0</v>
      </c>
      <c r="I67" s="501">
        <v>1700</v>
      </c>
      <c r="J67" s="600" t="s">
        <v>697</v>
      </c>
    </row>
    <row r="68" spans="1:10" s="597" customFormat="1" ht="15.75">
      <c r="C68" s="614"/>
      <c r="D68" s="243"/>
      <c r="E68" s="243"/>
      <c r="F68" s="502"/>
      <c r="G68" s="502"/>
      <c r="H68" s="502"/>
      <c r="I68" s="502"/>
      <c r="J68" s="600"/>
    </row>
    <row r="69" spans="1:10" s="597" customFormat="1" ht="15.75">
      <c r="B69" s="601" t="s">
        <v>412</v>
      </c>
      <c r="C69" s="602"/>
      <c r="D69" s="236">
        <v>2013</v>
      </c>
      <c r="E69" s="237">
        <v>542</v>
      </c>
      <c r="F69" s="246">
        <f>SUM(D69:E69)</f>
        <v>2555</v>
      </c>
      <c r="G69" s="246">
        <v>460</v>
      </c>
      <c r="H69" s="246">
        <f>I69-G69</f>
        <v>0</v>
      </c>
      <c r="I69" s="246">
        <v>460</v>
      </c>
      <c r="J69" s="600"/>
    </row>
    <row r="70" spans="1:10" s="597" customFormat="1" ht="15.75">
      <c r="D70" s="244"/>
      <c r="E70" s="244"/>
      <c r="F70" s="503"/>
      <c r="G70" s="503"/>
      <c r="H70" s="503"/>
      <c r="I70" s="503"/>
      <c r="J70" s="600"/>
    </row>
    <row r="71" spans="1:10" s="597" customFormat="1" ht="15.75">
      <c r="B71" s="612" t="s">
        <v>413</v>
      </c>
      <c r="C71" s="615"/>
      <c r="D71" s="240">
        <f>SUM(D69,D63,D58,D52,D48,D42,D37,D25,D20,D67)</f>
        <v>11811</v>
      </c>
      <c r="E71" s="240">
        <f>SUM(E69,E63,E58,E52,E48,E42,E37,E25,E20,E67)</f>
        <v>3189</v>
      </c>
      <c r="F71" s="501">
        <f>SUM(F69,F63,F58,F52,F48,F42,F37,F25,F20,F67)</f>
        <v>15000</v>
      </c>
      <c r="G71" s="501">
        <v>13357</v>
      </c>
      <c r="H71" s="501">
        <f t="shared" ref="H71:I71" si="14">SUM(H69,H63,H58,H52,H48,H42,H37,H25,H20,H67)</f>
        <v>0</v>
      </c>
      <c r="I71" s="501">
        <f t="shared" si="14"/>
        <v>13357</v>
      </c>
      <c r="J71" s="600"/>
    </row>
    <row r="72" spans="1:10" s="597" customFormat="1" ht="15.75">
      <c r="D72" s="235"/>
      <c r="E72" s="235"/>
      <c r="F72" s="504"/>
      <c r="G72" s="504"/>
      <c r="H72" s="504"/>
      <c r="I72" s="504"/>
      <c r="J72" s="600"/>
    </row>
    <row r="73" spans="1:10" s="597" customFormat="1" ht="15.75">
      <c r="A73" s="709" t="s">
        <v>414</v>
      </c>
      <c r="B73" s="709"/>
      <c r="C73" s="709"/>
      <c r="D73" s="239"/>
      <c r="E73" s="239"/>
      <c r="F73" s="245"/>
      <c r="G73" s="245"/>
      <c r="H73" s="245"/>
      <c r="I73" s="245"/>
      <c r="J73" s="600"/>
    </row>
    <row r="74" spans="1:10" s="597" customFormat="1" ht="15.75">
      <c r="B74" s="616">
        <v>1</v>
      </c>
      <c r="C74" s="602" t="s">
        <v>705</v>
      </c>
      <c r="D74" s="236">
        <v>17317</v>
      </c>
      <c r="E74" s="236">
        <v>4676</v>
      </c>
      <c r="F74" s="246">
        <f>SUM(D74:E74)</f>
        <v>21993</v>
      </c>
      <c r="G74" s="246">
        <v>13348</v>
      </c>
      <c r="H74" s="246">
        <f t="shared" ref="H74:H87" si="15">I74-G74</f>
        <v>0</v>
      </c>
      <c r="I74" s="246">
        <v>13348</v>
      </c>
      <c r="J74" s="600" t="s">
        <v>697</v>
      </c>
    </row>
    <row r="75" spans="1:10" s="597" customFormat="1" ht="15.75">
      <c r="B75" s="616">
        <v>2</v>
      </c>
      <c r="C75" s="617" t="s">
        <v>30</v>
      </c>
      <c r="D75" s="236">
        <v>4724</v>
      </c>
      <c r="E75" s="236">
        <v>1276</v>
      </c>
      <c r="F75" s="246">
        <f>SUM(D75:E75)</f>
        <v>6000</v>
      </c>
      <c r="G75" s="246">
        <v>3800</v>
      </c>
      <c r="H75" s="246">
        <f t="shared" si="15"/>
        <v>0</v>
      </c>
      <c r="I75" s="246">
        <v>3800</v>
      </c>
      <c r="J75" s="600" t="s">
        <v>697</v>
      </c>
    </row>
    <row r="76" spans="1:10" s="597" customFormat="1" ht="15.75">
      <c r="B76" s="616">
        <v>3</v>
      </c>
      <c r="C76" s="617" t="s">
        <v>667</v>
      </c>
      <c r="D76" s="236">
        <v>44803</v>
      </c>
      <c r="E76" s="236">
        <v>12097</v>
      </c>
      <c r="F76" s="246">
        <f t="shared" ref="F76:F87" si="16">SUM(D76:E76)</f>
        <v>56900</v>
      </c>
      <c r="G76" s="246">
        <v>56900</v>
      </c>
      <c r="H76" s="246">
        <f t="shared" si="15"/>
        <v>0</v>
      </c>
      <c r="I76" s="246">
        <v>56900</v>
      </c>
      <c r="J76" s="600"/>
    </row>
    <row r="77" spans="1:10" s="597" customFormat="1" ht="15.75">
      <c r="B77" s="616">
        <v>4</v>
      </c>
      <c r="C77" s="617" t="s">
        <v>31</v>
      </c>
      <c r="D77" s="236">
        <v>21102</v>
      </c>
      <c r="E77" s="236">
        <v>5698</v>
      </c>
      <c r="F77" s="246">
        <f t="shared" si="16"/>
        <v>26800</v>
      </c>
      <c r="G77" s="246">
        <v>26800</v>
      </c>
      <c r="H77" s="246">
        <f t="shared" si="15"/>
        <v>0</v>
      </c>
      <c r="I77" s="246">
        <v>26800</v>
      </c>
      <c r="J77" s="600"/>
    </row>
    <row r="78" spans="1:10" s="597" customFormat="1" ht="15.75">
      <c r="B78" s="616">
        <v>5</v>
      </c>
      <c r="C78" s="617" t="s">
        <v>32</v>
      </c>
      <c r="D78" s="236">
        <v>15000</v>
      </c>
      <c r="E78" s="236">
        <v>4050</v>
      </c>
      <c r="F78" s="246">
        <f t="shared" si="16"/>
        <v>19050</v>
      </c>
      <c r="G78" s="246">
        <v>19050</v>
      </c>
      <c r="H78" s="246">
        <f t="shared" si="15"/>
        <v>0</v>
      </c>
      <c r="I78" s="246">
        <v>19050</v>
      </c>
      <c r="J78" s="600"/>
    </row>
    <row r="79" spans="1:10" s="597" customFormat="1" ht="15.75">
      <c r="B79" s="616">
        <v>6</v>
      </c>
      <c r="C79" s="617" t="s">
        <v>33</v>
      </c>
      <c r="D79" s="236">
        <v>4569</v>
      </c>
      <c r="E79" s="236">
        <v>1234</v>
      </c>
      <c r="F79" s="246">
        <f t="shared" si="16"/>
        <v>5803</v>
      </c>
      <c r="G79" s="246">
        <v>5803</v>
      </c>
      <c r="H79" s="246">
        <f t="shared" si="15"/>
        <v>0</v>
      </c>
      <c r="I79" s="246">
        <v>5803</v>
      </c>
      <c r="J79" s="600"/>
    </row>
    <row r="80" spans="1:10" s="597" customFormat="1" ht="15.75">
      <c r="B80" s="616">
        <v>7</v>
      </c>
      <c r="C80" s="617" t="s">
        <v>34</v>
      </c>
      <c r="D80" s="236">
        <v>4016</v>
      </c>
      <c r="E80" s="236">
        <v>1084</v>
      </c>
      <c r="F80" s="246">
        <f t="shared" si="16"/>
        <v>5100</v>
      </c>
      <c r="G80" s="246">
        <v>5100</v>
      </c>
      <c r="H80" s="246">
        <f t="shared" si="15"/>
        <v>0</v>
      </c>
      <c r="I80" s="246">
        <v>5100</v>
      </c>
      <c r="J80" s="600"/>
    </row>
    <row r="81" spans="1:13" s="597" customFormat="1" ht="15.75">
      <c r="B81" s="616">
        <v>8</v>
      </c>
      <c r="C81" s="617" t="s">
        <v>701</v>
      </c>
      <c r="D81" s="236">
        <v>5118</v>
      </c>
      <c r="E81" s="236">
        <v>1382</v>
      </c>
      <c r="F81" s="246">
        <f t="shared" si="16"/>
        <v>6500</v>
      </c>
      <c r="G81" s="246">
        <v>6500</v>
      </c>
      <c r="H81" s="246">
        <f t="shared" si="15"/>
        <v>0</v>
      </c>
      <c r="I81" s="246">
        <v>6500</v>
      </c>
      <c r="J81" s="600"/>
    </row>
    <row r="82" spans="1:13" s="597" customFormat="1" ht="15.75">
      <c r="B82" s="616">
        <v>9</v>
      </c>
      <c r="C82" s="617" t="s">
        <v>752</v>
      </c>
      <c r="D82" s="236"/>
      <c r="E82" s="236"/>
      <c r="F82" s="246">
        <v>0</v>
      </c>
      <c r="G82" s="246">
        <v>1999</v>
      </c>
      <c r="H82" s="246">
        <f t="shared" si="15"/>
        <v>0</v>
      </c>
      <c r="I82" s="246">
        <v>1999</v>
      </c>
      <c r="J82" s="600" t="s">
        <v>697</v>
      </c>
    </row>
    <row r="83" spans="1:13" s="597" customFormat="1" ht="15.75">
      <c r="B83" s="616">
        <v>10</v>
      </c>
      <c r="C83" s="617" t="s">
        <v>781</v>
      </c>
      <c r="D83" s="236"/>
      <c r="E83" s="236"/>
      <c r="F83" s="246">
        <v>0</v>
      </c>
      <c r="G83" s="246">
        <v>25967</v>
      </c>
      <c r="H83" s="246">
        <f t="shared" si="15"/>
        <v>0</v>
      </c>
      <c r="I83" s="246">
        <v>25967</v>
      </c>
      <c r="J83" s="600" t="s">
        <v>697</v>
      </c>
    </row>
    <row r="84" spans="1:13" s="597" customFormat="1" ht="15.75">
      <c r="B84" s="616">
        <v>11</v>
      </c>
      <c r="C84" s="617" t="s">
        <v>791</v>
      </c>
      <c r="D84" s="236"/>
      <c r="E84" s="236"/>
      <c r="F84" s="246">
        <v>0</v>
      </c>
      <c r="G84" s="246">
        <v>93156</v>
      </c>
      <c r="H84" s="246">
        <f t="shared" si="15"/>
        <v>0</v>
      </c>
      <c r="I84" s="246">
        <v>93156</v>
      </c>
      <c r="J84" s="600" t="s">
        <v>697</v>
      </c>
    </row>
    <row r="85" spans="1:13" s="597" customFormat="1" ht="15.75">
      <c r="B85" s="616">
        <v>12</v>
      </c>
      <c r="C85" s="617" t="s">
        <v>782</v>
      </c>
      <c r="D85" s="236"/>
      <c r="E85" s="236"/>
      <c r="F85" s="246">
        <v>0</v>
      </c>
      <c r="G85" s="246">
        <v>3229</v>
      </c>
      <c r="H85" s="246">
        <f t="shared" si="15"/>
        <v>0</v>
      </c>
      <c r="I85" s="246">
        <v>3229</v>
      </c>
      <c r="J85" s="600" t="s">
        <v>697</v>
      </c>
    </row>
    <row r="86" spans="1:13" s="597" customFormat="1" ht="15.75">
      <c r="B86" s="616">
        <v>13</v>
      </c>
      <c r="C86" s="617" t="s">
        <v>783</v>
      </c>
      <c r="D86" s="236"/>
      <c r="E86" s="236"/>
      <c r="F86" s="246">
        <v>0</v>
      </c>
      <c r="G86" s="246">
        <v>44929</v>
      </c>
      <c r="H86" s="246">
        <f t="shared" si="15"/>
        <v>0</v>
      </c>
      <c r="I86" s="246">
        <v>44929</v>
      </c>
      <c r="J86" s="600" t="s">
        <v>697</v>
      </c>
    </row>
    <row r="87" spans="1:13" s="597" customFormat="1" ht="15.75">
      <c r="B87" s="616">
        <v>14</v>
      </c>
      <c r="C87" s="617" t="s">
        <v>703</v>
      </c>
      <c r="D87" s="236">
        <v>4033</v>
      </c>
      <c r="E87" s="236">
        <v>1089</v>
      </c>
      <c r="F87" s="246">
        <f t="shared" si="16"/>
        <v>5122</v>
      </c>
      <c r="G87" s="246">
        <v>0</v>
      </c>
      <c r="H87" s="246">
        <f t="shared" si="15"/>
        <v>0</v>
      </c>
      <c r="I87" s="246">
        <v>0</v>
      </c>
      <c r="J87" s="600"/>
    </row>
    <row r="88" spans="1:13" s="597" customFormat="1" ht="15.75">
      <c r="B88" s="710" t="s">
        <v>416</v>
      </c>
      <c r="C88" s="711"/>
      <c r="D88" s="240">
        <f t="shared" ref="D88:I88" si="17">SUM(D74:D87)</f>
        <v>120682</v>
      </c>
      <c r="E88" s="240">
        <f t="shared" si="17"/>
        <v>32586</v>
      </c>
      <c r="F88" s="240">
        <f t="shared" si="17"/>
        <v>153268</v>
      </c>
      <c r="G88" s="240">
        <v>306581</v>
      </c>
      <c r="H88" s="240">
        <f t="shared" si="17"/>
        <v>0</v>
      </c>
      <c r="I88" s="240">
        <f t="shared" si="17"/>
        <v>306581</v>
      </c>
      <c r="J88" s="600"/>
    </row>
    <row r="89" spans="1:13" s="597" customFormat="1" ht="15.75">
      <c r="C89" s="618"/>
      <c r="D89" s="239"/>
      <c r="E89" s="239"/>
      <c r="F89" s="245"/>
      <c r="G89" s="245"/>
      <c r="H89" s="245"/>
      <c r="I89" s="245"/>
      <c r="J89" s="600"/>
    </row>
    <row r="90" spans="1:13" s="597" customFormat="1" ht="15.75">
      <c r="A90" s="619" t="s">
        <v>417</v>
      </c>
      <c r="B90" s="712" t="s">
        <v>418</v>
      </c>
      <c r="C90" s="713"/>
      <c r="D90" s="240">
        <v>7874</v>
      </c>
      <c r="E90" s="241">
        <v>2126</v>
      </c>
      <c r="F90" s="247">
        <f>SUM(D90:E90)</f>
        <v>10000</v>
      </c>
      <c r="G90" s="247">
        <v>15941</v>
      </c>
      <c r="H90" s="247">
        <f>I90-G90</f>
        <v>0</v>
      </c>
      <c r="I90" s="247">
        <v>15941</v>
      </c>
      <c r="J90" s="600"/>
      <c r="L90" s="620"/>
      <c r="M90" s="620"/>
    </row>
    <row r="91" spans="1:13" s="597" customFormat="1" ht="16.5" thickBot="1">
      <c r="C91" s="621"/>
      <c r="D91" s="244"/>
      <c r="E91" s="244"/>
      <c r="F91" s="244"/>
      <c r="G91" s="244"/>
      <c r="H91" s="244"/>
      <c r="I91" s="244"/>
      <c r="J91" s="600"/>
    </row>
    <row r="92" spans="1:13" s="597" customFormat="1" ht="16.5" thickBot="1">
      <c r="B92" s="714" t="s">
        <v>419</v>
      </c>
      <c r="C92" s="715"/>
      <c r="D92" s="248">
        <f t="shared" ref="D92:I92" si="18">SUM(D90,D88,D71)</f>
        <v>140367</v>
      </c>
      <c r="E92" s="248">
        <f t="shared" si="18"/>
        <v>37901</v>
      </c>
      <c r="F92" s="248">
        <f t="shared" si="18"/>
        <v>178268</v>
      </c>
      <c r="G92" s="248">
        <v>335879</v>
      </c>
      <c r="H92" s="248">
        <f t="shared" si="18"/>
        <v>0</v>
      </c>
      <c r="I92" s="248">
        <f t="shared" si="18"/>
        <v>335879</v>
      </c>
      <c r="J92" s="600"/>
    </row>
    <row r="96" spans="1:13" s="595" customFormat="1">
      <c r="A96" s="594"/>
      <c r="B96" s="594"/>
      <c r="C96" s="594"/>
      <c r="D96" s="594"/>
      <c r="E96" s="594"/>
      <c r="F96" s="622">
        <f>SUM(F74:F75,F67)</f>
        <v>29693</v>
      </c>
      <c r="G96" s="622">
        <v>17493</v>
      </c>
      <c r="H96" s="622">
        <f t="shared" ref="H96" si="19">SUM(H74:H75,H67)</f>
        <v>0</v>
      </c>
      <c r="I96" s="622">
        <v>17493</v>
      </c>
      <c r="K96" s="594"/>
      <c r="L96" s="594"/>
      <c r="M96" s="594"/>
    </row>
    <row r="98" spans="1:13" s="595" customFormat="1">
      <c r="A98" s="594"/>
      <c r="B98" s="594"/>
      <c r="C98" s="594"/>
      <c r="D98" s="594"/>
      <c r="E98" s="594"/>
      <c r="F98" s="622">
        <f>F92-F96</f>
        <v>148575</v>
      </c>
      <c r="G98" s="622">
        <v>176541</v>
      </c>
      <c r="H98" s="622">
        <f t="shared" ref="H98" si="20">H92-H96</f>
        <v>0</v>
      </c>
      <c r="I98" s="622">
        <v>176541</v>
      </c>
      <c r="K98" s="594"/>
      <c r="L98" s="594"/>
      <c r="M98" s="594"/>
    </row>
  </sheetData>
  <mergeCells count="5">
    <mergeCell ref="A1:F1"/>
    <mergeCell ref="A73:C73"/>
    <mergeCell ref="B88:C88"/>
    <mergeCell ref="B90:C90"/>
    <mergeCell ref="B92:C92"/>
  </mergeCells>
  <printOptions horizontalCentered="1"/>
  <pageMargins left="0.43307086614173229" right="0.27559055118110237" top="0.34" bottom="0.27" header="0.17" footer="0.17"/>
  <pageSetup paperSize="9" scale="63" orientation="portrait" r:id="rId1"/>
  <headerFooter alignWithMargins="0">
    <oddHeader>&amp;L&amp;"Times New Roman CE,Félkövér dőlt"&amp;14 6. számú melléklet&amp;R&amp;"Times New Roman CE,Félkövér dőlt"&amp;14adatok e. Ft.-ban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18</vt:i4>
      </vt:variant>
    </vt:vector>
  </HeadingPairs>
  <TitlesOfParts>
    <vt:vector size="41" baseType="lpstr">
      <vt:lpstr>1.1.sz.mell.</vt:lpstr>
      <vt:lpstr>1.2.sz.mell.</vt:lpstr>
      <vt:lpstr>1.3.sz.mell.</vt:lpstr>
      <vt:lpstr>1.4.sz.mell.</vt:lpstr>
      <vt:lpstr>2.sz.mell  </vt:lpstr>
      <vt:lpstr>3. sz. mell</vt:lpstr>
      <vt:lpstr>4. sz. mell</vt:lpstr>
      <vt:lpstr>5.sz.mell.</vt:lpstr>
      <vt:lpstr>6.m </vt:lpstr>
      <vt:lpstr>6.m</vt:lpstr>
      <vt:lpstr>7A.m</vt:lpstr>
      <vt:lpstr>7B.m.</vt:lpstr>
      <vt:lpstr>8. sz. mell</vt:lpstr>
      <vt:lpstr>9. sz. mell. </vt:lpstr>
      <vt:lpstr>10. sz. mell</vt:lpstr>
      <vt:lpstr>11. sz. mell</vt:lpstr>
      <vt:lpstr>12.sz.mell.</vt:lpstr>
      <vt:lpstr>13.m</vt:lpstr>
      <vt:lpstr>14.m</vt:lpstr>
      <vt:lpstr>15.m.</vt:lpstr>
      <vt:lpstr>16A.m (2)</vt:lpstr>
      <vt:lpstr>16B.m</vt:lpstr>
      <vt:lpstr>18.m</vt:lpstr>
      <vt:lpstr>'12.sz.mell.'!Nyomtatási_cím</vt:lpstr>
      <vt:lpstr>'3. sz. mell'!Nyomtatási_cím</vt:lpstr>
      <vt:lpstr>'5.sz.mell.'!Nyomtatási_cím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'13.m'!Nyomtatási_terület</vt:lpstr>
      <vt:lpstr>'14.m'!Nyomtatási_terület</vt:lpstr>
      <vt:lpstr>'16A.m (2)'!Nyomtatási_terület</vt:lpstr>
      <vt:lpstr>'16B.m'!Nyomtatási_terület</vt:lpstr>
      <vt:lpstr>'3. sz. mell'!Nyomtatási_terület</vt:lpstr>
      <vt:lpstr>'5.sz.mell.'!Nyomtatási_terület</vt:lpstr>
      <vt:lpstr>'6.m'!Nyomtatási_terület</vt:lpstr>
      <vt:lpstr>'6.m '!Nyomtatási_terület</vt:lpstr>
      <vt:lpstr>'7A.m'!Nyomtatási_terület</vt:lpstr>
      <vt:lpstr>'7B.m.'!Nyomtatási_terület</vt:lpstr>
      <vt:lpstr>'8. sz. 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Palkó Roland</cp:lastModifiedBy>
  <cp:lastPrinted>2016-04-04T07:51:15Z</cp:lastPrinted>
  <dcterms:created xsi:type="dcterms:W3CDTF">2014-02-07T17:22:54Z</dcterms:created>
  <dcterms:modified xsi:type="dcterms:W3CDTF">2016-04-04T07:51:27Z</dcterms:modified>
</cp:coreProperties>
</file>