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1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3.sz.mell.  " sheetId="5" r:id="rId5"/>
    <sheet name="4.sz.mell. " sheetId="6" r:id="rId6"/>
    <sheet name="5.sz.mell." sheetId="7" r:id="rId7"/>
    <sheet name="6.sz.mell." sheetId="8" r:id="rId8"/>
    <sheet name="7.sz.mell." sheetId="9" r:id="rId9"/>
    <sheet name="8. sz. mell. " sheetId="10" r:id="rId10"/>
    <sheet name="9.1. sz. mell" sheetId="11" r:id="rId11"/>
    <sheet name="9.2. sz. mell" sheetId="12" r:id="rId12"/>
    <sheet name="9.3. sz. mell" sheetId="13" r:id="rId13"/>
    <sheet name="10.sz.mell" sheetId="14" r:id="rId14"/>
    <sheet name="Munka1" sheetId="15" r:id="rId15"/>
  </sheets>
  <externalReferences>
    <externalReference r:id="rId18"/>
  </externalReferences>
  <definedNames>
    <definedName name="_xlfn.IFERROR" hidden="1">#NAME?</definedName>
    <definedName name="_xlnm.Print_Titles" localSheetId="10">'9.1. sz. mell'!$1:$6</definedName>
    <definedName name="_xlnm.Print_Titles" localSheetId="11">'9.2. sz. mell'!$1:$6</definedName>
    <definedName name="_xlnm.Print_Titles" localSheetId="12">'9.3. sz. mell'!$1:$6</definedName>
    <definedName name="_xlnm.Print_Area" localSheetId="1">'1.1.sz.mell.'!$A$1:$D$129</definedName>
  </definedNames>
  <calcPr fullCalcOnLoad="1"/>
</workbook>
</file>

<file path=xl/sharedStrings.xml><?xml version="1.0" encoding="utf-8"?>
<sst xmlns="http://schemas.openxmlformats.org/spreadsheetml/2006/main" count="1083" uniqueCount="481">
  <si>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</si>
  <si>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</si>
  <si>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</si>
  <si>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</si>
  <si>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</si>
  <si>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</si>
  <si>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</si>
  <si>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</si>
  <si>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</si>
  <si>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</si>
  <si>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</si>
  <si>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</si>
  <si>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</si>
  <si>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</si>
  <si>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</si>
  <si>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</si>
  <si>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</si>
  <si>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</si>
  <si>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</si>
  <si>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</si>
  <si>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</si>
  <si>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</si>
  <si>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</si>
  <si>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</si>
  <si>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</si>
  <si>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</si>
  <si>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</si>
  <si>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</si>
  <si>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</si>
  <si>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</si>
  <si>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</si>
  <si>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</si>
  <si>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</si>
  <si>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</si>
  <si>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</si>
  <si>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</si>
  <si>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</si>
  <si>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</si>
  <si>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</si>
  <si>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</si>
  <si>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</si>
  <si>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</si>
  <si>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</si>
  <si>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</si>
  <si>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</si>
  <si>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</si>
  <si>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</si>
  <si>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</si>
  <si>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</si>
  <si>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</si>
  <si>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</si>
  <si>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</si>
  <si>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</si>
  <si>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</si>
  <si>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</si>
  <si>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</si>
  <si>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</si>
  <si>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</si>
  <si>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</si>
  <si>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</si>
  <si>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</si>
  <si>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</si>
  <si>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</si>
  <si>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</si>
  <si>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</si>
  <si>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</si>
  <si>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</si>
  <si>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</si>
  <si>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</si>
  <si>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</si>
  <si>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</si>
  <si>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</si>
  <si>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</si>
  <si>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</si>
  <si>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</si>
  <si>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</si>
  <si>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</si>
  <si>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</si>
  <si>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</si>
  <si>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</si>
  <si>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</si>
  <si>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</si>
  <si>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</si>
  <si>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</si>
  <si>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</si>
  <si>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</si>
  <si>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</si>
  <si>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</si>
  <si>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</si>
  <si>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</si>
  <si>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</si>
  <si>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</si>
  <si>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</si>
  <si>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</si>
  <si>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</si>
  <si>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</si>
  <si>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</si>
  <si>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</si>
  <si>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</si>
  <si>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</si>
  <si>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</si>
  <si>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</si>
  <si>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</si>
  <si>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</si>
  <si>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</si>
  <si>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</si>
  <si>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</si>
  <si>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</si>
  <si>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</si>
  <si>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</si>
  <si>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</si>
  <si>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</si>
  <si>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</si>
  <si>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</si>
  <si>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</si>
  <si>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</si>
  <si>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</si>
  <si>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</si>
  <si>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</si>
  <si>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</si>
  <si>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</si>
  <si>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</si>
  <si>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</si>
  <si>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</si>
  <si>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</si>
  <si>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</si>
  <si>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</si>
  <si>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</si>
  <si>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</si>
  <si>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</si>
  <si>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</si>
  <si>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</si>
  <si>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</si>
  <si>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</si>
  <si>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</si>
  <si>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</si>
  <si>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</si>
  <si>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</si>
  <si>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</si>
  <si>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</si>
  <si>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</si>
  <si>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</si>
  <si>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</si>
  <si>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</si>
  <si>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</si>
  <si>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</si>
  <si>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</si>
  <si>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</si>
  <si>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</si>
  <si>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</si>
  <si>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</si>
  <si>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</si>
  <si>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</si>
  <si>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</si>
  <si>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</si>
  <si>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</si>
  <si>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</si>
  <si>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</si>
  <si>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</si>
  <si>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</si>
  <si>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</si>
  <si>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</si>
  <si>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</si>
  <si>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</si>
  <si>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</si>
  <si>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</si>
  <si>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</si>
  <si>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</si>
  <si>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</si>
  <si>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</si>
  <si>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</si>
  <si>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</si>
  <si>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</si>
  <si>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</si>
  <si>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</si>
  <si>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</si>
  <si>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</si>
  <si>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</si>
  <si>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</si>
  <si>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</si>
  <si>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</si>
  <si>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</si>
  <si>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</si>
  <si>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</si>
  <si>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</si>
  <si>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</si>
  <si>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</si>
  <si>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</si>
  <si>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</si>
  <si>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</si>
  <si>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</si>
  <si>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</si>
  <si>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</si>
  <si>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</si>
  <si>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</si>
  <si>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</si>
  <si>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</si>
  <si>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</si>
  <si>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</si>
  <si>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</si>
  <si>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</si>
  <si>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</si>
  <si>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</si>
  <si>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</si>
  <si>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</si>
  <si>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</si>
  <si>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</si>
  <si>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</si>
  <si>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</si>
  <si>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</si>
  <si>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</si>
  <si>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</si>
  <si>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</si>
  <si>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</si>
  <si>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</si>
  <si>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</si>
  <si>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</si>
  <si>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</si>
  <si>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</si>
  <si>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</si>
  <si>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</si>
  <si>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</si>
  <si>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</si>
  <si>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</si>
  <si>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</si>
  <si>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</si>
  <si>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</si>
  <si>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</si>
  <si>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</si>
  <si>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</si>
  <si>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</si>
  <si>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</si>
  <si>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</si>
  <si>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</si>
  <si>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</si>
  <si>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</si>
  <si>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</si>
  <si>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</si>
  <si>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</si>
  <si>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Államháztartáson belüli megelőlegezések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</si>
  <si>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</si>
  <si>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</si>
  <si>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</si>
  <si>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</si>
  <si>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>10.1.</t>
  </si>
  <si>
    <t>12.1.</t>
  </si>
  <si>
    <t>12.2.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</si>
  <si>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</si>
  <si>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</si>
  <si>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</si>
  <si>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</si>
  <si>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</si>
  <si>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</si>
  <si>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</si>
  <si>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</si>
  <si>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</si>
  <si>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</si>
  <si>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</si>
  <si>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</si>
  <si>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</si>
  <si>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</si>
  <si>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</si>
  <si>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</si>
  <si>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</si>
  <si>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</si>
  <si>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</si>
  <si>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</si>
  <si>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</si>
  <si>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</si>
  <si>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</si>
  <si>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</si>
  <si>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</si>
  <si>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</si>
  <si>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</si>
  <si>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</si>
  <si>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</si>
  <si>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</si>
  <si>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</si>
  <si>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</si>
  <si>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</si>
  <si>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</si>
  <si>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</si>
  <si>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</si>
  <si>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</si>
  <si>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</si>
  <si>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</si>
  <si>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</si>
  <si>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</si>
  <si>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</si>
  <si>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</si>
  <si>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</si>
  <si>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</si>
  <si>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</si>
  <si>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</si>
  <si>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</si>
  <si>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</si>
  <si>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</si>
  <si>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</si>
  <si>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</si>
  <si>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</si>
  <si>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</si>
  <si>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</si>
  <si>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</si>
  <si>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</si>
  <si>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</si>
  <si>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</si>
  <si>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</si>
  <si>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</si>
  <si>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</si>
  <si>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</si>
  <si>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</si>
  <si>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</si>
  <si>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</si>
  <si>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</si>
  <si>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</si>
  <si>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</si>
  <si>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</si>
  <si>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</si>
  <si>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</si>
  <si>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</si>
  <si>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</si>
  <si>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</si>
  <si>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</si>
  <si>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</si>
  <si>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</si>
  <si>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</si>
  <si>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</si>
  <si>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</si>
  <si>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</si>
  <si>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</si>
  <si>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</si>
  <si>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</si>
  <si>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</si>
  <si>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</si>
  <si>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</si>
  <si>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</si>
  <si>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</si>
  <si>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</si>
  <si>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</si>
  <si>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</si>
  <si>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</si>
  <si>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</si>
  <si>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</si>
  <si>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 xml:space="preserve">   Rövid lejáratú  hitelek, kölcsönök felvétele</t>
  </si>
  <si>
    <t>Pénzeszközök lekötött betétként elhelyezése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</si>
  <si>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</si>
  <si>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</si>
  <si>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</si>
  <si>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</si>
  <si>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</si>
  <si>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</si>
  <si>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</si>
  <si>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</si>
  <si>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</si>
  <si>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</si>
  <si>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</si>
  <si>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</si>
  <si>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</si>
  <si>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</si>
  <si>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</si>
  <si>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</si>
  <si>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</si>
  <si>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</si>
  <si>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</si>
  <si>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</si>
  <si>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</si>
  <si>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</si>
  <si>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</si>
  <si>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</si>
  <si>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</si>
  <si>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</si>
  <si>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</si>
  <si>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</si>
  <si>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</si>
  <si>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</si>
  <si>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</si>
  <si>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</si>
  <si>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</si>
  <si>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</si>
  <si>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</si>
  <si>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</si>
  <si>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</si>
  <si>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</si>
  <si>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</si>
  <si>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</si>
  <si>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Rövid lejáratú hitelek, kölcsönök törlesztése</t>
  </si>
  <si>
    <t>Hosszú lejáratú hitelek, kölcsönök törlesztése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</si>
  <si>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</si>
  <si>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</si>
  <si>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</si>
  <si>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</si>
  <si>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</si>
  <si>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</si>
  <si>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</si>
  <si>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</si>
  <si>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</si>
  <si>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</si>
  <si>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</si>
  <si>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</si>
  <si>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</si>
  <si>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</si>
  <si>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</si>
  <si>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</si>
  <si>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</si>
  <si>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</si>
  <si>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 xml:space="preserve">Belföldi értékpapírok bevételei </t>
  </si>
  <si>
    <t>BEVÉTELEK ÖSSZESEN: (9+13)</t>
  </si>
  <si>
    <t xml:space="preserve">Belföldi értékpapírok kiadásai </t>
  </si>
  <si>
    <t>Buji Aranyalma Egységes Óvoda és Bölcsőde</t>
  </si>
  <si>
    <t xml:space="preserve">   </t>
  </si>
  <si>
    <t>Külföldi finanszírozás kiadásai</t>
  </si>
  <si>
    <t xml:space="preserve">Belföldi finanszírozás bevételei </t>
  </si>
  <si>
    <t xml:space="preserve">Külföldi finanszírozás bevételei </t>
  </si>
  <si>
    <t>Ingatlan vásárlás</t>
  </si>
  <si>
    <t>2015-2015</t>
  </si>
  <si>
    <t>Kisértékű eszközbeszerzés- hivatal</t>
  </si>
  <si>
    <t>Térfigyelő rendszer telepítése</t>
  </si>
  <si>
    <t>Belföldi finanszírozás kiadásai (6.1+…+6.4.)</t>
  </si>
  <si>
    <t xml:space="preserve">Külföldi finanszírozás kiadásai </t>
  </si>
  <si>
    <t>2015. évi előirányzat</t>
  </si>
  <si>
    <t>2015. évi eredeti előirányzat</t>
  </si>
  <si>
    <t>2015. évi módosított előirányzat</t>
  </si>
  <si>
    <t>Orvosi eszközök, védőnői berendezések beszerzése</t>
  </si>
  <si>
    <t>Kisértékű eszközbeszerzés- önkormányzat</t>
  </si>
  <si>
    <t>Kisértékű eszközbeszerzés- óvoda, konyha</t>
  </si>
  <si>
    <t>Közfoglalkoztatás beruházási kiadásai</t>
  </si>
  <si>
    <t>Általános iskola felújítás- saját erő</t>
  </si>
  <si>
    <t>KEOP-5.7.0/15-2015-0346 Épületenergetikai fejlesztés Buj Községben</t>
  </si>
  <si>
    <t>Önkormányzati ingatlanok energetikai fejlesztése-KEOP 5.7.0/15-2015-0346</t>
  </si>
  <si>
    <t>Mód. Előirányzat</t>
  </si>
  <si>
    <t>Államháztartáson belüli megelőlegezés</t>
  </si>
  <si>
    <t>2016. évi előirányzat BEVÉTELEK</t>
  </si>
  <si>
    <t>2015.</t>
  </si>
  <si>
    <t>2016.</t>
  </si>
  <si>
    <t>2016.után</t>
  </si>
  <si>
    <t>H=(B-D-F)</t>
  </si>
  <si>
    <t>Buj Község Önkormányzat adósságot keletkeztető ügyletekből és kezességvállalásokból fennálló kötelezettségei</t>
  </si>
  <si>
    <t>MEGNEVEZÉS</t>
  </si>
  <si>
    <t>Évek</t>
  </si>
  <si>
    <t>Összesen
(F=C+D+E)</t>
  </si>
  <si>
    <t>Hosszú lej.hitel -Óvoda beruházás</t>
  </si>
  <si>
    <t>Hosszú lej.hitel -Suzuki szgk vásárlása</t>
  </si>
  <si>
    <t>Hosszú lej.hitel- pótkocsi vásárlás</t>
  </si>
  <si>
    <t>ÖSSZES KÖTELEZETTSÉG</t>
  </si>
  <si>
    <t>Buj Község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</si>
  <si>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</si>
  <si>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</si>
  <si>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</si>
  <si>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</si>
  <si>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</si>
  <si>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</si>
  <si>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</si>
  <si>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</si>
  <si>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</si>
  <si>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Buj Község Önkormányzatának 2015.évi adósságot keletkeztető fejlesztési céljai</t>
  </si>
  <si>
    <t>Fejlesztési cél leírása</t>
  </si>
  <si>
    <t>Fejlesztés várható kiadása</t>
  </si>
  <si>
    <t>Suzuki Splash személygépjármű vásárlása</t>
  </si>
  <si>
    <t>Pótkocsi vásárlás</t>
  </si>
  <si>
    <t>ADÓSSÁGOT KELETKEZTETŐ ÜGYLETEK VÁRHATÓ EGYÜTTES ÖSSZEGE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</si>
  <si>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</si>
  <si>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</si>
  <si>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</si>
  <si>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</si>
  <si>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</si>
  <si>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</si>
  <si>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</si>
  <si>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</si>
  <si>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</si>
  <si>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</si>
  <si>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</si>
  <si>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</si>
  <si>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</si>
  <si>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</si>
  <si>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</si>
  <si>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</si>
  <si>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</si>
  <si>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</si>
  <si>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9.3. melléklet a 5/2016. (V.31.) önkormányzati rendelethez</t>
  </si>
  <si>
    <t>9.2. melléklet a 5/2016. (V.31.) önkormányzati rendelethez</t>
  </si>
  <si>
    <t>9.1. melléklet a 5/2016. (V.31.)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</si>
</sst>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00"/>
    <numFmt numFmtId="174" formatCode="#,###__;\-#,###__"/>
    <numFmt numFmtId="175" formatCode="#,###\ _F_t;\-#,###\ _F_t"/>
    <numFmt numFmtId="176" formatCode="#,###__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i/>
      <sz val="9"/>
      <name val="Times New Roman CE"/>
      <family val="0"/>
    </font>
    <font>
      <sz val="10"/>
      <name val="Times New Roman"/>
      <family val="1"/>
    </font>
    <font>
      <sz val="10"/>
      <name val="MS Sans Serif"/>
      <family val="2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64" applyFont="1" applyFill="1" applyBorder="1" applyAlignment="1" applyProtection="1">
      <alignment horizontal="center" vertical="center" wrapText="1"/>
      <protection/>
    </xf>
    <xf numFmtId="0" fontId="6" fillId="0" borderId="0" xfId="64" applyFont="1" applyFill="1" applyBorder="1" applyAlignment="1" applyProtection="1">
      <alignment vertical="center" wrapText="1"/>
      <protection/>
    </xf>
    <xf numFmtId="0" fontId="14" fillId="0" borderId="10" xfId="64" applyFont="1" applyFill="1" applyBorder="1" applyAlignment="1" applyProtection="1">
      <alignment horizontal="left" vertical="center" wrapText="1" indent="1"/>
      <protection/>
    </xf>
    <xf numFmtId="0" fontId="14" fillId="0" borderId="11" xfId="64" applyFont="1" applyFill="1" applyBorder="1" applyAlignment="1" applyProtection="1">
      <alignment horizontal="left" vertical="center" wrapText="1" indent="1"/>
      <protection/>
    </xf>
    <xf numFmtId="0" fontId="14" fillId="0" borderId="12" xfId="64" applyFont="1" applyFill="1" applyBorder="1" applyAlignment="1" applyProtection="1">
      <alignment horizontal="left" vertical="center" wrapText="1" indent="1"/>
      <protection/>
    </xf>
    <xf numFmtId="0" fontId="14" fillId="0" borderId="13" xfId="64" applyFont="1" applyFill="1" applyBorder="1" applyAlignment="1" applyProtection="1">
      <alignment horizontal="left" vertical="center" wrapText="1" indent="1"/>
      <protection/>
    </xf>
    <xf numFmtId="0" fontId="14" fillId="0" borderId="14" xfId="64" applyFont="1" applyFill="1" applyBorder="1" applyAlignment="1" applyProtection="1">
      <alignment horizontal="left" vertical="center" wrapText="1" indent="1"/>
      <protection/>
    </xf>
    <xf numFmtId="0" fontId="14" fillId="0" borderId="15" xfId="64" applyFont="1" applyFill="1" applyBorder="1" applyAlignment="1" applyProtection="1">
      <alignment horizontal="left" vertical="center" wrapText="1" indent="1"/>
      <protection/>
    </xf>
    <xf numFmtId="49" fontId="14" fillId="0" borderId="16" xfId="64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64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64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64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64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64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24" xfId="64" applyFont="1" applyFill="1" applyBorder="1" applyAlignment="1" applyProtection="1">
      <alignment horizontal="left" vertical="center" wrapText="1" indent="1"/>
      <protection/>
    </xf>
    <xf numFmtId="0" fontId="7" fillId="0" borderId="22" xfId="64" applyFont="1" applyFill="1" applyBorder="1" applyAlignment="1" applyProtection="1">
      <alignment horizontal="center" vertical="center" wrapText="1"/>
      <protection/>
    </xf>
    <xf numFmtId="0" fontId="7" fillId="0" borderId="23" xfId="64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23" xfId="64" applyFont="1" applyFill="1" applyBorder="1" applyAlignment="1" applyProtection="1">
      <alignment vertical="center" wrapText="1"/>
      <protection/>
    </xf>
    <xf numFmtId="0" fontId="13" fillId="0" borderId="25" xfId="64" applyFont="1" applyFill="1" applyBorder="1" applyAlignment="1" applyProtection="1">
      <alignment vertical="center" wrapText="1"/>
      <protection/>
    </xf>
    <xf numFmtId="0" fontId="13" fillId="0" borderId="22" xfId="64" applyFont="1" applyFill="1" applyBorder="1" applyAlignment="1" applyProtection="1">
      <alignment horizontal="center" vertical="center" wrapText="1"/>
      <protection/>
    </xf>
    <xf numFmtId="0" fontId="13" fillId="0" borderId="23" xfId="64" applyFont="1" applyFill="1" applyBorder="1" applyAlignment="1" applyProtection="1">
      <alignment horizontal="center" vertical="center" wrapText="1"/>
      <protection/>
    </xf>
    <xf numFmtId="0" fontId="13" fillId="0" borderId="26" xfId="64" applyFont="1" applyFill="1" applyBorder="1" applyAlignment="1" applyProtection="1">
      <alignment horizontal="center" vertical="center" wrapText="1"/>
      <protection/>
    </xf>
    <xf numFmtId="0" fontId="7" fillId="0" borderId="26" xfId="64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>
      <alignment/>
    </xf>
    <xf numFmtId="0" fontId="5" fillId="0" borderId="34" xfId="0" applyFont="1" applyFill="1" applyBorder="1" applyAlignment="1" applyProtection="1">
      <alignment horizontal="right"/>
      <protection/>
    </xf>
    <xf numFmtId="0" fontId="14" fillId="0" borderId="28" xfId="64" applyFont="1" applyFill="1" applyBorder="1" applyAlignment="1" applyProtection="1">
      <alignment horizontal="left" vertical="center" wrapText="1" indent="1"/>
      <protection/>
    </xf>
    <xf numFmtId="0" fontId="14" fillId="0" borderId="11" xfId="64" applyFont="1" applyFill="1" applyBorder="1" applyAlignment="1" applyProtection="1">
      <alignment horizontal="left" indent="6"/>
      <protection/>
    </xf>
    <xf numFmtId="0" fontId="14" fillId="0" borderId="11" xfId="64" applyFont="1" applyFill="1" applyBorder="1" applyAlignment="1" applyProtection="1">
      <alignment horizontal="left" vertical="center" wrapText="1" indent="6"/>
      <protection/>
    </xf>
    <xf numFmtId="0" fontId="14" fillId="0" borderId="15" xfId="64" applyFont="1" applyFill="1" applyBorder="1" applyAlignment="1" applyProtection="1">
      <alignment horizontal="left" vertical="center" wrapText="1" indent="6"/>
      <protection/>
    </xf>
    <xf numFmtId="0" fontId="14" fillId="0" borderId="35" xfId="64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1" fillId="0" borderId="41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44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164" fontId="13" fillId="0" borderId="36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4" applyNumberFormat="1" applyFont="1" applyFill="1" applyBorder="1" applyAlignment="1" applyProtection="1">
      <alignment horizontal="right" vertical="center" wrapText="1" indent="1"/>
      <protection/>
    </xf>
    <xf numFmtId="164" fontId="14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6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6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4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164" fontId="14" fillId="0" borderId="33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8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 quotePrefix="1">
      <alignment horizontal="right" vertical="center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5" xfId="0" applyNumberFormat="1" applyFont="1" applyFill="1" applyBorder="1" applyAlignment="1" applyProtection="1">
      <alignment horizontal="right" vertical="center"/>
      <protection/>
    </xf>
    <xf numFmtId="49" fontId="7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6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3" fillId="0" borderId="24" xfId="64" applyFont="1" applyFill="1" applyBorder="1" applyAlignment="1" applyProtection="1">
      <alignment horizontal="center" vertical="center" wrapText="1"/>
      <protection/>
    </xf>
    <xf numFmtId="0" fontId="13" fillId="0" borderId="25" xfId="64" applyFont="1" applyFill="1" applyBorder="1" applyAlignment="1" applyProtection="1">
      <alignment horizontal="center" vertical="center" wrapText="1"/>
      <protection/>
    </xf>
    <xf numFmtId="0" fontId="13" fillId="0" borderId="36" xfId="64" applyFont="1" applyFill="1" applyBorder="1" applyAlignment="1" applyProtection="1">
      <alignment horizontal="center" vertical="center" wrapText="1"/>
      <protection/>
    </xf>
    <xf numFmtId="164" fontId="14" fillId="0" borderId="32" xfId="64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4" applyFill="1" applyProtection="1">
      <alignment/>
      <protection/>
    </xf>
    <xf numFmtId="0" fontId="14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8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64" applyFont="1" applyFill="1" applyProtection="1">
      <alignment/>
      <protection/>
    </xf>
    <xf numFmtId="0" fontId="6" fillId="0" borderId="0" xfId="64" applyFont="1" applyFill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4" fillId="0" borderId="18" xfId="64" applyNumberFormat="1" applyFont="1" applyFill="1" applyBorder="1" applyAlignment="1" applyProtection="1">
      <alignment horizontal="center" vertical="center" wrapText="1"/>
      <protection/>
    </xf>
    <xf numFmtId="49" fontId="14" fillId="0" borderId="17" xfId="64" applyNumberFormat="1" applyFont="1" applyFill="1" applyBorder="1" applyAlignment="1" applyProtection="1">
      <alignment horizontal="center" vertical="center" wrapText="1"/>
      <protection/>
    </xf>
    <xf numFmtId="49" fontId="14" fillId="0" borderId="19" xfId="64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49" fontId="14" fillId="0" borderId="20" xfId="64" applyNumberFormat="1" applyFont="1" applyFill="1" applyBorder="1" applyAlignment="1" applyProtection="1">
      <alignment horizontal="center" vertical="center" wrapText="1"/>
      <protection/>
    </xf>
    <xf numFmtId="49" fontId="14" fillId="0" borderId="16" xfId="64" applyNumberFormat="1" applyFont="1" applyFill="1" applyBorder="1" applyAlignment="1" applyProtection="1">
      <alignment horizontal="center" vertical="center" wrapText="1"/>
      <protection/>
    </xf>
    <xf numFmtId="49" fontId="14" fillId="0" borderId="21" xfId="64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64" applyFont="1" applyFill="1" applyBorder="1" applyAlignment="1" applyProtection="1">
      <alignment horizontal="left" vertical="center" wrapText="1" indent="1"/>
      <protection/>
    </xf>
    <xf numFmtId="0" fontId="14" fillId="0" borderId="11" xfId="64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4" fillId="0" borderId="3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2" xfId="0" applyFont="1" applyBorder="1" applyAlignment="1" applyProtection="1">
      <alignment vertical="center" wrapText="1"/>
      <protection/>
    </xf>
    <xf numFmtId="0" fontId="18" fillId="0" borderId="27" xfId="0" applyFont="1" applyBorder="1" applyAlignment="1" applyProtection="1">
      <alignment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 quotePrefix="1">
      <alignment horizontal="left" wrapText="1" indent="1"/>
      <protection/>
    </xf>
    <xf numFmtId="0" fontId="17" fillId="0" borderId="15" xfId="0" applyFont="1" applyBorder="1" applyAlignment="1" applyProtection="1">
      <alignment vertical="center" wrapText="1"/>
      <protection/>
    </xf>
    <xf numFmtId="0" fontId="13" fillId="0" borderId="27" xfId="64" applyFont="1" applyFill="1" applyBorder="1" applyAlignment="1" applyProtection="1">
      <alignment horizontal="left" vertical="center" wrapText="1" indent="1"/>
      <protection/>
    </xf>
    <xf numFmtId="0" fontId="13" fillId="0" borderId="28" xfId="64" applyFont="1" applyFill="1" applyBorder="1" applyAlignment="1" applyProtection="1">
      <alignment vertical="center" wrapText="1"/>
      <protection/>
    </xf>
    <xf numFmtId="164" fontId="13" fillId="0" borderId="29" xfId="64" applyNumberFormat="1" applyFont="1" applyFill="1" applyBorder="1" applyAlignment="1" applyProtection="1">
      <alignment horizontal="right" vertical="center" wrapText="1" indent="1"/>
      <protection/>
    </xf>
    <xf numFmtId="0" fontId="14" fillId="0" borderId="35" xfId="64" applyFont="1" applyFill="1" applyBorder="1" applyAlignment="1" applyProtection="1">
      <alignment horizontal="left" vertical="center" wrapText="1" indent="7"/>
      <protection/>
    </xf>
    <xf numFmtId="164" fontId="18" fillId="0" borderId="26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64" applyFont="1" applyFill="1" applyBorder="1" applyAlignment="1" applyProtection="1">
      <alignment horizontal="left" vertical="center" wrapTex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4" xfId="0" applyNumberFormat="1" applyFont="1" applyFill="1" applyBorder="1" applyAlignment="1" applyProtection="1">
      <alignment horizontal="right" vertical="center" indent="1"/>
      <protection/>
    </xf>
    <xf numFmtId="49" fontId="13" fillId="0" borderId="22" xfId="64" applyNumberFormat="1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3" xfId="0" applyNumberFormat="1" applyFont="1" applyFill="1" applyBorder="1" applyAlignment="1" applyProtection="1">
      <alignment vertical="center" wrapText="1"/>
      <protection/>
    </xf>
    <xf numFmtId="164" fontId="3" fillId="33" borderId="23" xfId="0" applyNumberFormat="1" applyFont="1" applyFill="1" applyBorder="1" applyAlignment="1" applyProtection="1">
      <alignment vertical="center" wrapText="1"/>
      <protection/>
    </xf>
    <xf numFmtId="164" fontId="3" fillId="0" borderId="26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Alignment="1">
      <alignment vertical="center" wrapText="1"/>
    </xf>
    <xf numFmtId="49" fontId="12" fillId="0" borderId="20" xfId="0" applyNumberFormat="1" applyFont="1" applyFill="1" applyBorder="1" applyAlignment="1" applyProtection="1">
      <alignment vertical="center"/>
      <protection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3" fontId="12" fillId="0" borderId="45" xfId="0" applyNumberFormat="1" applyFont="1" applyFill="1" applyBorder="1" applyAlignment="1" applyProtection="1">
      <alignment vertical="center"/>
      <protection/>
    </xf>
    <xf numFmtId="49" fontId="26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6" fillId="0" borderId="11" xfId="0" applyNumberFormat="1" applyFont="1" applyFill="1" applyBorder="1" applyAlignment="1" applyProtection="1">
      <alignment vertical="center"/>
      <protection locked="0"/>
    </xf>
    <xf numFmtId="3" fontId="26" fillId="0" borderId="30" xfId="0" applyNumberFormat="1" applyFont="1" applyFill="1" applyBorder="1" applyAlignment="1" applyProtection="1">
      <alignment vertical="center"/>
      <protection/>
    </xf>
    <xf numFmtId="49" fontId="12" fillId="0" borderId="17" xfId="0" applyNumberFormat="1" applyFont="1" applyFill="1" applyBorder="1" applyAlignment="1" applyProtection="1">
      <alignment vertical="center"/>
      <protection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0" borderId="30" xfId="0" applyNumberFormat="1" applyFont="1" applyFill="1" applyBorder="1" applyAlignment="1" applyProtection="1">
      <alignment vertical="center"/>
      <protection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23" xfId="0" applyNumberFormat="1" applyFont="1" applyFill="1" applyBorder="1" applyAlignment="1" applyProtection="1">
      <alignment vertical="center"/>
      <protection/>
    </xf>
    <xf numFmtId="3" fontId="12" fillId="0" borderId="26" xfId="0" applyNumberFormat="1" applyFont="1" applyFill="1" applyBorder="1" applyAlignment="1" applyProtection="1">
      <alignment vertical="center"/>
      <protection/>
    </xf>
    <xf numFmtId="49" fontId="12" fillId="0" borderId="17" xfId="0" applyNumberFormat="1" applyFont="1" applyFill="1" applyBorder="1" applyAlignment="1" applyProtection="1">
      <alignment horizontal="left" vertical="center"/>
      <protection/>
    </xf>
    <xf numFmtId="49" fontId="12" fillId="0" borderId="17" xfId="0" applyNumberFormat="1" applyFont="1" applyFill="1" applyBorder="1" applyAlignment="1" applyProtection="1">
      <alignment vertical="center"/>
      <protection locked="0"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0" xfId="0" applyFont="1" applyAlignment="1" applyProtection="1">
      <alignment horizontal="right" vertical="top"/>
      <protection/>
    </xf>
    <xf numFmtId="0" fontId="1" fillId="0" borderId="0" xfId="64" applyFont="1" applyFill="1">
      <alignment/>
      <protection/>
    </xf>
    <xf numFmtId="164" fontId="4" fillId="0" borderId="0" xfId="64" applyNumberFormat="1" applyFont="1" applyFill="1" applyBorder="1" applyAlignment="1" applyProtection="1">
      <alignment horizontal="centerContinuous" vertical="center"/>
      <protection/>
    </xf>
    <xf numFmtId="0" fontId="29" fillId="0" borderId="0" xfId="0" applyFont="1" applyFill="1" applyBorder="1" applyAlignment="1" applyProtection="1">
      <alignment/>
      <protection/>
    </xf>
    <xf numFmtId="172" fontId="3" fillId="0" borderId="15" xfId="64" applyNumberFormat="1" applyFont="1" applyFill="1" applyBorder="1" applyAlignment="1">
      <alignment horizontal="center" vertical="center" wrapText="1"/>
      <protection/>
    </xf>
    <xf numFmtId="0" fontId="0" fillId="0" borderId="22" xfId="64" applyFont="1" applyFill="1" applyBorder="1" applyAlignment="1">
      <alignment horizontal="center" vertical="center"/>
      <protection/>
    </xf>
    <xf numFmtId="0" fontId="0" fillId="0" borderId="23" xfId="64" applyFont="1" applyFill="1" applyBorder="1" applyAlignment="1">
      <alignment horizontal="center" vertical="center"/>
      <protection/>
    </xf>
    <xf numFmtId="0" fontId="0" fillId="0" borderId="26" xfId="64" applyFont="1" applyFill="1" applyBorder="1" applyAlignment="1">
      <alignment horizontal="center" vertical="center"/>
      <protection/>
    </xf>
    <xf numFmtId="0" fontId="0" fillId="0" borderId="18" xfId="64" applyFont="1" applyFill="1" applyBorder="1" applyAlignment="1">
      <alignment horizontal="center" vertical="center"/>
      <protection/>
    </xf>
    <xf numFmtId="0" fontId="0" fillId="0" borderId="12" xfId="64" applyFont="1" applyFill="1" applyBorder="1" applyProtection="1">
      <alignment/>
      <protection locked="0"/>
    </xf>
    <xf numFmtId="166" fontId="0" fillId="0" borderId="12" xfId="42" applyNumberFormat="1" applyFont="1" applyFill="1" applyBorder="1" applyAlignment="1" applyProtection="1">
      <alignment/>
      <protection locked="0"/>
    </xf>
    <xf numFmtId="166" fontId="0" fillId="0" borderId="32" xfId="42" applyNumberFormat="1" applyFont="1" applyFill="1" applyBorder="1" applyAlignment="1">
      <alignment/>
    </xf>
    <xf numFmtId="0" fontId="0" fillId="0" borderId="17" xfId="64" applyFont="1" applyFill="1" applyBorder="1" applyAlignment="1">
      <alignment horizontal="center" vertical="center"/>
      <protection/>
    </xf>
    <xf numFmtId="0" fontId="0" fillId="0" borderId="11" xfId="64" applyFont="1" applyFill="1" applyBorder="1" applyProtection="1">
      <alignment/>
      <protection locked="0"/>
    </xf>
    <xf numFmtId="166" fontId="0" fillId="0" borderId="11" xfId="42" applyNumberFormat="1" applyFont="1" applyFill="1" applyBorder="1" applyAlignment="1" applyProtection="1">
      <alignment/>
      <protection locked="0"/>
    </xf>
    <xf numFmtId="166" fontId="0" fillId="0" borderId="30" xfId="42" applyNumberFormat="1" applyFont="1" applyFill="1" applyBorder="1" applyAlignment="1">
      <alignment/>
    </xf>
    <xf numFmtId="0" fontId="0" fillId="0" borderId="19" xfId="64" applyFont="1" applyFill="1" applyBorder="1" applyAlignment="1">
      <alignment horizontal="center" vertical="center"/>
      <protection/>
    </xf>
    <xf numFmtId="0" fontId="0" fillId="0" borderId="15" xfId="64" applyFont="1" applyFill="1" applyBorder="1" applyProtection="1">
      <alignment/>
      <protection locked="0"/>
    </xf>
    <xf numFmtId="166" fontId="0" fillId="0" borderId="15" xfId="42" applyNumberFormat="1" applyFont="1" applyFill="1" applyBorder="1" applyAlignment="1" applyProtection="1">
      <alignment/>
      <protection locked="0"/>
    </xf>
    <xf numFmtId="0" fontId="3" fillId="0" borderId="22" xfId="64" applyFont="1" applyFill="1" applyBorder="1" applyAlignment="1">
      <alignment horizontal="center" vertical="center"/>
      <protection/>
    </xf>
    <xf numFmtId="0" fontId="3" fillId="0" borderId="23" xfId="64" applyFont="1" applyFill="1" applyBorder="1">
      <alignment/>
      <protection/>
    </xf>
    <xf numFmtId="166" fontId="3" fillId="0" borderId="23" xfId="64" applyNumberFormat="1" applyFont="1" applyFill="1" applyBorder="1">
      <alignment/>
      <protection/>
    </xf>
    <xf numFmtId="166" fontId="3" fillId="0" borderId="26" xfId="64" applyNumberFormat="1" applyFont="1" applyFill="1" applyBorder="1">
      <alignment/>
      <protection/>
    </xf>
    <xf numFmtId="0" fontId="4" fillId="0" borderId="0" xfId="64" applyFont="1" applyFill="1">
      <alignment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13" fillId="0" borderId="20" xfId="64" applyFont="1" applyFill="1" applyBorder="1" applyAlignment="1" applyProtection="1">
      <alignment horizontal="center" vertical="center" wrapText="1"/>
      <protection/>
    </xf>
    <xf numFmtId="0" fontId="13" fillId="0" borderId="13" xfId="64" applyFont="1" applyFill="1" applyBorder="1" applyAlignment="1" applyProtection="1">
      <alignment horizontal="center" vertical="center" wrapText="1"/>
      <protection/>
    </xf>
    <xf numFmtId="0" fontId="13" fillId="0" borderId="45" xfId="64" applyFont="1" applyFill="1" applyBorder="1" applyAlignment="1" applyProtection="1">
      <alignment horizontal="center" vertical="center" wrapText="1"/>
      <protection/>
    </xf>
    <xf numFmtId="0" fontId="14" fillId="0" borderId="22" xfId="64" applyFont="1" applyFill="1" applyBorder="1" applyAlignment="1" applyProtection="1">
      <alignment horizontal="center" vertical="center"/>
      <protection/>
    </xf>
    <xf numFmtId="0" fontId="14" fillId="0" borderId="23" xfId="64" applyFont="1" applyFill="1" applyBorder="1" applyAlignment="1" applyProtection="1">
      <alignment horizontal="center" vertical="center"/>
      <protection/>
    </xf>
    <xf numFmtId="0" fontId="14" fillId="0" borderId="26" xfId="64" applyFont="1" applyFill="1" applyBorder="1" applyAlignment="1" applyProtection="1">
      <alignment horizontal="center" vertical="center"/>
      <protection/>
    </xf>
    <xf numFmtId="0" fontId="14" fillId="0" borderId="20" xfId="64" applyFont="1" applyFill="1" applyBorder="1" applyAlignment="1" applyProtection="1">
      <alignment horizontal="center" vertical="center"/>
      <protection/>
    </xf>
    <xf numFmtId="0" fontId="12" fillId="0" borderId="12" xfId="64" applyFont="1" applyFill="1" applyBorder="1" applyProtection="1">
      <alignment/>
      <protection/>
    </xf>
    <xf numFmtId="166" fontId="14" fillId="0" borderId="57" xfId="42" applyNumberFormat="1" applyFont="1" applyFill="1" applyBorder="1" applyAlignment="1" applyProtection="1">
      <alignment/>
      <protection locked="0"/>
    </xf>
    <xf numFmtId="0" fontId="14" fillId="0" borderId="17" xfId="64" applyFont="1" applyFill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justify" wrapText="1"/>
    </xf>
    <xf numFmtId="166" fontId="14" fillId="0" borderId="44" xfId="42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>
      <alignment wrapText="1"/>
    </xf>
    <xf numFmtId="0" fontId="14" fillId="0" borderId="19" xfId="64" applyFont="1" applyFill="1" applyBorder="1" applyAlignment="1" applyProtection="1">
      <alignment horizontal="center" vertical="center"/>
      <protection/>
    </xf>
    <xf numFmtId="166" fontId="14" fillId="0" borderId="40" xfId="42" applyNumberFormat="1" applyFont="1" applyFill="1" applyBorder="1" applyAlignment="1" applyProtection="1">
      <alignment/>
      <protection locked="0"/>
    </xf>
    <xf numFmtId="0" fontId="22" fillId="0" borderId="35" xfId="0" applyFont="1" applyBorder="1" applyAlignment="1">
      <alignment wrapText="1"/>
    </xf>
    <xf numFmtId="166" fontId="13" fillId="0" borderId="26" xfId="42" applyNumberFormat="1" applyFont="1" applyFill="1" applyBorder="1" applyAlignment="1" applyProtection="1">
      <alignment/>
      <protection/>
    </xf>
    <xf numFmtId="0" fontId="0" fillId="0" borderId="20" xfId="64" applyFont="1" applyFill="1" applyBorder="1" applyAlignment="1" applyProtection="1">
      <alignment horizontal="center" vertical="center"/>
      <protection/>
    </xf>
    <xf numFmtId="0" fontId="0" fillId="0" borderId="13" xfId="64" applyFont="1" applyFill="1" applyBorder="1" applyProtection="1">
      <alignment/>
      <protection locked="0"/>
    </xf>
    <xf numFmtId="166" fontId="0" fillId="0" borderId="45" xfId="42" applyNumberFormat="1" applyFont="1" applyFill="1" applyBorder="1" applyAlignment="1" applyProtection="1">
      <alignment/>
      <protection locked="0"/>
    </xf>
    <xf numFmtId="0" fontId="0" fillId="0" borderId="0" xfId="64" applyFont="1" applyFill="1">
      <alignment/>
      <protection/>
    </xf>
    <xf numFmtId="0" fontId="0" fillId="0" borderId="17" xfId="64" applyFont="1" applyFill="1" applyBorder="1" applyAlignment="1" applyProtection="1">
      <alignment horizontal="center" vertical="center"/>
      <protection/>
    </xf>
    <xf numFmtId="0" fontId="0" fillId="0" borderId="11" xfId="64" applyFont="1" applyFill="1" applyBorder="1" applyProtection="1">
      <alignment/>
      <protection locked="0"/>
    </xf>
    <xf numFmtId="166" fontId="0" fillId="0" borderId="30" xfId="42" applyNumberFormat="1" applyFont="1" applyFill="1" applyBorder="1" applyAlignment="1" applyProtection="1">
      <alignment/>
      <protection locked="0"/>
    </xf>
    <xf numFmtId="0" fontId="14" fillId="0" borderId="15" xfId="64" applyFont="1" applyFill="1" applyBorder="1" applyProtection="1">
      <alignment/>
      <protection locked="0"/>
    </xf>
    <xf numFmtId="166" fontId="14" fillId="0" borderId="31" xfId="42" applyNumberFormat="1" applyFont="1" applyFill="1" applyBorder="1" applyAlignment="1" applyProtection="1">
      <alignment/>
      <protection locked="0"/>
    </xf>
    <xf numFmtId="0" fontId="13" fillId="0" borderId="22" xfId="64" applyFont="1" applyFill="1" applyBorder="1" applyAlignment="1" applyProtection="1">
      <alignment horizontal="center" vertical="center"/>
      <protection/>
    </xf>
    <xf numFmtId="0" fontId="13" fillId="0" borderId="23" xfId="64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164" fontId="14" fillId="0" borderId="12" xfId="0" applyNumberFormat="1" applyFont="1" applyFill="1" applyBorder="1" applyAlignment="1" applyProtection="1">
      <alignment vertical="center"/>
      <protection locked="0"/>
    </xf>
    <xf numFmtId="164" fontId="13" fillId="0" borderId="32" xfId="0" applyNumberFormat="1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164" fontId="14" fillId="0" borderId="11" xfId="0" applyNumberFormat="1" applyFont="1" applyFill="1" applyBorder="1" applyAlignment="1" applyProtection="1">
      <alignment vertical="center"/>
      <protection locked="0"/>
    </xf>
    <xf numFmtId="164" fontId="13" fillId="0" borderId="30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164" fontId="14" fillId="0" borderId="15" xfId="0" applyNumberFormat="1" applyFont="1" applyFill="1" applyBorder="1" applyAlignment="1" applyProtection="1">
      <alignment vertical="center"/>
      <protection locked="0"/>
    </xf>
    <xf numFmtId="164" fontId="13" fillId="0" borderId="31" xfId="0" applyNumberFormat="1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/>
      <protection/>
    </xf>
    <xf numFmtId="164" fontId="13" fillId="0" borderId="26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58" xfId="0" applyFill="1" applyBorder="1" applyAlignment="1" applyProtection="1">
      <alignment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20" fillId="0" borderId="34" xfId="64" applyNumberFormat="1" applyFont="1" applyFill="1" applyBorder="1" applyAlignment="1" applyProtection="1">
      <alignment horizontal="left" vertical="center"/>
      <protection/>
    </xf>
    <xf numFmtId="164" fontId="6" fillId="0" borderId="0" xfId="64" applyNumberFormat="1" applyFont="1" applyFill="1" applyBorder="1" applyAlignment="1" applyProtection="1">
      <alignment horizontal="center" vertical="center"/>
      <protection/>
    </xf>
    <xf numFmtId="164" fontId="20" fillId="0" borderId="34" xfId="64" applyNumberFormat="1" applyFont="1" applyFill="1" applyBorder="1" applyAlignment="1" applyProtection="1">
      <alignment horizontal="left"/>
      <protection/>
    </xf>
    <xf numFmtId="0" fontId="6" fillId="0" borderId="0" xfId="64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4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3" fillId="0" borderId="20" xfId="64" applyFont="1" applyFill="1" applyBorder="1" applyAlignment="1">
      <alignment horizontal="center" vertical="center" wrapText="1"/>
      <protection/>
    </xf>
    <xf numFmtId="0" fontId="3" fillId="0" borderId="19" xfId="64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3" fillId="0" borderId="45" xfId="64" applyFont="1" applyFill="1" applyBorder="1" applyAlignment="1">
      <alignment horizontal="center" vertical="center" wrapText="1"/>
      <protection/>
    </xf>
    <xf numFmtId="0" fontId="3" fillId="0" borderId="31" xfId="64" applyFont="1" applyFill="1" applyBorder="1" applyAlignment="1">
      <alignment horizontal="center" vertical="center" wrapText="1"/>
      <protection/>
    </xf>
    <xf numFmtId="0" fontId="7" fillId="0" borderId="22" xfId="64" applyFont="1" applyFill="1" applyBorder="1" applyAlignment="1" applyProtection="1">
      <alignment horizontal="left"/>
      <protection/>
    </xf>
    <xf numFmtId="0" fontId="7" fillId="0" borderId="23" xfId="64" applyFont="1" applyFill="1" applyBorder="1" applyAlignment="1" applyProtection="1">
      <alignment horizontal="left"/>
      <protection/>
    </xf>
    <xf numFmtId="0" fontId="14" fillId="0" borderId="61" xfId="64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42" xfId="0" applyFont="1" applyFill="1" applyBorder="1" applyAlignment="1" applyProtection="1">
      <alignment horizontal="left" indent="1"/>
      <protection/>
    </xf>
    <xf numFmtId="0" fontId="7" fillId="0" borderId="43" xfId="0" applyFont="1" applyFill="1" applyBorder="1" applyAlignment="1" applyProtection="1">
      <alignment horizontal="left" indent="1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14" fillId="0" borderId="13" xfId="0" applyFont="1" applyFill="1" applyBorder="1" applyAlignment="1" applyProtection="1">
      <alignment horizontal="right" indent="1"/>
      <protection locked="0"/>
    </xf>
    <xf numFmtId="0" fontId="14" fillId="0" borderId="45" xfId="0" applyFont="1" applyFill="1" applyBorder="1" applyAlignment="1" applyProtection="1">
      <alignment horizontal="right" indent="1"/>
      <protection locked="0"/>
    </xf>
    <xf numFmtId="0" fontId="14" fillId="0" borderId="15" xfId="0" applyFont="1" applyFill="1" applyBorder="1" applyAlignment="1" applyProtection="1">
      <alignment horizontal="right" indent="1"/>
      <protection locked="0"/>
    </xf>
    <xf numFmtId="0" fontId="14" fillId="0" borderId="31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23" xfId="0" applyFont="1" applyFill="1" applyBorder="1" applyAlignment="1" applyProtection="1">
      <alignment horizontal="right" indent="1"/>
      <protection/>
    </xf>
    <xf numFmtId="0" fontId="13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14" fillId="0" borderId="56" xfId="0" applyFont="1" applyFill="1" applyBorder="1" applyAlignment="1" applyProtection="1">
      <alignment horizontal="left" indent="1"/>
      <protection locked="0"/>
    </xf>
    <xf numFmtId="0" fontId="14" fillId="0" borderId="66" xfId="0" applyFont="1" applyFill="1" applyBorder="1" applyAlignment="1" applyProtection="1">
      <alignment horizontal="left" indent="1"/>
      <protection locked="0"/>
    </xf>
    <xf numFmtId="0" fontId="14" fillId="0" borderId="67" xfId="0" applyFont="1" applyFill="1" applyBorder="1" applyAlignment="1" applyProtection="1">
      <alignment horizontal="left" indent="1"/>
      <protection locked="0"/>
    </xf>
    <xf numFmtId="0" fontId="14" fillId="0" borderId="38" xfId="0" applyFont="1" applyFill="1" applyBorder="1" applyAlignment="1" applyProtection="1">
      <alignment horizontal="left" indent="1"/>
      <protection locked="0"/>
    </xf>
    <xf numFmtId="0" fontId="14" fillId="0" borderId="39" xfId="0" applyFont="1" applyFill="1" applyBorder="1" applyAlignment="1" applyProtection="1">
      <alignment horizontal="left" indent="1"/>
      <protection locked="0"/>
    </xf>
    <xf numFmtId="0" fontId="14" fillId="0" borderId="68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 applyProtection="1">
      <alignment horizontal="left"/>
      <protection locked="0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3" xfId="61"/>
    <cellStyle name="Normál 4" xfId="62"/>
    <cellStyle name="Normál 5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2015\I.m&#243;dos&#237;t&#225;s\KVIREND-%20I.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Munka1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módosított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108</v>
      </c>
    </row>
    <row r="4" spans="1:2" ht="12.75">
      <c r="A4" s="69"/>
      <c r="B4" s="69"/>
    </row>
    <row r="5" spans="1:2" s="77" customFormat="1" ht="15.75">
      <c r="A5" s="58" t="s">
        <v>431</v>
      </c>
      <c r="B5" s="76"/>
    </row>
    <row r="6" spans="1:2" ht="12.75">
      <c r="A6" s="69"/>
      <c r="B6" s="69"/>
    </row>
    <row r="7" spans="1:2" ht="12.75">
      <c r="A7" s="69" t="s">
        <v>399</v>
      </c>
      <c r="B7" s="69" t="s">
        <v>362</v>
      </c>
    </row>
    <row r="8" spans="1:2" ht="12.75">
      <c r="A8" s="69" t="s">
        <v>400</v>
      </c>
      <c r="B8" s="69" t="s">
        <v>363</v>
      </c>
    </row>
    <row r="9" spans="1:2" ht="12.75">
      <c r="A9" s="69" t="s">
        <v>401</v>
      </c>
      <c r="B9" s="69" t="s">
        <v>364</v>
      </c>
    </row>
    <row r="10" spans="1:2" ht="12.75">
      <c r="A10" s="69"/>
      <c r="B10" s="69"/>
    </row>
    <row r="11" spans="1:2" ht="12.75">
      <c r="A11" s="69"/>
      <c r="B11" s="69"/>
    </row>
    <row r="12" spans="1:2" s="77" customFormat="1" ht="15.75">
      <c r="A12" s="58" t="str">
        <f>+CONCATENATE(LEFT(A5,4),". évi előirányzat KIADÁSOK")</f>
        <v>2016. évi előirányzat KIADÁSOK</v>
      </c>
      <c r="B12" s="76"/>
    </row>
    <row r="13" spans="1:2" ht="12.75">
      <c r="A13" s="69"/>
      <c r="B13" s="69"/>
    </row>
    <row r="14" spans="1:2" ht="12.75">
      <c r="A14" s="69" t="s">
        <v>402</v>
      </c>
      <c r="B14" s="69" t="s">
        <v>365</v>
      </c>
    </row>
    <row r="15" spans="1:2" ht="12.75">
      <c r="A15" s="69" t="s">
        <v>403</v>
      </c>
      <c r="B15" s="69" t="s">
        <v>366</v>
      </c>
    </row>
    <row r="16" spans="1:2" ht="12.75">
      <c r="A16" s="69" t="s">
        <v>404</v>
      </c>
      <c r="B16" s="69" t="s">
        <v>367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Layout" workbookViewId="0" topLeftCell="A1">
      <selection activeCell="E34" sqref="E34"/>
    </sheetView>
  </sheetViews>
  <sheetFormatPr defaultColWidth="9.00390625" defaultRowHeight="12.75"/>
  <cols>
    <col min="1" max="1" width="35.375" style="35" customWidth="1"/>
    <col min="2" max="4" width="13.875" style="35" customWidth="1"/>
    <col min="5" max="5" width="18.125" style="35" customWidth="1"/>
    <col min="6" max="16384" width="9.375" style="35" customWidth="1"/>
  </cols>
  <sheetData>
    <row r="1" spans="1:5" ht="12.75">
      <c r="A1" s="89"/>
      <c r="B1" s="89"/>
      <c r="C1" s="89"/>
      <c r="D1" s="89"/>
      <c r="E1" s="89"/>
    </row>
    <row r="2" spans="1:5" ht="34.5" customHeight="1">
      <c r="A2" s="90" t="s">
        <v>97</v>
      </c>
      <c r="B2" s="432" t="s">
        <v>427</v>
      </c>
      <c r="C2" s="432"/>
      <c r="D2" s="432"/>
      <c r="E2" s="432"/>
    </row>
    <row r="3" spans="1:5" ht="14.25" thickBot="1">
      <c r="A3" s="89"/>
      <c r="B3" s="89"/>
      <c r="C3" s="89"/>
      <c r="D3" s="433" t="s">
        <v>90</v>
      </c>
      <c r="E3" s="433"/>
    </row>
    <row r="4" spans="1:5" ht="15" customHeight="1" thickBot="1">
      <c r="A4" s="91" t="s">
        <v>89</v>
      </c>
      <c r="B4" s="92" t="s">
        <v>432</v>
      </c>
      <c r="C4" s="92" t="s">
        <v>433</v>
      </c>
      <c r="D4" s="92" t="s">
        <v>434</v>
      </c>
      <c r="E4" s="93" t="s">
        <v>40</v>
      </c>
    </row>
    <row r="5" spans="1:5" ht="12.75">
      <c r="A5" s="288" t="s">
        <v>91</v>
      </c>
      <c r="B5" s="289"/>
      <c r="C5" s="289"/>
      <c r="D5" s="289"/>
      <c r="E5" s="290">
        <f aca="true" t="shared" si="0" ref="E5:E11">SUM(B5:D5)</f>
        <v>0</v>
      </c>
    </row>
    <row r="6" spans="1:5" ht="12.75">
      <c r="A6" s="291" t="s">
        <v>104</v>
      </c>
      <c r="B6" s="292"/>
      <c r="C6" s="292"/>
      <c r="D6" s="292"/>
      <c r="E6" s="293">
        <f t="shared" si="0"/>
        <v>0</v>
      </c>
    </row>
    <row r="7" spans="1:5" ht="12.75">
      <c r="A7" s="294" t="s">
        <v>92</v>
      </c>
      <c r="B7" s="295">
        <v>149987</v>
      </c>
      <c r="C7" s="295"/>
      <c r="D7" s="295"/>
      <c r="E7" s="296">
        <f t="shared" si="0"/>
        <v>149987</v>
      </c>
    </row>
    <row r="8" spans="1:5" ht="12.75">
      <c r="A8" s="294" t="s">
        <v>105</v>
      </c>
      <c r="B8" s="295"/>
      <c r="C8" s="295"/>
      <c r="D8" s="295"/>
      <c r="E8" s="296">
        <f t="shared" si="0"/>
        <v>0</v>
      </c>
    </row>
    <row r="9" spans="1:5" ht="12.75">
      <c r="A9" s="294" t="s">
        <v>93</v>
      </c>
      <c r="B9" s="295"/>
      <c r="C9" s="295"/>
      <c r="D9" s="295"/>
      <c r="E9" s="296">
        <f t="shared" si="0"/>
        <v>0</v>
      </c>
    </row>
    <row r="10" spans="1:5" ht="12.75">
      <c r="A10" s="294" t="s">
        <v>94</v>
      </c>
      <c r="B10" s="295"/>
      <c r="C10" s="295"/>
      <c r="D10" s="295"/>
      <c r="E10" s="296">
        <f t="shared" si="0"/>
        <v>0</v>
      </c>
    </row>
    <row r="11" spans="1:5" ht="13.5" thickBot="1">
      <c r="A11" s="297"/>
      <c r="B11" s="298"/>
      <c r="C11" s="298"/>
      <c r="D11" s="298"/>
      <c r="E11" s="296">
        <f t="shared" si="0"/>
        <v>0</v>
      </c>
    </row>
    <row r="12" spans="1:5" ht="13.5" thickBot="1">
      <c r="A12" s="94" t="s">
        <v>96</v>
      </c>
      <c r="B12" s="299">
        <f>B5+SUM(B7:B11)</f>
        <v>149987</v>
      </c>
      <c r="C12" s="299">
        <f>C5+SUM(C7:C11)</f>
        <v>0</v>
      </c>
      <c r="D12" s="299">
        <f>D5+SUM(D7:D11)</f>
        <v>0</v>
      </c>
      <c r="E12" s="300">
        <f>E5+SUM(E7:E11)</f>
        <v>149987</v>
      </c>
    </row>
    <row r="13" spans="1:5" ht="13.5" thickBot="1">
      <c r="A13" s="37"/>
      <c r="B13" s="37"/>
      <c r="C13" s="37"/>
      <c r="D13" s="37"/>
      <c r="E13" s="37"/>
    </row>
    <row r="14" spans="1:5" ht="15" customHeight="1" thickBot="1">
      <c r="A14" s="91" t="s">
        <v>95</v>
      </c>
      <c r="B14" s="92" t="str">
        <f>+B4</f>
        <v>2015.</v>
      </c>
      <c r="C14" s="92" t="str">
        <f>+C4</f>
        <v>2016.</v>
      </c>
      <c r="D14" s="92" t="str">
        <f>+D4</f>
        <v>2016.után</v>
      </c>
      <c r="E14" s="93" t="s">
        <v>40</v>
      </c>
    </row>
    <row r="15" spans="1:5" ht="12.75">
      <c r="A15" s="288" t="s">
        <v>100</v>
      </c>
      <c r="B15" s="289"/>
      <c r="C15" s="289"/>
      <c r="D15" s="289"/>
      <c r="E15" s="290">
        <f aca="true" t="shared" si="1" ref="E15:E21">SUM(B15:D15)</f>
        <v>0</v>
      </c>
    </row>
    <row r="16" spans="1:5" ht="12.75">
      <c r="A16" s="301" t="s">
        <v>101</v>
      </c>
      <c r="B16" s="295">
        <v>128634</v>
      </c>
      <c r="C16" s="295"/>
      <c r="D16" s="295"/>
      <c r="E16" s="296">
        <f t="shared" si="1"/>
        <v>128634</v>
      </c>
    </row>
    <row r="17" spans="1:5" ht="12.75">
      <c r="A17" s="294" t="s">
        <v>102</v>
      </c>
      <c r="B17" s="295">
        <v>18796</v>
      </c>
      <c r="C17" s="295"/>
      <c r="D17" s="295"/>
      <c r="E17" s="296">
        <f t="shared" si="1"/>
        <v>18796</v>
      </c>
    </row>
    <row r="18" spans="1:5" ht="12.75">
      <c r="A18" s="294" t="s">
        <v>103</v>
      </c>
      <c r="B18" s="295"/>
      <c r="C18" s="295"/>
      <c r="D18" s="295"/>
      <c r="E18" s="296">
        <f t="shared" si="1"/>
        <v>0</v>
      </c>
    </row>
    <row r="19" spans="1:5" ht="12.75">
      <c r="A19" s="302"/>
      <c r="B19" s="295"/>
      <c r="C19" s="295"/>
      <c r="D19" s="295"/>
      <c r="E19" s="296">
        <f t="shared" si="1"/>
        <v>0</v>
      </c>
    </row>
    <row r="20" spans="1:5" ht="12.75">
      <c r="A20" s="302"/>
      <c r="B20" s="295"/>
      <c r="C20" s="295"/>
      <c r="D20" s="295"/>
      <c r="E20" s="296">
        <f t="shared" si="1"/>
        <v>0</v>
      </c>
    </row>
    <row r="21" spans="1:5" ht="13.5" thickBot="1">
      <c r="A21" s="297"/>
      <c r="B21" s="298"/>
      <c r="C21" s="298"/>
      <c r="D21" s="298"/>
      <c r="E21" s="296">
        <f t="shared" si="1"/>
        <v>0</v>
      </c>
    </row>
    <row r="22" spans="1:5" ht="13.5" thickBot="1">
      <c r="A22" s="94" t="s">
        <v>41</v>
      </c>
      <c r="B22" s="299">
        <f>SUM(B15:B21)</f>
        <v>147430</v>
      </c>
      <c r="C22" s="299">
        <f>SUM(C15:C21)</f>
        <v>0</v>
      </c>
      <c r="D22" s="299">
        <f>SUM(D15:D21)</f>
        <v>0</v>
      </c>
      <c r="E22" s="300">
        <f>SUM(E15:E21)</f>
        <v>147430</v>
      </c>
    </row>
    <row r="23" spans="1:5" ht="12.75">
      <c r="A23" s="89"/>
      <c r="B23" s="89"/>
      <c r="C23" s="89"/>
      <c r="D23" s="89"/>
      <c r="E23" s="89"/>
    </row>
    <row r="24" spans="1:5" ht="12.75">
      <c r="A24" s="89"/>
      <c r="B24" s="89"/>
      <c r="C24" s="89"/>
      <c r="D24" s="89"/>
      <c r="E24" s="89"/>
    </row>
    <row r="25" spans="1:5" ht="12.75">
      <c r="A25" s="89"/>
      <c r="B25" s="89"/>
      <c r="C25" s="89"/>
      <c r="D25" s="89"/>
      <c r="E25" s="89"/>
    </row>
    <row r="26" spans="1:5" ht="15.75">
      <c r="A26" s="418" t="str">
        <f>+CONCATENATE("Önkormányzaton kívüli EU-s projektekhez történő hozzájárulás 2015. évi előirányzat")</f>
        <v>Önkormányzaton kívüli EU-s projektekhez történő hozzájárulás 2015. évi előirányzat</v>
      </c>
      <c r="B26" s="418"/>
      <c r="C26" s="418"/>
      <c r="D26" s="418"/>
      <c r="E26" s="418"/>
    </row>
    <row r="27" spans="1:5" ht="13.5" thickBot="1">
      <c r="A27" s="89"/>
      <c r="B27" s="89"/>
      <c r="C27" s="89"/>
      <c r="D27" s="89"/>
      <c r="E27" s="89"/>
    </row>
    <row r="28" spans="1:8" ht="13.5" thickBot="1">
      <c r="A28" s="423" t="s">
        <v>98</v>
      </c>
      <c r="B28" s="424"/>
      <c r="C28" s="425"/>
      <c r="D28" s="421" t="s">
        <v>106</v>
      </c>
      <c r="E28" s="422"/>
      <c r="H28" s="36"/>
    </row>
    <row r="29" spans="1:5" ht="12.75">
      <c r="A29" s="426"/>
      <c r="B29" s="427"/>
      <c r="C29" s="428"/>
      <c r="D29" s="414"/>
      <c r="E29" s="415"/>
    </row>
    <row r="30" spans="1:5" ht="13.5" thickBot="1">
      <c r="A30" s="429"/>
      <c r="B30" s="430"/>
      <c r="C30" s="431"/>
      <c r="D30" s="416"/>
      <c r="E30" s="417"/>
    </row>
    <row r="31" spans="1:5" ht="13.5" thickBot="1">
      <c r="A31" s="411" t="s">
        <v>41</v>
      </c>
      <c r="B31" s="412"/>
      <c r="C31" s="413"/>
      <c r="D31" s="419">
        <f>SUM(D29:E30)</f>
        <v>0</v>
      </c>
      <c r="E31" s="420"/>
    </row>
  </sheetData>
  <sheetProtection/>
  <mergeCells count="11">
    <mergeCell ref="B2:E2"/>
    <mergeCell ref="D3:E3"/>
    <mergeCell ref="A31:C31"/>
    <mergeCell ref="D29:E29"/>
    <mergeCell ref="D30:E30"/>
    <mergeCell ref="A26:E26"/>
    <mergeCell ref="D31:E31"/>
    <mergeCell ref="D28:E28"/>
    <mergeCell ref="A28:C28"/>
    <mergeCell ref="A29:C29"/>
    <mergeCell ref="A30:C30"/>
  </mergeCells>
  <conditionalFormatting sqref="D31:E31 E5:E12 B12:D12 B22:E2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5/2016. (V.31.)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8"/>
  <sheetViews>
    <sheetView zoomScale="130" zoomScaleNormal="130" zoomScaleSheetLayoutView="85" workbookViewId="0" topLeftCell="A1">
      <selection activeCell="D3" sqref="D3"/>
    </sheetView>
  </sheetViews>
  <sheetFormatPr defaultColWidth="9.00390625" defaultRowHeight="12.75"/>
  <cols>
    <col min="1" max="1" width="19.50390625" style="207" customWidth="1"/>
    <col min="2" max="2" width="72.00390625" style="208" customWidth="1"/>
    <col min="3" max="3" width="17.125" style="209" customWidth="1"/>
    <col min="4" max="4" width="19.375" style="209" customWidth="1"/>
    <col min="5" max="16384" width="9.375" style="2" customWidth="1"/>
  </cols>
  <sheetData>
    <row r="1" spans="1:4" s="1" customFormat="1" ht="16.5" customHeight="1" thickBot="1">
      <c r="A1" s="95"/>
      <c r="B1" s="97"/>
      <c r="C1" s="120"/>
      <c r="D1" s="305" t="s">
        <v>480</v>
      </c>
    </row>
    <row r="2" spans="1:4" s="59" customFormat="1" ht="21" customHeight="1">
      <c r="A2" s="214" t="s">
        <v>52</v>
      </c>
      <c r="B2" s="185" t="s">
        <v>143</v>
      </c>
      <c r="C2" s="187"/>
      <c r="D2" s="187" t="s">
        <v>42</v>
      </c>
    </row>
    <row r="3" spans="1:4" s="59" customFormat="1" ht="16.5" thickBot="1">
      <c r="A3" s="98" t="s">
        <v>139</v>
      </c>
      <c r="B3" s="186" t="s">
        <v>292</v>
      </c>
      <c r="C3" s="277"/>
      <c r="D3" s="277" t="s">
        <v>42</v>
      </c>
    </row>
    <row r="4" spans="1:4" s="60" customFormat="1" ht="15.75" customHeight="1" thickBot="1">
      <c r="A4" s="99"/>
      <c r="B4" s="99"/>
      <c r="C4" s="100"/>
      <c r="D4" s="100" t="s">
        <v>43</v>
      </c>
    </row>
    <row r="5" spans="1:4" ht="13.5" thickBot="1">
      <c r="A5" s="215" t="s">
        <v>141</v>
      </c>
      <c r="B5" s="101" t="s">
        <v>44</v>
      </c>
      <c r="C5" s="102" t="s">
        <v>45</v>
      </c>
      <c r="D5" s="102" t="s">
        <v>429</v>
      </c>
    </row>
    <row r="6" spans="1:4" s="52" customFormat="1" ht="12.75" customHeight="1" thickBot="1">
      <c r="A6" s="85" t="s">
        <v>368</v>
      </c>
      <c r="B6" s="86" t="s">
        <v>369</v>
      </c>
      <c r="C6" s="87" t="s">
        <v>370</v>
      </c>
      <c r="D6" s="87" t="s">
        <v>372</v>
      </c>
    </row>
    <row r="7" spans="1:4" s="52" customFormat="1" ht="15.75" customHeight="1" thickBot="1">
      <c r="A7" s="103"/>
      <c r="B7" s="104" t="s">
        <v>46</v>
      </c>
      <c r="C7" s="188"/>
      <c r="D7" s="188"/>
    </row>
    <row r="8" spans="1:4" s="52" customFormat="1" ht="12" customHeight="1" thickBot="1">
      <c r="A8" s="27" t="s">
        <v>8</v>
      </c>
      <c r="B8" s="19" t="s">
        <v>168</v>
      </c>
      <c r="C8" s="128">
        <f>+C9+C10+C11+C12+C13+C14</f>
        <v>199810</v>
      </c>
      <c r="D8" s="128">
        <f>+D9+D10+D11+D12+D13+D14</f>
        <v>238800</v>
      </c>
    </row>
    <row r="9" spans="1:4" s="61" customFormat="1" ht="12" customHeight="1">
      <c r="A9" s="238" t="s">
        <v>71</v>
      </c>
      <c r="B9" s="223" t="s">
        <v>169</v>
      </c>
      <c r="C9" s="131">
        <v>70490</v>
      </c>
      <c r="D9" s="131">
        <v>70719</v>
      </c>
    </row>
    <row r="10" spans="1:4" s="62" customFormat="1" ht="12" customHeight="1">
      <c r="A10" s="239" t="s">
        <v>72</v>
      </c>
      <c r="B10" s="224" t="s">
        <v>170</v>
      </c>
      <c r="C10" s="130">
        <v>46475</v>
      </c>
      <c r="D10" s="130">
        <v>46498</v>
      </c>
    </row>
    <row r="11" spans="1:4" s="62" customFormat="1" ht="12" customHeight="1">
      <c r="A11" s="239" t="s">
        <v>73</v>
      </c>
      <c r="B11" s="224" t="s">
        <v>171</v>
      </c>
      <c r="C11" s="130">
        <v>80215</v>
      </c>
      <c r="D11" s="130">
        <v>101712</v>
      </c>
    </row>
    <row r="12" spans="1:4" s="62" customFormat="1" ht="12" customHeight="1">
      <c r="A12" s="239" t="s">
        <v>74</v>
      </c>
      <c r="B12" s="224" t="s">
        <v>172</v>
      </c>
      <c r="C12" s="130">
        <v>2630</v>
      </c>
      <c r="D12" s="130">
        <v>2630</v>
      </c>
    </row>
    <row r="13" spans="1:4" s="62" customFormat="1" ht="12" customHeight="1">
      <c r="A13" s="239" t="s">
        <v>107</v>
      </c>
      <c r="B13" s="224" t="s">
        <v>376</v>
      </c>
      <c r="C13" s="130"/>
      <c r="D13" s="130">
        <v>16981</v>
      </c>
    </row>
    <row r="14" spans="1:4" s="61" customFormat="1" ht="12" customHeight="1" thickBot="1">
      <c r="A14" s="240" t="s">
        <v>75</v>
      </c>
      <c r="B14" s="225" t="s">
        <v>320</v>
      </c>
      <c r="C14" s="130"/>
      <c r="D14" s="130">
        <v>260</v>
      </c>
    </row>
    <row r="15" spans="1:4" s="61" customFormat="1" ht="12" customHeight="1" thickBot="1">
      <c r="A15" s="27" t="s">
        <v>9</v>
      </c>
      <c r="B15" s="123" t="s">
        <v>173</v>
      </c>
      <c r="C15" s="128">
        <f>+C16+C17+C18+C19+C20</f>
        <v>192440</v>
      </c>
      <c r="D15" s="128">
        <f>+D16+D17+D18+D19+D20</f>
        <v>227495</v>
      </c>
    </row>
    <row r="16" spans="1:4" s="61" customFormat="1" ht="12" customHeight="1">
      <c r="A16" s="238" t="s">
        <v>77</v>
      </c>
      <c r="B16" s="223" t="s">
        <v>174</v>
      </c>
      <c r="C16" s="131"/>
      <c r="D16" s="131"/>
    </row>
    <row r="17" spans="1:4" s="61" customFormat="1" ht="12" customHeight="1">
      <c r="A17" s="239" t="s">
        <v>78</v>
      </c>
      <c r="B17" s="224" t="s">
        <v>175</v>
      </c>
      <c r="C17" s="130"/>
      <c r="D17" s="130"/>
    </row>
    <row r="18" spans="1:4" s="61" customFormat="1" ht="12" customHeight="1">
      <c r="A18" s="239" t="s">
        <v>79</v>
      </c>
      <c r="B18" s="224" t="s">
        <v>313</v>
      </c>
      <c r="C18" s="130"/>
      <c r="D18" s="130"/>
    </row>
    <row r="19" spans="1:4" s="61" customFormat="1" ht="12" customHeight="1">
      <c r="A19" s="239" t="s">
        <v>80</v>
      </c>
      <c r="B19" s="224" t="s">
        <v>314</v>
      </c>
      <c r="C19" s="130"/>
      <c r="D19" s="130"/>
    </row>
    <row r="20" spans="1:4" s="61" customFormat="1" ht="12" customHeight="1">
      <c r="A20" s="239" t="s">
        <v>81</v>
      </c>
      <c r="B20" s="224" t="s">
        <v>176</v>
      </c>
      <c r="C20" s="130">
        <v>192440</v>
      </c>
      <c r="D20" s="130">
        <v>227495</v>
      </c>
    </row>
    <row r="21" spans="1:4" s="62" customFormat="1" ht="12" customHeight="1" thickBot="1">
      <c r="A21" s="240" t="s">
        <v>87</v>
      </c>
      <c r="B21" s="225" t="s">
        <v>177</v>
      </c>
      <c r="C21" s="132"/>
      <c r="D21" s="132"/>
    </row>
    <row r="22" spans="1:4" s="62" customFormat="1" ht="12" customHeight="1" thickBot="1">
      <c r="A22" s="27" t="s">
        <v>10</v>
      </c>
      <c r="B22" s="19" t="s">
        <v>178</v>
      </c>
      <c r="C22" s="128">
        <f>+C23+C24+C25+C26+C27</f>
        <v>99032</v>
      </c>
      <c r="D22" s="128">
        <f>+D23+D24+D25+D26+D27</f>
        <v>149987</v>
      </c>
    </row>
    <row r="23" spans="1:4" s="62" customFormat="1" ht="12" customHeight="1">
      <c r="A23" s="238" t="s">
        <v>60</v>
      </c>
      <c r="B23" s="223" t="s">
        <v>179</v>
      </c>
      <c r="C23" s="131"/>
      <c r="D23" s="131"/>
    </row>
    <row r="24" spans="1:4" s="61" customFormat="1" ht="12" customHeight="1">
      <c r="A24" s="239" t="s">
        <v>61</v>
      </c>
      <c r="B24" s="224" t="s">
        <v>180</v>
      </c>
      <c r="C24" s="130"/>
      <c r="D24" s="130"/>
    </row>
    <row r="25" spans="1:4" s="62" customFormat="1" ht="12" customHeight="1">
      <c r="A25" s="239" t="s">
        <v>62</v>
      </c>
      <c r="B25" s="224" t="s">
        <v>315</v>
      </c>
      <c r="C25" s="130"/>
      <c r="D25" s="130"/>
    </row>
    <row r="26" spans="1:4" s="62" customFormat="1" ht="12" customHeight="1">
      <c r="A26" s="239" t="s">
        <v>63</v>
      </c>
      <c r="B26" s="224" t="s">
        <v>316</v>
      </c>
      <c r="C26" s="130"/>
      <c r="D26" s="130"/>
    </row>
    <row r="27" spans="1:4" s="62" customFormat="1" ht="12" customHeight="1">
      <c r="A27" s="239" t="s">
        <v>118</v>
      </c>
      <c r="B27" s="224" t="s">
        <v>181</v>
      </c>
      <c r="C27" s="130">
        <v>99032</v>
      </c>
      <c r="D27" s="130">
        <v>149987</v>
      </c>
    </row>
    <row r="28" spans="1:4" s="62" customFormat="1" ht="12" customHeight="1" thickBot="1">
      <c r="A28" s="240" t="s">
        <v>119</v>
      </c>
      <c r="B28" s="225" t="s">
        <v>182</v>
      </c>
      <c r="C28" s="132">
        <v>99032</v>
      </c>
      <c r="D28" s="132">
        <v>149987</v>
      </c>
    </row>
    <row r="29" spans="1:4" s="62" customFormat="1" ht="12" customHeight="1" thickBot="1">
      <c r="A29" s="27" t="s">
        <v>120</v>
      </c>
      <c r="B29" s="19" t="s">
        <v>183</v>
      </c>
      <c r="C29" s="134">
        <f>+C30+C34+C35+C36</f>
        <v>18660</v>
      </c>
      <c r="D29" s="134">
        <f>+D30+D34+D35+D36</f>
        <v>18660</v>
      </c>
    </row>
    <row r="30" spans="1:4" s="62" customFormat="1" ht="12" customHeight="1">
      <c r="A30" s="238" t="s">
        <v>184</v>
      </c>
      <c r="B30" s="223" t="s">
        <v>377</v>
      </c>
      <c r="C30" s="219">
        <f>+C31+C32+C33</f>
        <v>14900</v>
      </c>
      <c r="D30" s="219">
        <f>+D31+D32+D33</f>
        <v>14900</v>
      </c>
    </row>
    <row r="31" spans="1:4" s="62" customFormat="1" ht="12" customHeight="1">
      <c r="A31" s="239" t="s">
        <v>185</v>
      </c>
      <c r="B31" s="224" t="s">
        <v>190</v>
      </c>
      <c r="C31" s="130">
        <v>7300</v>
      </c>
      <c r="D31" s="130">
        <v>7300</v>
      </c>
    </row>
    <row r="32" spans="1:4" s="62" customFormat="1" ht="12" customHeight="1">
      <c r="A32" s="239" t="s">
        <v>186</v>
      </c>
      <c r="B32" s="224" t="s">
        <v>191</v>
      </c>
      <c r="C32" s="130"/>
      <c r="D32" s="130"/>
    </row>
    <row r="33" spans="1:4" s="62" customFormat="1" ht="12" customHeight="1">
      <c r="A33" s="239" t="s">
        <v>324</v>
      </c>
      <c r="B33" s="268" t="s">
        <v>325</v>
      </c>
      <c r="C33" s="130">
        <v>7600</v>
      </c>
      <c r="D33" s="130">
        <v>7600</v>
      </c>
    </row>
    <row r="34" spans="1:4" s="62" customFormat="1" ht="12" customHeight="1">
      <c r="A34" s="239" t="s">
        <v>187</v>
      </c>
      <c r="B34" s="224" t="s">
        <v>192</v>
      </c>
      <c r="C34" s="130">
        <v>2900</v>
      </c>
      <c r="D34" s="130">
        <v>2900</v>
      </c>
    </row>
    <row r="35" spans="1:4" s="62" customFormat="1" ht="12" customHeight="1">
      <c r="A35" s="239" t="s">
        <v>188</v>
      </c>
      <c r="B35" s="224" t="s">
        <v>193</v>
      </c>
      <c r="C35" s="130"/>
      <c r="D35" s="130"/>
    </row>
    <row r="36" spans="1:4" s="62" customFormat="1" ht="12" customHeight="1" thickBot="1">
      <c r="A36" s="240" t="s">
        <v>189</v>
      </c>
      <c r="B36" s="225" t="s">
        <v>194</v>
      </c>
      <c r="C36" s="132">
        <v>860</v>
      </c>
      <c r="D36" s="132">
        <v>860</v>
      </c>
    </row>
    <row r="37" spans="1:4" s="62" customFormat="1" ht="12" customHeight="1" thickBot="1">
      <c r="A37" s="27" t="s">
        <v>12</v>
      </c>
      <c r="B37" s="19" t="s">
        <v>321</v>
      </c>
      <c r="C37" s="128">
        <f>SUM(C38:C48)</f>
        <v>12555</v>
      </c>
      <c r="D37" s="128">
        <f>SUM(D38:D48)</f>
        <v>12555</v>
      </c>
    </row>
    <row r="38" spans="1:4" s="62" customFormat="1" ht="12" customHeight="1">
      <c r="A38" s="238" t="s">
        <v>64</v>
      </c>
      <c r="B38" s="223" t="s">
        <v>197</v>
      </c>
      <c r="C38" s="131">
        <v>600</v>
      </c>
      <c r="D38" s="131">
        <v>600</v>
      </c>
    </row>
    <row r="39" spans="1:4" s="62" customFormat="1" ht="12" customHeight="1">
      <c r="A39" s="239" t="s">
        <v>65</v>
      </c>
      <c r="B39" s="224" t="s">
        <v>198</v>
      </c>
      <c r="C39" s="130">
        <v>6735</v>
      </c>
      <c r="D39" s="130">
        <v>6735</v>
      </c>
    </row>
    <row r="40" spans="1:4" s="62" customFormat="1" ht="12" customHeight="1">
      <c r="A40" s="239" t="s">
        <v>66</v>
      </c>
      <c r="B40" s="224" t="s">
        <v>199</v>
      </c>
      <c r="C40" s="130">
        <v>3500</v>
      </c>
      <c r="D40" s="130">
        <v>3500</v>
      </c>
    </row>
    <row r="41" spans="1:4" s="62" customFormat="1" ht="12" customHeight="1">
      <c r="A41" s="239" t="s">
        <v>122</v>
      </c>
      <c r="B41" s="224" t="s">
        <v>200</v>
      </c>
      <c r="C41" s="130">
        <v>430</v>
      </c>
      <c r="D41" s="130">
        <v>430</v>
      </c>
    </row>
    <row r="42" spans="1:4" s="62" customFormat="1" ht="12" customHeight="1">
      <c r="A42" s="239" t="s">
        <v>123</v>
      </c>
      <c r="B42" s="224" t="s">
        <v>201</v>
      </c>
      <c r="C42" s="130"/>
      <c r="D42" s="130"/>
    </row>
    <row r="43" spans="1:4" s="62" customFormat="1" ht="12" customHeight="1">
      <c r="A43" s="239" t="s">
        <v>124</v>
      </c>
      <c r="B43" s="224" t="s">
        <v>202</v>
      </c>
      <c r="C43" s="130">
        <v>1290</v>
      </c>
      <c r="D43" s="130">
        <v>1290</v>
      </c>
    </row>
    <row r="44" spans="1:4" s="62" customFormat="1" ht="12" customHeight="1">
      <c r="A44" s="239" t="s">
        <v>125</v>
      </c>
      <c r="B44" s="224" t="s">
        <v>203</v>
      </c>
      <c r="C44" s="130"/>
      <c r="D44" s="130"/>
    </row>
    <row r="45" spans="1:4" s="62" customFormat="1" ht="12" customHeight="1">
      <c r="A45" s="239" t="s">
        <v>126</v>
      </c>
      <c r="B45" s="224" t="s">
        <v>204</v>
      </c>
      <c r="C45" s="130"/>
      <c r="D45" s="130"/>
    </row>
    <row r="46" spans="1:4" s="62" customFormat="1" ht="12" customHeight="1">
      <c r="A46" s="239" t="s">
        <v>195</v>
      </c>
      <c r="B46" s="224" t="s">
        <v>205</v>
      </c>
      <c r="C46" s="133"/>
      <c r="D46" s="133"/>
    </row>
    <row r="47" spans="1:4" s="62" customFormat="1" ht="12" customHeight="1">
      <c r="A47" s="240" t="s">
        <v>196</v>
      </c>
      <c r="B47" s="225" t="s">
        <v>323</v>
      </c>
      <c r="C47" s="213"/>
      <c r="D47" s="213"/>
    </row>
    <row r="48" spans="1:4" s="62" customFormat="1" ht="12" customHeight="1" thickBot="1">
      <c r="A48" s="240" t="s">
        <v>322</v>
      </c>
      <c r="B48" s="225" t="s">
        <v>206</v>
      </c>
      <c r="C48" s="213"/>
      <c r="D48" s="213"/>
    </row>
    <row r="49" spans="1:4" s="62" customFormat="1" ht="12" customHeight="1" thickBot="1">
      <c r="A49" s="27" t="s">
        <v>13</v>
      </c>
      <c r="B49" s="19" t="s">
        <v>207</v>
      </c>
      <c r="C49" s="128">
        <f>SUM(C50:C54)</f>
        <v>0</v>
      </c>
      <c r="D49" s="128">
        <f>SUM(D50:D54)</f>
        <v>0</v>
      </c>
    </row>
    <row r="50" spans="1:4" s="62" customFormat="1" ht="12" customHeight="1">
      <c r="A50" s="238" t="s">
        <v>67</v>
      </c>
      <c r="B50" s="223" t="s">
        <v>211</v>
      </c>
      <c r="C50" s="258"/>
      <c r="D50" s="258"/>
    </row>
    <row r="51" spans="1:4" s="62" customFormat="1" ht="12" customHeight="1">
      <c r="A51" s="239" t="s">
        <v>68</v>
      </c>
      <c r="B51" s="224" t="s">
        <v>212</v>
      </c>
      <c r="C51" s="133"/>
      <c r="D51" s="133"/>
    </row>
    <row r="52" spans="1:4" s="62" customFormat="1" ht="12" customHeight="1">
      <c r="A52" s="239" t="s">
        <v>208</v>
      </c>
      <c r="B52" s="224" t="s">
        <v>213</v>
      </c>
      <c r="C52" s="133"/>
      <c r="D52" s="133"/>
    </row>
    <row r="53" spans="1:4" s="62" customFormat="1" ht="12" customHeight="1">
      <c r="A53" s="239" t="s">
        <v>209</v>
      </c>
      <c r="B53" s="224" t="s">
        <v>214</v>
      </c>
      <c r="C53" s="133"/>
      <c r="D53" s="133"/>
    </row>
    <row r="54" spans="1:4" s="62" customFormat="1" ht="12" customHeight="1" thickBot="1">
      <c r="A54" s="240" t="s">
        <v>210</v>
      </c>
      <c r="B54" s="225" t="s">
        <v>215</v>
      </c>
      <c r="C54" s="213"/>
      <c r="D54" s="213"/>
    </row>
    <row r="55" spans="1:4" s="62" customFormat="1" ht="12" customHeight="1" thickBot="1">
      <c r="A55" s="27" t="s">
        <v>127</v>
      </c>
      <c r="B55" s="19" t="s">
        <v>216</v>
      </c>
      <c r="C55" s="128">
        <f>SUM(C56:C58)</f>
        <v>810</v>
      </c>
      <c r="D55" s="128">
        <f>SUM(D56:D58)</f>
        <v>810</v>
      </c>
    </row>
    <row r="56" spans="1:4" s="62" customFormat="1" ht="12" customHeight="1">
      <c r="A56" s="238" t="s">
        <v>69</v>
      </c>
      <c r="B56" s="223" t="s">
        <v>217</v>
      </c>
      <c r="C56" s="131"/>
      <c r="D56" s="131"/>
    </row>
    <row r="57" spans="1:4" s="62" customFormat="1" ht="12" customHeight="1">
      <c r="A57" s="239" t="s">
        <v>70</v>
      </c>
      <c r="B57" s="224" t="s">
        <v>317</v>
      </c>
      <c r="C57" s="130"/>
      <c r="D57" s="130"/>
    </row>
    <row r="58" spans="1:4" s="62" customFormat="1" ht="12" customHeight="1">
      <c r="A58" s="239" t="s">
        <v>220</v>
      </c>
      <c r="B58" s="224" t="s">
        <v>218</v>
      </c>
      <c r="C58" s="130">
        <v>810</v>
      </c>
      <c r="D58" s="130">
        <v>810</v>
      </c>
    </row>
    <row r="59" spans="1:4" s="62" customFormat="1" ht="12" customHeight="1" thickBot="1">
      <c r="A59" s="240" t="s">
        <v>221</v>
      </c>
      <c r="B59" s="225" t="s">
        <v>219</v>
      </c>
      <c r="C59" s="132"/>
      <c r="D59" s="132"/>
    </row>
    <row r="60" spans="1:4" s="62" customFormat="1" ht="12" customHeight="1" thickBot="1">
      <c r="A60" s="27" t="s">
        <v>15</v>
      </c>
      <c r="B60" s="123" t="s">
        <v>222</v>
      </c>
      <c r="C60" s="128">
        <f>SUM(C61:C63)</f>
        <v>0</v>
      </c>
      <c r="D60" s="128">
        <f>SUM(D61:D63)</f>
        <v>0</v>
      </c>
    </row>
    <row r="61" spans="1:4" s="62" customFormat="1" ht="12" customHeight="1">
      <c r="A61" s="238" t="s">
        <v>128</v>
      </c>
      <c r="B61" s="223" t="s">
        <v>224</v>
      </c>
      <c r="C61" s="133"/>
      <c r="D61" s="133"/>
    </row>
    <row r="62" spans="1:4" s="62" customFormat="1" ht="12" customHeight="1">
      <c r="A62" s="239" t="s">
        <v>129</v>
      </c>
      <c r="B62" s="224" t="s">
        <v>318</v>
      </c>
      <c r="C62" s="133"/>
      <c r="D62" s="133"/>
    </row>
    <row r="63" spans="1:4" s="62" customFormat="1" ht="12" customHeight="1">
      <c r="A63" s="239" t="s">
        <v>148</v>
      </c>
      <c r="B63" s="224" t="s">
        <v>225</v>
      </c>
      <c r="C63" s="133"/>
      <c r="D63" s="133"/>
    </row>
    <row r="64" spans="1:4" s="62" customFormat="1" ht="12" customHeight="1" thickBot="1">
      <c r="A64" s="240" t="s">
        <v>223</v>
      </c>
      <c r="B64" s="225" t="s">
        <v>226</v>
      </c>
      <c r="C64" s="133"/>
      <c r="D64" s="133"/>
    </row>
    <row r="65" spans="1:4" s="62" customFormat="1" ht="12" customHeight="1" thickBot="1">
      <c r="A65" s="27" t="s">
        <v>16</v>
      </c>
      <c r="B65" s="19" t="s">
        <v>227</v>
      </c>
      <c r="C65" s="134">
        <f>+C8+C15+C22+C29+C37+C49+C55+C60</f>
        <v>523307</v>
      </c>
      <c r="D65" s="134">
        <f>+D8+D15+D22+D29+D37+D49+D55+D60</f>
        <v>648307</v>
      </c>
    </row>
    <row r="66" spans="1:4" s="62" customFormat="1" ht="12" customHeight="1" thickBot="1">
      <c r="A66" s="241" t="s">
        <v>288</v>
      </c>
      <c r="B66" s="123" t="s">
        <v>229</v>
      </c>
      <c r="C66" s="128">
        <f>SUM(C67:C69)</f>
        <v>0</v>
      </c>
      <c r="D66" s="128">
        <f>SUM(D67:D69)</f>
        <v>15038</v>
      </c>
    </row>
    <row r="67" spans="1:4" s="62" customFormat="1" ht="12" customHeight="1">
      <c r="A67" s="238" t="s">
        <v>244</v>
      </c>
      <c r="B67" s="223" t="s">
        <v>230</v>
      </c>
      <c r="C67" s="133"/>
      <c r="D67" s="133">
        <v>15038</v>
      </c>
    </row>
    <row r="68" spans="1:4" s="62" customFormat="1" ht="12" customHeight="1">
      <c r="A68" s="239" t="s">
        <v>247</v>
      </c>
      <c r="B68" s="224" t="s">
        <v>231</v>
      </c>
      <c r="C68" s="133"/>
      <c r="D68" s="133"/>
    </row>
    <row r="69" spans="1:4" s="62" customFormat="1" ht="12" customHeight="1" thickBot="1">
      <c r="A69" s="240" t="s">
        <v>248</v>
      </c>
      <c r="B69" s="226" t="s">
        <v>232</v>
      </c>
      <c r="C69" s="133"/>
      <c r="D69" s="133"/>
    </row>
    <row r="70" spans="1:4" s="62" customFormat="1" ht="12" customHeight="1" thickBot="1">
      <c r="A70" s="241" t="s">
        <v>233</v>
      </c>
      <c r="B70" s="123" t="s">
        <v>405</v>
      </c>
      <c r="C70" s="128"/>
      <c r="D70" s="128"/>
    </row>
    <row r="71" spans="1:4" s="62" customFormat="1" ht="12" customHeight="1" thickBot="1">
      <c r="A71" s="241" t="s">
        <v>234</v>
      </c>
      <c r="B71" s="123" t="s">
        <v>235</v>
      </c>
      <c r="C71" s="128">
        <f>SUM(C72:C73)</f>
        <v>14203</v>
      </c>
      <c r="D71" s="128">
        <f>SUM(D72:D73)</f>
        <v>33606</v>
      </c>
    </row>
    <row r="72" spans="1:4" s="62" customFormat="1" ht="13.5" customHeight="1">
      <c r="A72" s="238" t="s">
        <v>245</v>
      </c>
      <c r="B72" s="223" t="s">
        <v>236</v>
      </c>
      <c r="C72" s="133">
        <v>14203</v>
      </c>
      <c r="D72" s="133">
        <v>33606</v>
      </c>
    </row>
    <row r="73" spans="1:4" s="62" customFormat="1" ht="12" customHeight="1" thickBot="1">
      <c r="A73" s="240" t="s">
        <v>246</v>
      </c>
      <c r="B73" s="225" t="s">
        <v>237</v>
      </c>
      <c r="C73" s="133"/>
      <c r="D73" s="133"/>
    </row>
    <row r="74" spans="1:4" s="61" customFormat="1" ht="12" customHeight="1" thickBot="1">
      <c r="A74" s="241" t="s">
        <v>238</v>
      </c>
      <c r="B74" s="123" t="s">
        <v>411</v>
      </c>
      <c r="C74" s="128"/>
      <c r="D74" s="128"/>
    </row>
    <row r="75" spans="1:4" s="62" customFormat="1" ht="12" customHeight="1" thickBot="1">
      <c r="A75" s="241" t="s">
        <v>240</v>
      </c>
      <c r="B75" s="123" t="s">
        <v>412</v>
      </c>
      <c r="C75" s="128"/>
      <c r="D75" s="128"/>
    </row>
    <row r="76" spans="1:4" s="61" customFormat="1" ht="12" customHeight="1" thickBot="1">
      <c r="A76" s="241" t="s">
        <v>241</v>
      </c>
      <c r="B76" s="123" t="s">
        <v>350</v>
      </c>
      <c r="C76" s="259"/>
      <c r="D76" s="259"/>
    </row>
    <row r="77" spans="1:4" s="61" customFormat="1" ht="12" customHeight="1" thickBot="1">
      <c r="A77" s="241" t="s">
        <v>378</v>
      </c>
      <c r="B77" s="123" t="s">
        <v>430</v>
      </c>
      <c r="C77" s="259"/>
      <c r="D77" s="259"/>
    </row>
    <row r="78" spans="1:4" s="61" customFormat="1" ht="12" customHeight="1" thickBot="1">
      <c r="A78" s="241" t="s">
        <v>379</v>
      </c>
      <c r="B78" s="227" t="s">
        <v>353</v>
      </c>
      <c r="C78" s="134">
        <f>SUM(C71,C70,C66)</f>
        <v>14203</v>
      </c>
      <c r="D78" s="134">
        <f>SUM(D71,D70,D66)</f>
        <v>48644</v>
      </c>
    </row>
    <row r="79" spans="1:4" s="61" customFormat="1" ht="12" customHeight="1" thickBot="1">
      <c r="A79" s="241" t="s">
        <v>380</v>
      </c>
      <c r="B79" s="228" t="s">
        <v>406</v>
      </c>
      <c r="C79" s="134">
        <f>+C65+C78</f>
        <v>537510</v>
      </c>
      <c r="D79" s="134">
        <f>+D65+D78</f>
        <v>696951</v>
      </c>
    </row>
    <row r="80" spans="1:4" s="62" customFormat="1" ht="15" customHeight="1" thickBot="1">
      <c r="A80" s="109"/>
      <c r="B80" s="110"/>
      <c r="C80" s="193"/>
      <c r="D80" s="193"/>
    </row>
    <row r="81" spans="1:4" s="52" customFormat="1" ht="16.5" customHeight="1" thickBot="1">
      <c r="A81" s="113"/>
      <c r="B81" s="114" t="s">
        <v>47</v>
      </c>
      <c r="C81" s="195"/>
      <c r="D81" s="195"/>
    </row>
    <row r="82" spans="1:4" s="63" customFormat="1" ht="12" customHeight="1" thickBot="1">
      <c r="A82" s="216" t="s">
        <v>8</v>
      </c>
      <c r="B82" s="26" t="s">
        <v>384</v>
      </c>
      <c r="C82" s="127">
        <f>+C83+C84+C85+C86+C87+C100</f>
        <v>282698</v>
      </c>
      <c r="D82" s="127">
        <f>+D83+D84+D85+D86+D87+D100</f>
        <v>351226</v>
      </c>
    </row>
    <row r="83" spans="1:4" ht="12" customHeight="1">
      <c r="A83" s="242" t="s">
        <v>71</v>
      </c>
      <c r="B83" s="8" t="s">
        <v>38</v>
      </c>
      <c r="C83" s="129">
        <v>145013</v>
      </c>
      <c r="D83" s="129">
        <v>182200</v>
      </c>
    </row>
    <row r="84" spans="1:4" ht="12" customHeight="1">
      <c r="A84" s="239" t="s">
        <v>72</v>
      </c>
      <c r="B84" s="6" t="s">
        <v>130</v>
      </c>
      <c r="C84" s="130">
        <v>22518</v>
      </c>
      <c r="D84" s="130">
        <v>26280</v>
      </c>
    </row>
    <row r="85" spans="1:4" ht="12" customHeight="1">
      <c r="A85" s="239" t="s">
        <v>73</v>
      </c>
      <c r="B85" s="6" t="s">
        <v>99</v>
      </c>
      <c r="C85" s="132">
        <v>67168</v>
      </c>
      <c r="D85" s="132">
        <v>88129</v>
      </c>
    </row>
    <row r="86" spans="1:4" ht="12" customHeight="1">
      <c r="A86" s="239" t="s">
        <v>74</v>
      </c>
      <c r="B86" s="9" t="s">
        <v>131</v>
      </c>
      <c r="C86" s="132">
        <v>8500</v>
      </c>
      <c r="D86" s="132">
        <v>9156</v>
      </c>
    </row>
    <row r="87" spans="1:4" ht="12" customHeight="1">
      <c r="A87" s="239" t="s">
        <v>82</v>
      </c>
      <c r="B87" s="17" t="s">
        <v>132</v>
      </c>
      <c r="C87" s="132">
        <v>35499</v>
      </c>
      <c r="D87" s="132">
        <v>41461</v>
      </c>
    </row>
    <row r="88" spans="1:4" ht="12" customHeight="1">
      <c r="A88" s="239" t="s">
        <v>75</v>
      </c>
      <c r="B88" s="6" t="s">
        <v>381</v>
      </c>
      <c r="C88" s="132"/>
      <c r="D88" s="132"/>
    </row>
    <row r="89" spans="1:4" ht="12" customHeight="1">
      <c r="A89" s="239" t="s">
        <v>76</v>
      </c>
      <c r="B89" s="72" t="s">
        <v>331</v>
      </c>
      <c r="C89" s="132"/>
      <c r="D89" s="132"/>
    </row>
    <row r="90" spans="1:4" ht="12" customHeight="1">
      <c r="A90" s="239" t="s">
        <v>83</v>
      </c>
      <c r="B90" s="72" t="s">
        <v>330</v>
      </c>
      <c r="C90" s="132">
        <v>1052</v>
      </c>
      <c r="D90" s="132">
        <v>1676</v>
      </c>
    </row>
    <row r="91" spans="1:4" ht="12" customHeight="1">
      <c r="A91" s="239" t="s">
        <v>84</v>
      </c>
      <c r="B91" s="72" t="s">
        <v>252</v>
      </c>
      <c r="C91" s="132"/>
      <c r="D91" s="132"/>
    </row>
    <row r="92" spans="1:4" ht="12" customHeight="1">
      <c r="A92" s="239" t="s">
        <v>85</v>
      </c>
      <c r="B92" s="73" t="s">
        <v>253</v>
      </c>
      <c r="C92" s="132"/>
      <c r="D92" s="132"/>
    </row>
    <row r="93" spans="1:4" ht="12" customHeight="1">
      <c r="A93" s="239" t="s">
        <v>86</v>
      </c>
      <c r="B93" s="73" t="s">
        <v>254</v>
      </c>
      <c r="C93" s="132"/>
      <c r="D93" s="132"/>
    </row>
    <row r="94" spans="1:4" ht="12" customHeight="1">
      <c r="A94" s="239" t="s">
        <v>88</v>
      </c>
      <c r="B94" s="72" t="s">
        <v>255</v>
      </c>
      <c r="C94" s="132">
        <v>33447</v>
      </c>
      <c r="D94" s="132">
        <v>38387</v>
      </c>
    </row>
    <row r="95" spans="1:4" ht="12" customHeight="1">
      <c r="A95" s="239" t="s">
        <v>133</v>
      </c>
      <c r="B95" s="72" t="s">
        <v>256</v>
      </c>
      <c r="C95" s="132"/>
      <c r="D95" s="132"/>
    </row>
    <row r="96" spans="1:4" ht="12" customHeight="1">
      <c r="A96" s="239" t="s">
        <v>250</v>
      </c>
      <c r="B96" s="73" t="s">
        <v>257</v>
      </c>
      <c r="C96" s="132"/>
      <c r="D96" s="132"/>
    </row>
    <row r="97" spans="1:4" ht="12" customHeight="1">
      <c r="A97" s="243" t="s">
        <v>251</v>
      </c>
      <c r="B97" s="74" t="s">
        <v>258</v>
      </c>
      <c r="C97" s="132"/>
      <c r="D97" s="132"/>
    </row>
    <row r="98" spans="1:4" ht="12" customHeight="1">
      <c r="A98" s="239" t="s">
        <v>328</v>
      </c>
      <c r="B98" s="74" t="s">
        <v>259</v>
      </c>
      <c r="C98" s="132"/>
      <c r="D98" s="132"/>
    </row>
    <row r="99" spans="1:4" ht="12" customHeight="1">
      <c r="A99" s="239" t="s">
        <v>329</v>
      </c>
      <c r="B99" s="73" t="s">
        <v>260</v>
      </c>
      <c r="C99" s="130">
        <v>1000</v>
      </c>
      <c r="D99" s="130">
        <v>1398</v>
      </c>
    </row>
    <row r="100" spans="1:4" ht="12" customHeight="1">
      <c r="A100" s="239" t="s">
        <v>333</v>
      </c>
      <c r="B100" s="9" t="s">
        <v>39</v>
      </c>
      <c r="C100" s="130">
        <v>4000</v>
      </c>
      <c r="D100" s="130">
        <v>4000</v>
      </c>
    </row>
    <row r="101" spans="1:4" ht="12" customHeight="1">
      <c r="A101" s="240" t="s">
        <v>334</v>
      </c>
      <c r="B101" s="6" t="s">
        <v>382</v>
      </c>
      <c r="C101" s="132">
        <v>2000</v>
      </c>
      <c r="D101" s="132">
        <v>2000</v>
      </c>
    </row>
    <row r="102" spans="1:4" ht="12" customHeight="1" thickBot="1">
      <c r="A102" s="244" t="s">
        <v>335</v>
      </c>
      <c r="B102" s="75" t="s">
        <v>383</v>
      </c>
      <c r="C102" s="136">
        <v>2000</v>
      </c>
      <c r="D102" s="136">
        <v>2000</v>
      </c>
    </row>
    <row r="103" spans="1:4" ht="12" customHeight="1" thickBot="1">
      <c r="A103" s="27" t="s">
        <v>9</v>
      </c>
      <c r="B103" s="25" t="s">
        <v>261</v>
      </c>
      <c r="C103" s="128">
        <f>+C104+C106+C108</f>
        <v>110419</v>
      </c>
      <c r="D103" s="128">
        <f>+D104+D106+D108</f>
        <v>184121</v>
      </c>
    </row>
    <row r="104" spans="1:4" ht="12" customHeight="1">
      <c r="A104" s="238" t="s">
        <v>77</v>
      </c>
      <c r="B104" s="6" t="s">
        <v>146</v>
      </c>
      <c r="C104" s="131">
        <v>11387</v>
      </c>
      <c r="D104" s="131">
        <v>39607</v>
      </c>
    </row>
    <row r="105" spans="1:4" ht="12" customHeight="1">
      <c r="A105" s="238" t="s">
        <v>78</v>
      </c>
      <c r="B105" s="10" t="s">
        <v>262</v>
      </c>
      <c r="C105" s="131"/>
      <c r="D105" s="131"/>
    </row>
    <row r="106" spans="1:4" ht="12" customHeight="1">
      <c r="A106" s="238" t="s">
        <v>79</v>
      </c>
      <c r="B106" s="10" t="s">
        <v>134</v>
      </c>
      <c r="C106" s="130">
        <v>99032</v>
      </c>
      <c r="D106" s="130">
        <v>144514</v>
      </c>
    </row>
    <row r="107" spans="1:4" ht="12" customHeight="1">
      <c r="A107" s="238" t="s">
        <v>80</v>
      </c>
      <c r="B107" s="10" t="s">
        <v>263</v>
      </c>
      <c r="C107" s="122">
        <v>99032</v>
      </c>
      <c r="D107" s="122">
        <v>128634</v>
      </c>
    </row>
    <row r="108" spans="1:4" ht="12" customHeight="1" thickBot="1">
      <c r="A108" s="238" t="s">
        <v>81</v>
      </c>
      <c r="B108" s="125" t="s">
        <v>149</v>
      </c>
      <c r="C108" s="122"/>
      <c r="D108" s="122"/>
    </row>
    <row r="109" spans="1:4" ht="12" customHeight="1" thickBot="1">
      <c r="A109" s="27" t="s">
        <v>10</v>
      </c>
      <c r="B109" s="67" t="s">
        <v>338</v>
      </c>
      <c r="C109" s="128">
        <f>+C82+C103</f>
        <v>393117</v>
      </c>
      <c r="D109" s="128">
        <f>+D82+D103</f>
        <v>535347</v>
      </c>
    </row>
    <row r="110" spans="1:4" ht="12" customHeight="1" thickBot="1">
      <c r="A110" s="27" t="s">
        <v>11</v>
      </c>
      <c r="B110" s="67" t="s">
        <v>339</v>
      </c>
      <c r="C110" s="128">
        <f>+C111+C112+C113</f>
        <v>1671</v>
      </c>
      <c r="D110" s="128">
        <f>+D111+D112+D113</f>
        <v>16709</v>
      </c>
    </row>
    <row r="111" spans="1:4" s="63" customFormat="1" ht="12" customHeight="1">
      <c r="A111" s="238" t="s">
        <v>184</v>
      </c>
      <c r="B111" s="7" t="s">
        <v>386</v>
      </c>
      <c r="C111" s="122">
        <v>1671</v>
      </c>
      <c r="D111" s="122">
        <v>16709</v>
      </c>
    </row>
    <row r="112" spans="1:4" ht="12" customHeight="1">
      <c r="A112" s="238" t="s">
        <v>187</v>
      </c>
      <c r="B112" s="7" t="s">
        <v>341</v>
      </c>
      <c r="C112" s="122"/>
      <c r="D112" s="122"/>
    </row>
    <row r="113" spans="1:4" ht="12" customHeight="1" thickBot="1">
      <c r="A113" s="243" t="s">
        <v>188</v>
      </c>
      <c r="B113" s="5" t="s">
        <v>385</v>
      </c>
      <c r="C113" s="122"/>
      <c r="D113" s="122"/>
    </row>
    <row r="114" spans="1:4" ht="12" customHeight="1" thickBot="1">
      <c r="A114" s="27" t="s">
        <v>12</v>
      </c>
      <c r="B114" s="67" t="s">
        <v>407</v>
      </c>
      <c r="C114" s="128"/>
      <c r="D114" s="128"/>
    </row>
    <row r="115" spans="1:12" ht="12" customHeight="1" thickBot="1">
      <c r="A115" s="27" t="s">
        <v>13</v>
      </c>
      <c r="B115" s="67" t="s">
        <v>398</v>
      </c>
      <c r="C115" s="134">
        <f>+C116+C117+C119+C120+C118</f>
        <v>142722</v>
      </c>
      <c r="D115" s="134">
        <f>+D116+D117+D119+D120+D118</f>
        <v>144895</v>
      </c>
      <c r="L115" s="121"/>
    </row>
    <row r="116" spans="1:4" ht="12.75">
      <c r="A116" s="238" t="s">
        <v>67</v>
      </c>
      <c r="B116" s="7" t="s">
        <v>264</v>
      </c>
      <c r="C116" s="122"/>
      <c r="D116" s="122"/>
    </row>
    <row r="117" spans="1:4" ht="12" customHeight="1">
      <c r="A117" s="238" t="s">
        <v>68</v>
      </c>
      <c r="B117" s="7" t="s">
        <v>265</v>
      </c>
      <c r="C117" s="122">
        <v>6856</v>
      </c>
      <c r="D117" s="122">
        <v>6856</v>
      </c>
    </row>
    <row r="118" spans="1:4" ht="12" customHeight="1">
      <c r="A118" s="238" t="s">
        <v>208</v>
      </c>
      <c r="B118" s="7" t="s">
        <v>397</v>
      </c>
      <c r="C118" s="122">
        <v>135866</v>
      </c>
      <c r="D118" s="122">
        <v>136846</v>
      </c>
    </row>
    <row r="119" spans="1:4" s="63" customFormat="1" ht="12" customHeight="1">
      <c r="A119" s="238" t="s">
        <v>209</v>
      </c>
      <c r="B119" s="7" t="s">
        <v>344</v>
      </c>
      <c r="C119" s="122"/>
      <c r="D119" s="122"/>
    </row>
    <row r="120" spans="1:4" s="63" customFormat="1" ht="12" customHeight="1" thickBot="1">
      <c r="A120" s="243" t="s">
        <v>210</v>
      </c>
      <c r="B120" s="5" t="s">
        <v>284</v>
      </c>
      <c r="C120" s="122"/>
      <c r="D120" s="122">
        <v>1193</v>
      </c>
    </row>
    <row r="121" spans="1:4" s="63" customFormat="1" ht="12" customHeight="1" thickBot="1">
      <c r="A121" s="27" t="s">
        <v>14</v>
      </c>
      <c r="B121" s="67" t="s">
        <v>418</v>
      </c>
      <c r="C121" s="137"/>
      <c r="D121" s="137"/>
    </row>
    <row r="122" spans="1:4" ht="12.75" customHeight="1" thickBot="1">
      <c r="A122" s="278" t="s">
        <v>15</v>
      </c>
      <c r="B122" s="67" t="s">
        <v>345</v>
      </c>
      <c r="C122" s="137"/>
      <c r="D122" s="137"/>
    </row>
    <row r="123" spans="1:4" ht="12" customHeight="1" thickBot="1">
      <c r="A123" s="278" t="s">
        <v>16</v>
      </c>
      <c r="B123" s="67" t="s">
        <v>346</v>
      </c>
      <c r="C123" s="137"/>
      <c r="D123" s="137"/>
    </row>
    <row r="124" spans="1:4" ht="12" customHeight="1" thickBot="1">
      <c r="A124" s="27" t="s">
        <v>17</v>
      </c>
      <c r="B124" s="67" t="s">
        <v>348</v>
      </c>
      <c r="C124" s="230">
        <f>SUM(C115,C110)</f>
        <v>144393</v>
      </c>
      <c r="D124" s="230">
        <f>SUM(D115,D110)</f>
        <v>161604</v>
      </c>
    </row>
    <row r="125" spans="1:4" ht="15" customHeight="1" thickBot="1">
      <c r="A125" s="245" t="s">
        <v>18</v>
      </c>
      <c r="B125" s="201" t="s">
        <v>347</v>
      </c>
      <c r="C125" s="230">
        <f>+C109+C124</f>
        <v>537510</v>
      </c>
      <c r="D125" s="230">
        <f>+D109+D124</f>
        <v>696951</v>
      </c>
    </row>
    <row r="126" spans="1:4" ht="13.5" thickBot="1">
      <c r="A126" s="204"/>
      <c r="B126" s="205"/>
      <c r="C126" s="206"/>
      <c r="D126" s="206"/>
    </row>
    <row r="127" spans="1:4" ht="15" customHeight="1" thickBot="1">
      <c r="A127" s="118" t="s">
        <v>387</v>
      </c>
      <c r="B127" s="119"/>
      <c r="C127" s="65">
        <v>7</v>
      </c>
      <c r="D127" s="65">
        <v>7</v>
      </c>
    </row>
    <row r="128" spans="1:4" ht="14.25" customHeight="1" thickBot="1">
      <c r="A128" s="118" t="s">
        <v>142</v>
      </c>
      <c r="B128" s="119"/>
      <c r="C128" s="65">
        <v>137</v>
      </c>
      <c r="D128" s="65">
        <v>142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30" zoomScaleNormal="130" workbookViewId="0" topLeftCell="A1">
      <selection activeCell="B1" sqref="B1"/>
    </sheetView>
  </sheetViews>
  <sheetFormatPr defaultColWidth="9.00390625" defaultRowHeight="12.75"/>
  <cols>
    <col min="1" max="1" width="13.875" style="116" customWidth="1"/>
    <col min="2" max="2" width="81.625" style="117" customWidth="1"/>
    <col min="3" max="3" width="21.625" style="117" customWidth="1"/>
    <col min="4" max="4" width="21.375" style="117" customWidth="1"/>
    <col min="5" max="16384" width="9.375" style="117" customWidth="1"/>
  </cols>
  <sheetData>
    <row r="1" spans="1:4" s="96" customFormat="1" ht="21" customHeight="1" thickBot="1">
      <c r="A1" s="95"/>
      <c r="B1" s="97"/>
      <c r="C1" s="252"/>
      <c r="D1" s="305" t="s">
        <v>479</v>
      </c>
    </row>
    <row r="2" spans="1:4" s="253" customFormat="1" ht="36">
      <c r="A2" s="214" t="s">
        <v>140</v>
      </c>
      <c r="B2" s="185" t="s">
        <v>293</v>
      </c>
      <c r="C2" s="198"/>
      <c r="D2" s="198" t="s">
        <v>49</v>
      </c>
    </row>
    <row r="3" spans="1:4" s="253" customFormat="1" ht="24.75" thickBot="1">
      <c r="A3" s="246" t="s">
        <v>139</v>
      </c>
      <c r="B3" s="186" t="s">
        <v>292</v>
      </c>
      <c r="C3" s="199"/>
      <c r="D3" s="199" t="s">
        <v>42</v>
      </c>
    </row>
    <row r="4" spans="1:4" s="254" customFormat="1" ht="15.75" customHeight="1" thickBot="1">
      <c r="A4" s="99"/>
      <c r="B4" s="99"/>
      <c r="C4" s="100"/>
      <c r="D4" s="100" t="s">
        <v>43</v>
      </c>
    </row>
    <row r="5" spans="1:4" ht="13.5" thickBot="1">
      <c r="A5" s="215" t="s">
        <v>141</v>
      </c>
      <c r="B5" s="101" t="s">
        <v>44</v>
      </c>
      <c r="C5" s="102" t="s">
        <v>45</v>
      </c>
      <c r="D5" s="102" t="s">
        <v>429</v>
      </c>
    </row>
    <row r="6" spans="1:4" s="255" customFormat="1" ht="12.75" customHeight="1" thickBot="1">
      <c r="A6" s="85" t="s">
        <v>368</v>
      </c>
      <c r="B6" s="86" t="s">
        <v>369</v>
      </c>
      <c r="C6" s="87" t="s">
        <v>370</v>
      </c>
      <c r="D6" s="87" t="s">
        <v>372</v>
      </c>
    </row>
    <row r="7" spans="1:4" s="255" customFormat="1" ht="15.75" customHeight="1" thickBot="1">
      <c r="A7" s="103"/>
      <c r="B7" s="104" t="s">
        <v>46</v>
      </c>
      <c r="C7" s="105"/>
      <c r="D7" s="105"/>
    </row>
    <row r="8" spans="1:4" s="200" customFormat="1" ht="12" customHeight="1" thickBot="1">
      <c r="A8" s="85" t="s">
        <v>8</v>
      </c>
      <c r="B8" s="106" t="s">
        <v>388</v>
      </c>
      <c r="C8" s="148">
        <f>SUM(C9:C19)</f>
        <v>800</v>
      </c>
      <c r="D8" s="148">
        <f>SUM(D9:D19)</f>
        <v>1500</v>
      </c>
    </row>
    <row r="9" spans="1:4" s="200" customFormat="1" ht="12" customHeight="1">
      <c r="A9" s="247" t="s">
        <v>71</v>
      </c>
      <c r="B9" s="8" t="s">
        <v>197</v>
      </c>
      <c r="C9" s="189"/>
      <c r="D9" s="189"/>
    </row>
    <row r="10" spans="1:4" s="200" customFormat="1" ht="12" customHeight="1">
      <c r="A10" s="248" t="s">
        <v>72</v>
      </c>
      <c r="B10" s="6" t="s">
        <v>198</v>
      </c>
      <c r="C10" s="146">
        <v>800</v>
      </c>
      <c r="D10" s="146">
        <v>1500</v>
      </c>
    </row>
    <row r="11" spans="1:4" s="200" customFormat="1" ht="12" customHeight="1">
      <c r="A11" s="248" t="s">
        <v>73</v>
      </c>
      <c r="B11" s="6" t="s">
        <v>199</v>
      </c>
      <c r="C11" s="146"/>
      <c r="D11" s="146"/>
    </row>
    <row r="12" spans="1:4" s="200" customFormat="1" ht="12" customHeight="1">
      <c r="A12" s="248" t="s">
        <v>74</v>
      </c>
      <c r="B12" s="6" t="s">
        <v>200</v>
      </c>
      <c r="C12" s="146"/>
      <c r="D12" s="146"/>
    </row>
    <row r="13" spans="1:4" s="200" customFormat="1" ht="12" customHeight="1">
      <c r="A13" s="248" t="s">
        <v>107</v>
      </c>
      <c r="B13" s="6" t="s">
        <v>201</v>
      </c>
      <c r="C13" s="146"/>
      <c r="D13" s="146"/>
    </row>
    <row r="14" spans="1:4" s="200" customFormat="1" ht="12" customHeight="1">
      <c r="A14" s="248" t="s">
        <v>75</v>
      </c>
      <c r="B14" s="6" t="s">
        <v>294</v>
      </c>
      <c r="C14" s="146"/>
      <c r="D14" s="146"/>
    </row>
    <row r="15" spans="1:4" s="200" customFormat="1" ht="12" customHeight="1">
      <c r="A15" s="248" t="s">
        <v>76</v>
      </c>
      <c r="B15" s="5" t="s">
        <v>295</v>
      </c>
      <c r="C15" s="146"/>
      <c r="D15" s="146"/>
    </row>
    <row r="16" spans="1:4" s="200" customFormat="1" ht="12" customHeight="1">
      <c r="A16" s="248" t="s">
        <v>83</v>
      </c>
      <c r="B16" s="6" t="s">
        <v>204</v>
      </c>
      <c r="C16" s="190"/>
      <c r="D16" s="190"/>
    </row>
    <row r="17" spans="1:4" s="256" customFormat="1" ht="12" customHeight="1">
      <c r="A17" s="248" t="s">
        <v>84</v>
      </c>
      <c r="B17" s="6" t="s">
        <v>205</v>
      </c>
      <c r="C17" s="146"/>
      <c r="D17" s="146"/>
    </row>
    <row r="18" spans="1:4" s="256" customFormat="1" ht="12" customHeight="1">
      <c r="A18" s="248" t="s">
        <v>85</v>
      </c>
      <c r="B18" s="6" t="s">
        <v>323</v>
      </c>
      <c r="C18" s="147"/>
      <c r="D18" s="147"/>
    </row>
    <row r="19" spans="1:4" s="256" customFormat="1" ht="12" customHeight="1" thickBot="1">
      <c r="A19" s="248" t="s">
        <v>86</v>
      </c>
      <c r="B19" s="5" t="s">
        <v>206</v>
      </c>
      <c r="C19" s="147"/>
      <c r="D19" s="147"/>
    </row>
    <row r="20" spans="1:4" s="200" customFormat="1" ht="12" customHeight="1" thickBot="1">
      <c r="A20" s="85" t="s">
        <v>9</v>
      </c>
      <c r="B20" s="106" t="s">
        <v>296</v>
      </c>
      <c r="C20" s="148">
        <f>SUM(C21:C23)</f>
        <v>1080</v>
      </c>
      <c r="D20" s="148">
        <f>SUM(D21:D23)</f>
        <v>1080</v>
      </c>
    </row>
    <row r="21" spans="1:4" s="256" customFormat="1" ht="12" customHeight="1">
      <c r="A21" s="248" t="s">
        <v>77</v>
      </c>
      <c r="B21" s="7" t="s">
        <v>174</v>
      </c>
      <c r="C21" s="146"/>
      <c r="D21" s="146"/>
    </row>
    <row r="22" spans="1:4" s="256" customFormat="1" ht="12" customHeight="1">
      <c r="A22" s="248" t="s">
        <v>78</v>
      </c>
      <c r="B22" s="6" t="s">
        <v>297</v>
      </c>
      <c r="C22" s="146"/>
      <c r="D22" s="146"/>
    </row>
    <row r="23" spans="1:4" s="256" customFormat="1" ht="12" customHeight="1">
      <c r="A23" s="248" t="s">
        <v>79</v>
      </c>
      <c r="B23" s="6" t="s">
        <v>298</v>
      </c>
      <c r="C23" s="146">
        <v>1080</v>
      </c>
      <c r="D23" s="146">
        <v>1080</v>
      </c>
    </row>
    <row r="24" spans="1:4" s="256" customFormat="1" ht="12" customHeight="1" thickBot="1">
      <c r="A24" s="248" t="s">
        <v>80</v>
      </c>
      <c r="B24" s="6" t="s">
        <v>389</v>
      </c>
      <c r="C24" s="146"/>
      <c r="D24" s="146"/>
    </row>
    <row r="25" spans="1:4" s="256" customFormat="1" ht="12" customHeight="1" thickBot="1">
      <c r="A25" s="88" t="s">
        <v>10</v>
      </c>
      <c r="B25" s="67" t="s">
        <v>121</v>
      </c>
      <c r="C25" s="175"/>
      <c r="D25" s="175"/>
    </row>
    <row r="26" spans="1:4" s="256" customFormat="1" ht="12" customHeight="1" thickBot="1">
      <c r="A26" s="88" t="s">
        <v>11</v>
      </c>
      <c r="B26" s="67" t="s">
        <v>390</v>
      </c>
      <c r="C26" s="148">
        <f>+C27+C28+C29</f>
        <v>0</v>
      </c>
      <c r="D26" s="148">
        <f>+D27+D28+D29</f>
        <v>0</v>
      </c>
    </row>
    <row r="27" spans="1:4" s="256" customFormat="1" ht="12" customHeight="1">
      <c r="A27" s="249" t="s">
        <v>184</v>
      </c>
      <c r="B27" s="250" t="s">
        <v>179</v>
      </c>
      <c r="C27" s="54"/>
      <c r="D27" s="54"/>
    </row>
    <row r="28" spans="1:4" s="256" customFormat="1" ht="12" customHeight="1">
      <c r="A28" s="249" t="s">
        <v>187</v>
      </c>
      <c r="B28" s="250" t="s">
        <v>297</v>
      </c>
      <c r="C28" s="146"/>
      <c r="D28" s="146"/>
    </row>
    <row r="29" spans="1:4" s="256" customFormat="1" ht="12" customHeight="1">
      <c r="A29" s="249" t="s">
        <v>188</v>
      </c>
      <c r="B29" s="251" t="s">
        <v>300</v>
      </c>
      <c r="C29" s="146"/>
      <c r="D29" s="146"/>
    </row>
    <row r="30" spans="1:4" s="256" customFormat="1" ht="12" customHeight="1" thickBot="1">
      <c r="A30" s="248" t="s">
        <v>189</v>
      </c>
      <c r="B30" s="71" t="s">
        <v>391</v>
      </c>
      <c r="C30" s="57"/>
      <c r="D30" s="57"/>
    </row>
    <row r="31" spans="1:4" s="256" customFormat="1" ht="12" customHeight="1" thickBot="1">
      <c r="A31" s="88" t="s">
        <v>12</v>
      </c>
      <c r="B31" s="67" t="s">
        <v>301</v>
      </c>
      <c r="C31" s="148">
        <f>+C32+C33+C34</f>
        <v>0</v>
      </c>
      <c r="D31" s="148">
        <f>+D32+D33+D34</f>
        <v>0</v>
      </c>
    </row>
    <row r="32" spans="1:4" s="256" customFormat="1" ht="12" customHeight="1">
      <c r="A32" s="249" t="s">
        <v>64</v>
      </c>
      <c r="B32" s="250" t="s">
        <v>211</v>
      </c>
      <c r="C32" s="54"/>
      <c r="D32" s="54"/>
    </row>
    <row r="33" spans="1:4" s="256" customFormat="1" ht="12" customHeight="1">
      <c r="A33" s="249" t="s">
        <v>65</v>
      </c>
      <c r="B33" s="251" t="s">
        <v>212</v>
      </c>
      <c r="C33" s="149"/>
      <c r="D33" s="149"/>
    </row>
    <row r="34" spans="1:4" s="256" customFormat="1" ht="12" customHeight="1" thickBot="1">
      <c r="A34" s="248" t="s">
        <v>66</v>
      </c>
      <c r="B34" s="71" t="s">
        <v>213</v>
      </c>
      <c r="C34" s="57"/>
      <c r="D34" s="57"/>
    </row>
    <row r="35" spans="1:4" s="200" customFormat="1" ht="12" customHeight="1" thickBot="1">
      <c r="A35" s="88" t="s">
        <v>13</v>
      </c>
      <c r="B35" s="67" t="s">
        <v>269</v>
      </c>
      <c r="C35" s="175"/>
      <c r="D35" s="175"/>
    </row>
    <row r="36" spans="1:4" s="200" customFormat="1" ht="12" customHeight="1" thickBot="1">
      <c r="A36" s="88" t="s">
        <v>14</v>
      </c>
      <c r="B36" s="67" t="s">
        <v>302</v>
      </c>
      <c r="C36" s="191"/>
      <c r="D36" s="191"/>
    </row>
    <row r="37" spans="1:4" s="200" customFormat="1" ht="12" customHeight="1" thickBot="1">
      <c r="A37" s="85" t="s">
        <v>15</v>
      </c>
      <c r="B37" s="67" t="s">
        <v>303</v>
      </c>
      <c r="C37" s="192">
        <f>+C8+C20+C25+C26+C31+C35+C36</f>
        <v>1880</v>
      </c>
      <c r="D37" s="192">
        <f>+D8+D20+D25+D26+D31+D35+D36</f>
        <v>2580</v>
      </c>
    </row>
    <row r="38" spans="1:4" s="200" customFormat="1" ht="12" customHeight="1" thickBot="1">
      <c r="A38" s="107" t="s">
        <v>16</v>
      </c>
      <c r="B38" s="67" t="s">
        <v>304</v>
      </c>
      <c r="C38" s="192">
        <f>+C39+C40+C41</f>
        <v>58262</v>
      </c>
      <c r="D38" s="192">
        <f>+D39+D40+D41</f>
        <v>60864</v>
      </c>
    </row>
    <row r="39" spans="1:4" s="200" customFormat="1" ht="12" customHeight="1">
      <c r="A39" s="249" t="s">
        <v>305</v>
      </c>
      <c r="B39" s="250" t="s">
        <v>156</v>
      </c>
      <c r="C39" s="54"/>
      <c r="D39" s="54">
        <v>2602</v>
      </c>
    </row>
    <row r="40" spans="1:4" s="200" customFormat="1" ht="12" customHeight="1">
      <c r="A40" s="249" t="s">
        <v>306</v>
      </c>
      <c r="B40" s="251" t="s">
        <v>2</v>
      </c>
      <c r="C40" s="149"/>
      <c r="D40" s="149"/>
    </row>
    <row r="41" spans="1:4" s="256" customFormat="1" ht="12" customHeight="1" thickBot="1">
      <c r="A41" s="248" t="s">
        <v>307</v>
      </c>
      <c r="B41" s="71" t="s">
        <v>308</v>
      </c>
      <c r="C41" s="57">
        <v>58262</v>
      </c>
      <c r="D41" s="57">
        <v>58262</v>
      </c>
    </row>
    <row r="42" spans="1:4" s="256" customFormat="1" ht="15" customHeight="1" thickBot="1">
      <c r="A42" s="107" t="s">
        <v>17</v>
      </c>
      <c r="B42" s="108" t="s">
        <v>309</v>
      </c>
      <c r="C42" s="195">
        <f>+C37+C38</f>
        <v>60142</v>
      </c>
      <c r="D42" s="195">
        <f>+D37+D38</f>
        <v>63444</v>
      </c>
    </row>
    <row r="43" spans="1:4" s="256" customFormat="1" ht="15" customHeight="1">
      <c r="A43" s="109"/>
      <c r="B43" s="110"/>
      <c r="C43" s="193"/>
      <c r="D43" s="193"/>
    </row>
    <row r="44" spans="1:4" ht="13.5" thickBot="1">
      <c r="A44" s="111"/>
      <c r="B44" s="112"/>
      <c r="C44" s="194"/>
      <c r="D44" s="194"/>
    </row>
    <row r="45" spans="1:4" s="255" customFormat="1" ht="16.5" customHeight="1" thickBot="1">
      <c r="A45" s="113"/>
      <c r="B45" s="114" t="s">
        <v>47</v>
      </c>
      <c r="C45" s="195"/>
      <c r="D45" s="195"/>
    </row>
    <row r="46" spans="1:4" s="257" customFormat="1" ht="12" customHeight="1" thickBot="1">
      <c r="A46" s="88" t="s">
        <v>8</v>
      </c>
      <c r="B46" s="67" t="s">
        <v>310</v>
      </c>
      <c r="C46" s="148">
        <f>SUM(C47:C51)</f>
        <v>59698</v>
      </c>
      <c r="D46" s="148">
        <f>SUM(D47:D51)</f>
        <v>62999</v>
      </c>
    </row>
    <row r="47" spans="1:4" ht="12" customHeight="1">
      <c r="A47" s="248" t="s">
        <v>71</v>
      </c>
      <c r="B47" s="7" t="s">
        <v>38</v>
      </c>
      <c r="C47" s="54">
        <v>25684</v>
      </c>
      <c r="D47" s="54">
        <v>27960</v>
      </c>
    </row>
    <row r="48" spans="1:4" ht="12" customHeight="1">
      <c r="A48" s="248" t="s">
        <v>72</v>
      </c>
      <c r="B48" s="6" t="s">
        <v>130</v>
      </c>
      <c r="C48" s="56">
        <v>6999</v>
      </c>
      <c r="D48" s="56">
        <v>7542</v>
      </c>
    </row>
    <row r="49" spans="1:4" ht="12" customHeight="1">
      <c r="A49" s="248" t="s">
        <v>73</v>
      </c>
      <c r="B49" s="6" t="s">
        <v>99</v>
      </c>
      <c r="C49" s="56">
        <v>7190</v>
      </c>
      <c r="D49" s="56">
        <v>7571</v>
      </c>
    </row>
    <row r="50" spans="1:4" ht="12" customHeight="1">
      <c r="A50" s="248" t="s">
        <v>74</v>
      </c>
      <c r="B50" s="6" t="s">
        <v>131</v>
      </c>
      <c r="C50" s="56">
        <v>19825</v>
      </c>
      <c r="D50" s="56">
        <v>19926</v>
      </c>
    </row>
    <row r="51" spans="1:4" ht="12" customHeight="1" thickBot="1">
      <c r="A51" s="248" t="s">
        <v>107</v>
      </c>
      <c r="B51" s="6" t="s">
        <v>132</v>
      </c>
      <c r="C51" s="56"/>
      <c r="D51" s="56"/>
    </row>
    <row r="52" spans="1:4" ht="12" customHeight="1" thickBot="1">
      <c r="A52" s="88" t="s">
        <v>9</v>
      </c>
      <c r="B52" s="67" t="s">
        <v>311</v>
      </c>
      <c r="C52" s="148">
        <f>SUM(C53:C55)</f>
        <v>444</v>
      </c>
      <c r="D52" s="148">
        <f>SUM(D53:D55)</f>
        <v>445</v>
      </c>
    </row>
    <row r="53" spans="1:4" s="257" customFormat="1" ht="12" customHeight="1">
      <c r="A53" s="248" t="s">
        <v>77</v>
      </c>
      <c r="B53" s="7" t="s">
        <v>146</v>
      </c>
      <c r="C53" s="54">
        <v>444</v>
      </c>
      <c r="D53" s="54">
        <v>445</v>
      </c>
    </row>
    <row r="54" spans="1:4" ht="12" customHeight="1">
      <c r="A54" s="248" t="s">
        <v>78</v>
      </c>
      <c r="B54" s="6" t="s">
        <v>134</v>
      </c>
      <c r="C54" s="56"/>
      <c r="D54" s="56"/>
    </row>
    <row r="55" spans="1:4" ht="12" customHeight="1">
      <c r="A55" s="248" t="s">
        <v>79</v>
      </c>
      <c r="B55" s="6" t="s">
        <v>48</v>
      </c>
      <c r="C55" s="56"/>
      <c r="D55" s="56"/>
    </row>
    <row r="56" spans="1:4" ht="12" customHeight="1" thickBot="1">
      <c r="A56" s="248" t="s">
        <v>80</v>
      </c>
      <c r="B56" s="6" t="s">
        <v>392</v>
      </c>
      <c r="C56" s="56"/>
      <c r="D56" s="56"/>
    </row>
    <row r="57" spans="1:4" ht="12" customHeight="1" thickBot="1">
      <c r="A57" s="88" t="s">
        <v>10</v>
      </c>
      <c r="B57" s="67" t="s">
        <v>4</v>
      </c>
      <c r="C57" s="175"/>
      <c r="D57" s="175"/>
    </row>
    <row r="58" spans="1:4" ht="15" customHeight="1" thickBot="1">
      <c r="A58" s="88" t="s">
        <v>11</v>
      </c>
      <c r="B58" s="115" t="s">
        <v>396</v>
      </c>
      <c r="C58" s="196">
        <f>+C46+C52+C57</f>
        <v>60142</v>
      </c>
      <c r="D58" s="196">
        <f>+D46+D52+D57</f>
        <v>63444</v>
      </c>
    </row>
    <row r="59" spans="3:4" ht="13.5" thickBot="1">
      <c r="C59" s="197"/>
      <c r="D59" s="197"/>
    </row>
    <row r="60" spans="1:4" ht="15" customHeight="1" thickBot="1">
      <c r="A60" s="118" t="s">
        <v>387</v>
      </c>
      <c r="B60" s="119"/>
      <c r="C60" s="65">
        <v>9</v>
      </c>
      <c r="D60" s="65">
        <v>10</v>
      </c>
    </row>
    <row r="61" spans="1:4" ht="14.25" customHeight="1" thickBot="1">
      <c r="A61" s="118" t="s">
        <v>142</v>
      </c>
      <c r="B61" s="119"/>
      <c r="C61" s="65"/>
      <c r="D61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12" zoomScaleNormal="112" workbookViewId="0" topLeftCell="A1">
      <selection activeCell="D1" sqref="D1"/>
    </sheetView>
  </sheetViews>
  <sheetFormatPr defaultColWidth="9.00390625" defaultRowHeight="12.75"/>
  <cols>
    <col min="1" max="1" width="13.875" style="116" customWidth="1"/>
    <col min="2" max="2" width="79.125" style="117" customWidth="1"/>
    <col min="3" max="3" width="18.875" style="117" customWidth="1"/>
    <col min="4" max="4" width="21.125" style="117" customWidth="1"/>
    <col min="5" max="16384" width="9.375" style="117" customWidth="1"/>
  </cols>
  <sheetData>
    <row r="1" spans="1:4" s="96" customFormat="1" ht="21" customHeight="1" thickBot="1">
      <c r="A1" s="95"/>
      <c r="B1" s="97"/>
      <c r="C1" s="252"/>
      <c r="D1" s="305" t="s">
        <v>478</v>
      </c>
    </row>
    <row r="2" spans="1:4" s="253" customFormat="1" ht="36">
      <c r="A2" s="214" t="s">
        <v>140</v>
      </c>
      <c r="B2" s="185" t="s">
        <v>408</v>
      </c>
      <c r="C2" s="198"/>
      <c r="D2" s="198" t="s">
        <v>50</v>
      </c>
    </row>
    <row r="3" spans="1:4" s="253" customFormat="1" ht="24.75" thickBot="1">
      <c r="A3" s="246" t="s">
        <v>139</v>
      </c>
      <c r="B3" s="186" t="s">
        <v>292</v>
      </c>
      <c r="C3" s="199"/>
      <c r="D3" s="199" t="s">
        <v>42</v>
      </c>
    </row>
    <row r="4" spans="1:4" s="254" customFormat="1" ht="15.75" customHeight="1" thickBot="1">
      <c r="A4" s="99"/>
      <c r="B4" s="99"/>
      <c r="C4" s="100"/>
      <c r="D4" s="100" t="s">
        <v>43</v>
      </c>
    </row>
    <row r="5" spans="1:4" ht="13.5" thickBot="1">
      <c r="A5" s="215" t="s">
        <v>141</v>
      </c>
      <c r="B5" s="101" t="s">
        <v>44</v>
      </c>
      <c r="C5" s="102" t="s">
        <v>45</v>
      </c>
      <c r="D5" s="102" t="s">
        <v>429</v>
      </c>
    </row>
    <row r="6" spans="1:4" s="255" customFormat="1" ht="12.75" customHeight="1" thickBot="1">
      <c r="A6" s="85" t="s">
        <v>368</v>
      </c>
      <c r="B6" s="86" t="s">
        <v>369</v>
      </c>
      <c r="C6" s="87" t="s">
        <v>370</v>
      </c>
      <c r="D6" s="87" t="s">
        <v>372</v>
      </c>
    </row>
    <row r="7" spans="1:4" s="255" customFormat="1" ht="15.75" customHeight="1" thickBot="1">
      <c r="A7" s="103"/>
      <c r="B7" s="104" t="s">
        <v>46</v>
      </c>
      <c r="C7" s="105"/>
      <c r="D7" s="105"/>
    </row>
    <row r="8" spans="1:4" s="200" customFormat="1" ht="12" customHeight="1" thickBot="1">
      <c r="A8" s="85" t="s">
        <v>8</v>
      </c>
      <c r="B8" s="106" t="s">
        <v>388</v>
      </c>
      <c r="C8" s="148">
        <f>SUM(C9:C19)</f>
        <v>14525</v>
      </c>
      <c r="D8" s="148">
        <f>SUM(D9:D19)</f>
        <v>18761</v>
      </c>
    </row>
    <row r="9" spans="1:4" s="200" customFormat="1" ht="12" customHeight="1">
      <c r="A9" s="247" t="s">
        <v>71</v>
      </c>
      <c r="B9" s="8" t="s">
        <v>197</v>
      </c>
      <c r="C9" s="189"/>
      <c r="D9" s="189"/>
    </row>
    <row r="10" spans="1:4" s="200" customFormat="1" ht="12" customHeight="1">
      <c r="A10" s="248" t="s">
        <v>72</v>
      </c>
      <c r="B10" s="6" t="s">
        <v>198</v>
      </c>
      <c r="C10" s="146"/>
      <c r="D10" s="146"/>
    </row>
    <row r="11" spans="1:4" s="200" customFormat="1" ht="12" customHeight="1">
      <c r="A11" s="248" t="s">
        <v>73</v>
      </c>
      <c r="B11" s="6" t="s">
        <v>199</v>
      </c>
      <c r="C11" s="146"/>
      <c r="D11" s="146"/>
    </row>
    <row r="12" spans="1:4" s="200" customFormat="1" ht="12" customHeight="1">
      <c r="A12" s="248" t="s">
        <v>74</v>
      </c>
      <c r="B12" s="6" t="s">
        <v>200</v>
      </c>
      <c r="C12" s="146"/>
      <c r="D12" s="146"/>
    </row>
    <row r="13" spans="1:4" s="200" customFormat="1" ht="12" customHeight="1">
      <c r="A13" s="248" t="s">
        <v>107</v>
      </c>
      <c r="B13" s="6" t="s">
        <v>201</v>
      </c>
      <c r="C13" s="146">
        <v>11437</v>
      </c>
      <c r="D13" s="146">
        <v>11437</v>
      </c>
    </row>
    <row r="14" spans="1:4" s="200" customFormat="1" ht="12" customHeight="1">
      <c r="A14" s="248" t="s">
        <v>75</v>
      </c>
      <c r="B14" s="6" t="s">
        <v>294</v>
      </c>
      <c r="C14" s="146">
        <v>3088</v>
      </c>
      <c r="D14" s="146">
        <v>3088</v>
      </c>
    </row>
    <row r="15" spans="1:4" s="200" customFormat="1" ht="12" customHeight="1">
      <c r="A15" s="248" t="s">
        <v>76</v>
      </c>
      <c r="B15" s="5" t="s">
        <v>295</v>
      </c>
      <c r="C15" s="146"/>
      <c r="D15" s="146">
        <v>4000</v>
      </c>
    </row>
    <row r="16" spans="1:4" s="200" customFormat="1" ht="12" customHeight="1">
      <c r="A16" s="248" t="s">
        <v>83</v>
      </c>
      <c r="B16" s="6" t="s">
        <v>204</v>
      </c>
      <c r="C16" s="190"/>
      <c r="D16" s="190"/>
    </row>
    <row r="17" spans="1:4" s="256" customFormat="1" ht="12" customHeight="1">
      <c r="A17" s="248" t="s">
        <v>84</v>
      </c>
      <c r="B17" s="6" t="s">
        <v>205</v>
      </c>
      <c r="C17" s="146"/>
      <c r="D17" s="146"/>
    </row>
    <row r="18" spans="1:4" s="256" customFormat="1" ht="12" customHeight="1">
      <c r="A18" s="248" t="s">
        <v>85</v>
      </c>
      <c r="B18" s="6" t="s">
        <v>323</v>
      </c>
      <c r="C18" s="147"/>
      <c r="D18" s="147"/>
    </row>
    <row r="19" spans="1:4" s="256" customFormat="1" ht="12" customHeight="1" thickBot="1">
      <c r="A19" s="248" t="s">
        <v>86</v>
      </c>
      <c r="B19" s="5" t="s">
        <v>206</v>
      </c>
      <c r="C19" s="147"/>
      <c r="D19" s="147">
        <v>236</v>
      </c>
    </row>
    <row r="20" spans="1:4" s="200" customFormat="1" ht="12" customHeight="1" thickBot="1">
      <c r="A20" s="85" t="s">
        <v>9</v>
      </c>
      <c r="B20" s="106" t="s">
        <v>296</v>
      </c>
      <c r="C20" s="148">
        <f>SUM(C21:C23)</f>
        <v>0</v>
      </c>
      <c r="D20" s="148">
        <f>SUM(D21:D23)</f>
        <v>0</v>
      </c>
    </row>
    <row r="21" spans="1:4" s="256" customFormat="1" ht="12" customHeight="1">
      <c r="A21" s="248" t="s">
        <v>77</v>
      </c>
      <c r="B21" s="7" t="s">
        <v>174</v>
      </c>
      <c r="C21" s="146"/>
      <c r="D21" s="146"/>
    </row>
    <row r="22" spans="1:4" s="256" customFormat="1" ht="12" customHeight="1">
      <c r="A22" s="248" t="s">
        <v>78</v>
      </c>
      <c r="B22" s="6" t="s">
        <v>297</v>
      </c>
      <c r="C22" s="146"/>
      <c r="D22" s="146"/>
    </row>
    <row r="23" spans="1:4" s="256" customFormat="1" ht="12" customHeight="1">
      <c r="A23" s="248" t="s">
        <v>79</v>
      </c>
      <c r="B23" s="6" t="s">
        <v>298</v>
      </c>
      <c r="C23" s="146"/>
      <c r="D23" s="146"/>
    </row>
    <row r="24" spans="1:4" s="256" customFormat="1" ht="12" customHeight="1" thickBot="1">
      <c r="A24" s="248" t="s">
        <v>80</v>
      </c>
      <c r="B24" s="6" t="s">
        <v>393</v>
      </c>
      <c r="C24" s="146"/>
      <c r="D24" s="146"/>
    </row>
    <row r="25" spans="1:4" s="256" customFormat="1" ht="12" customHeight="1" thickBot="1">
      <c r="A25" s="88" t="s">
        <v>10</v>
      </c>
      <c r="B25" s="67" t="s">
        <v>121</v>
      </c>
      <c r="C25" s="175"/>
      <c r="D25" s="175"/>
    </row>
    <row r="26" spans="1:4" s="256" customFormat="1" ht="12" customHeight="1" thickBot="1">
      <c r="A26" s="88" t="s">
        <v>11</v>
      </c>
      <c r="B26" s="67" t="s">
        <v>299</v>
      </c>
      <c r="C26" s="148">
        <f>+C27+C28</f>
        <v>0</v>
      </c>
      <c r="D26" s="148">
        <f>+D27+D28</f>
        <v>0</v>
      </c>
    </row>
    <row r="27" spans="1:4" s="256" customFormat="1" ht="12" customHeight="1">
      <c r="A27" s="249" t="s">
        <v>184</v>
      </c>
      <c r="B27" s="250" t="s">
        <v>297</v>
      </c>
      <c r="C27" s="54"/>
      <c r="D27" s="54"/>
    </row>
    <row r="28" spans="1:4" s="256" customFormat="1" ht="12" customHeight="1">
      <c r="A28" s="249" t="s">
        <v>187</v>
      </c>
      <c r="B28" s="251" t="s">
        <v>300</v>
      </c>
      <c r="C28" s="149"/>
      <c r="D28" s="149"/>
    </row>
    <row r="29" spans="1:4" s="256" customFormat="1" ht="12" customHeight="1" thickBot="1">
      <c r="A29" s="248" t="s">
        <v>188</v>
      </c>
      <c r="B29" s="71" t="s">
        <v>394</v>
      </c>
      <c r="C29" s="57"/>
      <c r="D29" s="57"/>
    </row>
    <row r="30" spans="1:4" s="256" customFormat="1" ht="12" customHeight="1" thickBot="1">
      <c r="A30" s="88" t="s">
        <v>12</v>
      </c>
      <c r="B30" s="67" t="s">
        <v>301</v>
      </c>
      <c r="C30" s="148">
        <f>+C31+C32+C33</f>
        <v>0</v>
      </c>
      <c r="D30" s="148">
        <f>+D31+D32+D33</f>
        <v>0</v>
      </c>
    </row>
    <row r="31" spans="1:4" s="256" customFormat="1" ht="12" customHeight="1">
      <c r="A31" s="249" t="s">
        <v>64</v>
      </c>
      <c r="B31" s="250" t="s">
        <v>211</v>
      </c>
      <c r="C31" s="54"/>
      <c r="D31" s="54"/>
    </row>
    <row r="32" spans="1:4" s="256" customFormat="1" ht="12" customHeight="1">
      <c r="A32" s="249" t="s">
        <v>65</v>
      </c>
      <c r="B32" s="251" t="s">
        <v>212</v>
      </c>
      <c r="C32" s="149"/>
      <c r="D32" s="149"/>
    </row>
    <row r="33" spans="1:4" s="256" customFormat="1" ht="12" customHeight="1" thickBot="1">
      <c r="A33" s="248" t="s">
        <v>66</v>
      </c>
      <c r="B33" s="71" t="s">
        <v>213</v>
      </c>
      <c r="C33" s="57"/>
      <c r="D33" s="57"/>
    </row>
    <row r="34" spans="1:4" s="200" customFormat="1" ht="12" customHeight="1" thickBot="1">
      <c r="A34" s="88" t="s">
        <v>13</v>
      </c>
      <c r="B34" s="67" t="s">
        <v>269</v>
      </c>
      <c r="C34" s="175"/>
      <c r="D34" s="175"/>
    </row>
    <row r="35" spans="1:4" s="200" customFormat="1" ht="12" customHeight="1" thickBot="1">
      <c r="A35" s="88" t="s">
        <v>14</v>
      </c>
      <c r="B35" s="67" t="s">
        <v>302</v>
      </c>
      <c r="C35" s="191"/>
      <c r="D35" s="191"/>
    </row>
    <row r="36" spans="1:4" s="200" customFormat="1" ht="12" customHeight="1" thickBot="1">
      <c r="A36" s="85" t="s">
        <v>15</v>
      </c>
      <c r="B36" s="67" t="s">
        <v>395</v>
      </c>
      <c r="C36" s="192">
        <f>+C8+C20+C25+C26+C30+C34+C35</f>
        <v>14525</v>
      </c>
      <c r="D36" s="192">
        <f>+D8+D20+D25+D26+D30+D34+D35</f>
        <v>18761</v>
      </c>
    </row>
    <row r="37" spans="1:4" s="200" customFormat="1" ht="12" customHeight="1" thickBot="1">
      <c r="A37" s="107" t="s">
        <v>16</v>
      </c>
      <c r="B37" s="67" t="s">
        <v>304</v>
      </c>
      <c r="C37" s="192">
        <f>+C38+C39+C40</f>
        <v>77604</v>
      </c>
      <c r="D37" s="192">
        <f>+D38+D39+D40</f>
        <v>82264</v>
      </c>
    </row>
    <row r="38" spans="1:4" s="200" customFormat="1" ht="12" customHeight="1">
      <c r="A38" s="249" t="s">
        <v>305</v>
      </c>
      <c r="B38" s="250" t="s">
        <v>156</v>
      </c>
      <c r="C38" s="54"/>
      <c r="D38" s="54">
        <v>3680</v>
      </c>
    </row>
    <row r="39" spans="1:4" s="200" customFormat="1" ht="12" customHeight="1">
      <c r="A39" s="249" t="s">
        <v>306</v>
      </c>
      <c r="B39" s="251" t="s">
        <v>2</v>
      </c>
      <c r="C39" s="149"/>
      <c r="D39" s="149"/>
    </row>
    <row r="40" spans="1:4" s="256" customFormat="1" ht="12" customHeight="1" thickBot="1">
      <c r="A40" s="248" t="s">
        <v>307</v>
      </c>
      <c r="B40" s="71" t="s">
        <v>308</v>
      </c>
      <c r="C40" s="57">
        <v>77604</v>
      </c>
      <c r="D40" s="57">
        <v>78584</v>
      </c>
    </row>
    <row r="41" spans="1:4" s="256" customFormat="1" ht="15" customHeight="1" thickBot="1">
      <c r="A41" s="107" t="s">
        <v>17</v>
      </c>
      <c r="B41" s="108" t="s">
        <v>309</v>
      </c>
      <c r="C41" s="195">
        <f>+C36+C37</f>
        <v>92129</v>
      </c>
      <c r="D41" s="195">
        <f>+D36+D37</f>
        <v>101025</v>
      </c>
    </row>
    <row r="42" spans="1:4" s="256" customFormat="1" ht="15" customHeight="1">
      <c r="A42" s="109"/>
      <c r="B42" s="110"/>
      <c r="C42" s="193"/>
      <c r="D42" s="193"/>
    </row>
    <row r="43" spans="1:4" ht="13.5" thickBot="1">
      <c r="A43" s="111"/>
      <c r="B43" s="112"/>
      <c r="C43" s="194"/>
      <c r="D43" s="194"/>
    </row>
    <row r="44" spans="1:4" s="255" customFormat="1" ht="16.5" customHeight="1" thickBot="1">
      <c r="A44" s="113"/>
      <c r="B44" s="114" t="s">
        <v>47</v>
      </c>
      <c r="C44" s="195"/>
      <c r="D44" s="195"/>
    </row>
    <row r="45" spans="1:4" s="257" customFormat="1" ht="12" customHeight="1" thickBot="1">
      <c r="A45" s="88" t="s">
        <v>8</v>
      </c>
      <c r="B45" s="67" t="s">
        <v>310</v>
      </c>
      <c r="C45" s="148">
        <f>SUM(C46:C50)</f>
        <v>92129</v>
      </c>
      <c r="D45" s="148">
        <f>SUM(D46:D50)</f>
        <v>100523</v>
      </c>
    </row>
    <row r="46" spans="1:4" ht="12" customHeight="1">
      <c r="A46" s="248" t="s">
        <v>71</v>
      </c>
      <c r="B46" s="7" t="s">
        <v>38</v>
      </c>
      <c r="C46" s="54">
        <v>43152</v>
      </c>
      <c r="D46" s="54">
        <v>44394</v>
      </c>
    </row>
    <row r="47" spans="1:4" ht="12" customHeight="1">
      <c r="A47" s="248" t="s">
        <v>72</v>
      </c>
      <c r="B47" s="6" t="s">
        <v>130</v>
      </c>
      <c r="C47" s="56">
        <v>11650</v>
      </c>
      <c r="D47" s="56">
        <v>11972</v>
      </c>
    </row>
    <row r="48" spans="1:4" ht="12" customHeight="1">
      <c r="A48" s="248" t="s">
        <v>73</v>
      </c>
      <c r="B48" s="6" t="s">
        <v>99</v>
      </c>
      <c r="C48" s="56">
        <v>37327</v>
      </c>
      <c r="D48" s="56">
        <v>44157</v>
      </c>
    </row>
    <row r="49" spans="1:4" ht="12" customHeight="1">
      <c r="A49" s="248" t="s">
        <v>74</v>
      </c>
      <c r="B49" s="6" t="s">
        <v>131</v>
      </c>
      <c r="C49" s="56"/>
      <c r="D49" s="56"/>
    </row>
    <row r="50" spans="1:4" ht="12" customHeight="1" thickBot="1">
      <c r="A50" s="248" t="s">
        <v>107</v>
      </c>
      <c r="B50" s="6" t="s">
        <v>132</v>
      </c>
      <c r="C50" s="56"/>
      <c r="D50" s="56"/>
    </row>
    <row r="51" spans="1:4" ht="12" customHeight="1" thickBot="1">
      <c r="A51" s="88" t="s">
        <v>9</v>
      </c>
      <c r="B51" s="67" t="s">
        <v>311</v>
      </c>
      <c r="C51" s="148">
        <f>SUM(C52:C54)</f>
        <v>0</v>
      </c>
      <c r="D51" s="148">
        <f>SUM(D52:D54)</f>
        <v>502</v>
      </c>
    </row>
    <row r="52" spans="1:4" s="257" customFormat="1" ht="12" customHeight="1">
      <c r="A52" s="248" t="s">
        <v>77</v>
      </c>
      <c r="B52" s="7" t="s">
        <v>146</v>
      </c>
      <c r="C52" s="54"/>
      <c r="D52" s="54">
        <v>502</v>
      </c>
    </row>
    <row r="53" spans="1:4" ht="12" customHeight="1">
      <c r="A53" s="248" t="s">
        <v>78</v>
      </c>
      <c r="B53" s="6" t="s">
        <v>134</v>
      </c>
      <c r="C53" s="56"/>
      <c r="D53" s="56"/>
    </row>
    <row r="54" spans="1:4" ht="12" customHeight="1">
      <c r="A54" s="248" t="s">
        <v>79</v>
      </c>
      <c r="B54" s="6" t="s">
        <v>48</v>
      </c>
      <c r="C54" s="56"/>
      <c r="D54" s="56"/>
    </row>
    <row r="55" spans="1:4" ht="12" customHeight="1" thickBot="1">
      <c r="A55" s="248" t="s">
        <v>80</v>
      </c>
      <c r="B55" s="6" t="s">
        <v>392</v>
      </c>
      <c r="C55" s="56"/>
      <c r="D55" s="56"/>
    </row>
    <row r="56" spans="1:4" ht="15" customHeight="1" thickBot="1">
      <c r="A56" s="88" t="s">
        <v>10</v>
      </c>
      <c r="B56" s="67" t="s">
        <v>4</v>
      </c>
      <c r="C56" s="175"/>
      <c r="D56" s="175"/>
    </row>
    <row r="57" spans="1:4" ht="13.5" thickBot="1">
      <c r="A57" s="88" t="s">
        <v>11</v>
      </c>
      <c r="B57" s="115" t="s">
        <v>396</v>
      </c>
      <c r="C57" s="196">
        <f>+C45+C51+C56</f>
        <v>92129</v>
      </c>
      <c r="D57" s="196">
        <f>+D45+D51+D56</f>
        <v>101025</v>
      </c>
    </row>
    <row r="58" spans="3:4" ht="15" customHeight="1" thickBot="1">
      <c r="C58" s="197"/>
      <c r="D58" s="197"/>
    </row>
    <row r="59" spans="1:4" ht="14.25" customHeight="1" thickBot="1">
      <c r="A59" s="118" t="s">
        <v>387</v>
      </c>
      <c r="B59" s="119"/>
      <c r="C59" s="65">
        <v>21</v>
      </c>
      <c r="D59" s="65">
        <v>21</v>
      </c>
    </row>
    <row r="60" spans="1:4" ht="13.5" thickBot="1">
      <c r="A60" s="118" t="s">
        <v>142</v>
      </c>
      <c r="B60" s="119"/>
      <c r="C60" s="65"/>
      <c r="D60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34" t="s">
        <v>460</v>
      </c>
      <c r="B1" s="434"/>
      <c r="C1" s="434"/>
      <c r="D1" s="434"/>
      <c r="E1" s="434"/>
      <c r="F1" s="434"/>
      <c r="G1" s="434"/>
    </row>
    <row r="3" spans="1:7" s="360" customFormat="1" ht="27" customHeight="1">
      <c r="A3" s="358" t="s">
        <v>461</v>
      </c>
      <c r="B3" s="359"/>
      <c r="C3" s="435" t="s">
        <v>462</v>
      </c>
      <c r="D3" s="435"/>
      <c r="E3" s="435"/>
      <c r="F3" s="435"/>
      <c r="G3" s="435"/>
    </row>
    <row r="4" spans="1:7" s="360" customFormat="1" ht="15.75">
      <c r="A4" s="359"/>
      <c r="B4" s="359"/>
      <c r="C4" s="359"/>
      <c r="D4" s="359"/>
      <c r="E4" s="359"/>
      <c r="F4" s="359"/>
      <c r="G4" s="359"/>
    </row>
    <row r="5" spans="1:7" s="360" customFormat="1" ht="24.75" customHeight="1">
      <c r="A5" s="358" t="s">
        <v>463</v>
      </c>
      <c r="B5" s="359"/>
      <c r="C5" s="435" t="s">
        <v>462</v>
      </c>
      <c r="D5" s="435"/>
      <c r="E5" s="435"/>
      <c r="F5" s="435"/>
      <c r="G5" s="359"/>
    </row>
    <row r="6" spans="1:7" s="361" customFormat="1" ht="12.75">
      <c r="A6" s="89"/>
      <c r="B6" s="89"/>
      <c r="C6" s="89"/>
      <c r="D6" s="89"/>
      <c r="E6" s="89"/>
      <c r="F6" s="89"/>
      <c r="G6" s="89"/>
    </row>
    <row r="7" spans="1:7" s="365" customFormat="1" ht="15" customHeight="1">
      <c r="A7" s="362" t="s">
        <v>464</v>
      </c>
      <c r="B7" s="363"/>
      <c r="C7" s="363"/>
      <c r="D7" s="364"/>
      <c r="E7" s="364"/>
      <c r="F7" s="364"/>
      <c r="G7" s="364"/>
    </row>
    <row r="8" spans="1:7" s="365" customFormat="1" ht="15" customHeight="1" thickBot="1">
      <c r="A8" s="362" t="s">
        <v>465</v>
      </c>
      <c r="B8" s="364"/>
      <c r="C8" s="364"/>
      <c r="D8" s="364"/>
      <c r="E8" s="364"/>
      <c r="F8" s="364"/>
      <c r="G8" s="364"/>
    </row>
    <row r="9" spans="1:7" s="53" customFormat="1" ht="42" customHeight="1" thickBot="1">
      <c r="A9" s="366" t="s">
        <v>6</v>
      </c>
      <c r="B9" s="83" t="s">
        <v>466</v>
      </c>
      <c r="C9" s="83" t="s">
        <v>467</v>
      </c>
      <c r="D9" s="83" t="s">
        <v>468</v>
      </c>
      <c r="E9" s="83" t="s">
        <v>469</v>
      </c>
      <c r="F9" s="83" t="s">
        <v>470</v>
      </c>
      <c r="G9" s="84" t="s">
        <v>41</v>
      </c>
    </row>
    <row r="10" spans="1:7" ht="24" customHeight="1">
      <c r="A10" s="367" t="s">
        <v>8</v>
      </c>
      <c r="B10" s="368" t="s">
        <v>471</v>
      </c>
      <c r="C10" s="369"/>
      <c r="D10" s="369"/>
      <c r="E10" s="369"/>
      <c r="F10" s="369"/>
      <c r="G10" s="370">
        <f>SUM(C10:F10)</f>
        <v>0</v>
      </c>
    </row>
    <row r="11" spans="1:7" ht="24" customHeight="1">
      <c r="A11" s="371" t="s">
        <v>9</v>
      </c>
      <c r="B11" s="372" t="s">
        <v>472</v>
      </c>
      <c r="C11" s="373"/>
      <c r="D11" s="373"/>
      <c r="E11" s="373"/>
      <c r="F11" s="373"/>
      <c r="G11" s="374">
        <f aca="true" t="shared" si="0" ref="G11:G16">SUM(C11:F11)</f>
        <v>0</v>
      </c>
    </row>
    <row r="12" spans="1:7" ht="24" customHeight="1">
      <c r="A12" s="371" t="s">
        <v>10</v>
      </c>
      <c r="B12" s="372" t="s">
        <v>473</v>
      </c>
      <c r="C12" s="373"/>
      <c r="D12" s="373"/>
      <c r="E12" s="373"/>
      <c r="F12" s="373"/>
      <c r="G12" s="374">
        <f t="shared" si="0"/>
        <v>0</v>
      </c>
    </row>
    <row r="13" spans="1:7" ht="24" customHeight="1">
      <c r="A13" s="371" t="s">
        <v>11</v>
      </c>
      <c r="B13" s="372" t="s">
        <v>474</v>
      </c>
      <c r="C13" s="373"/>
      <c r="D13" s="373"/>
      <c r="E13" s="373"/>
      <c r="F13" s="373"/>
      <c r="G13" s="374">
        <f t="shared" si="0"/>
        <v>0</v>
      </c>
    </row>
    <row r="14" spans="1:7" ht="24" customHeight="1">
      <c r="A14" s="371" t="s">
        <v>12</v>
      </c>
      <c r="B14" s="372" t="s">
        <v>475</v>
      </c>
      <c r="C14" s="373"/>
      <c r="D14" s="373"/>
      <c r="E14" s="373"/>
      <c r="F14" s="373"/>
      <c r="G14" s="374">
        <f t="shared" si="0"/>
        <v>0</v>
      </c>
    </row>
    <row r="15" spans="1:7" ht="24" customHeight="1" thickBot="1">
      <c r="A15" s="375" t="s">
        <v>13</v>
      </c>
      <c r="B15" s="376" t="s">
        <v>476</v>
      </c>
      <c r="C15" s="377"/>
      <c r="D15" s="377"/>
      <c r="E15" s="377"/>
      <c r="F15" s="377"/>
      <c r="G15" s="378">
        <f t="shared" si="0"/>
        <v>0</v>
      </c>
    </row>
    <row r="16" spans="1:7" s="383" customFormat="1" ht="24" customHeight="1" thickBot="1">
      <c r="A16" s="379" t="s">
        <v>14</v>
      </c>
      <c r="B16" s="380" t="s">
        <v>41</v>
      </c>
      <c r="C16" s="381">
        <f>SUM(C10:C15)</f>
        <v>0</v>
      </c>
      <c r="D16" s="381">
        <f>SUM(D10:D15)</f>
        <v>0</v>
      </c>
      <c r="E16" s="381">
        <f>SUM(E10:E15)</f>
        <v>0</v>
      </c>
      <c r="F16" s="381">
        <f>SUM(F10:F15)</f>
        <v>0</v>
      </c>
      <c r="G16" s="382">
        <f t="shared" si="0"/>
        <v>0</v>
      </c>
    </row>
    <row r="17" spans="1:7" s="361" customFormat="1" ht="12.75">
      <c r="A17" s="89"/>
      <c r="B17" s="89"/>
      <c r="C17" s="89"/>
      <c r="D17" s="89"/>
      <c r="E17" s="89"/>
      <c r="F17" s="89"/>
      <c r="G17" s="89"/>
    </row>
    <row r="18" spans="1:7" s="361" customFormat="1" ht="12.75">
      <c r="A18" s="89"/>
      <c r="B18" s="89"/>
      <c r="C18" s="89"/>
      <c r="D18" s="89"/>
      <c r="E18" s="89"/>
      <c r="F18" s="89"/>
      <c r="G18" s="89"/>
    </row>
    <row r="19" spans="1:7" s="361" customFormat="1" ht="12.75">
      <c r="A19" s="89"/>
      <c r="B19" s="89"/>
      <c r="C19" s="89"/>
      <c r="D19" s="89"/>
      <c r="E19" s="89"/>
      <c r="F19" s="89"/>
      <c r="G19" s="89"/>
    </row>
    <row r="20" spans="1:7" s="361" customFormat="1" ht="15.75">
      <c r="A20" s="360" t="str">
        <f>+CONCATENATE("......................, ",LEFT('[1]ÖSSZEFÜGGÉSEK'!A5,4),". .......................... hó ..... nap")</f>
        <v>......................, 2015. .......................... hó ..... nap</v>
      </c>
      <c r="B20" s="89"/>
      <c r="C20" s="89"/>
      <c r="D20" s="89"/>
      <c r="E20" s="89"/>
      <c r="F20" s="89"/>
      <c r="G20" s="89"/>
    </row>
    <row r="21" spans="1:7" s="361" customFormat="1" ht="12.75">
      <c r="A21" s="89"/>
      <c r="B21" s="89"/>
      <c r="C21" s="89"/>
      <c r="D21" s="89"/>
      <c r="E21" s="89"/>
      <c r="F21" s="89"/>
      <c r="G21" s="89"/>
    </row>
    <row r="22" spans="1:7" ht="12.75">
      <c r="A22" s="89"/>
      <c r="B22" s="89"/>
      <c r="C22" s="89"/>
      <c r="D22" s="89"/>
      <c r="E22" s="89"/>
      <c r="F22" s="89"/>
      <c r="G22" s="89"/>
    </row>
    <row r="23" spans="1:7" ht="12.75">
      <c r="A23" s="89"/>
      <c r="B23" s="89"/>
      <c r="C23" s="361"/>
      <c r="D23" s="361"/>
      <c r="E23" s="361"/>
      <c r="F23" s="361"/>
      <c r="G23" s="89"/>
    </row>
    <row r="24" spans="1:7" ht="13.5">
      <c r="A24" s="89"/>
      <c r="B24" s="89"/>
      <c r="C24" s="384"/>
      <c r="D24" s="385" t="s">
        <v>477</v>
      </c>
      <c r="E24" s="385"/>
      <c r="F24" s="384"/>
      <c r="G24" s="89"/>
    </row>
    <row r="25" spans="3:6" ht="13.5">
      <c r="C25" s="386"/>
      <c r="D25" s="387"/>
      <c r="E25" s="387"/>
      <c r="F25" s="386"/>
    </row>
    <row r="26" spans="3:6" ht="13.5">
      <c r="C26" s="386"/>
      <c r="D26" s="387"/>
      <c r="E26" s="387"/>
      <c r="F26" s="386"/>
    </row>
  </sheetData>
  <sheetProtection sheet="1"/>
  <mergeCells count="3">
    <mergeCell ref="A1:G1"/>
    <mergeCell ref="C3:G3"/>
    <mergeCell ref="C5:F5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5/2016. (V.31.)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9"/>
  <sheetViews>
    <sheetView tabSelected="1" view="pageLayout" zoomScaleNormal="130" zoomScaleSheetLayoutView="100" workbookViewId="0" topLeftCell="A1">
      <selection activeCell="E7" sqref="E7"/>
    </sheetView>
  </sheetViews>
  <sheetFormatPr defaultColWidth="9.00390625" defaultRowHeight="12.75"/>
  <cols>
    <col min="1" max="1" width="9.50390625" style="202" customWidth="1"/>
    <col min="2" max="2" width="91.625" style="202" customWidth="1"/>
    <col min="3" max="4" width="21.625" style="203" customWidth="1"/>
    <col min="5" max="16384" width="9.375" style="220" customWidth="1"/>
  </cols>
  <sheetData>
    <row r="1" spans="1:4" ht="15.75" customHeight="1">
      <c r="A1" s="389" t="s">
        <v>5</v>
      </c>
      <c r="B1" s="389"/>
      <c r="C1" s="389"/>
      <c r="D1" s="389"/>
    </row>
    <row r="2" spans="1:4" ht="15.75" customHeight="1" thickBot="1">
      <c r="A2" s="388" t="s">
        <v>109</v>
      </c>
      <c r="B2" s="388"/>
      <c r="C2" s="138"/>
      <c r="D2" s="138" t="s">
        <v>147</v>
      </c>
    </row>
    <row r="3" spans="1:4" ht="37.5" customHeight="1" thickBot="1">
      <c r="A3" s="21" t="s">
        <v>59</v>
      </c>
      <c r="B3" s="22" t="s">
        <v>7</v>
      </c>
      <c r="C3" s="30" t="s">
        <v>420</v>
      </c>
      <c r="D3" s="30" t="s">
        <v>421</v>
      </c>
    </row>
    <row r="4" spans="1:4" s="221" customFormat="1" ht="12" customHeight="1" thickBot="1">
      <c r="A4" s="216" t="s">
        <v>368</v>
      </c>
      <c r="B4" s="217" t="s">
        <v>369</v>
      </c>
      <c r="C4" s="218" t="s">
        <v>370</v>
      </c>
      <c r="D4" s="218" t="s">
        <v>372</v>
      </c>
    </row>
    <row r="5" spans="1:4" s="222" customFormat="1" ht="12" customHeight="1" thickBot="1">
      <c r="A5" s="18" t="s">
        <v>8</v>
      </c>
      <c r="B5" s="19" t="s">
        <v>168</v>
      </c>
      <c r="C5" s="128">
        <f>+C6+C7+C8+C9+C10+C11</f>
        <v>199810</v>
      </c>
      <c r="D5" s="128">
        <f>+D6+D7+D8+D9+D10+D11</f>
        <v>238800</v>
      </c>
    </row>
    <row r="6" spans="1:4" s="222" customFormat="1" ht="12" customHeight="1">
      <c r="A6" s="13" t="s">
        <v>71</v>
      </c>
      <c r="B6" s="223" t="s">
        <v>169</v>
      </c>
      <c r="C6" s="131">
        <v>70490</v>
      </c>
      <c r="D6" s="131">
        <v>70719</v>
      </c>
    </row>
    <row r="7" spans="1:4" s="222" customFormat="1" ht="12" customHeight="1">
      <c r="A7" s="12" t="s">
        <v>72</v>
      </c>
      <c r="B7" s="224" t="s">
        <v>170</v>
      </c>
      <c r="C7" s="130">
        <v>46475</v>
      </c>
      <c r="D7" s="130">
        <v>46498</v>
      </c>
    </row>
    <row r="8" spans="1:4" s="222" customFormat="1" ht="12" customHeight="1">
      <c r="A8" s="12" t="s">
        <v>73</v>
      </c>
      <c r="B8" s="224" t="s">
        <v>171</v>
      </c>
      <c r="C8" s="130">
        <v>80215</v>
      </c>
      <c r="D8" s="130">
        <v>101712</v>
      </c>
    </row>
    <row r="9" spans="1:4" s="222" customFormat="1" ht="12" customHeight="1">
      <c r="A9" s="12" t="s">
        <v>74</v>
      </c>
      <c r="B9" s="224" t="s">
        <v>172</v>
      </c>
      <c r="C9" s="130">
        <v>2630</v>
      </c>
      <c r="D9" s="130">
        <v>2630</v>
      </c>
    </row>
    <row r="10" spans="1:4" s="222" customFormat="1" ht="12" customHeight="1">
      <c r="A10" s="12" t="s">
        <v>107</v>
      </c>
      <c r="B10" s="124" t="s">
        <v>319</v>
      </c>
      <c r="C10" s="130"/>
      <c r="D10" s="130">
        <v>16981</v>
      </c>
    </row>
    <row r="11" spans="1:4" s="222" customFormat="1" ht="12" customHeight="1" thickBot="1">
      <c r="A11" s="14" t="s">
        <v>75</v>
      </c>
      <c r="B11" s="125" t="s">
        <v>320</v>
      </c>
      <c r="C11" s="130"/>
      <c r="D11" s="130">
        <v>260</v>
      </c>
    </row>
    <row r="12" spans="1:4" s="222" customFormat="1" ht="12" customHeight="1" thickBot="1">
      <c r="A12" s="18" t="s">
        <v>9</v>
      </c>
      <c r="B12" s="123" t="s">
        <v>173</v>
      </c>
      <c r="C12" s="128">
        <f>+C13+C14+C15+C16+C17</f>
        <v>193520</v>
      </c>
      <c r="D12" s="128">
        <f>+D13+D14+D15+D16+D17</f>
        <v>228575</v>
      </c>
    </row>
    <row r="13" spans="1:4" s="222" customFormat="1" ht="12" customHeight="1">
      <c r="A13" s="13" t="s">
        <v>77</v>
      </c>
      <c r="B13" s="223" t="s">
        <v>174</v>
      </c>
      <c r="C13" s="131"/>
      <c r="D13" s="131"/>
    </row>
    <row r="14" spans="1:4" s="222" customFormat="1" ht="12" customHeight="1">
      <c r="A14" s="12" t="s">
        <v>78</v>
      </c>
      <c r="B14" s="224" t="s">
        <v>175</v>
      </c>
      <c r="C14" s="130"/>
      <c r="D14" s="130"/>
    </row>
    <row r="15" spans="1:4" s="222" customFormat="1" ht="12" customHeight="1">
      <c r="A15" s="12" t="s">
        <v>79</v>
      </c>
      <c r="B15" s="224" t="s">
        <v>313</v>
      </c>
      <c r="C15" s="130"/>
      <c r="D15" s="130"/>
    </row>
    <row r="16" spans="1:4" s="222" customFormat="1" ht="12" customHeight="1">
      <c r="A16" s="12" t="s">
        <v>80</v>
      </c>
      <c r="B16" s="224" t="s">
        <v>314</v>
      </c>
      <c r="C16" s="130"/>
      <c r="D16" s="130"/>
    </row>
    <row r="17" spans="1:4" s="222" customFormat="1" ht="12" customHeight="1">
      <c r="A17" s="12" t="s">
        <v>81</v>
      </c>
      <c r="B17" s="224" t="s">
        <v>176</v>
      </c>
      <c r="C17" s="130">
        <v>193520</v>
      </c>
      <c r="D17" s="130">
        <v>228575</v>
      </c>
    </row>
    <row r="18" spans="1:4" s="222" customFormat="1" ht="12" customHeight="1" thickBot="1">
      <c r="A18" s="14" t="s">
        <v>87</v>
      </c>
      <c r="B18" s="125" t="s">
        <v>177</v>
      </c>
      <c r="C18" s="132"/>
      <c r="D18" s="132"/>
    </row>
    <row r="19" spans="1:4" s="222" customFormat="1" ht="12" customHeight="1" thickBot="1">
      <c r="A19" s="18" t="s">
        <v>10</v>
      </c>
      <c r="B19" s="19" t="s">
        <v>178</v>
      </c>
      <c r="C19" s="128">
        <f>+C20+C21+C22+C23+C24</f>
        <v>99032</v>
      </c>
      <c r="D19" s="128">
        <f>+D20+D21+D22+D23+D24</f>
        <v>149987</v>
      </c>
    </row>
    <row r="20" spans="1:4" s="222" customFormat="1" ht="12" customHeight="1">
      <c r="A20" s="13" t="s">
        <v>60</v>
      </c>
      <c r="B20" s="223" t="s">
        <v>179</v>
      </c>
      <c r="C20" s="131"/>
      <c r="D20" s="131"/>
    </row>
    <row r="21" spans="1:4" s="222" customFormat="1" ht="12" customHeight="1">
      <c r="A21" s="12" t="s">
        <v>61</v>
      </c>
      <c r="B21" s="224" t="s">
        <v>180</v>
      </c>
      <c r="C21" s="130"/>
      <c r="D21" s="130"/>
    </row>
    <row r="22" spans="1:4" s="222" customFormat="1" ht="12" customHeight="1">
      <c r="A22" s="12" t="s">
        <v>62</v>
      </c>
      <c r="B22" s="224" t="s">
        <v>315</v>
      </c>
      <c r="C22" s="130"/>
      <c r="D22" s="130"/>
    </row>
    <row r="23" spans="1:4" s="222" customFormat="1" ht="12" customHeight="1">
      <c r="A23" s="12" t="s">
        <v>63</v>
      </c>
      <c r="B23" s="224" t="s">
        <v>316</v>
      </c>
      <c r="C23" s="130"/>
      <c r="D23" s="130"/>
    </row>
    <row r="24" spans="1:4" s="222" customFormat="1" ht="12" customHeight="1">
      <c r="A24" s="12" t="s">
        <v>118</v>
      </c>
      <c r="B24" s="224" t="s">
        <v>181</v>
      </c>
      <c r="C24" s="130">
        <v>99032</v>
      </c>
      <c r="D24" s="130">
        <v>149987</v>
      </c>
    </row>
    <row r="25" spans="1:4" s="222" customFormat="1" ht="12" customHeight="1" thickBot="1">
      <c r="A25" s="14" t="s">
        <v>119</v>
      </c>
      <c r="B25" s="225" t="s">
        <v>182</v>
      </c>
      <c r="C25" s="132">
        <v>99032</v>
      </c>
      <c r="D25" s="132">
        <v>149987</v>
      </c>
    </row>
    <row r="26" spans="1:4" s="222" customFormat="1" ht="12" customHeight="1" thickBot="1">
      <c r="A26" s="18" t="s">
        <v>120</v>
      </c>
      <c r="B26" s="19" t="s">
        <v>183</v>
      </c>
      <c r="C26" s="134">
        <f>+C27+C31+C32+C33</f>
        <v>18660</v>
      </c>
      <c r="D26" s="134">
        <f>+D27+D31+D32+D33</f>
        <v>18660</v>
      </c>
    </row>
    <row r="27" spans="1:4" s="222" customFormat="1" ht="12" customHeight="1">
      <c r="A27" s="13" t="s">
        <v>184</v>
      </c>
      <c r="B27" s="223" t="s">
        <v>326</v>
      </c>
      <c r="C27" s="219">
        <f>+C28+C29+C30</f>
        <v>14900</v>
      </c>
      <c r="D27" s="219">
        <f>+D28+D29+D30</f>
        <v>14900</v>
      </c>
    </row>
    <row r="28" spans="1:4" s="222" customFormat="1" ht="12" customHeight="1">
      <c r="A28" s="12" t="s">
        <v>185</v>
      </c>
      <c r="B28" s="224" t="s">
        <v>190</v>
      </c>
      <c r="C28" s="130">
        <v>7300</v>
      </c>
      <c r="D28" s="130">
        <v>7300</v>
      </c>
    </row>
    <row r="29" spans="1:4" s="222" customFormat="1" ht="12" customHeight="1">
      <c r="A29" s="12" t="s">
        <v>186</v>
      </c>
      <c r="B29" s="224" t="s">
        <v>191</v>
      </c>
      <c r="C29" s="130"/>
      <c r="D29" s="130"/>
    </row>
    <row r="30" spans="1:4" s="222" customFormat="1" ht="12" customHeight="1">
      <c r="A30" s="12" t="s">
        <v>324</v>
      </c>
      <c r="B30" s="268" t="s">
        <v>325</v>
      </c>
      <c r="C30" s="130">
        <v>7600</v>
      </c>
      <c r="D30" s="130">
        <v>7600</v>
      </c>
    </row>
    <row r="31" spans="1:4" s="222" customFormat="1" ht="12" customHeight="1">
      <c r="A31" s="12" t="s">
        <v>187</v>
      </c>
      <c r="B31" s="224" t="s">
        <v>192</v>
      </c>
      <c r="C31" s="130">
        <v>2900</v>
      </c>
      <c r="D31" s="130">
        <v>2900</v>
      </c>
    </row>
    <row r="32" spans="1:4" s="222" customFormat="1" ht="12" customHeight="1">
      <c r="A32" s="12" t="s">
        <v>188</v>
      </c>
      <c r="B32" s="224" t="s">
        <v>193</v>
      </c>
      <c r="C32" s="130"/>
      <c r="D32" s="130"/>
    </row>
    <row r="33" spans="1:4" s="222" customFormat="1" ht="12" customHeight="1" thickBot="1">
      <c r="A33" s="14" t="s">
        <v>189</v>
      </c>
      <c r="B33" s="225" t="s">
        <v>194</v>
      </c>
      <c r="C33" s="132">
        <v>860</v>
      </c>
      <c r="D33" s="132">
        <v>860</v>
      </c>
    </row>
    <row r="34" spans="1:4" s="222" customFormat="1" ht="12" customHeight="1" thickBot="1">
      <c r="A34" s="18" t="s">
        <v>12</v>
      </c>
      <c r="B34" s="19" t="s">
        <v>321</v>
      </c>
      <c r="C34" s="128">
        <f>SUM(C35:C45)</f>
        <v>27880</v>
      </c>
      <c r="D34" s="128">
        <f>SUM(D35:D45)</f>
        <v>32816</v>
      </c>
    </row>
    <row r="35" spans="1:4" s="222" customFormat="1" ht="12" customHeight="1">
      <c r="A35" s="13" t="s">
        <v>64</v>
      </c>
      <c r="B35" s="223" t="s">
        <v>197</v>
      </c>
      <c r="C35" s="131">
        <v>600</v>
      </c>
      <c r="D35" s="131">
        <v>600</v>
      </c>
    </row>
    <row r="36" spans="1:4" s="222" customFormat="1" ht="12" customHeight="1">
      <c r="A36" s="12" t="s">
        <v>65</v>
      </c>
      <c r="B36" s="224" t="s">
        <v>198</v>
      </c>
      <c r="C36" s="130">
        <v>7535</v>
      </c>
      <c r="D36" s="130">
        <v>8235</v>
      </c>
    </row>
    <row r="37" spans="1:4" s="222" customFormat="1" ht="12" customHeight="1">
      <c r="A37" s="12" t="s">
        <v>66</v>
      </c>
      <c r="B37" s="224" t="s">
        <v>199</v>
      </c>
      <c r="C37" s="130">
        <v>3500</v>
      </c>
      <c r="D37" s="130">
        <v>3500</v>
      </c>
    </row>
    <row r="38" spans="1:4" s="222" customFormat="1" ht="12" customHeight="1">
      <c r="A38" s="12" t="s">
        <v>122</v>
      </c>
      <c r="B38" s="224" t="s">
        <v>200</v>
      </c>
      <c r="C38" s="130">
        <v>430</v>
      </c>
      <c r="D38" s="130">
        <v>430</v>
      </c>
    </row>
    <row r="39" spans="1:4" s="222" customFormat="1" ht="12" customHeight="1">
      <c r="A39" s="12" t="s">
        <v>123</v>
      </c>
      <c r="B39" s="224" t="s">
        <v>201</v>
      </c>
      <c r="C39" s="130">
        <v>11437</v>
      </c>
      <c r="D39" s="130">
        <v>11437</v>
      </c>
    </row>
    <row r="40" spans="1:4" s="222" customFormat="1" ht="12" customHeight="1">
      <c r="A40" s="12" t="s">
        <v>124</v>
      </c>
      <c r="B40" s="224" t="s">
        <v>202</v>
      </c>
      <c r="C40" s="130">
        <v>4378</v>
      </c>
      <c r="D40" s="130">
        <v>4378</v>
      </c>
    </row>
    <row r="41" spans="1:4" s="222" customFormat="1" ht="12" customHeight="1">
      <c r="A41" s="12" t="s">
        <v>125</v>
      </c>
      <c r="B41" s="224" t="s">
        <v>203</v>
      </c>
      <c r="C41" s="130"/>
      <c r="D41" s="130">
        <v>4000</v>
      </c>
    </row>
    <row r="42" spans="1:4" s="222" customFormat="1" ht="12" customHeight="1">
      <c r="A42" s="12" t="s">
        <v>126</v>
      </c>
      <c r="B42" s="224" t="s">
        <v>204</v>
      </c>
      <c r="C42" s="130"/>
      <c r="D42" s="130"/>
    </row>
    <row r="43" spans="1:4" s="222" customFormat="1" ht="12" customHeight="1">
      <c r="A43" s="12" t="s">
        <v>195</v>
      </c>
      <c r="B43" s="224" t="s">
        <v>205</v>
      </c>
      <c r="C43" s="133"/>
      <c r="D43" s="133"/>
    </row>
    <row r="44" spans="1:4" s="222" customFormat="1" ht="12" customHeight="1">
      <c r="A44" s="14" t="s">
        <v>196</v>
      </c>
      <c r="B44" s="225" t="s">
        <v>323</v>
      </c>
      <c r="C44" s="213"/>
      <c r="D44" s="213"/>
    </row>
    <row r="45" spans="1:4" s="222" customFormat="1" ht="12" customHeight="1" thickBot="1">
      <c r="A45" s="14" t="s">
        <v>322</v>
      </c>
      <c r="B45" s="125" t="s">
        <v>206</v>
      </c>
      <c r="C45" s="213"/>
      <c r="D45" s="213">
        <v>236</v>
      </c>
    </row>
    <row r="46" spans="1:4" s="222" customFormat="1" ht="12" customHeight="1" thickBot="1">
      <c r="A46" s="18" t="s">
        <v>13</v>
      </c>
      <c r="B46" s="19" t="s">
        <v>207</v>
      </c>
      <c r="C46" s="128">
        <f>SUM(C47:C51)</f>
        <v>0</v>
      </c>
      <c r="D46" s="128">
        <f>SUM(D47:D51)</f>
        <v>0</v>
      </c>
    </row>
    <row r="47" spans="1:4" s="222" customFormat="1" ht="12" customHeight="1">
      <c r="A47" s="13" t="s">
        <v>67</v>
      </c>
      <c r="B47" s="223" t="s">
        <v>211</v>
      </c>
      <c r="C47" s="258"/>
      <c r="D47" s="258"/>
    </row>
    <row r="48" spans="1:4" s="222" customFormat="1" ht="12" customHeight="1">
      <c r="A48" s="12" t="s">
        <v>68</v>
      </c>
      <c r="B48" s="224" t="s">
        <v>212</v>
      </c>
      <c r="C48" s="133"/>
      <c r="D48" s="133"/>
    </row>
    <row r="49" spans="1:4" s="222" customFormat="1" ht="12" customHeight="1">
      <c r="A49" s="12" t="s">
        <v>208</v>
      </c>
      <c r="B49" s="224" t="s">
        <v>213</v>
      </c>
      <c r="C49" s="133"/>
      <c r="D49" s="133"/>
    </row>
    <row r="50" spans="1:4" s="222" customFormat="1" ht="12" customHeight="1">
      <c r="A50" s="12" t="s">
        <v>209</v>
      </c>
      <c r="B50" s="224" t="s">
        <v>214</v>
      </c>
      <c r="C50" s="133"/>
      <c r="D50" s="133"/>
    </row>
    <row r="51" spans="1:4" s="222" customFormat="1" ht="12" customHeight="1" thickBot="1">
      <c r="A51" s="14" t="s">
        <v>210</v>
      </c>
      <c r="B51" s="125" t="s">
        <v>215</v>
      </c>
      <c r="C51" s="213"/>
      <c r="D51" s="213"/>
    </row>
    <row r="52" spans="1:4" s="222" customFormat="1" ht="12" customHeight="1" thickBot="1">
      <c r="A52" s="18" t="s">
        <v>127</v>
      </c>
      <c r="B52" s="19" t="s">
        <v>216</v>
      </c>
      <c r="C52" s="128">
        <f>SUM(C53:C55)</f>
        <v>810</v>
      </c>
      <c r="D52" s="128">
        <f>SUM(D53:D55)</f>
        <v>810</v>
      </c>
    </row>
    <row r="53" spans="1:4" s="222" customFormat="1" ht="12" customHeight="1">
      <c r="A53" s="13" t="s">
        <v>69</v>
      </c>
      <c r="B53" s="223" t="s">
        <v>217</v>
      </c>
      <c r="C53" s="131"/>
      <c r="D53" s="131"/>
    </row>
    <row r="54" spans="1:4" s="222" customFormat="1" ht="12" customHeight="1">
      <c r="A54" s="12" t="s">
        <v>70</v>
      </c>
      <c r="B54" s="224" t="s">
        <v>317</v>
      </c>
      <c r="C54" s="130"/>
      <c r="D54" s="130"/>
    </row>
    <row r="55" spans="1:4" s="222" customFormat="1" ht="12" customHeight="1">
      <c r="A55" s="12" t="s">
        <v>220</v>
      </c>
      <c r="B55" s="224" t="s">
        <v>218</v>
      </c>
      <c r="C55" s="130">
        <v>810</v>
      </c>
      <c r="D55" s="130">
        <v>810</v>
      </c>
    </row>
    <row r="56" spans="1:4" s="222" customFormat="1" ht="12" customHeight="1" thickBot="1">
      <c r="A56" s="14" t="s">
        <v>221</v>
      </c>
      <c r="B56" s="125" t="s">
        <v>219</v>
      </c>
      <c r="C56" s="132"/>
      <c r="D56" s="132"/>
    </row>
    <row r="57" spans="1:4" s="222" customFormat="1" ht="12" customHeight="1" thickBot="1">
      <c r="A57" s="18" t="s">
        <v>15</v>
      </c>
      <c r="B57" s="123" t="s">
        <v>222</v>
      </c>
      <c r="C57" s="128">
        <f>SUM(C58:C60)</f>
        <v>0</v>
      </c>
      <c r="D57" s="128">
        <f>SUM(D58:D60)</f>
        <v>0</v>
      </c>
    </row>
    <row r="58" spans="1:4" s="222" customFormat="1" ht="12" customHeight="1">
      <c r="A58" s="13" t="s">
        <v>128</v>
      </c>
      <c r="B58" s="223" t="s">
        <v>224</v>
      </c>
      <c r="C58" s="133"/>
      <c r="D58" s="133"/>
    </row>
    <row r="59" spans="1:4" s="222" customFormat="1" ht="12" customHeight="1">
      <c r="A59" s="12" t="s">
        <v>129</v>
      </c>
      <c r="B59" s="224" t="s">
        <v>318</v>
      </c>
      <c r="C59" s="133"/>
      <c r="D59" s="133"/>
    </row>
    <row r="60" spans="1:4" s="222" customFormat="1" ht="12" customHeight="1">
      <c r="A60" s="12" t="s">
        <v>148</v>
      </c>
      <c r="B60" s="224" t="s">
        <v>225</v>
      </c>
      <c r="C60" s="133"/>
      <c r="D60" s="133"/>
    </row>
    <row r="61" spans="1:4" s="222" customFormat="1" ht="12" customHeight="1" thickBot="1">
      <c r="A61" s="14" t="s">
        <v>223</v>
      </c>
      <c r="B61" s="125" t="s">
        <v>226</v>
      </c>
      <c r="C61" s="133"/>
      <c r="D61" s="133"/>
    </row>
    <row r="62" spans="1:4" s="222" customFormat="1" ht="12" customHeight="1" thickBot="1">
      <c r="A62" s="275" t="s">
        <v>351</v>
      </c>
      <c r="B62" s="19" t="s">
        <v>227</v>
      </c>
      <c r="C62" s="134">
        <f>+C5+C12+C19+C26+C34+C46+C52+C57</f>
        <v>539712</v>
      </c>
      <c r="D62" s="134">
        <f>+D5+D12+D19+D26+D34+D46+D52+D57</f>
        <v>669648</v>
      </c>
    </row>
    <row r="63" spans="1:4" s="222" customFormat="1" ht="12" customHeight="1" thickBot="1">
      <c r="A63" s="260" t="s">
        <v>228</v>
      </c>
      <c r="B63" s="123" t="s">
        <v>229</v>
      </c>
      <c r="C63" s="128">
        <f>SUM(C64:C66)</f>
        <v>0</v>
      </c>
      <c r="D63" s="128">
        <f>SUM(D64:D66)</f>
        <v>15038</v>
      </c>
    </row>
    <row r="64" spans="1:4" s="222" customFormat="1" ht="12" customHeight="1">
      <c r="A64" s="13" t="s">
        <v>244</v>
      </c>
      <c r="B64" s="223" t="s">
        <v>230</v>
      </c>
      <c r="C64" s="133"/>
      <c r="D64" s="133">
        <v>15038</v>
      </c>
    </row>
    <row r="65" spans="1:4" s="222" customFormat="1" ht="12" customHeight="1">
      <c r="A65" s="12" t="s">
        <v>247</v>
      </c>
      <c r="B65" s="224" t="s">
        <v>231</v>
      </c>
      <c r="C65" s="133"/>
      <c r="D65" s="133"/>
    </row>
    <row r="66" spans="1:4" s="222" customFormat="1" ht="12" customHeight="1" thickBot="1">
      <c r="A66" s="14" t="s">
        <v>248</v>
      </c>
      <c r="B66" s="269" t="s">
        <v>343</v>
      </c>
      <c r="C66" s="133"/>
      <c r="D66" s="133"/>
    </row>
    <row r="67" spans="1:4" s="222" customFormat="1" ht="12" customHeight="1" thickBot="1">
      <c r="A67" s="260" t="s">
        <v>233</v>
      </c>
      <c r="B67" s="123" t="s">
        <v>405</v>
      </c>
      <c r="C67" s="128"/>
      <c r="D67" s="128"/>
    </row>
    <row r="68" spans="1:4" s="222" customFormat="1" ht="12" customHeight="1" thickBot="1">
      <c r="A68" s="260" t="s">
        <v>234</v>
      </c>
      <c r="B68" s="123" t="s">
        <v>235</v>
      </c>
      <c r="C68" s="128">
        <f>SUM(C69:C70)</f>
        <v>14203</v>
      </c>
      <c r="D68" s="128">
        <f>SUM(D69:D70)</f>
        <v>39888</v>
      </c>
    </row>
    <row r="69" spans="1:4" s="222" customFormat="1" ht="12" customHeight="1">
      <c r="A69" s="13" t="s">
        <v>245</v>
      </c>
      <c r="B69" s="223" t="s">
        <v>236</v>
      </c>
      <c r="C69" s="133">
        <v>14203</v>
      </c>
      <c r="D69" s="133">
        <v>39888</v>
      </c>
    </row>
    <row r="70" spans="1:4" s="222" customFormat="1" ht="12" customHeight="1" thickBot="1">
      <c r="A70" s="14" t="s">
        <v>246</v>
      </c>
      <c r="B70" s="125" t="s">
        <v>237</v>
      </c>
      <c r="C70" s="133"/>
      <c r="D70" s="133"/>
    </row>
    <row r="71" spans="1:4" s="222" customFormat="1" ht="12" customHeight="1" thickBot="1">
      <c r="A71" s="260" t="s">
        <v>238</v>
      </c>
      <c r="B71" s="123" t="s">
        <v>411</v>
      </c>
      <c r="C71" s="128"/>
      <c r="D71" s="128"/>
    </row>
    <row r="72" spans="1:4" s="222" customFormat="1" ht="12" customHeight="1" thickBot="1">
      <c r="A72" s="260" t="s">
        <v>240</v>
      </c>
      <c r="B72" s="123" t="s">
        <v>412</v>
      </c>
      <c r="C72" s="128"/>
      <c r="D72" s="128"/>
    </row>
    <row r="73" spans="1:4" s="222" customFormat="1" ht="12" customHeight="1" thickBot="1">
      <c r="A73" s="260" t="s">
        <v>241</v>
      </c>
      <c r="B73" s="123" t="s">
        <v>239</v>
      </c>
      <c r="C73" s="259"/>
      <c r="D73" s="259"/>
    </row>
    <row r="74" spans="1:4" s="222" customFormat="1" ht="13.5" customHeight="1" thickBot="1">
      <c r="A74" s="260" t="s">
        <v>243</v>
      </c>
      <c r="B74" s="123" t="s">
        <v>242</v>
      </c>
      <c r="C74" s="259"/>
      <c r="D74" s="259"/>
    </row>
    <row r="75" spans="1:4" s="222" customFormat="1" ht="15.75" customHeight="1" thickBot="1">
      <c r="A75" s="260" t="s">
        <v>249</v>
      </c>
      <c r="B75" s="227" t="s">
        <v>353</v>
      </c>
      <c r="C75" s="134">
        <f>+C63+C67+C68+C71+C72+C74+C73</f>
        <v>14203</v>
      </c>
      <c r="D75" s="134">
        <f>+D63+D67+D68+D71+D72+D74+D73</f>
        <v>54926</v>
      </c>
    </row>
    <row r="76" spans="1:4" s="222" customFormat="1" ht="16.5" customHeight="1" thickBot="1">
      <c r="A76" s="261" t="s">
        <v>352</v>
      </c>
      <c r="B76" s="228" t="s">
        <v>354</v>
      </c>
      <c r="C76" s="134">
        <f>+C62+C75</f>
        <v>553915</v>
      </c>
      <c r="D76" s="134">
        <f>+D62+D75</f>
        <v>724574</v>
      </c>
    </row>
    <row r="77" spans="1:4" s="222" customFormat="1" ht="39.75" customHeight="1">
      <c r="A77" s="3"/>
      <c r="B77" s="4"/>
      <c r="C77" s="135"/>
      <c r="D77" s="135"/>
    </row>
    <row r="78" spans="1:4" ht="16.5" customHeight="1">
      <c r="A78" s="389" t="s">
        <v>36</v>
      </c>
      <c r="B78" s="389"/>
      <c r="C78" s="389"/>
      <c r="D78" s="220"/>
    </row>
    <row r="79" spans="1:4" s="229" customFormat="1" ht="16.5" customHeight="1" thickBot="1">
      <c r="A79" s="390" t="s">
        <v>110</v>
      </c>
      <c r="B79" s="390"/>
      <c r="C79" s="70"/>
      <c r="D79" s="70"/>
    </row>
    <row r="80" spans="1:4" ht="37.5" customHeight="1" thickBot="1">
      <c r="A80" s="21" t="s">
        <v>59</v>
      </c>
      <c r="B80" s="22" t="s">
        <v>37</v>
      </c>
      <c r="C80" s="30" t="str">
        <f>+C3</f>
        <v>2015. évi eredeti előirányzat</v>
      </c>
      <c r="D80" s="30" t="str">
        <f>+D3</f>
        <v>2015. évi módosított előirányzat</v>
      </c>
    </row>
    <row r="81" spans="1:4" s="221" customFormat="1" ht="12" customHeight="1" thickBot="1">
      <c r="A81" s="27" t="s">
        <v>368</v>
      </c>
      <c r="B81" s="28" t="s">
        <v>369</v>
      </c>
      <c r="C81" s="29" t="s">
        <v>370</v>
      </c>
      <c r="D81" s="29" t="s">
        <v>372</v>
      </c>
    </row>
    <row r="82" spans="1:4" ht="12" customHeight="1" thickBot="1">
      <c r="A82" s="20" t="s">
        <v>8</v>
      </c>
      <c r="B82" s="26" t="s">
        <v>327</v>
      </c>
      <c r="C82" s="127">
        <f>C83+C84+C85+C86+C87+C100</f>
        <v>434525</v>
      </c>
      <c r="D82" s="127">
        <f>SUM(D83:D87,D100)</f>
        <v>514748</v>
      </c>
    </row>
    <row r="83" spans="1:4" ht="12" customHeight="1">
      <c r="A83" s="15" t="s">
        <v>71</v>
      </c>
      <c r="B83" s="8" t="s">
        <v>38</v>
      </c>
      <c r="C83" s="129">
        <v>213849</v>
      </c>
      <c r="D83" s="129">
        <v>254554</v>
      </c>
    </row>
    <row r="84" spans="1:4" ht="12" customHeight="1">
      <c r="A84" s="12" t="s">
        <v>72</v>
      </c>
      <c r="B84" s="6" t="s">
        <v>130</v>
      </c>
      <c r="C84" s="130">
        <v>41167</v>
      </c>
      <c r="D84" s="130">
        <v>45794</v>
      </c>
    </row>
    <row r="85" spans="1:4" ht="12" customHeight="1">
      <c r="A85" s="12" t="s">
        <v>73</v>
      </c>
      <c r="B85" s="6" t="s">
        <v>99</v>
      </c>
      <c r="C85" s="132">
        <v>111685</v>
      </c>
      <c r="D85" s="132">
        <v>139857</v>
      </c>
    </row>
    <row r="86" spans="1:4" ht="12" customHeight="1">
      <c r="A86" s="12" t="s">
        <v>74</v>
      </c>
      <c r="B86" s="9" t="s">
        <v>131</v>
      </c>
      <c r="C86" s="132">
        <v>28325</v>
      </c>
      <c r="D86" s="132">
        <v>29082</v>
      </c>
    </row>
    <row r="87" spans="1:4" ht="12" customHeight="1">
      <c r="A87" s="12" t="s">
        <v>82</v>
      </c>
      <c r="B87" s="17" t="s">
        <v>132</v>
      </c>
      <c r="C87" s="132">
        <v>35499</v>
      </c>
      <c r="D87" s="132">
        <v>41461</v>
      </c>
    </row>
    <row r="88" spans="1:4" ht="12" customHeight="1">
      <c r="A88" s="12" t="s">
        <v>75</v>
      </c>
      <c r="B88" s="6" t="s">
        <v>332</v>
      </c>
      <c r="C88" s="132"/>
      <c r="D88" s="132"/>
    </row>
    <row r="89" spans="1:4" ht="12" customHeight="1">
      <c r="A89" s="12" t="s">
        <v>76</v>
      </c>
      <c r="B89" s="74" t="s">
        <v>331</v>
      </c>
      <c r="C89" s="132"/>
      <c r="D89" s="132"/>
    </row>
    <row r="90" spans="1:4" ht="12" customHeight="1">
      <c r="A90" s="12" t="s">
        <v>83</v>
      </c>
      <c r="B90" s="74" t="s">
        <v>330</v>
      </c>
      <c r="C90" s="132">
        <v>1052</v>
      </c>
      <c r="D90" s="132">
        <v>1676</v>
      </c>
    </row>
    <row r="91" spans="1:4" ht="12" customHeight="1">
      <c r="A91" s="12" t="s">
        <v>84</v>
      </c>
      <c r="B91" s="72" t="s">
        <v>252</v>
      </c>
      <c r="C91" s="132"/>
      <c r="D91" s="132"/>
    </row>
    <row r="92" spans="1:4" ht="12" customHeight="1">
      <c r="A92" s="12" t="s">
        <v>85</v>
      </c>
      <c r="B92" s="73" t="s">
        <v>253</v>
      </c>
      <c r="C92" s="132"/>
      <c r="D92" s="132"/>
    </row>
    <row r="93" spans="1:4" ht="12" customHeight="1">
      <c r="A93" s="12" t="s">
        <v>86</v>
      </c>
      <c r="B93" s="73" t="s">
        <v>254</v>
      </c>
      <c r="C93" s="132"/>
      <c r="D93" s="132"/>
    </row>
    <row r="94" spans="1:4" ht="12" customHeight="1">
      <c r="A94" s="12" t="s">
        <v>88</v>
      </c>
      <c r="B94" s="72" t="s">
        <v>255</v>
      </c>
      <c r="C94" s="132">
        <v>33447</v>
      </c>
      <c r="D94" s="132">
        <v>38387</v>
      </c>
    </row>
    <row r="95" spans="1:4" ht="12" customHeight="1">
      <c r="A95" s="12" t="s">
        <v>133</v>
      </c>
      <c r="B95" s="72" t="s">
        <v>256</v>
      </c>
      <c r="C95" s="132"/>
      <c r="D95" s="132"/>
    </row>
    <row r="96" spans="1:4" ht="12" customHeight="1">
      <c r="A96" s="12" t="s">
        <v>250</v>
      </c>
      <c r="B96" s="73" t="s">
        <v>257</v>
      </c>
      <c r="C96" s="132"/>
      <c r="D96" s="132"/>
    </row>
    <row r="97" spans="1:4" ht="12" customHeight="1">
      <c r="A97" s="11" t="s">
        <v>251</v>
      </c>
      <c r="B97" s="74" t="s">
        <v>258</v>
      </c>
      <c r="C97" s="132"/>
      <c r="D97" s="132"/>
    </row>
    <row r="98" spans="1:4" ht="12" customHeight="1">
      <c r="A98" s="12" t="s">
        <v>328</v>
      </c>
      <c r="B98" s="74" t="s">
        <v>259</v>
      </c>
      <c r="C98" s="132"/>
      <c r="D98" s="132"/>
    </row>
    <row r="99" spans="1:4" ht="12" customHeight="1">
      <c r="A99" s="14" t="s">
        <v>329</v>
      </c>
      <c r="B99" s="74" t="s">
        <v>260</v>
      </c>
      <c r="C99" s="132">
        <v>1000</v>
      </c>
      <c r="D99" s="132">
        <v>1398</v>
      </c>
    </row>
    <row r="100" spans="1:4" ht="12" customHeight="1">
      <c r="A100" s="12" t="s">
        <v>333</v>
      </c>
      <c r="B100" s="9" t="s">
        <v>39</v>
      </c>
      <c r="C100" s="130">
        <v>4000</v>
      </c>
      <c r="D100" s="130">
        <v>4000</v>
      </c>
    </row>
    <row r="101" spans="1:4" ht="12" customHeight="1">
      <c r="A101" s="12" t="s">
        <v>334</v>
      </c>
      <c r="B101" s="6" t="s">
        <v>336</v>
      </c>
      <c r="C101" s="130">
        <v>2000</v>
      </c>
      <c r="D101" s="130">
        <v>2000</v>
      </c>
    </row>
    <row r="102" spans="1:4" ht="12" customHeight="1" thickBot="1">
      <c r="A102" s="16" t="s">
        <v>335</v>
      </c>
      <c r="B102" s="273" t="s">
        <v>337</v>
      </c>
      <c r="C102" s="136">
        <v>2000</v>
      </c>
      <c r="D102" s="136">
        <v>2000</v>
      </c>
    </row>
    <row r="103" spans="1:4" ht="12" customHeight="1" thickBot="1">
      <c r="A103" s="270" t="s">
        <v>9</v>
      </c>
      <c r="B103" s="271" t="s">
        <v>261</v>
      </c>
      <c r="C103" s="272">
        <f>+C104+C106+C108</f>
        <v>110863</v>
      </c>
      <c r="D103" s="272">
        <f>+D104+D106+D108</f>
        <v>185068</v>
      </c>
    </row>
    <row r="104" spans="1:4" ht="12" customHeight="1">
      <c r="A104" s="13" t="s">
        <v>77</v>
      </c>
      <c r="B104" s="6" t="s">
        <v>146</v>
      </c>
      <c r="C104" s="131">
        <v>11831</v>
      </c>
      <c r="D104" s="131">
        <v>40554</v>
      </c>
    </row>
    <row r="105" spans="1:4" ht="12" customHeight="1">
      <c r="A105" s="13" t="s">
        <v>78</v>
      </c>
      <c r="B105" s="10" t="s">
        <v>262</v>
      </c>
      <c r="C105" s="131"/>
      <c r="D105" s="131"/>
    </row>
    <row r="106" spans="1:4" ht="12" customHeight="1">
      <c r="A106" s="13" t="s">
        <v>79</v>
      </c>
      <c r="B106" s="10" t="s">
        <v>134</v>
      </c>
      <c r="C106" s="130">
        <v>99032</v>
      </c>
      <c r="D106" s="130">
        <v>144514</v>
      </c>
    </row>
    <row r="107" spans="1:4" ht="12" customHeight="1">
      <c r="A107" s="13" t="s">
        <v>80</v>
      </c>
      <c r="B107" s="10" t="s">
        <v>263</v>
      </c>
      <c r="C107" s="122">
        <v>99032</v>
      </c>
      <c r="D107" s="122">
        <v>128634</v>
      </c>
    </row>
    <row r="108" spans="1:4" ht="12" customHeight="1" thickBot="1">
      <c r="A108" s="13" t="s">
        <v>81</v>
      </c>
      <c r="B108" s="125" t="s">
        <v>149</v>
      </c>
      <c r="C108" s="122"/>
      <c r="D108" s="122"/>
    </row>
    <row r="109" spans="1:4" ht="12" customHeight="1" thickBot="1">
      <c r="A109" s="18" t="s">
        <v>10</v>
      </c>
      <c r="B109" s="67" t="s">
        <v>338</v>
      </c>
      <c r="C109" s="128">
        <f>+C82+C103</f>
        <v>545388</v>
      </c>
      <c r="D109" s="128">
        <f>+D82+D103</f>
        <v>699816</v>
      </c>
    </row>
    <row r="110" spans="1:4" ht="12" customHeight="1" thickBot="1">
      <c r="A110" s="18" t="s">
        <v>11</v>
      </c>
      <c r="B110" s="67" t="s">
        <v>339</v>
      </c>
      <c r="C110" s="128">
        <f>SUM(C111:C113)</f>
        <v>1671</v>
      </c>
      <c r="D110" s="128">
        <f>SUM(D111:D113)</f>
        <v>16709</v>
      </c>
    </row>
    <row r="111" spans="1:4" ht="12" customHeight="1">
      <c r="A111" s="13" t="s">
        <v>184</v>
      </c>
      <c r="B111" s="10" t="s">
        <v>340</v>
      </c>
      <c r="C111" s="122">
        <v>1671</v>
      </c>
      <c r="D111" s="122">
        <v>16709</v>
      </c>
    </row>
    <row r="112" spans="1:4" ht="12" customHeight="1">
      <c r="A112" s="13" t="s">
        <v>187</v>
      </c>
      <c r="B112" s="10" t="s">
        <v>341</v>
      </c>
      <c r="C112" s="122" t="s">
        <v>409</v>
      </c>
      <c r="D112" s="122" t="s">
        <v>409</v>
      </c>
    </row>
    <row r="113" spans="1:4" ht="12" customHeight="1" thickBot="1">
      <c r="A113" s="11" t="s">
        <v>188</v>
      </c>
      <c r="B113" s="10" t="s">
        <v>342</v>
      </c>
      <c r="C113" s="122"/>
      <c r="D113" s="122"/>
    </row>
    <row r="114" spans="1:4" ht="12" customHeight="1" thickBot="1">
      <c r="A114" s="18" t="s">
        <v>12</v>
      </c>
      <c r="B114" s="67" t="s">
        <v>407</v>
      </c>
      <c r="C114" s="128"/>
      <c r="D114" s="128"/>
    </row>
    <row r="115" spans="1:4" ht="12" customHeight="1" thickBot="1">
      <c r="A115" s="18" t="s">
        <v>13</v>
      </c>
      <c r="B115" s="67" t="s">
        <v>417</v>
      </c>
      <c r="C115" s="134">
        <f>SUM(C116:C119)</f>
        <v>6856</v>
      </c>
      <c r="D115" s="134">
        <f>SUM(D116:D119)</f>
        <v>8049</v>
      </c>
    </row>
    <row r="116" spans="1:4" s="2" customFormat="1" ht="12.75">
      <c r="A116" s="238" t="s">
        <v>67</v>
      </c>
      <c r="B116" s="7" t="s">
        <v>264</v>
      </c>
      <c r="C116" s="122"/>
      <c r="D116" s="122"/>
    </row>
    <row r="117" spans="1:4" s="2" customFormat="1" ht="12" customHeight="1">
      <c r="A117" s="238" t="s">
        <v>68</v>
      </c>
      <c r="B117" s="7" t="s">
        <v>265</v>
      </c>
      <c r="C117" s="122">
        <v>6856</v>
      </c>
      <c r="D117" s="122">
        <v>6856</v>
      </c>
    </row>
    <row r="118" spans="1:4" s="63" customFormat="1" ht="12" customHeight="1">
      <c r="A118" s="238" t="s">
        <v>208</v>
      </c>
      <c r="B118" s="7" t="s">
        <v>344</v>
      </c>
      <c r="C118" s="122"/>
      <c r="D118" s="122"/>
    </row>
    <row r="119" spans="1:4" s="63" customFormat="1" ht="12" customHeight="1" thickBot="1">
      <c r="A119" s="243" t="s">
        <v>209</v>
      </c>
      <c r="B119" s="5" t="s">
        <v>284</v>
      </c>
      <c r="C119" s="122"/>
      <c r="D119" s="122">
        <v>1193</v>
      </c>
    </row>
    <row r="120" spans="1:4" ht="12" customHeight="1" thickBot="1">
      <c r="A120" s="18" t="s">
        <v>14</v>
      </c>
      <c r="B120" s="67" t="s">
        <v>410</v>
      </c>
      <c r="C120" s="137"/>
      <c r="D120" s="137"/>
    </row>
    <row r="121" spans="1:4" ht="12" customHeight="1" thickBot="1">
      <c r="A121" s="18" t="s">
        <v>15</v>
      </c>
      <c r="B121" s="67" t="s">
        <v>345</v>
      </c>
      <c r="C121" s="274"/>
      <c r="D121" s="274"/>
    </row>
    <row r="122" spans="1:4" ht="12" customHeight="1" thickBot="1">
      <c r="A122" s="18" t="s">
        <v>16</v>
      </c>
      <c r="B122" s="67" t="s">
        <v>346</v>
      </c>
      <c r="C122" s="274"/>
      <c r="D122" s="274"/>
    </row>
    <row r="123" spans="1:9" ht="15" customHeight="1" thickBot="1">
      <c r="A123" s="18" t="s">
        <v>17</v>
      </c>
      <c r="B123" s="67" t="s">
        <v>348</v>
      </c>
      <c r="C123" s="230">
        <f>+C110+C114+C115+C120+C121+C122</f>
        <v>8527</v>
      </c>
      <c r="D123" s="230">
        <f>+D110+D114+D115+D120+D121+D122</f>
        <v>24758</v>
      </c>
      <c r="F123" s="231"/>
      <c r="G123" s="232"/>
      <c r="H123" s="232"/>
      <c r="I123" s="232"/>
    </row>
    <row r="124" spans="1:4" s="222" customFormat="1" ht="12.75" customHeight="1" thickBot="1">
      <c r="A124" s="126" t="s">
        <v>18</v>
      </c>
      <c r="B124" s="201" t="s">
        <v>347</v>
      </c>
      <c r="C124" s="230">
        <f>+C109+C123</f>
        <v>553915</v>
      </c>
      <c r="D124" s="230">
        <f>+D109+D123</f>
        <v>724574</v>
      </c>
    </row>
    <row r="125" ht="7.5" customHeight="1"/>
    <row r="126" spans="1:4" ht="15.75">
      <c r="A126" s="391" t="s">
        <v>266</v>
      </c>
      <c r="B126" s="391"/>
      <c r="C126" s="391"/>
      <c r="D126" s="220"/>
    </row>
    <row r="127" spans="1:4" ht="15" customHeight="1" thickBot="1">
      <c r="A127" s="388" t="s">
        <v>111</v>
      </c>
      <c r="B127" s="388"/>
      <c r="C127" s="138" t="s">
        <v>147</v>
      </c>
      <c r="D127" s="138" t="s">
        <v>147</v>
      </c>
    </row>
    <row r="128" spans="1:4" ht="13.5" customHeight="1" thickBot="1">
      <c r="A128" s="18">
        <v>1</v>
      </c>
      <c r="B128" s="25" t="s">
        <v>349</v>
      </c>
      <c r="C128" s="128">
        <f>+C62-C109</f>
        <v>-5676</v>
      </c>
      <c r="D128" s="128">
        <f>+D62-D109</f>
        <v>-30168</v>
      </c>
    </row>
    <row r="129" spans="1:4" ht="27.75" customHeight="1" thickBot="1">
      <c r="A129" s="18" t="s">
        <v>9</v>
      </c>
      <c r="B129" s="25" t="s">
        <v>355</v>
      </c>
      <c r="C129" s="128">
        <f>+C75-C123</f>
        <v>5676</v>
      </c>
      <c r="D129" s="128">
        <f>+D75-D123</f>
        <v>30168</v>
      </c>
    </row>
  </sheetData>
  <sheetProtection/>
  <mergeCells count="6">
    <mergeCell ref="A127:B127"/>
    <mergeCell ref="A78:C78"/>
    <mergeCell ref="A2:B2"/>
    <mergeCell ref="A79:B79"/>
    <mergeCell ref="A126:C126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Buj Község Önkormányzat
2015. ÉVI KÖLTSÉGVETÉSÉNEK ÖSSZEVONT MÉRLEGE&amp;10
&amp;R&amp;"Times New Roman CE,Félkövér dőlt"&amp;11 1.1. melléklet az 5/2016. (V.31.) önkormányzati rendelethez</oddHeader>
  </headerFooter>
  <rowBreaks count="1" manualBreakCount="1">
    <brk id="7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="118" zoomScaleNormal="118" zoomScaleSheetLayoutView="100" workbookViewId="0" topLeftCell="B12">
      <selection activeCell="H33" sqref="H33"/>
    </sheetView>
  </sheetViews>
  <sheetFormatPr defaultColWidth="9.00390625" defaultRowHeight="12.75"/>
  <cols>
    <col min="1" max="1" width="6.875" style="43" customWidth="1"/>
    <col min="2" max="2" width="55.125" style="78" customWidth="1"/>
    <col min="3" max="4" width="16.375" style="43" customWidth="1"/>
    <col min="5" max="5" width="55.125" style="43" customWidth="1"/>
    <col min="6" max="7" width="16.375" style="43" customWidth="1"/>
    <col min="8" max="8" width="4.875" style="43" customWidth="1"/>
    <col min="9" max="16384" width="9.375" style="43" customWidth="1"/>
  </cols>
  <sheetData>
    <row r="1" spans="2:8" ht="39.75" customHeight="1">
      <c r="B1" s="150" t="s">
        <v>114</v>
      </c>
      <c r="C1" s="151"/>
      <c r="D1" s="151"/>
      <c r="E1" s="151"/>
      <c r="F1" s="151"/>
      <c r="G1" s="151"/>
      <c r="H1" s="394" t="str">
        <f>+CONCATENATE("2.1. melléklet az 5/2016. (V.31.) önkormányzati rendelethez")</f>
        <v>2.1. melléklet az 5/2016. (V.31.) önkormányzati rendelethez</v>
      </c>
    </row>
    <row r="2" spans="6:8" ht="14.25" thickBot="1">
      <c r="F2" s="152"/>
      <c r="G2" s="152" t="s">
        <v>51</v>
      </c>
      <c r="H2" s="394"/>
    </row>
    <row r="3" spans="1:8" ht="18" customHeight="1" thickBot="1">
      <c r="A3" s="392" t="s">
        <v>59</v>
      </c>
      <c r="B3" s="153" t="s">
        <v>46</v>
      </c>
      <c r="C3" s="154"/>
      <c r="D3" s="154"/>
      <c r="E3" s="153" t="s">
        <v>47</v>
      </c>
      <c r="F3" s="155"/>
      <c r="G3" s="155"/>
      <c r="H3" s="394"/>
    </row>
    <row r="4" spans="1:8" s="156" customFormat="1" ht="35.25" customHeight="1" thickBot="1">
      <c r="A4" s="393"/>
      <c r="B4" s="79" t="s">
        <v>52</v>
      </c>
      <c r="C4" s="80" t="s">
        <v>420</v>
      </c>
      <c r="D4" s="80" t="s">
        <v>421</v>
      </c>
      <c r="E4" s="79" t="s">
        <v>52</v>
      </c>
      <c r="F4" s="39" t="str">
        <f>+C4</f>
        <v>2015. évi eredeti előirányzat</v>
      </c>
      <c r="G4" s="39" t="str">
        <f>+D4</f>
        <v>2015. évi módosított előirányzat</v>
      </c>
      <c r="H4" s="394"/>
    </row>
    <row r="5" spans="1:8" s="161" customFormat="1" ht="12" customHeight="1" thickBot="1">
      <c r="A5" s="157" t="s">
        <v>368</v>
      </c>
      <c r="B5" s="158" t="s">
        <v>369</v>
      </c>
      <c r="C5" s="159" t="s">
        <v>370</v>
      </c>
      <c r="D5" s="159" t="s">
        <v>372</v>
      </c>
      <c r="E5" s="158" t="s">
        <v>373</v>
      </c>
      <c r="F5" s="160" t="s">
        <v>374</v>
      </c>
      <c r="G5" s="160" t="s">
        <v>375</v>
      </c>
      <c r="H5" s="394"/>
    </row>
    <row r="6" spans="1:8" ht="12.75" customHeight="1">
      <c r="A6" s="162" t="s">
        <v>8</v>
      </c>
      <c r="B6" s="163" t="s">
        <v>267</v>
      </c>
      <c r="C6" s="139">
        <v>199810</v>
      </c>
      <c r="D6" s="139">
        <v>238800</v>
      </c>
      <c r="E6" s="163" t="s">
        <v>53</v>
      </c>
      <c r="F6" s="129">
        <v>213849</v>
      </c>
      <c r="G6" s="129">
        <v>254554</v>
      </c>
      <c r="H6" s="394"/>
    </row>
    <row r="7" spans="1:8" ht="12.75" customHeight="1">
      <c r="A7" s="164" t="s">
        <v>9</v>
      </c>
      <c r="B7" s="165" t="s">
        <v>268</v>
      </c>
      <c r="C7" s="140">
        <v>193520</v>
      </c>
      <c r="D7" s="140">
        <v>228575</v>
      </c>
      <c r="E7" s="165" t="s">
        <v>130</v>
      </c>
      <c r="F7" s="130">
        <v>41167</v>
      </c>
      <c r="G7" s="130">
        <v>45794</v>
      </c>
      <c r="H7" s="394"/>
    </row>
    <row r="8" spans="1:8" ht="12.75" customHeight="1">
      <c r="A8" s="164" t="s">
        <v>10</v>
      </c>
      <c r="B8" s="165" t="s">
        <v>289</v>
      </c>
      <c r="C8" s="140"/>
      <c r="D8" s="140"/>
      <c r="E8" s="165" t="s">
        <v>152</v>
      </c>
      <c r="F8" s="132">
        <v>111685</v>
      </c>
      <c r="G8" s="132">
        <v>139857</v>
      </c>
      <c r="H8" s="394"/>
    </row>
    <row r="9" spans="1:8" ht="12.75" customHeight="1">
      <c r="A9" s="164" t="s">
        <v>11</v>
      </c>
      <c r="B9" s="165" t="s">
        <v>121</v>
      </c>
      <c r="C9" s="140">
        <v>18660</v>
      </c>
      <c r="D9" s="140">
        <v>18660</v>
      </c>
      <c r="E9" s="165" t="s">
        <v>131</v>
      </c>
      <c r="F9" s="132">
        <v>28325</v>
      </c>
      <c r="G9" s="132">
        <v>29082</v>
      </c>
      <c r="H9" s="394"/>
    </row>
    <row r="10" spans="1:8" ht="12.75" customHeight="1">
      <c r="A10" s="164" t="s">
        <v>12</v>
      </c>
      <c r="B10" s="166" t="s">
        <v>312</v>
      </c>
      <c r="C10" s="140">
        <v>27880</v>
      </c>
      <c r="D10" s="140">
        <v>32816</v>
      </c>
      <c r="E10" s="165" t="s">
        <v>132</v>
      </c>
      <c r="F10" s="132">
        <v>35499</v>
      </c>
      <c r="G10" s="132">
        <v>41461</v>
      </c>
      <c r="H10" s="394"/>
    </row>
    <row r="11" spans="1:8" ht="12.75" customHeight="1">
      <c r="A11" s="164" t="s">
        <v>13</v>
      </c>
      <c r="B11" s="165" t="s">
        <v>269</v>
      </c>
      <c r="C11" s="141">
        <v>810</v>
      </c>
      <c r="D11" s="141">
        <v>810</v>
      </c>
      <c r="E11" s="165" t="s">
        <v>39</v>
      </c>
      <c r="F11" s="146">
        <v>4000</v>
      </c>
      <c r="G11" s="146">
        <v>4000</v>
      </c>
      <c r="H11" s="394"/>
    </row>
    <row r="12" spans="1:8" ht="12.75" customHeight="1">
      <c r="A12" s="164" t="s">
        <v>14</v>
      </c>
      <c r="B12" s="165" t="s">
        <v>356</v>
      </c>
      <c r="C12" s="140"/>
      <c r="D12" s="140"/>
      <c r="E12" s="34"/>
      <c r="F12" s="146"/>
      <c r="G12" s="146"/>
      <c r="H12" s="394"/>
    </row>
    <row r="13" spans="1:8" ht="12.75" customHeight="1">
      <c r="A13" s="164" t="s">
        <v>15</v>
      </c>
      <c r="B13" s="34"/>
      <c r="C13" s="140"/>
      <c r="D13" s="140"/>
      <c r="E13" s="34"/>
      <c r="F13" s="146"/>
      <c r="G13" s="146"/>
      <c r="H13" s="394"/>
    </row>
    <row r="14" spans="1:8" ht="12.75" customHeight="1">
      <c r="A14" s="164" t="s">
        <v>16</v>
      </c>
      <c r="B14" s="233"/>
      <c r="C14" s="141"/>
      <c r="D14" s="141"/>
      <c r="E14" s="34"/>
      <c r="F14" s="146"/>
      <c r="G14" s="146"/>
      <c r="H14" s="394"/>
    </row>
    <row r="15" spans="1:8" ht="12.75" customHeight="1">
      <c r="A15" s="164" t="s">
        <v>17</v>
      </c>
      <c r="B15" s="34"/>
      <c r="C15" s="140"/>
      <c r="D15" s="140"/>
      <c r="E15" s="34"/>
      <c r="F15" s="146"/>
      <c r="G15" s="146"/>
      <c r="H15" s="394"/>
    </row>
    <row r="16" spans="1:8" ht="12.75" customHeight="1">
      <c r="A16" s="164" t="s">
        <v>18</v>
      </c>
      <c r="B16" s="34"/>
      <c r="C16" s="140"/>
      <c r="D16" s="140"/>
      <c r="E16" s="34"/>
      <c r="F16" s="146"/>
      <c r="G16" s="146"/>
      <c r="H16" s="394"/>
    </row>
    <row r="17" spans="1:8" ht="12.75" customHeight="1" thickBot="1">
      <c r="A17" s="164" t="s">
        <v>19</v>
      </c>
      <c r="B17" s="45"/>
      <c r="C17" s="142"/>
      <c r="D17" s="142"/>
      <c r="E17" s="34"/>
      <c r="F17" s="147"/>
      <c r="G17" s="147"/>
      <c r="H17" s="394"/>
    </row>
    <row r="18" spans="1:8" ht="15.75" customHeight="1" thickBot="1">
      <c r="A18" s="167" t="s">
        <v>20</v>
      </c>
      <c r="B18" s="68" t="s">
        <v>357</v>
      </c>
      <c r="C18" s="143">
        <f>SUM(C6:C17)</f>
        <v>440680</v>
      </c>
      <c r="D18" s="143">
        <f>SUM(D6:D17)</f>
        <v>519661</v>
      </c>
      <c r="E18" s="68" t="s">
        <v>275</v>
      </c>
      <c r="F18" s="148">
        <f>SUM(F6:F17)</f>
        <v>434525</v>
      </c>
      <c r="G18" s="148">
        <f>SUM(G6:G17)</f>
        <v>514748</v>
      </c>
      <c r="H18" s="394"/>
    </row>
    <row r="19" spans="1:8" ht="12.75" customHeight="1">
      <c r="A19" s="168" t="s">
        <v>21</v>
      </c>
      <c r="B19" s="169" t="s">
        <v>272</v>
      </c>
      <c r="C19" s="276">
        <f>+C20+C21+C22+C23</f>
        <v>6856</v>
      </c>
      <c r="D19" s="276">
        <f>+D20+D21+D22+D23</f>
        <v>0</v>
      </c>
      <c r="E19" s="170" t="s">
        <v>135</v>
      </c>
      <c r="F19" s="149"/>
      <c r="G19" s="149"/>
      <c r="H19" s="394"/>
    </row>
    <row r="20" spans="1:8" ht="12.75" customHeight="1">
      <c r="A20" s="171" t="s">
        <v>22</v>
      </c>
      <c r="B20" s="170" t="s">
        <v>144</v>
      </c>
      <c r="C20" s="55">
        <v>6856</v>
      </c>
      <c r="D20" s="55"/>
      <c r="E20" s="170" t="s">
        <v>274</v>
      </c>
      <c r="F20" s="56"/>
      <c r="G20" s="56"/>
      <c r="H20" s="394"/>
    </row>
    <row r="21" spans="1:8" ht="12.75" customHeight="1">
      <c r="A21" s="171" t="s">
        <v>23</v>
      </c>
      <c r="B21" s="170" t="s">
        <v>145</v>
      </c>
      <c r="C21" s="55"/>
      <c r="D21" s="55"/>
      <c r="E21" s="170" t="s">
        <v>112</v>
      </c>
      <c r="F21" s="56"/>
      <c r="G21" s="56"/>
      <c r="H21" s="394"/>
    </row>
    <row r="22" spans="1:8" ht="12.75" customHeight="1">
      <c r="A22" s="171" t="s">
        <v>24</v>
      </c>
      <c r="B22" s="170" t="s">
        <v>150</v>
      </c>
      <c r="C22" s="55"/>
      <c r="D22" s="55"/>
      <c r="E22" s="170" t="s">
        <v>113</v>
      </c>
      <c r="F22" s="56"/>
      <c r="G22" s="56"/>
      <c r="H22" s="394"/>
    </row>
    <row r="23" spans="1:8" ht="12.75" customHeight="1">
      <c r="A23" s="171" t="s">
        <v>25</v>
      </c>
      <c r="B23" s="170" t="s">
        <v>151</v>
      </c>
      <c r="C23" s="55"/>
      <c r="D23" s="55"/>
      <c r="E23" s="170" t="s">
        <v>153</v>
      </c>
      <c r="F23" s="56"/>
      <c r="G23" s="56"/>
      <c r="H23" s="394"/>
    </row>
    <row r="24" spans="1:8" ht="12.75" customHeight="1">
      <c r="A24" s="171" t="s">
        <v>26</v>
      </c>
      <c r="B24" s="170" t="s">
        <v>273</v>
      </c>
      <c r="C24" s="172">
        <f>+C25+C26</f>
        <v>0</v>
      </c>
      <c r="D24" s="172">
        <f>+D25+D26</f>
        <v>0</v>
      </c>
      <c r="E24" s="181" t="s">
        <v>265</v>
      </c>
      <c r="F24" s="56">
        <v>6856</v>
      </c>
      <c r="G24" s="56">
        <v>6856</v>
      </c>
      <c r="H24" s="394"/>
    </row>
    <row r="25" spans="1:8" ht="12.75" customHeight="1">
      <c r="A25" s="168" t="s">
        <v>27</v>
      </c>
      <c r="B25" s="169" t="s">
        <v>270</v>
      </c>
      <c r="C25" s="144"/>
      <c r="D25" s="144"/>
      <c r="E25" s="303" t="s">
        <v>344</v>
      </c>
      <c r="F25" s="149"/>
      <c r="G25" s="149"/>
      <c r="H25" s="394"/>
    </row>
    <row r="26" spans="1:8" ht="12.75" customHeight="1">
      <c r="A26" s="171" t="s">
        <v>28</v>
      </c>
      <c r="B26" s="170" t="s">
        <v>271</v>
      </c>
      <c r="C26" s="55"/>
      <c r="D26" s="55"/>
      <c r="E26" s="303" t="s">
        <v>345</v>
      </c>
      <c r="F26" s="56"/>
      <c r="G26" s="56"/>
      <c r="H26" s="394"/>
    </row>
    <row r="27" spans="1:8" ht="12.75" customHeight="1">
      <c r="A27" s="164" t="s">
        <v>29</v>
      </c>
      <c r="B27" s="170" t="s">
        <v>350</v>
      </c>
      <c r="C27" s="55"/>
      <c r="D27" s="55"/>
      <c r="E27" s="165" t="s">
        <v>346</v>
      </c>
      <c r="F27" s="56"/>
      <c r="G27" s="56"/>
      <c r="H27" s="394"/>
    </row>
    <row r="28" spans="1:8" ht="12.75" customHeight="1" thickBot="1">
      <c r="A28" s="210" t="s">
        <v>30</v>
      </c>
      <c r="B28" s="169" t="s">
        <v>239</v>
      </c>
      <c r="C28" s="144"/>
      <c r="D28" s="144"/>
      <c r="E28" s="235"/>
      <c r="F28" s="149"/>
      <c r="G28" s="149"/>
      <c r="H28" s="394"/>
    </row>
    <row r="29" spans="1:8" ht="15.75" customHeight="1" thickBot="1">
      <c r="A29" s="167" t="s">
        <v>31</v>
      </c>
      <c r="B29" s="68" t="s">
        <v>358</v>
      </c>
      <c r="C29" s="143">
        <f>+C19+C24+C27+C28</f>
        <v>6856</v>
      </c>
      <c r="D29" s="143">
        <f>+D19+D24+D27+D28</f>
        <v>0</v>
      </c>
      <c r="E29" s="68" t="s">
        <v>360</v>
      </c>
      <c r="F29" s="148">
        <f>SUM(F19:F28)</f>
        <v>6856</v>
      </c>
      <c r="G29" s="148">
        <f>SUM(G19:G28)</f>
        <v>6856</v>
      </c>
      <c r="H29" s="394"/>
    </row>
    <row r="30" spans="1:8" ht="13.5" thickBot="1">
      <c r="A30" s="167" t="s">
        <v>32</v>
      </c>
      <c r="B30" s="173" t="s">
        <v>359</v>
      </c>
      <c r="C30" s="174">
        <f>+C18+C29</f>
        <v>447536</v>
      </c>
      <c r="D30" s="174">
        <f>+D18+D29</f>
        <v>519661</v>
      </c>
      <c r="E30" s="173" t="s">
        <v>361</v>
      </c>
      <c r="F30" s="174">
        <f>+F18+F29</f>
        <v>441381</v>
      </c>
      <c r="G30" s="174">
        <f>+G18+G29</f>
        <v>521604</v>
      </c>
      <c r="H30" s="394"/>
    </row>
    <row r="31" spans="1:8" ht="13.5" thickBot="1">
      <c r="A31" s="167" t="s">
        <v>33</v>
      </c>
      <c r="B31" s="173" t="s">
        <v>116</v>
      </c>
      <c r="C31" s="174" t="str">
        <f>IF(C18-F18&lt;0,F18-C18,"-")</f>
        <v>-</v>
      </c>
      <c r="D31" s="174" t="str">
        <f>IF(D18-G18&lt;0,G18-D18,"-")</f>
        <v>-</v>
      </c>
      <c r="E31" s="173" t="s">
        <v>117</v>
      </c>
      <c r="F31" s="174">
        <f>IF(C18-F18&gt;0,C18-F18,"-")</f>
        <v>6155</v>
      </c>
      <c r="G31" s="174">
        <f>IF(D18-G18&gt;0,D18-G18,"-")</f>
        <v>4913</v>
      </c>
      <c r="H31" s="394"/>
    </row>
    <row r="32" spans="1:8" ht="13.5" thickBot="1">
      <c r="A32" s="167" t="s">
        <v>34</v>
      </c>
      <c r="B32" s="173" t="s">
        <v>154</v>
      </c>
      <c r="C32" s="174" t="str">
        <f>IF(C18+C29-F30&lt;0,F30-(C18+C29),"-")</f>
        <v>-</v>
      </c>
      <c r="D32" s="174">
        <f>IF(D18+D29-G30&lt;0,G30-(D18+D29),"-")</f>
        <v>1943</v>
      </c>
      <c r="E32" s="173" t="s">
        <v>155</v>
      </c>
      <c r="F32" s="174">
        <f>IF(C18+C29-F30&gt;0,C18+C29-F30,"-")</f>
        <v>6155</v>
      </c>
      <c r="G32" s="174" t="str">
        <f>IF(D18+D29-G30&gt;0,D18+D29-G30,"-")</f>
        <v>-</v>
      </c>
      <c r="H32" s="394"/>
    </row>
    <row r="33" spans="2:5" ht="18.75">
      <c r="B33" s="395"/>
      <c r="C33" s="395"/>
      <c r="D33" s="395"/>
      <c r="E33" s="395"/>
    </row>
  </sheetData>
  <sheetProtection/>
  <mergeCells count="3">
    <mergeCell ref="A3:A4"/>
    <mergeCell ref="H1:H32"/>
    <mergeCell ref="B33:E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zoomScaleSheetLayoutView="115" workbookViewId="0" topLeftCell="B1">
      <selection activeCell="H34" sqref="H34"/>
    </sheetView>
  </sheetViews>
  <sheetFormatPr defaultColWidth="9.00390625" defaultRowHeight="12.75"/>
  <cols>
    <col min="1" max="1" width="6.875" style="43" customWidth="1"/>
    <col min="2" max="2" width="55.125" style="78" customWidth="1"/>
    <col min="3" max="4" width="16.375" style="43" customWidth="1"/>
    <col min="5" max="5" width="55.125" style="43" customWidth="1"/>
    <col min="6" max="7" width="16.375" style="43" customWidth="1"/>
    <col min="8" max="8" width="4.875" style="43" customWidth="1"/>
    <col min="9" max="16384" width="9.375" style="43" customWidth="1"/>
  </cols>
  <sheetData>
    <row r="1" spans="2:8" ht="31.5">
      <c r="B1" s="150" t="s">
        <v>115</v>
      </c>
      <c r="C1" s="151"/>
      <c r="D1" s="151"/>
      <c r="E1" s="151"/>
      <c r="F1" s="151"/>
      <c r="G1" s="151"/>
      <c r="H1" s="394" t="str">
        <f>+CONCATENATE("2.2. melléklet az 5/2016. (V.31.)  önkormányzati rendelethez")</f>
        <v>2.2. melléklet az 5/2016. (V.31.)  önkormányzati rendelethez</v>
      </c>
    </row>
    <row r="2" spans="6:8" ht="14.25" thickBot="1">
      <c r="F2" s="152"/>
      <c r="G2" s="152" t="s">
        <v>51</v>
      </c>
      <c r="H2" s="394"/>
    </row>
    <row r="3" spans="1:8" ht="13.5" thickBot="1">
      <c r="A3" s="396" t="s">
        <v>59</v>
      </c>
      <c r="B3" s="153" t="s">
        <v>46</v>
      </c>
      <c r="C3" s="154"/>
      <c r="D3" s="154"/>
      <c r="E3" s="153" t="s">
        <v>47</v>
      </c>
      <c r="F3" s="155"/>
      <c r="G3" s="155"/>
      <c r="H3" s="394"/>
    </row>
    <row r="4" spans="1:8" s="156" customFormat="1" ht="36.75" thickBot="1">
      <c r="A4" s="397"/>
      <c r="B4" s="79" t="s">
        <v>52</v>
      </c>
      <c r="C4" s="80" t="s">
        <v>420</v>
      </c>
      <c r="D4" s="80" t="str">
        <f>+'2.1.sz.mell  '!D4</f>
        <v>2015. évi módosított előirányzat</v>
      </c>
      <c r="E4" s="79" t="s">
        <v>52</v>
      </c>
      <c r="F4" s="80" t="str">
        <f>+'2.1.sz.mell  '!C4</f>
        <v>2015. évi eredeti előirányzat</v>
      </c>
      <c r="G4" s="80" t="str">
        <f>+'2.1.sz.mell  '!D4</f>
        <v>2015. évi módosított előirányzat</v>
      </c>
      <c r="H4" s="394"/>
    </row>
    <row r="5" spans="1:8" s="156" customFormat="1" ht="13.5" thickBot="1">
      <c r="A5" s="157" t="s">
        <v>368</v>
      </c>
      <c r="B5" s="158" t="s">
        <v>369</v>
      </c>
      <c r="C5" s="159" t="s">
        <v>370</v>
      </c>
      <c r="D5" s="159" t="s">
        <v>372</v>
      </c>
      <c r="E5" s="158" t="s">
        <v>373</v>
      </c>
      <c r="F5" s="160" t="s">
        <v>374</v>
      </c>
      <c r="G5" s="160" t="s">
        <v>375</v>
      </c>
      <c r="H5" s="394"/>
    </row>
    <row r="6" spans="1:8" ht="12.75" customHeight="1">
      <c r="A6" s="162" t="s">
        <v>8</v>
      </c>
      <c r="B6" s="163" t="s">
        <v>276</v>
      </c>
      <c r="C6" s="139">
        <v>99032</v>
      </c>
      <c r="D6" s="139">
        <v>149987</v>
      </c>
      <c r="E6" s="163" t="s">
        <v>146</v>
      </c>
      <c r="F6" s="145">
        <v>11831</v>
      </c>
      <c r="G6" s="145">
        <v>40554</v>
      </c>
      <c r="H6" s="394"/>
    </row>
    <row r="7" spans="1:8" ht="12.75">
      <c r="A7" s="164" t="s">
        <v>9</v>
      </c>
      <c r="B7" s="165" t="s">
        <v>277</v>
      </c>
      <c r="C7" s="140">
        <v>99032</v>
      </c>
      <c r="D7" s="140">
        <v>149987</v>
      </c>
      <c r="E7" s="165" t="s">
        <v>282</v>
      </c>
      <c r="F7" s="146"/>
      <c r="G7" s="146"/>
      <c r="H7" s="394"/>
    </row>
    <row r="8" spans="1:8" ht="12.75" customHeight="1">
      <c r="A8" s="164" t="s">
        <v>10</v>
      </c>
      <c r="B8" s="165" t="s">
        <v>3</v>
      </c>
      <c r="C8" s="140"/>
      <c r="D8" s="140"/>
      <c r="E8" s="165" t="s">
        <v>134</v>
      </c>
      <c r="F8" s="146">
        <v>99032</v>
      </c>
      <c r="G8" s="146">
        <v>144514</v>
      </c>
      <c r="H8" s="394"/>
    </row>
    <row r="9" spans="1:8" ht="12.75" customHeight="1">
      <c r="A9" s="164" t="s">
        <v>11</v>
      </c>
      <c r="B9" s="165" t="s">
        <v>278</v>
      </c>
      <c r="C9" s="140"/>
      <c r="D9" s="140"/>
      <c r="E9" s="165" t="s">
        <v>283</v>
      </c>
      <c r="F9" s="146">
        <v>99032</v>
      </c>
      <c r="G9" s="146">
        <v>128634</v>
      </c>
      <c r="H9" s="394"/>
    </row>
    <row r="10" spans="1:8" ht="12.75" customHeight="1">
      <c r="A10" s="164" t="s">
        <v>12</v>
      </c>
      <c r="B10" s="165" t="s">
        <v>279</v>
      </c>
      <c r="C10" s="140"/>
      <c r="D10" s="140"/>
      <c r="E10" s="165" t="s">
        <v>149</v>
      </c>
      <c r="F10" s="146"/>
      <c r="G10" s="146"/>
      <c r="H10" s="394"/>
    </row>
    <row r="11" spans="1:8" ht="12.75" customHeight="1">
      <c r="A11" s="164" t="s">
        <v>13</v>
      </c>
      <c r="B11" s="165" t="s">
        <v>280</v>
      </c>
      <c r="C11" s="141"/>
      <c r="D11" s="141"/>
      <c r="E11" s="236"/>
      <c r="F11" s="146"/>
      <c r="G11" s="146"/>
      <c r="H11" s="394"/>
    </row>
    <row r="12" spans="1:8" ht="12.75" customHeight="1">
      <c r="A12" s="164" t="s">
        <v>14</v>
      </c>
      <c r="B12" s="34"/>
      <c r="C12" s="140"/>
      <c r="D12" s="140"/>
      <c r="E12" s="236"/>
      <c r="F12" s="146"/>
      <c r="G12" s="146"/>
      <c r="H12" s="394"/>
    </row>
    <row r="13" spans="1:8" ht="12.75" customHeight="1">
      <c r="A13" s="164" t="s">
        <v>15</v>
      </c>
      <c r="B13" s="34"/>
      <c r="C13" s="140"/>
      <c r="D13" s="140"/>
      <c r="E13" s="237"/>
      <c r="F13" s="146"/>
      <c r="G13" s="146"/>
      <c r="H13" s="394"/>
    </row>
    <row r="14" spans="1:8" ht="12.75" customHeight="1">
      <c r="A14" s="164" t="s">
        <v>16</v>
      </c>
      <c r="B14" s="234"/>
      <c r="C14" s="141"/>
      <c r="D14" s="141"/>
      <c r="E14" s="236"/>
      <c r="F14" s="146"/>
      <c r="G14" s="146"/>
      <c r="H14" s="394"/>
    </row>
    <row r="15" spans="1:8" ht="12.75">
      <c r="A15" s="164" t="s">
        <v>17</v>
      </c>
      <c r="B15" s="34"/>
      <c r="C15" s="141"/>
      <c r="D15" s="141"/>
      <c r="E15" s="236"/>
      <c r="F15" s="146"/>
      <c r="G15" s="146"/>
      <c r="H15" s="394"/>
    </row>
    <row r="16" spans="1:8" ht="12.75" customHeight="1" thickBot="1">
      <c r="A16" s="210" t="s">
        <v>18</v>
      </c>
      <c r="B16" s="235"/>
      <c r="C16" s="212"/>
      <c r="D16" s="212"/>
      <c r="E16" s="211" t="s">
        <v>39</v>
      </c>
      <c r="F16" s="190"/>
      <c r="G16" s="190"/>
      <c r="H16" s="394"/>
    </row>
    <row r="17" spans="1:8" ht="15.75" customHeight="1" thickBot="1">
      <c r="A17" s="167" t="s">
        <v>19</v>
      </c>
      <c r="B17" s="68" t="s">
        <v>290</v>
      </c>
      <c r="C17" s="143">
        <f>+C6+C8+C9+C11+C12+C13+C14+C15+C16</f>
        <v>99032</v>
      </c>
      <c r="D17" s="143">
        <f>+D6+D8+D9+D11+D12+D13+D14+D15+D16</f>
        <v>149987</v>
      </c>
      <c r="E17" s="68" t="s">
        <v>291</v>
      </c>
      <c r="F17" s="148">
        <f>+F6+F8+F10+F11+F12+F13+F14+F15+F16</f>
        <v>110863</v>
      </c>
      <c r="G17" s="148">
        <f>+G6+G8+G10+G11+G12+G13+G14+G15+G16</f>
        <v>185068</v>
      </c>
      <c r="H17" s="394"/>
    </row>
    <row r="18" spans="1:8" ht="12.75" customHeight="1">
      <c r="A18" s="162" t="s">
        <v>20</v>
      </c>
      <c r="B18" s="177" t="s">
        <v>167</v>
      </c>
      <c r="C18" s="184">
        <f>+C19+C20+C21+C22+C23</f>
        <v>7347</v>
      </c>
      <c r="D18" s="184">
        <f>+D19+D20+D21+D22+D23</f>
        <v>39888</v>
      </c>
      <c r="E18" s="170" t="s">
        <v>135</v>
      </c>
      <c r="F18" s="54"/>
      <c r="G18" s="54"/>
      <c r="H18" s="394"/>
    </row>
    <row r="19" spans="1:8" ht="12.75" customHeight="1">
      <c r="A19" s="164" t="s">
        <v>21</v>
      </c>
      <c r="B19" s="178" t="s">
        <v>156</v>
      </c>
      <c r="C19" s="55">
        <v>7347</v>
      </c>
      <c r="D19" s="55">
        <v>39888</v>
      </c>
      <c r="E19" s="170" t="s">
        <v>137</v>
      </c>
      <c r="F19" s="56"/>
      <c r="G19" s="56"/>
      <c r="H19" s="394"/>
    </row>
    <row r="20" spans="1:8" ht="12.75" customHeight="1">
      <c r="A20" s="162" t="s">
        <v>22</v>
      </c>
      <c r="B20" s="178" t="s">
        <v>157</v>
      </c>
      <c r="C20" s="55"/>
      <c r="D20" s="55"/>
      <c r="E20" s="170" t="s">
        <v>112</v>
      </c>
      <c r="F20" s="56"/>
      <c r="G20" s="56"/>
      <c r="H20" s="394"/>
    </row>
    <row r="21" spans="1:8" ht="12.75" customHeight="1">
      <c r="A21" s="164" t="s">
        <v>23</v>
      </c>
      <c r="B21" s="178" t="s">
        <v>158</v>
      </c>
      <c r="C21" s="55"/>
      <c r="D21" s="55"/>
      <c r="E21" s="170" t="s">
        <v>113</v>
      </c>
      <c r="F21" s="56">
        <v>1671</v>
      </c>
      <c r="G21" s="56">
        <v>16709</v>
      </c>
      <c r="H21" s="394"/>
    </row>
    <row r="22" spans="1:8" ht="12.75" customHeight="1">
      <c r="A22" s="162" t="s">
        <v>24</v>
      </c>
      <c r="B22" s="178" t="s">
        <v>159</v>
      </c>
      <c r="C22" s="55"/>
      <c r="D22" s="55"/>
      <c r="E22" s="169" t="s">
        <v>153</v>
      </c>
      <c r="F22" s="56"/>
      <c r="G22" s="56"/>
      <c r="H22" s="394"/>
    </row>
    <row r="23" spans="1:8" ht="12.75" customHeight="1">
      <c r="A23" s="164" t="s">
        <v>25</v>
      </c>
      <c r="B23" s="179" t="s">
        <v>160</v>
      </c>
      <c r="C23" s="55"/>
      <c r="D23" s="55"/>
      <c r="E23" s="170" t="s">
        <v>138</v>
      </c>
      <c r="F23" s="56"/>
      <c r="G23" s="56"/>
      <c r="H23" s="394"/>
    </row>
    <row r="24" spans="1:8" ht="12.75" customHeight="1">
      <c r="A24" s="162" t="s">
        <v>26</v>
      </c>
      <c r="B24" s="180" t="s">
        <v>161</v>
      </c>
      <c r="C24" s="172">
        <f>+C25+C26+C27+C28+C29</f>
        <v>0</v>
      </c>
      <c r="D24" s="172">
        <f>+D25+D26+D27+D28+D29</f>
        <v>15038</v>
      </c>
      <c r="E24" s="181" t="s">
        <v>136</v>
      </c>
      <c r="F24" s="56"/>
      <c r="G24" s="56"/>
      <c r="H24" s="394"/>
    </row>
    <row r="25" spans="1:8" ht="12.75" customHeight="1">
      <c r="A25" s="164" t="s">
        <v>27</v>
      </c>
      <c r="B25" s="179" t="s">
        <v>162</v>
      </c>
      <c r="C25" s="55"/>
      <c r="D25" s="55">
        <v>15038</v>
      </c>
      <c r="E25" s="181" t="s">
        <v>284</v>
      </c>
      <c r="F25" s="56"/>
      <c r="G25" s="56">
        <v>1193</v>
      </c>
      <c r="H25" s="394"/>
    </row>
    <row r="26" spans="1:8" ht="12.75" customHeight="1">
      <c r="A26" s="162" t="s">
        <v>28</v>
      </c>
      <c r="B26" s="179" t="s">
        <v>163</v>
      </c>
      <c r="C26" s="55"/>
      <c r="D26" s="55"/>
      <c r="E26" s="176"/>
      <c r="F26" s="56"/>
      <c r="G26" s="56"/>
      <c r="H26" s="394"/>
    </row>
    <row r="27" spans="1:8" ht="12.75" customHeight="1">
      <c r="A27" s="164" t="s">
        <v>29</v>
      </c>
      <c r="B27" s="178" t="s">
        <v>164</v>
      </c>
      <c r="C27" s="55"/>
      <c r="D27" s="55"/>
      <c r="E27" s="66"/>
      <c r="F27" s="56"/>
      <c r="G27" s="56"/>
      <c r="H27" s="394"/>
    </row>
    <row r="28" spans="1:8" ht="12.75" customHeight="1">
      <c r="A28" s="162" t="s">
        <v>30</v>
      </c>
      <c r="B28" s="182" t="s">
        <v>165</v>
      </c>
      <c r="C28" s="55"/>
      <c r="D28" s="55"/>
      <c r="E28" s="34"/>
      <c r="F28" s="56"/>
      <c r="G28" s="56"/>
      <c r="H28" s="394"/>
    </row>
    <row r="29" spans="1:8" ht="12.75" customHeight="1" thickBot="1">
      <c r="A29" s="164" t="s">
        <v>31</v>
      </c>
      <c r="B29" s="183" t="s">
        <v>166</v>
      </c>
      <c r="C29" s="55"/>
      <c r="D29" s="55"/>
      <c r="E29" s="66"/>
      <c r="F29" s="56"/>
      <c r="G29" s="56"/>
      <c r="H29" s="394"/>
    </row>
    <row r="30" spans="1:8" ht="21.75" customHeight="1" thickBot="1">
      <c r="A30" s="167" t="s">
        <v>32</v>
      </c>
      <c r="B30" s="68" t="s">
        <v>281</v>
      </c>
      <c r="C30" s="143">
        <f>+C18+C24</f>
        <v>7347</v>
      </c>
      <c r="D30" s="143">
        <f>+D18+D24</f>
        <v>54926</v>
      </c>
      <c r="E30" s="68" t="s">
        <v>285</v>
      </c>
      <c r="F30" s="148">
        <f>SUM(F18:F29)</f>
        <v>1671</v>
      </c>
      <c r="G30" s="148">
        <f>SUM(G18:G29)</f>
        <v>17902</v>
      </c>
      <c r="H30" s="394"/>
    </row>
    <row r="31" spans="1:8" ht="13.5" thickBot="1">
      <c r="A31" s="167" t="s">
        <v>33</v>
      </c>
      <c r="B31" s="173" t="s">
        <v>286</v>
      </c>
      <c r="C31" s="174">
        <f>+C17+C30</f>
        <v>106379</v>
      </c>
      <c r="D31" s="174">
        <f>+D17+D30</f>
        <v>204913</v>
      </c>
      <c r="E31" s="173" t="s">
        <v>287</v>
      </c>
      <c r="F31" s="174">
        <f>+F17+F30</f>
        <v>112534</v>
      </c>
      <c r="G31" s="174">
        <f>+G17+G30</f>
        <v>202970</v>
      </c>
      <c r="H31" s="394"/>
    </row>
    <row r="32" spans="1:8" ht="13.5" thickBot="1">
      <c r="A32" s="167" t="s">
        <v>34</v>
      </c>
      <c r="B32" s="173" t="s">
        <v>116</v>
      </c>
      <c r="C32" s="174">
        <f>IF(C17-F17&lt;0,F17-C17,"-")</f>
        <v>11831</v>
      </c>
      <c r="D32" s="174">
        <f>IF(D17-G17&lt;0,G17-D17,"-")</f>
        <v>35081</v>
      </c>
      <c r="E32" s="173" t="s">
        <v>117</v>
      </c>
      <c r="F32" s="174" t="str">
        <f>IF(C17-F17&gt;0,C17-F17,"-")</f>
        <v>-</v>
      </c>
      <c r="G32" s="174" t="str">
        <f>IF(D17-G17&gt;0,D17-G17,"-")</f>
        <v>-</v>
      </c>
      <c r="H32" s="394"/>
    </row>
    <row r="33" spans="1:8" ht="13.5" thickBot="1">
      <c r="A33" s="167" t="s">
        <v>35</v>
      </c>
      <c r="B33" s="173" t="s">
        <v>154</v>
      </c>
      <c r="C33" s="174">
        <f>IF(C17+C30-F31&lt;0,F31-(C17+C30),"-")</f>
        <v>6155</v>
      </c>
      <c r="D33" s="174" t="str">
        <f>IF(D17+D30-G31&lt;0,G31-(D17+D30),"-")</f>
        <v>-</v>
      </c>
      <c r="E33" s="173" t="s">
        <v>155</v>
      </c>
      <c r="F33" s="174" t="str">
        <f>IF(C17+C30-F31&gt;0,C17+C30-F31,"-")</f>
        <v>-</v>
      </c>
      <c r="G33" s="174">
        <f>IF(D17+D30-G31&gt;0,D17+D30-G31,"-")</f>
        <v>1943</v>
      </c>
      <c r="H33" s="394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C9" sqref="C9"/>
    </sheetView>
  </sheetViews>
  <sheetFormatPr defaultColWidth="9.00390625" defaultRowHeight="12.75"/>
  <cols>
    <col min="1" max="1" width="5.625" style="306" customWidth="1"/>
    <col min="2" max="2" width="35.625" style="306" customWidth="1"/>
    <col min="3" max="6" width="14.00390625" style="306" customWidth="1"/>
    <col min="7" max="16384" width="9.375" style="306" customWidth="1"/>
  </cols>
  <sheetData>
    <row r="1" spans="1:6" ht="33" customHeight="1">
      <c r="A1" s="398" t="s">
        <v>436</v>
      </c>
      <c r="B1" s="398"/>
      <c r="C1" s="398"/>
      <c r="D1" s="398"/>
      <c r="E1" s="398"/>
      <c r="F1" s="398"/>
    </row>
    <row r="2" spans="1:7" ht="15.75" customHeight="1" thickBot="1">
      <c r="A2" s="307"/>
      <c r="B2" s="307"/>
      <c r="C2" s="399"/>
      <c r="D2" s="399"/>
      <c r="E2" s="400" t="s">
        <v>43</v>
      </c>
      <c r="F2" s="400"/>
      <c r="G2" s="308"/>
    </row>
    <row r="3" spans="1:6" ht="63" customHeight="1">
      <c r="A3" s="401" t="s">
        <v>6</v>
      </c>
      <c r="B3" s="403" t="s">
        <v>437</v>
      </c>
      <c r="C3" s="403" t="s">
        <v>438</v>
      </c>
      <c r="D3" s="403"/>
      <c r="E3" s="403"/>
      <c r="F3" s="405" t="s">
        <v>439</v>
      </c>
    </row>
    <row r="4" spans="1:6" ht="15.75" thickBot="1">
      <c r="A4" s="402"/>
      <c r="B4" s="404"/>
      <c r="C4" s="309">
        <f>+LEFT('[1]ÖSSZEFÜGGÉSEK'!A5,4)+1</f>
        <v>2016</v>
      </c>
      <c r="D4" s="309">
        <f>+C4+1</f>
        <v>2017</v>
      </c>
      <c r="E4" s="309">
        <f>+D4+1</f>
        <v>2018</v>
      </c>
      <c r="F4" s="406"/>
    </row>
    <row r="5" spans="1:6" ht="15.75" thickBot="1">
      <c r="A5" s="310" t="s">
        <v>368</v>
      </c>
      <c r="B5" s="311" t="s">
        <v>369</v>
      </c>
      <c r="C5" s="311" t="s">
        <v>370</v>
      </c>
      <c r="D5" s="311" t="s">
        <v>372</v>
      </c>
      <c r="E5" s="311" t="s">
        <v>371</v>
      </c>
      <c r="F5" s="312" t="s">
        <v>373</v>
      </c>
    </row>
    <row r="6" spans="1:6" ht="15">
      <c r="A6" s="313" t="s">
        <v>8</v>
      </c>
      <c r="B6" s="314" t="s">
        <v>440</v>
      </c>
      <c r="C6" s="315">
        <v>1671</v>
      </c>
      <c r="D6" s="315">
        <v>1671</v>
      </c>
      <c r="E6" s="315">
        <v>1671</v>
      </c>
      <c r="F6" s="316">
        <f>SUM(C6:E6)</f>
        <v>5013</v>
      </c>
    </row>
    <row r="7" spans="1:6" ht="15">
      <c r="A7" s="317" t="s">
        <v>9</v>
      </c>
      <c r="B7" s="318" t="s">
        <v>441</v>
      </c>
      <c r="C7" s="319">
        <v>324</v>
      </c>
      <c r="D7" s="319">
        <v>324</v>
      </c>
      <c r="E7" s="319">
        <v>324</v>
      </c>
      <c r="F7" s="320">
        <f>SUM(C7:E7)</f>
        <v>972</v>
      </c>
    </row>
    <row r="8" spans="1:6" ht="15">
      <c r="A8" s="317" t="s">
        <v>10</v>
      </c>
      <c r="B8" s="318" t="s">
        <v>442</v>
      </c>
      <c r="C8" s="319">
        <v>900</v>
      </c>
      <c r="D8" s="319">
        <v>900</v>
      </c>
      <c r="E8" s="319">
        <v>900</v>
      </c>
      <c r="F8" s="320">
        <f>SUM(C8:E8)</f>
        <v>2700</v>
      </c>
    </row>
    <row r="9" spans="1:6" ht="15">
      <c r="A9" s="317" t="s">
        <v>11</v>
      </c>
      <c r="B9" s="318"/>
      <c r="C9" s="319"/>
      <c r="D9" s="319"/>
      <c r="E9" s="319"/>
      <c r="F9" s="320">
        <f>SUM(C9:E9)</f>
        <v>0</v>
      </c>
    </row>
    <row r="10" spans="1:6" ht="15.75" thickBot="1">
      <c r="A10" s="321" t="s">
        <v>12</v>
      </c>
      <c r="B10" s="322"/>
      <c r="C10" s="323"/>
      <c r="D10" s="323"/>
      <c r="E10" s="323"/>
      <c r="F10" s="320">
        <f>SUM(C10:E10)</f>
        <v>0</v>
      </c>
    </row>
    <row r="11" spans="1:6" s="328" customFormat="1" ht="15" thickBot="1">
      <c r="A11" s="324" t="s">
        <v>13</v>
      </c>
      <c r="B11" s="325" t="s">
        <v>443</v>
      </c>
      <c r="C11" s="326">
        <f>SUM(C6:C10)</f>
        <v>2895</v>
      </c>
      <c r="D11" s="326">
        <f>SUM(D6:D10)</f>
        <v>2895</v>
      </c>
      <c r="E11" s="326">
        <f>SUM(E6:E10)</f>
        <v>2895</v>
      </c>
      <c r="F11" s="327">
        <f>SUM(F6:F10)</f>
        <v>8685</v>
      </c>
    </row>
  </sheetData>
  <sheetProtection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5/2016. (V.31.)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19" sqref="C19"/>
    </sheetView>
  </sheetViews>
  <sheetFormatPr defaultColWidth="9.00390625" defaultRowHeight="12.75"/>
  <cols>
    <col min="1" max="1" width="5.625" style="306" customWidth="1"/>
    <col min="2" max="2" width="68.625" style="306" customWidth="1"/>
    <col min="3" max="3" width="19.50390625" style="306" customWidth="1"/>
    <col min="4" max="16384" width="9.375" style="306" customWidth="1"/>
  </cols>
  <sheetData>
    <row r="1" spans="1:3" ht="33" customHeight="1">
      <c r="A1" s="398" t="s">
        <v>444</v>
      </c>
      <c r="B1" s="398"/>
      <c r="C1" s="398"/>
    </row>
    <row r="2" spans="1:4" ht="15.75" customHeight="1" thickBot="1">
      <c r="A2" s="307"/>
      <c r="B2" s="307"/>
      <c r="C2" s="329" t="s">
        <v>43</v>
      </c>
      <c r="D2" s="308"/>
    </row>
    <row r="3" spans="1:3" ht="26.25" customHeight="1" thickBot="1">
      <c r="A3" s="330" t="s">
        <v>6</v>
      </c>
      <c r="B3" s="331" t="s">
        <v>445</v>
      </c>
      <c r="C3" s="332" t="str">
        <f>+'[1]1.1.sz.mell.'!C3</f>
        <v>2015. évi módosított előirányzat</v>
      </c>
    </row>
    <row r="4" spans="1:3" ht="15.75" thickBot="1">
      <c r="A4" s="333" t="s">
        <v>368</v>
      </c>
      <c r="B4" s="334" t="s">
        <v>369</v>
      </c>
      <c r="C4" s="335" t="s">
        <v>370</v>
      </c>
    </row>
    <row r="5" spans="1:3" ht="15">
      <c r="A5" s="336" t="s">
        <v>8</v>
      </c>
      <c r="B5" s="337" t="s">
        <v>446</v>
      </c>
      <c r="C5" s="338">
        <v>14900</v>
      </c>
    </row>
    <row r="6" spans="1:3" ht="24.75">
      <c r="A6" s="339" t="s">
        <v>9</v>
      </c>
      <c r="B6" s="340" t="s">
        <v>447</v>
      </c>
      <c r="C6" s="341">
        <v>430</v>
      </c>
    </row>
    <row r="7" spans="1:3" ht="15">
      <c r="A7" s="339" t="s">
        <v>10</v>
      </c>
      <c r="B7" s="342" t="s">
        <v>448</v>
      </c>
      <c r="C7" s="341"/>
    </row>
    <row r="8" spans="1:3" ht="24.75">
      <c r="A8" s="339" t="s">
        <v>11</v>
      </c>
      <c r="B8" s="342" t="s">
        <v>449</v>
      </c>
      <c r="C8" s="341"/>
    </row>
    <row r="9" spans="1:3" ht="15">
      <c r="A9" s="343" t="s">
        <v>12</v>
      </c>
      <c r="B9" s="342" t="s">
        <v>450</v>
      </c>
      <c r="C9" s="344">
        <v>860</v>
      </c>
    </row>
    <row r="10" spans="1:3" ht="15.75" thickBot="1">
      <c r="A10" s="339" t="s">
        <v>13</v>
      </c>
      <c r="B10" s="345" t="s">
        <v>451</v>
      </c>
      <c r="C10" s="341"/>
    </row>
    <row r="11" spans="1:3" ht="15.75" thickBot="1">
      <c r="A11" s="407" t="s">
        <v>452</v>
      </c>
      <c r="B11" s="408"/>
      <c r="C11" s="346">
        <f>SUM(C5:C10)</f>
        <v>16190</v>
      </c>
    </row>
    <row r="12" spans="1:3" ht="23.25" customHeight="1">
      <c r="A12" s="409" t="s">
        <v>453</v>
      </c>
      <c r="B12" s="409"/>
      <c r="C12" s="40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5/2016. (V.31.)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306" customWidth="1"/>
    <col min="2" max="2" width="66.875" style="306" customWidth="1"/>
    <col min="3" max="3" width="27.00390625" style="306" customWidth="1"/>
    <col min="4" max="16384" width="9.375" style="306" customWidth="1"/>
  </cols>
  <sheetData>
    <row r="1" spans="1:3" ht="33" customHeight="1">
      <c r="A1" s="398" t="s">
        <v>454</v>
      </c>
      <c r="B1" s="398"/>
      <c r="C1" s="398"/>
    </row>
    <row r="2" spans="1:4" ht="15.75" customHeight="1" thickBot="1">
      <c r="A2" s="307"/>
      <c r="B2" s="307"/>
      <c r="C2" s="329" t="s">
        <v>43</v>
      </c>
      <c r="D2" s="308"/>
    </row>
    <row r="3" spans="1:3" ht="26.25" customHeight="1" thickBot="1">
      <c r="A3" s="330" t="s">
        <v>6</v>
      </c>
      <c r="B3" s="331" t="s">
        <v>455</v>
      </c>
      <c r="C3" s="332" t="s">
        <v>456</v>
      </c>
    </row>
    <row r="4" spans="1:3" ht="15.75" thickBot="1">
      <c r="A4" s="333" t="s">
        <v>368</v>
      </c>
      <c r="B4" s="334" t="s">
        <v>369</v>
      </c>
      <c r="C4" s="335" t="s">
        <v>370</v>
      </c>
    </row>
    <row r="5" spans="1:3" s="350" customFormat="1" ht="12.75">
      <c r="A5" s="347" t="s">
        <v>8</v>
      </c>
      <c r="B5" s="348" t="s">
        <v>457</v>
      </c>
      <c r="C5" s="349">
        <v>1500</v>
      </c>
    </row>
    <row r="6" spans="1:3" s="350" customFormat="1" ht="12.75">
      <c r="A6" s="351" t="s">
        <v>9</v>
      </c>
      <c r="B6" s="352" t="s">
        <v>458</v>
      </c>
      <c r="C6" s="353">
        <v>3000</v>
      </c>
    </row>
    <row r="7" spans="1:3" ht="15.75" thickBot="1">
      <c r="A7" s="343" t="s">
        <v>10</v>
      </c>
      <c r="B7" s="354"/>
      <c r="C7" s="355"/>
    </row>
    <row r="8" spans="1:3" s="328" customFormat="1" ht="17.25" customHeight="1" thickBot="1">
      <c r="A8" s="356" t="s">
        <v>11</v>
      </c>
      <c r="B8" s="357" t="s">
        <v>459</v>
      </c>
      <c r="C8" s="346">
        <f>SUM(C5:C7)</f>
        <v>4500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5/2015. (V.31.)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6" width="16.625" style="31" customWidth="1"/>
    <col min="7" max="7" width="18.875" style="43" customWidth="1"/>
    <col min="8" max="9" width="12.875" style="31" customWidth="1"/>
    <col min="10" max="10" width="13.875" style="31" customWidth="1"/>
    <col min="11" max="16384" width="9.375" style="31" customWidth="1"/>
  </cols>
  <sheetData>
    <row r="1" spans="1:7" ht="25.5" customHeight="1">
      <c r="A1" s="410" t="s">
        <v>0</v>
      </c>
      <c r="B1" s="410"/>
      <c r="C1" s="410"/>
      <c r="D1" s="410"/>
      <c r="E1" s="410"/>
      <c r="F1" s="410"/>
      <c r="G1" s="410"/>
    </row>
    <row r="2" spans="1:7" ht="22.5" customHeight="1" thickBot="1">
      <c r="A2" s="78"/>
      <c r="B2" s="43"/>
      <c r="C2" s="43"/>
      <c r="D2" s="43"/>
      <c r="E2" s="43"/>
      <c r="F2" s="43"/>
      <c r="G2" s="38" t="s">
        <v>51</v>
      </c>
    </row>
    <row r="3" spans="1:7" s="33" customFormat="1" ht="44.25" customHeight="1" thickBot="1">
      <c r="A3" s="79" t="s">
        <v>55</v>
      </c>
      <c r="B3" s="80" t="s">
        <v>56</v>
      </c>
      <c r="C3" s="80" t="s">
        <v>57</v>
      </c>
      <c r="D3" s="80" t="str">
        <f>+CONCATENATE("Felhasználás   ",LEFT(ÖSSZEFÜGGÉSEK!A5,4)-1,". XII. 31-ig")</f>
        <v>Felhasználás   2015. XII. 31-ig</v>
      </c>
      <c r="E3" s="80" t="s">
        <v>419</v>
      </c>
      <c r="F3" s="80" t="s">
        <v>421</v>
      </c>
      <c r="G3" s="39" t="str">
        <f>+CONCATENATE(LEFT(ÖSSZEFÜGGÉSEK!A5,4),". utáni szükséglet")</f>
        <v>2016. utáni szükséglet</v>
      </c>
    </row>
    <row r="4" spans="1:7" s="43" customFormat="1" ht="12" customHeight="1" thickBot="1">
      <c r="A4" s="40" t="s">
        <v>368</v>
      </c>
      <c r="B4" s="41" t="s">
        <v>369</v>
      </c>
      <c r="C4" s="41" t="s">
        <v>370</v>
      </c>
      <c r="D4" s="41" t="s">
        <v>372</v>
      </c>
      <c r="E4" s="41" t="s">
        <v>371</v>
      </c>
      <c r="F4" s="41" t="s">
        <v>373</v>
      </c>
      <c r="G4" s="42" t="s">
        <v>435</v>
      </c>
    </row>
    <row r="5" spans="1:7" ht="15.75" customHeight="1">
      <c r="A5" s="279" t="s">
        <v>413</v>
      </c>
      <c r="B5" s="280">
        <v>1600</v>
      </c>
      <c r="C5" s="267" t="s">
        <v>414</v>
      </c>
      <c r="D5" s="280"/>
      <c r="E5" s="280">
        <v>1500</v>
      </c>
      <c r="F5" s="280">
        <v>1600</v>
      </c>
      <c r="G5" s="44">
        <f>B5-E5-G5</f>
        <v>0</v>
      </c>
    </row>
    <row r="6" spans="1:7" ht="15.75" customHeight="1">
      <c r="A6" s="279" t="s">
        <v>423</v>
      </c>
      <c r="B6" s="280">
        <v>1500</v>
      </c>
      <c r="C6" s="267" t="s">
        <v>414</v>
      </c>
      <c r="D6" s="280"/>
      <c r="E6" s="280">
        <v>1270</v>
      </c>
      <c r="F6" s="280">
        <v>1500</v>
      </c>
      <c r="G6" s="44">
        <f aca="true" t="shared" si="0" ref="G6:G11">B6-E6-G6</f>
        <v>0</v>
      </c>
    </row>
    <row r="7" spans="1:7" ht="15.75" customHeight="1">
      <c r="A7" s="279" t="s">
        <v>415</v>
      </c>
      <c r="B7" s="280">
        <v>445</v>
      </c>
      <c r="C7" s="267" t="s">
        <v>414</v>
      </c>
      <c r="D7" s="280"/>
      <c r="E7" s="280">
        <v>444</v>
      </c>
      <c r="F7" s="280">
        <v>445</v>
      </c>
      <c r="G7" s="44">
        <f t="shared" si="0"/>
        <v>0</v>
      </c>
    </row>
    <row r="8" spans="1:7" ht="15.75" customHeight="1">
      <c r="A8" s="279" t="s">
        <v>424</v>
      </c>
      <c r="B8" s="280">
        <v>502</v>
      </c>
      <c r="C8" s="267" t="s">
        <v>414</v>
      </c>
      <c r="D8" s="280"/>
      <c r="E8" s="280"/>
      <c r="F8" s="280">
        <v>502</v>
      </c>
      <c r="G8" s="44">
        <f t="shared" si="0"/>
        <v>0</v>
      </c>
    </row>
    <row r="9" spans="1:7" ht="15.75" customHeight="1">
      <c r="A9" s="281" t="s">
        <v>422</v>
      </c>
      <c r="B9" s="280">
        <v>1270</v>
      </c>
      <c r="C9" s="267" t="s">
        <v>414</v>
      </c>
      <c r="D9" s="280"/>
      <c r="E9" s="280">
        <v>1270</v>
      </c>
      <c r="F9" s="280">
        <v>1270</v>
      </c>
      <c r="G9" s="44">
        <f t="shared" si="0"/>
        <v>0</v>
      </c>
    </row>
    <row r="10" spans="1:7" ht="15.75" customHeight="1">
      <c r="A10" s="279" t="s">
        <v>416</v>
      </c>
      <c r="B10" s="280">
        <v>9847</v>
      </c>
      <c r="C10" s="267" t="s">
        <v>414</v>
      </c>
      <c r="D10" s="280"/>
      <c r="E10" s="280">
        <v>7347</v>
      </c>
      <c r="F10" s="280">
        <v>9847</v>
      </c>
      <c r="G10" s="44">
        <f t="shared" si="0"/>
        <v>0</v>
      </c>
    </row>
    <row r="11" spans="1:7" ht="15.75" customHeight="1">
      <c r="A11" s="263" t="s">
        <v>425</v>
      </c>
      <c r="B11" s="280">
        <v>25390</v>
      </c>
      <c r="C11" s="267" t="s">
        <v>414</v>
      </c>
      <c r="D11" s="280"/>
      <c r="E11" s="280"/>
      <c r="F11" s="280">
        <v>25390</v>
      </c>
      <c r="G11" s="44">
        <f t="shared" si="0"/>
        <v>0</v>
      </c>
    </row>
    <row r="12" spans="1:7" ht="15.75" customHeight="1">
      <c r="A12" s="262"/>
      <c r="B12" s="23"/>
      <c r="C12" s="264"/>
      <c r="D12" s="23"/>
      <c r="E12" s="23"/>
      <c r="F12" s="23"/>
      <c r="G12" s="44"/>
    </row>
    <row r="13" spans="1:7" ht="15.75" customHeight="1">
      <c r="A13" s="262"/>
      <c r="B13" s="23"/>
      <c r="C13" s="264"/>
      <c r="D13" s="23"/>
      <c r="E13" s="23"/>
      <c r="F13" s="23"/>
      <c r="G13" s="44"/>
    </row>
    <row r="14" spans="1:7" ht="15.75" customHeight="1">
      <c r="A14" s="262"/>
      <c r="B14" s="23"/>
      <c r="C14" s="264"/>
      <c r="D14" s="23"/>
      <c r="E14" s="23"/>
      <c r="F14" s="23"/>
      <c r="G14" s="44"/>
    </row>
    <row r="15" spans="1:7" ht="15.75" customHeight="1">
      <c r="A15" s="262"/>
      <c r="B15" s="23"/>
      <c r="C15" s="264"/>
      <c r="D15" s="23"/>
      <c r="E15" s="23"/>
      <c r="F15" s="23"/>
      <c r="G15" s="44"/>
    </row>
    <row r="16" spans="1:7" ht="15.75" customHeight="1">
      <c r="A16" s="262"/>
      <c r="B16" s="23"/>
      <c r="C16" s="264"/>
      <c r="D16" s="23"/>
      <c r="E16" s="23"/>
      <c r="F16" s="23"/>
      <c r="G16" s="44"/>
    </row>
    <row r="17" spans="1:7" ht="15.75" customHeight="1" thickBot="1">
      <c r="A17" s="45"/>
      <c r="B17" s="24"/>
      <c r="C17" s="265"/>
      <c r="D17" s="24"/>
      <c r="E17" s="24"/>
      <c r="F17" s="24"/>
      <c r="G17" s="46"/>
    </row>
    <row r="18" spans="1:7" s="47" customFormat="1" ht="18" customHeight="1" thickBot="1">
      <c r="A18" s="81" t="s">
        <v>54</v>
      </c>
      <c r="B18" s="282">
        <f>SUM(B5:B17)</f>
        <v>40554</v>
      </c>
      <c r="C18" s="283"/>
      <c r="D18" s="282">
        <f>SUM(D5:D17)</f>
        <v>0</v>
      </c>
      <c r="E18" s="282">
        <f>SUM(E5:E17)</f>
        <v>11831</v>
      </c>
      <c r="F18" s="282">
        <f>SUM(F5:F17)</f>
        <v>40554</v>
      </c>
      <c r="G18" s="284"/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6" r:id="rId1"/>
  <headerFooter alignWithMargins="0">
    <oddHeader>&amp;R&amp;"Times New Roman CE,Félkövér dőlt"&amp;11 6. melléklet az 5/2016. (V.31.)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6" width="16.625" style="31" customWidth="1"/>
    <col min="7" max="7" width="18.875" style="31" customWidth="1"/>
    <col min="8" max="9" width="12.875" style="31" customWidth="1"/>
    <col min="10" max="10" width="13.875" style="31" customWidth="1"/>
    <col min="11" max="16384" width="9.375" style="31" customWidth="1"/>
  </cols>
  <sheetData>
    <row r="1" spans="1:7" ht="24.75" customHeight="1">
      <c r="A1" s="410" t="s">
        <v>1</v>
      </c>
      <c r="B1" s="410"/>
      <c r="C1" s="410"/>
      <c r="D1" s="410"/>
      <c r="E1" s="410"/>
      <c r="F1" s="410"/>
      <c r="G1" s="410"/>
    </row>
    <row r="2" spans="1:7" ht="23.25" customHeight="1" thickBot="1">
      <c r="A2" s="78"/>
      <c r="B2" s="43"/>
      <c r="C2" s="43"/>
      <c r="D2" s="43"/>
      <c r="E2" s="43"/>
      <c r="F2" s="43"/>
      <c r="G2" s="38" t="s">
        <v>51</v>
      </c>
    </row>
    <row r="3" spans="1:7" s="33" customFormat="1" ht="48.75" customHeight="1" thickBot="1">
      <c r="A3" s="79" t="s">
        <v>58</v>
      </c>
      <c r="B3" s="80" t="s">
        <v>56</v>
      </c>
      <c r="C3" s="80" t="s">
        <v>57</v>
      </c>
      <c r="D3" s="80" t="str">
        <f>+'6.sz.mell.'!D3</f>
        <v>Felhasználás   2015. XII. 31-ig</v>
      </c>
      <c r="E3" s="80" t="s">
        <v>420</v>
      </c>
      <c r="F3" s="80" t="s">
        <v>421</v>
      </c>
      <c r="G3" s="39" t="str">
        <f>+CONCATENATE(LEFT(ÖSSZEFÜGGÉSEK!A5,4),". utáni szükséglet ",CHAR(10),"(H=B - D - G)")</f>
        <v>2016. utáni szükséglet 
(H=B - D - G)</v>
      </c>
    </row>
    <row r="4" spans="1:7" s="43" customFormat="1" ht="15" customHeight="1" thickBot="1">
      <c r="A4" s="40" t="s">
        <v>368</v>
      </c>
      <c r="B4" s="41" t="s">
        <v>369</v>
      </c>
      <c r="C4" s="41" t="s">
        <v>370</v>
      </c>
      <c r="D4" s="41" t="s">
        <v>372</v>
      </c>
      <c r="E4" s="41" t="s">
        <v>371</v>
      </c>
      <c r="F4" s="41" t="s">
        <v>373</v>
      </c>
      <c r="G4" s="42" t="s">
        <v>375</v>
      </c>
    </row>
    <row r="5" spans="1:7" s="287" customFormat="1" ht="25.5">
      <c r="A5" s="285" t="s">
        <v>428</v>
      </c>
      <c r="B5" s="280">
        <v>128634</v>
      </c>
      <c r="C5" s="267" t="s">
        <v>414</v>
      </c>
      <c r="D5" s="280"/>
      <c r="E5" s="280">
        <v>99032</v>
      </c>
      <c r="F5" s="280">
        <v>128634</v>
      </c>
      <c r="G5" s="286"/>
    </row>
    <row r="6" spans="1:7" ht="15.75" customHeight="1">
      <c r="A6" s="304" t="s">
        <v>426</v>
      </c>
      <c r="B6" s="49">
        <v>15880</v>
      </c>
      <c r="C6" s="266"/>
      <c r="D6" s="49"/>
      <c r="E6" s="49"/>
      <c r="F6" s="49">
        <v>15880</v>
      </c>
      <c r="G6" s="50"/>
    </row>
    <row r="7" spans="1:7" ht="15.75" customHeight="1">
      <c r="A7" s="48"/>
      <c r="B7" s="49"/>
      <c r="C7" s="266"/>
      <c r="D7" s="49"/>
      <c r="E7" s="49"/>
      <c r="F7" s="49"/>
      <c r="G7" s="50"/>
    </row>
    <row r="8" spans="1:7" ht="15.75" customHeight="1">
      <c r="A8" s="48"/>
      <c r="B8" s="49"/>
      <c r="C8" s="266"/>
      <c r="D8" s="49"/>
      <c r="E8" s="49"/>
      <c r="F8" s="49"/>
      <c r="G8" s="50"/>
    </row>
    <row r="9" spans="1:7" ht="15.75" customHeight="1">
      <c r="A9" s="48"/>
      <c r="B9" s="49"/>
      <c r="C9" s="266"/>
      <c r="D9" s="49"/>
      <c r="E9" s="49"/>
      <c r="F9" s="49"/>
      <c r="G9" s="50"/>
    </row>
    <row r="10" spans="1:7" ht="15.75" customHeight="1">
      <c r="A10" s="48"/>
      <c r="B10" s="49"/>
      <c r="C10" s="266"/>
      <c r="D10" s="49"/>
      <c r="E10" s="49"/>
      <c r="F10" s="49"/>
      <c r="G10" s="50"/>
    </row>
    <row r="11" spans="1:7" ht="15.75" customHeight="1">
      <c r="A11" s="48"/>
      <c r="B11" s="49"/>
      <c r="C11" s="266"/>
      <c r="D11" s="49"/>
      <c r="E11" s="49"/>
      <c r="F11" s="49"/>
      <c r="G11" s="50"/>
    </row>
    <row r="12" spans="1:7" ht="15.75" customHeight="1">
      <c r="A12" s="48"/>
      <c r="B12" s="49"/>
      <c r="C12" s="266"/>
      <c r="D12" s="49"/>
      <c r="E12" s="49"/>
      <c r="F12" s="49"/>
      <c r="G12" s="50"/>
    </row>
    <row r="13" spans="1:7" ht="15.75" customHeight="1">
      <c r="A13" s="48"/>
      <c r="B13" s="49"/>
      <c r="C13" s="266"/>
      <c r="D13" s="49"/>
      <c r="E13" s="49"/>
      <c r="F13" s="49"/>
      <c r="G13" s="50"/>
    </row>
    <row r="14" spans="1:7" ht="15.75" customHeight="1">
      <c r="A14" s="48"/>
      <c r="B14" s="49"/>
      <c r="C14" s="266"/>
      <c r="D14" s="49"/>
      <c r="E14" s="49"/>
      <c r="F14" s="49"/>
      <c r="G14" s="50"/>
    </row>
    <row r="15" spans="1:7" ht="15.75" customHeight="1">
      <c r="A15" s="48"/>
      <c r="B15" s="49"/>
      <c r="C15" s="266"/>
      <c r="D15" s="49"/>
      <c r="E15" s="49"/>
      <c r="F15" s="49"/>
      <c r="G15" s="50"/>
    </row>
    <row r="16" spans="1:7" ht="15.75" customHeight="1" thickBot="1">
      <c r="A16" s="48"/>
      <c r="B16" s="49"/>
      <c r="C16" s="266"/>
      <c r="D16" s="49"/>
      <c r="E16" s="49"/>
      <c r="F16" s="49"/>
      <c r="G16" s="50"/>
    </row>
    <row r="17" spans="1:7" s="47" customFormat="1" ht="18" customHeight="1" thickBot="1">
      <c r="A17" s="81" t="s">
        <v>54</v>
      </c>
      <c r="B17" s="82">
        <f>SUM(B5:B16)</f>
        <v>144514</v>
      </c>
      <c r="C17" s="64"/>
      <c r="D17" s="82">
        <f>SUM(D5:D16)</f>
        <v>0</v>
      </c>
      <c r="E17" s="82">
        <f>SUM(E5:E16)</f>
        <v>99032</v>
      </c>
      <c r="F17" s="82">
        <f>SUM(F5:F16)</f>
        <v>144514</v>
      </c>
      <c r="G17" s="51"/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0" r:id="rId1"/>
  <headerFooter alignWithMargins="0">
    <oddHeader xml:space="preserve">&amp;R&amp;"Times New Roman CE,Félkövér dőlt"&amp;12 &amp;11 7. melléklet az 5/2016. (V.31.)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Zoli</cp:lastModifiedBy>
  <cp:lastPrinted>2016-06-02T11:15:34Z</cp:lastPrinted>
  <dcterms:created xsi:type="dcterms:W3CDTF">1999-10-30T10:30:45Z</dcterms:created>
  <dcterms:modified xsi:type="dcterms:W3CDTF">2016-06-02T11:15:44Z</dcterms:modified>
  <cp:category/>
  <cp:version/>
  <cp:contentType/>
  <cp:contentStatus/>
</cp:coreProperties>
</file>